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5.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omments6.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omments7.xml" ContentType="application/vnd.openxmlformats-officedocument.spreadsheetml.comments+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omments8.xml" ContentType="application/vnd.openxmlformats-officedocument.spreadsheetml.comments+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codeName="ThisWorkbook" defaultThemeVersion="124226"/>
  <bookViews>
    <workbookView xWindow="0" yWindow="0" windowWidth="21720" windowHeight="12435" tabRatio="898" firstSheet="25" activeTab="25"/>
  </bookViews>
  <sheets>
    <sheet name="Lista  FORMATOS " sheetId="63" r:id="rId1"/>
    <sheet name="ETCA-I-01" sheetId="2" r:id="rId2"/>
    <sheet name="ETCA-I-01 A" sheetId="51" r:id="rId3"/>
    <sheet name="ETCA-I-02" sheetId="1" r:id="rId4"/>
    <sheet name="ETCA-I-03" sheetId="3" r:id="rId5"/>
    <sheet name="ETCA-I-04" sheetId="5" r:id="rId6"/>
    <sheet name="ETCA-I-05" sheetId="23" r:id="rId7"/>
    <sheet name="ETCA-I-06" sheetId="6" r:id="rId8"/>
    <sheet name="ETCA-I-07" sheetId="7" r:id="rId9"/>
    <sheet name="ETCA-I-07 A" sheetId="52" r:id="rId10"/>
    <sheet name="ETCA-I-07-B" sheetId="53" r:id="rId11"/>
    <sheet name="ETCA-I-08" sheetId="26" r:id="rId12"/>
    <sheet name="ETCA-I-09 Notas" sheetId="13" r:id="rId13"/>
    <sheet name="ETCA-II-10 " sheetId="34" r:id="rId14"/>
    <sheet name="ETCA-10-A" sheetId="55" r:id="rId15"/>
    <sheet name="ETCA-II-10-B" sheetId="21" r:id="rId16"/>
    <sheet name="ETCA-II-11 " sheetId="35" r:id="rId17"/>
    <sheet name="ETCA-II-11-A" sheetId="60" r:id="rId18"/>
    <sheet name="ETCA-II-11-B" sheetId="37" r:id="rId19"/>
    <sheet name="ETCA-II-11-B1" sheetId="38" r:id="rId20"/>
    <sheet name="ETCA-II-11-B1.1" sheetId="61" r:id="rId21"/>
    <sheet name="ETCA-II-11-B2" sheetId="44" r:id="rId22"/>
    <sheet name="ETCA-II-11-B3" sheetId="45" r:id="rId23"/>
    <sheet name="ETCA-II-11-C" sheetId="43" r:id="rId24"/>
    <sheet name="ETCA-II-11-C1" sheetId="62" r:id="rId25"/>
    <sheet name="ETCA-II-11-D  " sheetId="50" r:id="rId26"/>
    <sheet name="ETCA-II-11-E" sheetId="56" r:id="rId27"/>
    <sheet name="ETCA-II-11-F" sheetId="24" r:id="rId28"/>
    <sheet name="ETCA-II-12" sheetId="16" r:id="rId29"/>
    <sheet name="ETCA-II-13" sheetId="19" r:id="rId30"/>
    <sheet name="ETCA-III-14" sheetId="42" r:id="rId31"/>
    <sheet name="ETCA-III-15" sheetId="46" r:id="rId32"/>
    <sheet name="ETCA-III-15-A" sheetId="49" r:id="rId33"/>
    <sheet name="ETCA-III-16" sheetId="32" r:id="rId34"/>
    <sheet name="ETCA-IV-17" sheetId="20" r:id="rId35"/>
    <sheet name="ETCA-IV-17-A" sheetId="54" r:id="rId36"/>
    <sheet name="ETCA-IV-19" sheetId="28" r:id="rId37"/>
    <sheet name="ETCA-IV-20" sheetId="33" r:id="rId38"/>
    <sheet name="ANEXO" sheetId="64" r:id="rId39"/>
  </sheets>
  <externalReferences>
    <externalReference r:id="rId40"/>
  </externalReferences>
  <definedNames>
    <definedName name="_xlnm._FilterDatabase" localSheetId="1" hidden="1">'ETCA-I-01'!#REF!</definedName>
    <definedName name="_xlnm._FilterDatabase" localSheetId="5" hidden="1">'ETCA-I-04'!$A$1:$C$79</definedName>
    <definedName name="_ftn1" localSheetId="3">'ETCA-I-02'!#REF!</definedName>
    <definedName name="_ftnref1" localSheetId="3">'ETCA-I-02'!#REF!</definedName>
    <definedName name="_xlnm.Print_Area" localSheetId="14">'ETCA-10-A'!$A$1:$I$87</definedName>
    <definedName name="_xlnm.Print_Area" localSheetId="1">'ETCA-I-01'!$A$1:$G$59</definedName>
    <definedName name="_xlnm.Print_Area" localSheetId="2">'ETCA-I-01 A'!$A$1:$G$77</definedName>
    <definedName name="_xlnm.Print_Area" localSheetId="3">'ETCA-I-02'!$A$1:$D$72</definedName>
    <definedName name="_xlnm.Print_Area" localSheetId="4">'ETCA-I-03'!$A$1:$F$45</definedName>
    <definedName name="_xlnm.Print_Area" localSheetId="5">'ETCA-I-04'!$A$1:$C$69</definedName>
    <definedName name="_xlnm.Print_Area" localSheetId="6">'ETCA-I-05'!$A$1:$D$72</definedName>
    <definedName name="_xlnm.Print_Area" localSheetId="7">'ETCA-I-06'!$A$1:$G$34</definedName>
    <definedName name="_xlnm.Print_Area" localSheetId="8">'ETCA-I-07'!$A$1:$F$48</definedName>
    <definedName name="_xlnm.Print_Area" localSheetId="9">'ETCA-I-07 A'!$A$1:$I$43</definedName>
    <definedName name="_xlnm.Print_Area" localSheetId="11">'ETCA-I-08'!$A$1:$I$51</definedName>
    <definedName name="_xlnm.Print_Area" localSheetId="12">'ETCA-I-09 Notas'!$A$1:$J$50</definedName>
    <definedName name="_xlnm.Print_Area" localSheetId="13">'ETCA-II-10 '!$A$1:$H$55</definedName>
    <definedName name="_xlnm.Print_Area" localSheetId="15">'ETCA-II-10-B'!$A$1:$D$35</definedName>
    <definedName name="_xlnm.Print_Area" localSheetId="16">'ETCA-II-11 '!$A$1:$G$91</definedName>
    <definedName name="_xlnm.Print_Area" localSheetId="17">'ETCA-II-11-A'!$A$1:$H$165</definedName>
    <definedName name="_xlnm.Print_Area" localSheetId="18">'ETCA-II-11-B'!$A$1:$G$26</definedName>
    <definedName name="_xlnm.Print_Area" localSheetId="19">'ETCA-II-11-B1'!$A$1:$G$37</definedName>
    <definedName name="_xlnm.Print_Area" localSheetId="20">'ETCA-II-11-B1.1'!$A$1:$G$42</definedName>
    <definedName name="_xlnm.Print_Area" localSheetId="21">'ETCA-II-11-B2'!$A$1:$G$21</definedName>
    <definedName name="_xlnm.Print_Area" localSheetId="22">'ETCA-II-11-B3'!$A$1:$G$27</definedName>
    <definedName name="_xlnm.Print_Area" localSheetId="23">'ETCA-II-11-C'!$A$1:$G$49</definedName>
    <definedName name="_xlnm.Print_Area" localSheetId="24">'ETCA-II-11-C1'!$A$1:$H$86</definedName>
    <definedName name="_xlnm.Print_Area" localSheetId="25">'ETCA-II-11-D  '!$A$1:$I$49</definedName>
    <definedName name="_xlnm.Print_Area" localSheetId="26">'ETCA-II-11-E'!$A$1:$G$40</definedName>
    <definedName name="_xlnm.Print_Area" localSheetId="27">'ETCA-II-11-F'!$A$1:$C$43</definedName>
    <definedName name="_xlnm.Print_Area" localSheetId="28">'ETCA-II-12'!$A$1:$E$37</definedName>
    <definedName name="_xlnm.Print_Area" localSheetId="29">'ETCA-II-13'!$A$1:$D$38</definedName>
    <definedName name="_xlnm.Print_Area" localSheetId="30">'ETCA-III-14'!$A$1:$G$45</definedName>
    <definedName name="_xlnm.Print_Area" localSheetId="33">'ETCA-III-16'!$A$1:$D$44</definedName>
    <definedName name="_xlnm.Print_Area" localSheetId="34">'ETCA-IV-17'!$A$1:$E$33</definedName>
    <definedName name="_xlnm.Print_Area" localSheetId="35">'ETCA-IV-17-A'!$A$1:$E$93</definedName>
    <definedName name="_xlnm.Print_Area" localSheetId="36">'ETCA-IV-19'!$A$1:$D$9</definedName>
    <definedName name="_xlnm.Print_Area" localSheetId="37">'ETCA-IV-20'!$A$1:$E$37</definedName>
    <definedName name="_xlnm.Print_Area" localSheetId="0">'Lista  FORMATOS '!$B$1:$D$62</definedName>
    <definedName name="_xlnm.Database" localSheetId="38">#REF!</definedName>
    <definedName name="_xlnm.Database" localSheetId="11">#REF!</definedName>
    <definedName name="_xlnm.Database" localSheetId="13">#REF!</definedName>
    <definedName name="_xlnm.Database" localSheetId="15">#REF!</definedName>
    <definedName name="_xlnm.Database" localSheetId="16">#REF!</definedName>
    <definedName name="_xlnm.Database" localSheetId="18">#REF!</definedName>
    <definedName name="_xlnm.Database" localSheetId="19">#REF!</definedName>
    <definedName name="_xlnm.Database" localSheetId="25">#REF!</definedName>
    <definedName name="_xlnm.Database" localSheetId="27">#REF!</definedName>
    <definedName name="_xlnm.Database" localSheetId="29">#REF!</definedName>
    <definedName name="_xlnm.Database" localSheetId="31">#REF!</definedName>
    <definedName name="_xlnm.Database" localSheetId="33">#REF!</definedName>
    <definedName name="_xlnm.Database" localSheetId="34">#REF!</definedName>
    <definedName name="_xlnm.Database" localSheetId="36">#REF!</definedName>
    <definedName name="_xlnm.Database" localSheetId="37">#REF!</definedName>
    <definedName name="_xlnm.Database" localSheetId="0">#REF!</definedName>
    <definedName name="_xlnm.Database">#REF!</definedName>
    <definedName name="ppto">[1]Hoja2!$B$3:$M$95</definedName>
    <definedName name="qw" localSheetId="38">#REF!</definedName>
    <definedName name="qw" localSheetId="25">#REF!</definedName>
    <definedName name="qw" localSheetId="31">#REF!</definedName>
    <definedName name="qw">#REF!</definedName>
    <definedName name="_xlnm.Print_Titles" localSheetId="14">'ETCA-10-A'!$1:$8</definedName>
    <definedName name="_xlnm.Print_Titles" localSheetId="3">'ETCA-I-02'!$2:$5</definedName>
    <definedName name="_xlnm.Print_Titles" localSheetId="5">'ETCA-I-04'!$1:$5</definedName>
    <definedName name="_xlnm.Print_Titles" localSheetId="13">'ETCA-II-10 '!$1:$5</definedName>
    <definedName name="_xlnm.Print_Titles" localSheetId="16">'ETCA-II-11 '!$1:$8</definedName>
    <definedName name="_xlnm.Print_Titles" localSheetId="17">'ETCA-II-11-A'!$1:$8</definedName>
    <definedName name="_xlnm.Print_Titles" localSheetId="24">'ETCA-II-11-C1'!$1:$8</definedName>
    <definedName name="_xlnm.Print_Titles" localSheetId="32">'ETCA-III-15-A'!$3:$4</definedName>
    <definedName name="_xlnm.Print_Titles" localSheetId="35">'ETCA-IV-17-A'!$1:$5</definedName>
  </definedNames>
  <calcPr calcId="145621" refMode="R1C1"/>
</workbook>
</file>

<file path=xl/calcChain.xml><?xml version="1.0" encoding="utf-8"?>
<calcChain xmlns="http://schemas.openxmlformats.org/spreadsheetml/2006/main">
  <c r="F11" i="50" l="1"/>
  <c r="F19" i="50"/>
  <c r="F17" i="50"/>
  <c r="F26" i="50"/>
  <c r="F37" i="50"/>
  <c r="F10" i="50"/>
  <c r="E10" i="56"/>
  <c r="D12" i="50"/>
  <c r="D13" i="50"/>
  <c r="D14" i="50"/>
  <c r="D15" i="50"/>
  <c r="D16" i="50"/>
  <c r="D11" i="50"/>
  <c r="D18" i="50"/>
  <c r="D17" i="50"/>
  <c r="D20" i="50"/>
  <c r="D21" i="50"/>
  <c r="D22" i="50"/>
  <c r="D23" i="50"/>
  <c r="D24" i="50"/>
  <c r="D25" i="50"/>
  <c r="D19" i="50"/>
  <c r="D27" i="50"/>
  <c r="D28" i="50"/>
  <c r="D29" i="50"/>
  <c r="D30" i="50"/>
  <c r="D31" i="50"/>
  <c r="D32" i="50"/>
  <c r="D33" i="50"/>
  <c r="D34" i="50"/>
  <c r="D35" i="50"/>
  <c r="D36" i="50"/>
  <c r="D26" i="50"/>
  <c r="D38" i="50"/>
  <c r="D37" i="50"/>
  <c r="D10" i="50"/>
  <c r="C10" i="56"/>
  <c r="C11" i="50"/>
  <c r="C17" i="50"/>
  <c r="C19" i="50"/>
  <c r="C26" i="50"/>
  <c r="C37" i="50"/>
  <c r="C10" i="50"/>
  <c r="B10" i="56"/>
  <c r="G18" i="52"/>
  <c r="E17" i="54"/>
  <c r="E16" i="54"/>
  <c r="E11" i="61"/>
  <c r="F11" i="61"/>
  <c r="E12" i="54"/>
  <c r="E11" i="54"/>
  <c r="D11" i="61"/>
  <c r="B10" i="38"/>
  <c r="B32" i="38"/>
  <c r="B11" i="61"/>
  <c r="C11" i="61"/>
  <c r="C22" i="61"/>
  <c r="E10" i="38"/>
  <c r="C10" i="38"/>
  <c r="H58" i="55"/>
  <c r="H37" i="55"/>
  <c r="G22" i="34"/>
  <c r="G46" i="34"/>
  <c r="F46" i="34"/>
  <c r="D46" i="34"/>
  <c r="C46" i="34"/>
  <c r="F45" i="34"/>
  <c r="G45" i="34"/>
  <c r="D45" i="34"/>
  <c r="G21" i="34"/>
  <c r="E18" i="52"/>
  <c r="D18" i="52"/>
  <c r="E25" i="6"/>
  <c r="D25" i="6"/>
  <c r="D23" i="6"/>
  <c r="D22" i="6"/>
  <c r="E23" i="6"/>
  <c r="E12" i="6"/>
  <c r="D12" i="6"/>
  <c r="E11" i="6"/>
  <c r="D11" i="6"/>
  <c r="B53" i="51"/>
  <c r="B51" i="51"/>
  <c r="B50" i="51"/>
  <c r="G51" i="50"/>
  <c r="F20" i="35"/>
  <c r="G22" i="60"/>
  <c r="F51" i="50"/>
  <c r="E20" i="35"/>
  <c r="F22" i="60"/>
  <c r="D52" i="50"/>
  <c r="D51" i="50"/>
  <c r="C20" i="35"/>
  <c r="D22" i="60"/>
  <c r="C51" i="50"/>
  <c r="B20" i="35"/>
  <c r="C22" i="60"/>
  <c r="C12" i="38"/>
  <c r="C11" i="38"/>
  <c r="C9" i="38"/>
  <c r="G172" i="50"/>
  <c r="G170" i="50"/>
  <c r="G161" i="50"/>
  <c r="G153" i="50"/>
  <c r="G150" i="50"/>
  <c r="G140" i="50"/>
  <c r="G138" i="50"/>
  <c r="G137" i="50"/>
  <c r="G134" i="50"/>
  <c r="G132" i="50"/>
  <c r="G128" i="50"/>
  <c r="G127" i="50"/>
  <c r="G123" i="50"/>
  <c r="G119" i="50"/>
  <c r="G113" i="50"/>
  <c r="G111" i="50"/>
  <c r="G103" i="50"/>
  <c r="G98" i="50"/>
  <c r="G89" i="50"/>
  <c r="G84" i="50"/>
  <c r="G76" i="50"/>
  <c r="G75" i="50"/>
  <c r="G40" i="50"/>
  <c r="G47" i="50"/>
  <c r="G53" i="50"/>
  <c r="G58" i="50"/>
  <c r="G60" i="50"/>
  <c r="G63" i="50"/>
  <c r="G69" i="50"/>
  <c r="G66" i="50"/>
  <c r="G39" i="50"/>
  <c r="G11" i="50"/>
  <c r="G19" i="50"/>
  <c r="G17" i="50"/>
  <c r="G26" i="50"/>
  <c r="G37" i="50"/>
  <c r="G10" i="50"/>
  <c r="G174" i="50"/>
  <c r="H121" i="50"/>
  <c r="I121" i="50"/>
  <c r="D121" i="50"/>
  <c r="E51" i="50"/>
  <c r="H52" i="50"/>
  <c r="H51" i="50"/>
  <c r="A11" i="28"/>
  <c r="A12" i="28"/>
  <c r="A13" i="28"/>
  <c r="A14" i="28"/>
  <c r="A15" i="28"/>
  <c r="A16" i="28"/>
  <c r="A17" i="28"/>
  <c r="A18" i="28"/>
  <c r="A19" i="28"/>
  <c r="A20" i="28"/>
  <c r="A21" i="28"/>
  <c r="A22" i="28"/>
  <c r="A23" i="28"/>
  <c r="A24" i="28"/>
  <c r="A25" i="28"/>
  <c r="A26" i="28"/>
  <c r="A27" i="28"/>
  <c r="A28" i="28"/>
  <c r="A29" i="28"/>
  <c r="A30" i="28"/>
  <c r="A31" i="28"/>
  <c r="A32" i="28"/>
  <c r="A33" i="28"/>
  <c r="A34" i="28"/>
  <c r="A35" i="28"/>
  <c r="A36" i="28"/>
  <c r="A37" i="28"/>
  <c r="A38" i="28"/>
  <c r="A39" i="28"/>
  <c r="A40" i="28"/>
  <c r="A41" i="28"/>
  <c r="A42" i="28"/>
  <c r="A43" i="28"/>
  <c r="A44" i="28"/>
  <c r="A45" i="28"/>
  <c r="A46" i="28"/>
  <c r="A47" i="28"/>
  <c r="A48" i="28"/>
  <c r="A49" i="28"/>
  <c r="A50" i="28"/>
  <c r="A51" i="28"/>
  <c r="A52" i="28"/>
  <c r="A53" i="28"/>
  <c r="A54" i="28"/>
  <c r="A55" i="28"/>
  <c r="A56" i="28"/>
  <c r="A57" i="28"/>
  <c r="A58" i="28"/>
  <c r="A59" i="28"/>
  <c r="A60" i="28"/>
  <c r="A61" i="28"/>
  <c r="A62" i="28"/>
  <c r="A63" i="28"/>
  <c r="A64" i="28"/>
  <c r="A65" i="28"/>
  <c r="A66" i="28"/>
  <c r="A67" i="28"/>
  <c r="A68" i="28"/>
  <c r="A69" i="28"/>
  <c r="A70" i="28"/>
  <c r="A71" i="28"/>
  <c r="A72" i="28"/>
  <c r="A73" i="28"/>
  <c r="A74" i="28"/>
  <c r="A75" i="28"/>
  <c r="A76" i="28"/>
  <c r="A77" i="28"/>
  <c r="A78" i="28"/>
  <c r="A79" i="28"/>
  <c r="A80" i="28"/>
  <c r="A81" i="28"/>
  <c r="A82" i="28"/>
  <c r="A83" i="28"/>
  <c r="A84" i="28"/>
  <c r="A85" i="28"/>
  <c r="F33" i="55"/>
  <c r="F34" i="55"/>
  <c r="F35" i="55"/>
  <c r="F36" i="55"/>
  <c r="F31" i="55"/>
  <c r="H18" i="55"/>
  <c r="H31" i="55"/>
  <c r="H38" i="55"/>
  <c r="H40" i="55"/>
  <c r="H44" i="55"/>
  <c r="D18" i="55"/>
  <c r="D31" i="55"/>
  <c r="D38" i="55"/>
  <c r="D40" i="55"/>
  <c r="D44" i="55"/>
  <c r="I44" i="55"/>
  <c r="G18" i="55"/>
  <c r="G31" i="55"/>
  <c r="G38" i="55"/>
  <c r="G40" i="55"/>
  <c r="G44" i="55"/>
  <c r="E18" i="55"/>
  <c r="E31" i="55"/>
  <c r="E38" i="55"/>
  <c r="E40" i="55"/>
  <c r="E44" i="55"/>
  <c r="F44" i="55"/>
  <c r="C14" i="20"/>
  <c r="C21" i="61"/>
  <c r="D60" i="62"/>
  <c r="D58" i="62"/>
  <c r="D48" i="62"/>
  <c r="D66" i="62"/>
  <c r="D77" i="62"/>
  <c r="D47" i="62"/>
  <c r="C48" i="62"/>
  <c r="B21" i="61"/>
  <c r="C60" i="62"/>
  <c r="C58" i="62"/>
  <c r="C66" i="62"/>
  <c r="C77" i="62"/>
  <c r="C47" i="62"/>
  <c r="B22" i="56"/>
  <c r="F60" i="62"/>
  <c r="G60" i="62"/>
  <c r="C23" i="62"/>
  <c r="F12" i="38"/>
  <c r="F11" i="38"/>
  <c r="F10" i="38"/>
  <c r="C24" i="60"/>
  <c r="F22" i="35"/>
  <c r="G24" i="60"/>
  <c r="F58" i="50"/>
  <c r="E22" i="35"/>
  <c r="F24" i="60"/>
  <c r="D58" i="50"/>
  <c r="C22" i="35"/>
  <c r="D24" i="60"/>
  <c r="E24" i="60"/>
  <c r="H24" i="60"/>
  <c r="D55" i="50"/>
  <c r="D56" i="50"/>
  <c r="D57" i="50"/>
  <c r="D53" i="50"/>
  <c r="C21" i="35"/>
  <c r="D64" i="50"/>
  <c r="D63" i="50"/>
  <c r="C24" i="35"/>
  <c r="D67" i="50"/>
  <c r="D68" i="50"/>
  <c r="D66" i="50"/>
  <c r="C25" i="35"/>
  <c r="H12" i="50"/>
  <c r="H13" i="50"/>
  <c r="H14" i="50"/>
  <c r="H15" i="50"/>
  <c r="H16" i="50"/>
  <c r="H18" i="50"/>
  <c r="H20" i="50"/>
  <c r="H21" i="50"/>
  <c r="H22" i="50"/>
  <c r="H23" i="50"/>
  <c r="H24" i="50"/>
  <c r="H25" i="50"/>
  <c r="H27" i="50"/>
  <c r="H28" i="50"/>
  <c r="H29" i="50"/>
  <c r="H30" i="50"/>
  <c r="H31" i="50"/>
  <c r="H32" i="50"/>
  <c r="H33" i="50"/>
  <c r="H34" i="50"/>
  <c r="H35" i="50"/>
  <c r="H36" i="50"/>
  <c r="H41" i="50"/>
  <c r="H42" i="50"/>
  <c r="H43" i="50"/>
  <c r="H44" i="50"/>
  <c r="H45" i="50"/>
  <c r="H46" i="50"/>
  <c r="H48" i="50"/>
  <c r="H49" i="50"/>
  <c r="H50" i="50"/>
  <c r="E54" i="50"/>
  <c r="H54" i="50"/>
  <c r="H56" i="50"/>
  <c r="H57" i="50"/>
  <c r="D135" i="50"/>
  <c r="D133" i="50"/>
  <c r="D130" i="50"/>
  <c r="D129" i="50"/>
  <c r="C58" i="50"/>
  <c r="D159" i="50"/>
  <c r="D155" i="50"/>
  <c r="D149" i="50"/>
  <c r="D148" i="50"/>
  <c r="D147" i="50"/>
  <c r="D146" i="50"/>
  <c r="D145" i="50"/>
  <c r="D144" i="50"/>
  <c r="D143" i="50"/>
  <c r="D142" i="50"/>
  <c r="D141" i="50"/>
  <c r="D126" i="50"/>
  <c r="D122" i="50"/>
  <c r="D120" i="50"/>
  <c r="D118" i="50"/>
  <c r="D117" i="50"/>
  <c r="D116" i="50"/>
  <c r="D115" i="50"/>
  <c r="D114" i="50"/>
  <c r="D112" i="50"/>
  <c r="D110" i="50"/>
  <c r="D109" i="50"/>
  <c r="D108" i="50"/>
  <c r="D107" i="50"/>
  <c r="D106" i="50"/>
  <c r="D105" i="50"/>
  <c r="D104" i="50"/>
  <c r="D101" i="50"/>
  <c r="D100" i="50"/>
  <c r="D99" i="50"/>
  <c r="D97" i="50"/>
  <c r="D96" i="50"/>
  <c r="D94" i="50"/>
  <c r="D93" i="50"/>
  <c r="D92" i="50"/>
  <c r="D91" i="50"/>
  <c r="D90" i="50"/>
  <c r="D88" i="50"/>
  <c r="D87" i="50"/>
  <c r="D86" i="50"/>
  <c r="D85" i="50"/>
  <c r="D83" i="50"/>
  <c r="D82" i="50"/>
  <c r="D79" i="50"/>
  <c r="D78" i="50"/>
  <c r="D77" i="50"/>
  <c r="D74" i="50"/>
  <c r="D73" i="50"/>
  <c r="D72" i="50"/>
  <c r="D71" i="50"/>
  <c r="D70" i="50"/>
  <c r="D62" i="50"/>
  <c r="D61" i="50"/>
  <c r="D50" i="50"/>
  <c r="D49" i="50"/>
  <c r="D48" i="50"/>
  <c r="D46" i="50"/>
  <c r="D45" i="50"/>
  <c r="D44" i="50"/>
  <c r="D43" i="50"/>
  <c r="D42" i="50"/>
  <c r="D41" i="50"/>
  <c r="H18" i="52"/>
  <c r="I18" i="52"/>
  <c r="C23" i="6"/>
  <c r="C22" i="6"/>
  <c r="C12" i="6"/>
  <c r="C11" i="6"/>
  <c r="F8" i="3"/>
  <c r="F60" i="35"/>
  <c r="G62" i="60"/>
  <c r="C172" i="50"/>
  <c r="B60" i="35"/>
  <c r="C62" i="60"/>
  <c r="F58" i="35"/>
  <c r="G59" i="60"/>
  <c r="F10" i="37"/>
  <c r="C140" i="50"/>
  <c r="C153" i="50"/>
  <c r="B58" i="35"/>
  <c r="C60" i="60"/>
  <c r="F53" i="35"/>
  <c r="G55" i="60"/>
  <c r="C134" i="50"/>
  <c r="B53" i="35"/>
  <c r="C55" i="60"/>
  <c r="F51" i="35"/>
  <c r="G53" i="60"/>
  <c r="F132" i="50"/>
  <c r="E51" i="35"/>
  <c r="F53" i="60"/>
  <c r="C132" i="50"/>
  <c r="B51" i="35"/>
  <c r="C53" i="60"/>
  <c r="F48" i="35"/>
  <c r="G50" i="60"/>
  <c r="F128" i="50"/>
  <c r="E48" i="35"/>
  <c r="F50" i="60"/>
  <c r="C128" i="50"/>
  <c r="B48" i="35"/>
  <c r="C50" i="60"/>
  <c r="F36" i="35"/>
  <c r="G38" i="60"/>
  <c r="C123" i="50"/>
  <c r="B36" i="35"/>
  <c r="C38" i="60"/>
  <c r="F35" i="35"/>
  <c r="G37" i="60"/>
  <c r="F34" i="35"/>
  <c r="G36" i="60"/>
  <c r="C113" i="50"/>
  <c r="B34" i="35"/>
  <c r="C36" i="60"/>
  <c r="F33" i="35"/>
  <c r="G35" i="60"/>
  <c r="C111" i="50"/>
  <c r="B33" i="35"/>
  <c r="C35" i="60"/>
  <c r="F32" i="35"/>
  <c r="G34" i="60"/>
  <c r="C103" i="50"/>
  <c r="B32" i="35"/>
  <c r="C34" i="60"/>
  <c r="F31" i="35"/>
  <c r="G33" i="60"/>
  <c r="C98" i="50"/>
  <c r="B31" i="35"/>
  <c r="C33" i="60"/>
  <c r="F30" i="35"/>
  <c r="G32" i="60"/>
  <c r="C89" i="50"/>
  <c r="B30" i="35"/>
  <c r="C32" i="60"/>
  <c r="F29" i="35"/>
  <c r="G31" i="60"/>
  <c r="C84" i="50"/>
  <c r="B29" i="35"/>
  <c r="C31" i="60"/>
  <c r="F28" i="35"/>
  <c r="G30" i="60"/>
  <c r="C76" i="50"/>
  <c r="B28" i="35"/>
  <c r="C30" i="60"/>
  <c r="F26" i="35"/>
  <c r="G28" i="60"/>
  <c r="C69" i="50"/>
  <c r="B26" i="35"/>
  <c r="C28" i="60"/>
  <c r="F25" i="35"/>
  <c r="G27" i="60"/>
  <c r="F66" i="50"/>
  <c r="E25" i="35"/>
  <c r="F27" i="60"/>
  <c r="C66" i="50"/>
  <c r="B25" i="35"/>
  <c r="C27" i="60"/>
  <c r="F24" i="35"/>
  <c r="G26" i="60"/>
  <c r="F63" i="50"/>
  <c r="E24" i="35"/>
  <c r="F26" i="60"/>
  <c r="C63" i="50"/>
  <c r="B24" i="35"/>
  <c r="C26" i="60"/>
  <c r="F23" i="35"/>
  <c r="G25" i="60"/>
  <c r="C60" i="50"/>
  <c r="B23" i="35"/>
  <c r="C25" i="60"/>
  <c r="F21" i="35"/>
  <c r="G23" i="60"/>
  <c r="F53" i="50"/>
  <c r="E21" i="35"/>
  <c r="F23" i="60"/>
  <c r="C53" i="50"/>
  <c r="B21" i="35"/>
  <c r="C23" i="60"/>
  <c r="F19" i="35"/>
  <c r="G21" i="60"/>
  <c r="C47" i="50"/>
  <c r="B19" i="35"/>
  <c r="C21" i="60"/>
  <c r="F18" i="35"/>
  <c r="G20" i="60"/>
  <c r="C40" i="50"/>
  <c r="B18" i="35"/>
  <c r="C20" i="60"/>
  <c r="F14" i="35"/>
  <c r="G16" i="60"/>
  <c r="B14" i="35"/>
  <c r="C16" i="60"/>
  <c r="F13" i="35"/>
  <c r="G15" i="60"/>
  <c r="B13" i="35"/>
  <c r="C15" i="60"/>
  <c r="F12" i="35"/>
  <c r="G14" i="60"/>
  <c r="B12" i="35"/>
  <c r="C14" i="60"/>
  <c r="F11" i="35"/>
  <c r="G13" i="60"/>
  <c r="B11" i="35"/>
  <c r="C13" i="60"/>
  <c r="F10" i="35"/>
  <c r="G12" i="60"/>
  <c r="B10" i="35"/>
  <c r="C12" i="60"/>
  <c r="F172" i="50"/>
  <c r="E60" i="35"/>
  <c r="F62" i="60"/>
  <c r="I171" i="50"/>
  <c r="H171" i="50"/>
  <c r="F170" i="50"/>
  <c r="C170" i="50"/>
  <c r="E169" i="50"/>
  <c r="H169" i="50"/>
  <c r="E168" i="50"/>
  <c r="I168" i="50"/>
  <c r="E167" i="50"/>
  <c r="H167" i="50"/>
  <c r="E166" i="50"/>
  <c r="I166" i="50"/>
  <c r="E165" i="50"/>
  <c r="H165" i="50"/>
  <c r="E164" i="50"/>
  <c r="I164" i="50"/>
  <c r="E163" i="50"/>
  <c r="H163" i="50"/>
  <c r="E162" i="50"/>
  <c r="I162" i="50"/>
  <c r="F161" i="50"/>
  <c r="D161" i="50"/>
  <c r="C161" i="50"/>
  <c r="E161" i="50"/>
  <c r="H161" i="50"/>
  <c r="E160" i="50"/>
  <c r="I160" i="50"/>
  <c r="I159" i="50"/>
  <c r="H159" i="50"/>
  <c r="E158" i="50"/>
  <c r="H158" i="50"/>
  <c r="I158" i="50"/>
  <c r="E157" i="50"/>
  <c r="H157" i="50"/>
  <c r="E156" i="50"/>
  <c r="H156" i="50"/>
  <c r="I156" i="50"/>
  <c r="I155" i="50"/>
  <c r="H155" i="50"/>
  <c r="E154" i="50"/>
  <c r="H154" i="50"/>
  <c r="I154" i="50"/>
  <c r="F153" i="50"/>
  <c r="D153" i="50"/>
  <c r="I152" i="50"/>
  <c r="H152" i="50"/>
  <c r="I151" i="50"/>
  <c r="H151" i="50"/>
  <c r="F150" i="50"/>
  <c r="D150" i="50"/>
  <c r="C150" i="50"/>
  <c r="E150" i="50"/>
  <c r="H150" i="50"/>
  <c r="I149" i="50"/>
  <c r="H149" i="50"/>
  <c r="I148" i="50"/>
  <c r="H148" i="50"/>
  <c r="I147" i="50"/>
  <c r="H147" i="50"/>
  <c r="I146" i="50"/>
  <c r="H146" i="50"/>
  <c r="I145" i="50"/>
  <c r="H145" i="50"/>
  <c r="I144" i="50"/>
  <c r="H144" i="50"/>
  <c r="I143" i="50"/>
  <c r="H143" i="50"/>
  <c r="I142" i="50"/>
  <c r="H142" i="50"/>
  <c r="I141" i="50"/>
  <c r="H141" i="50"/>
  <c r="F140" i="50"/>
  <c r="E58" i="35"/>
  <c r="D140" i="50"/>
  <c r="C58" i="35"/>
  <c r="E139" i="50"/>
  <c r="H139" i="50"/>
  <c r="F138" i="50"/>
  <c r="D138" i="50"/>
  <c r="C138" i="50"/>
  <c r="E138" i="50"/>
  <c r="H138" i="50"/>
  <c r="C137" i="50"/>
  <c r="F134" i="50"/>
  <c r="E53" i="35"/>
  <c r="F55" i="60"/>
  <c r="E131" i="50"/>
  <c r="H131" i="50"/>
  <c r="I131" i="50"/>
  <c r="I129" i="50"/>
  <c r="H129" i="50"/>
  <c r="C127" i="50"/>
  <c r="F127" i="50"/>
  <c r="I126" i="50"/>
  <c r="H126" i="50"/>
  <c r="E125" i="50"/>
  <c r="H125" i="50"/>
  <c r="I125" i="50"/>
  <c r="E124" i="50"/>
  <c r="H124" i="50"/>
  <c r="F123" i="50"/>
  <c r="E36" i="35"/>
  <c r="F38" i="60"/>
  <c r="D123" i="50"/>
  <c r="C36" i="35"/>
  <c r="I122" i="50"/>
  <c r="H122" i="50"/>
  <c r="D119" i="50"/>
  <c r="C35" i="35"/>
  <c r="D37" i="60"/>
  <c r="I120" i="50"/>
  <c r="H120" i="50"/>
  <c r="F119" i="50"/>
  <c r="E35" i="35"/>
  <c r="F37" i="60"/>
  <c r="C119" i="50"/>
  <c r="B35" i="35"/>
  <c r="I118" i="50"/>
  <c r="H118" i="50"/>
  <c r="I117" i="50"/>
  <c r="H117" i="50"/>
  <c r="I116" i="50"/>
  <c r="H116" i="50"/>
  <c r="I115" i="50"/>
  <c r="H115" i="50"/>
  <c r="D113" i="50"/>
  <c r="C34" i="35"/>
  <c r="I114" i="50"/>
  <c r="H114" i="50"/>
  <c r="F113" i="50"/>
  <c r="E34" i="35"/>
  <c r="F36" i="60"/>
  <c r="I112" i="50"/>
  <c r="H112" i="50"/>
  <c r="F111" i="50"/>
  <c r="E33" i="35"/>
  <c r="F35" i="60"/>
  <c r="D111" i="50"/>
  <c r="C33" i="35"/>
  <c r="D35" i="60"/>
  <c r="I110" i="50"/>
  <c r="H110" i="50"/>
  <c r="I109" i="50"/>
  <c r="H109" i="50"/>
  <c r="I108" i="50"/>
  <c r="H108" i="50"/>
  <c r="I107" i="50"/>
  <c r="H107" i="50"/>
  <c r="I106" i="50"/>
  <c r="H106" i="50"/>
  <c r="I105" i="50"/>
  <c r="H105" i="50"/>
  <c r="I104" i="50"/>
  <c r="H104" i="50"/>
  <c r="F103" i="50"/>
  <c r="E32" i="35"/>
  <c r="F34" i="60"/>
  <c r="D103" i="50"/>
  <c r="C32" i="35"/>
  <c r="I101" i="50"/>
  <c r="H101" i="50"/>
  <c r="I100" i="50"/>
  <c r="H100" i="50"/>
  <c r="I99" i="50"/>
  <c r="H99" i="50"/>
  <c r="F98" i="50"/>
  <c r="E31" i="35"/>
  <c r="F33" i="60"/>
  <c r="D98" i="50"/>
  <c r="C31" i="35"/>
  <c r="I97" i="50"/>
  <c r="H97" i="50"/>
  <c r="I96" i="50"/>
  <c r="H96" i="50"/>
  <c r="I93" i="50"/>
  <c r="H93" i="50"/>
  <c r="I92" i="50"/>
  <c r="H92" i="50"/>
  <c r="I91" i="50"/>
  <c r="H91" i="50"/>
  <c r="I90" i="50"/>
  <c r="H90" i="50"/>
  <c r="F89" i="50"/>
  <c r="E30" i="35"/>
  <c r="F32" i="60"/>
  <c r="I88" i="50"/>
  <c r="H88" i="50"/>
  <c r="I87" i="50"/>
  <c r="H87" i="50"/>
  <c r="I86" i="50"/>
  <c r="H86" i="50"/>
  <c r="I85" i="50"/>
  <c r="H85" i="50"/>
  <c r="F84" i="50"/>
  <c r="E29" i="35"/>
  <c r="F31" i="60"/>
  <c r="D84" i="50"/>
  <c r="C29" i="35"/>
  <c r="I83" i="50"/>
  <c r="H83" i="50"/>
  <c r="I82" i="50"/>
  <c r="H82" i="50"/>
  <c r="I79" i="50"/>
  <c r="H79" i="50"/>
  <c r="I78" i="50"/>
  <c r="H78" i="50"/>
  <c r="I77" i="50"/>
  <c r="H77" i="50"/>
  <c r="F76" i="50"/>
  <c r="E28" i="35"/>
  <c r="C75" i="50"/>
  <c r="I74" i="50"/>
  <c r="H74" i="50"/>
  <c r="I73" i="50"/>
  <c r="H73" i="50"/>
  <c r="I72" i="50"/>
  <c r="H72" i="50"/>
  <c r="I71" i="50"/>
  <c r="H71" i="50"/>
  <c r="I70" i="50"/>
  <c r="H70" i="50"/>
  <c r="F69" i="50"/>
  <c r="E26" i="35"/>
  <c r="F28" i="60"/>
  <c r="D69" i="50"/>
  <c r="C26" i="35"/>
  <c r="D27" i="60"/>
  <c r="E65" i="50"/>
  <c r="H65" i="50"/>
  <c r="I64" i="50"/>
  <c r="H64" i="50"/>
  <c r="D26" i="60"/>
  <c r="I62" i="50"/>
  <c r="H62" i="50"/>
  <c r="I61" i="50"/>
  <c r="H61" i="50"/>
  <c r="F60" i="50"/>
  <c r="E23" i="35"/>
  <c r="F25" i="60"/>
  <c r="D60" i="50"/>
  <c r="D40" i="50"/>
  <c r="D47" i="50"/>
  <c r="D39" i="50"/>
  <c r="E59" i="50"/>
  <c r="H59" i="50"/>
  <c r="E58" i="50"/>
  <c r="I56" i="50"/>
  <c r="I50" i="50"/>
  <c r="I49" i="50"/>
  <c r="I48" i="50"/>
  <c r="F47" i="50"/>
  <c r="E19" i="35"/>
  <c r="F21" i="60"/>
  <c r="C19" i="35"/>
  <c r="I46" i="50"/>
  <c r="I45" i="50"/>
  <c r="I44" i="50"/>
  <c r="I43" i="50"/>
  <c r="I42" i="50"/>
  <c r="I41" i="50"/>
  <c r="F40" i="50"/>
  <c r="C18" i="35"/>
  <c r="C39" i="50"/>
  <c r="E14" i="35"/>
  <c r="F16" i="60"/>
  <c r="C14" i="35"/>
  <c r="D16" i="60"/>
  <c r="I36" i="50"/>
  <c r="I35" i="50"/>
  <c r="I34" i="50"/>
  <c r="I33" i="50"/>
  <c r="I32" i="50"/>
  <c r="I31" i="50"/>
  <c r="I30" i="50"/>
  <c r="I29" i="50"/>
  <c r="I28" i="50"/>
  <c r="I27" i="50"/>
  <c r="E13" i="35"/>
  <c r="F15" i="60"/>
  <c r="C13" i="35"/>
  <c r="D15" i="60"/>
  <c r="I25" i="50"/>
  <c r="I24" i="50"/>
  <c r="I23" i="50"/>
  <c r="I22" i="50"/>
  <c r="I21" i="50"/>
  <c r="I20" i="50"/>
  <c r="E12" i="35"/>
  <c r="F14" i="60"/>
  <c r="C12" i="35"/>
  <c r="D14" i="60"/>
  <c r="I18" i="50"/>
  <c r="E11" i="35"/>
  <c r="F13" i="60"/>
  <c r="C11" i="35"/>
  <c r="D13" i="60"/>
  <c r="I16" i="50"/>
  <c r="I15" i="50"/>
  <c r="I14" i="50"/>
  <c r="I13" i="50"/>
  <c r="I12" i="50"/>
  <c r="E10" i="35"/>
  <c r="C10" i="35"/>
  <c r="D12" i="60"/>
  <c r="F42" i="2"/>
  <c r="F41" i="2"/>
  <c r="G42" i="2"/>
  <c r="B26" i="2"/>
  <c r="B24" i="2"/>
  <c r="B23" i="2"/>
  <c r="G41" i="2"/>
  <c r="G42" i="51"/>
  <c r="G16" i="2"/>
  <c r="G9" i="51"/>
  <c r="G9" i="2"/>
  <c r="C51" i="51"/>
  <c r="C50" i="51"/>
  <c r="F75" i="50"/>
  <c r="H58" i="50"/>
  <c r="I58" i="50"/>
  <c r="E153" i="50"/>
  <c r="E140" i="50"/>
  <c r="H140" i="50"/>
  <c r="E119" i="50"/>
  <c r="I119" i="50"/>
  <c r="E113" i="50"/>
  <c r="H113" i="50"/>
  <c r="E111" i="50"/>
  <c r="H111" i="50"/>
  <c r="E103" i="50"/>
  <c r="E98" i="50"/>
  <c r="H98" i="50"/>
  <c r="E84" i="50"/>
  <c r="H84" i="50"/>
  <c r="E69" i="50"/>
  <c r="I69" i="50"/>
  <c r="E66" i="50"/>
  <c r="H66" i="50"/>
  <c r="E63" i="50"/>
  <c r="H63" i="50"/>
  <c r="E60" i="50"/>
  <c r="H60" i="50"/>
  <c r="E47" i="50"/>
  <c r="H47" i="50"/>
  <c r="E37" i="50"/>
  <c r="H37" i="50"/>
  <c r="E40" i="50"/>
  <c r="H40" i="50"/>
  <c r="E26" i="50"/>
  <c r="H26" i="50"/>
  <c r="E19" i="50"/>
  <c r="H19" i="50"/>
  <c r="E17" i="50"/>
  <c r="H17" i="50"/>
  <c r="E11" i="50"/>
  <c r="H69" i="50"/>
  <c r="I111" i="50"/>
  <c r="H153" i="50"/>
  <c r="I153" i="50"/>
  <c r="I17" i="50"/>
  <c r="I63" i="50"/>
  <c r="I66" i="50"/>
  <c r="I84" i="50"/>
  <c r="I98" i="50"/>
  <c r="I138" i="50"/>
  <c r="I150" i="50"/>
  <c r="I161" i="50"/>
  <c r="E10" i="50"/>
  <c r="H103" i="50"/>
  <c r="I103" i="50"/>
  <c r="H119" i="50"/>
  <c r="I11" i="50"/>
  <c r="I19" i="50"/>
  <c r="I26" i="50"/>
  <c r="I37" i="50"/>
  <c r="I40" i="50"/>
  <c r="I47" i="50"/>
  <c r="C174" i="50"/>
  <c r="I140" i="50"/>
  <c r="I59" i="50"/>
  <c r="I65" i="50"/>
  <c r="I124" i="50"/>
  <c r="I139" i="50"/>
  <c r="I157" i="50"/>
  <c r="H160" i="50"/>
  <c r="H162" i="50"/>
  <c r="I163" i="50"/>
  <c r="H164" i="50"/>
  <c r="I165" i="50"/>
  <c r="H166" i="50"/>
  <c r="I167" i="50"/>
  <c r="H168" i="50"/>
  <c r="I169" i="50"/>
  <c r="E123" i="50"/>
  <c r="H123" i="50"/>
  <c r="F137" i="50"/>
  <c r="I123" i="50"/>
  <c r="I39" i="55"/>
  <c r="A4" i="53"/>
  <c r="A4" i="55"/>
  <c r="A5" i="60"/>
  <c r="A5" i="61"/>
  <c r="A5" i="62"/>
  <c r="A5" i="56"/>
  <c r="A4" i="54"/>
  <c r="C10" i="52"/>
  <c r="C14" i="52"/>
  <c r="C9" i="52"/>
  <c r="C19" i="52"/>
  <c r="E19" i="54"/>
  <c r="D19" i="54"/>
  <c r="C19" i="54"/>
  <c r="G63" i="60"/>
  <c r="F63" i="60"/>
  <c r="D63" i="60"/>
  <c r="C63" i="60"/>
  <c r="G39" i="60"/>
  <c r="F39" i="60"/>
  <c r="D39" i="60"/>
  <c r="C39" i="60"/>
  <c r="C57" i="51"/>
  <c r="B57" i="51"/>
  <c r="C31" i="51"/>
  <c r="B31" i="51"/>
  <c r="D31" i="56"/>
  <c r="D30" i="56"/>
  <c r="D29" i="56"/>
  <c r="D27" i="56"/>
  <c r="D26" i="56"/>
  <c r="D25" i="56"/>
  <c r="D24" i="56"/>
  <c r="D23" i="56"/>
  <c r="D22" i="56"/>
  <c r="D17" i="56"/>
  <c r="D18" i="56"/>
  <c r="D16" i="56"/>
  <c r="D19" i="56"/>
  <c r="D15" i="56"/>
  <c r="D14" i="56"/>
  <c r="D13" i="56"/>
  <c r="D12" i="56"/>
  <c r="D11" i="56"/>
  <c r="B9" i="51"/>
  <c r="B9" i="2"/>
  <c r="D29" i="61"/>
  <c r="G29" i="61"/>
  <c r="D28" i="61"/>
  <c r="G28" i="61"/>
  <c r="D27" i="61"/>
  <c r="D26" i="61"/>
  <c r="D25" i="61"/>
  <c r="G25" i="61"/>
  <c r="D24" i="61"/>
  <c r="D23" i="61"/>
  <c r="D22" i="61"/>
  <c r="D18" i="61"/>
  <c r="G18" i="61"/>
  <c r="D17" i="61"/>
  <c r="G17" i="61"/>
  <c r="D16" i="61"/>
  <c r="D15" i="61"/>
  <c r="D14" i="61"/>
  <c r="G14" i="61"/>
  <c r="D13" i="61"/>
  <c r="G13" i="61"/>
  <c r="D12" i="61"/>
  <c r="I79" i="55"/>
  <c r="I78" i="55"/>
  <c r="I80" i="55"/>
  <c r="I73" i="55"/>
  <c r="I68" i="55"/>
  <c r="I67" i="55"/>
  <c r="I66" i="55"/>
  <c r="I65" i="55"/>
  <c r="I64" i="55"/>
  <c r="I63" i="55"/>
  <c r="I62" i="55"/>
  <c r="I61" i="55"/>
  <c r="I60" i="55"/>
  <c r="I59" i="55"/>
  <c r="I58" i="55"/>
  <c r="I57" i="55"/>
  <c r="I56" i="55"/>
  <c r="I55" i="55"/>
  <c r="I54" i="55"/>
  <c r="I53" i="55"/>
  <c r="I52" i="55"/>
  <c r="I51" i="55"/>
  <c r="I50" i="55"/>
  <c r="I70" i="55"/>
  <c r="I42" i="55"/>
  <c r="I41" i="55"/>
  <c r="J19" i="52"/>
  <c r="C32" i="54"/>
  <c r="A2" i="62"/>
  <c r="A2" i="61"/>
  <c r="A2" i="60"/>
  <c r="F69" i="51"/>
  <c r="G25" i="52"/>
  <c r="G26" i="52"/>
  <c r="G27" i="52"/>
  <c r="G15" i="52"/>
  <c r="G16" i="52"/>
  <c r="G17" i="52"/>
  <c r="G23" i="52"/>
  <c r="G22" i="52"/>
  <c r="G21" i="52"/>
  <c r="G13" i="52"/>
  <c r="G12" i="52"/>
  <c r="G11" i="52"/>
  <c r="G10" i="52"/>
  <c r="G31" i="56"/>
  <c r="G30" i="56"/>
  <c r="G29" i="56"/>
  <c r="G28" i="56"/>
  <c r="G27" i="56"/>
  <c r="G26" i="56"/>
  <c r="G25" i="56"/>
  <c r="G24" i="56"/>
  <c r="G23" i="56"/>
  <c r="G19" i="56"/>
  <c r="G18" i="56"/>
  <c r="G17" i="56"/>
  <c r="G16" i="56"/>
  <c r="G15" i="56"/>
  <c r="G14" i="56"/>
  <c r="G13" i="56"/>
  <c r="G12" i="56"/>
  <c r="G11" i="56"/>
  <c r="D28" i="56"/>
  <c r="D21" i="56"/>
  <c r="F16" i="56"/>
  <c r="F28" i="56"/>
  <c r="E16" i="56"/>
  <c r="E28" i="56"/>
  <c r="C16" i="56"/>
  <c r="C28" i="56"/>
  <c r="C21" i="56"/>
  <c r="B16" i="56"/>
  <c r="B9" i="56"/>
  <c r="B28" i="56"/>
  <c r="B21" i="56"/>
  <c r="E81" i="62"/>
  <c r="H81" i="62"/>
  <c r="E80" i="62"/>
  <c r="E79" i="62"/>
  <c r="E78" i="62"/>
  <c r="E75" i="62"/>
  <c r="H75" i="62"/>
  <c r="E74" i="62"/>
  <c r="E73" i="62"/>
  <c r="E72" i="62"/>
  <c r="E71" i="62"/>
  <c r="H71" i="62"/>
  <c r="E70" i="62"/>
  <c r="E69" i="62"/>
  <c r="E67" i="62"/>
  <c r="E65" i="62"/>
  <c r="H65" i="62"/>
  <c r="E64" i="62"/>
  <c r="E63" i="62"/>
  <c r="E62" i="62"/>
  <c r="E61" i="62"/>
  <c r="E60" i="62"/>
  <c r="E59" i="62"/>
  <c r="E56" i="62"/>
  <c r="E55" i="62"/>
  <c r="H55" i="62"/>
  <c r="E54" i="62"/>
  <c r="E53" i="62"/>
  <c r="E52" i="62"/>
  <c r="E51" i="62"/>
  <c r="E50" i="62"/>
  <c r="E49" i="62"/>
  <c r="E45" i="62"/>
  <c r="E44" i="62"/>
  <c r="E43" i="62"/>
  <c r="E42" i="62"/>
  <c r="E39" i="62"/>
  <c r="E38" i="62"/>
  <c r="E37" i="62"/>
  <c r="E36" i="62"/>
  <c r="E35" i="62"/>
  <c r="E34" i="62"/>
  <c r="E33" i="62"/>
  <c r="E32" i="62"/>
  <c r="E31" i="62"/>
  <c r="E28" i="62"/>
  <c r="E27" i="62"/>
  <c r="E26" i="62"/>
  <c r="E25" i="62"/>
  <c r="E24" i="62"/>
  <c r="E22" i="62"/>
  <c r="E19" i="62"/>
  <c r="E18" i="62"/>
  <c r="E17" i="62"/>
  <c r="E16" i="62"/>
  <c r="E15" i="62"/>
  <c r="E14" i="62"/>
  <c r="E13" i="62"/>
  <c r="E12" i="62"/>
  <c r="E158" i="60"/>
  <c r="E157" i="60"/>
  <c r="H157" i="60"/>
  <c r="E156" i="60"/>
  <c r="E155" i="60"/>
  <c r="E154" i="60"/>
  <c r="H154" i="60"/>
  <c r="E153" i="60"/>
  <c r="H153" i="60"/>
  <c r="E152" i="60"/>
  <c r="E151" i="60"/>
  <c r="E149" i="60"/>
  <c r="H149" i="60"/>
  <c r="E148" i="60"/>
  <c r="E147" i="60"/>
  <c r="E145" i="60"/>
  <c r="E144" i="60"/>
  <c r="H144" i="60"/>
  <c r="E143" i="60"/>
  <c r="H143" i="60"/>
  <c r="E142" i="60"/>
  <c r="E141" i="60"/>
  <c r="E140" i="60"/>
  <c r="H140" i="60"/>
  <c r="E139" i="60"/>
  <c r="E138" i="60"/>
  <c r="E136" i="60"/>
  <c r="E135" i="60"/>
  <c r="H135" i="60"/>
  <c r="E134" i="60"/>
  <c r="E133" i="60"/>
  <c r="E132" i="60"/>
  <c r="E131" i="60"/>
  <c r="E130" i="60"/>
  <c r="H130" i="60"/>
  <c r="E129" i="60"/>
  <c r="E128" i="60"/>
  <c r="E127" i="60"/>
  <c r="E126" i="60"/>
  <c r="H126" i="60"/>
  <c r="E125" i="60"/>
  <c r="E124" i="60"/>
  <c r="E122" i="60"/>
  <c r="E121" i="60"/>
  <c r="H121" i="60"/>
  <c r="E120" i="60"/>
  <c r="H120" i="60"/>
  <c r="E119" i="60"/>
  <c r="E118" i="60"/>
  <c r="E117" i="60"/>
  <c r="H117" i="60"/>
  <c r="E116" i="60"/>
  <c r="E114" i="60"/>
  <c r="E115" i="60"/>
  <c r="E113" i="60"/>
  <c r="E112" i="60"/>
  <c r="H112" i="60"/>
  <c r="E111" i="60"/>
  <c r="E110" i="60"/>
  <c r="E109" i="60"/>
  <c r="E108" i="60"/>
  <c r="H108" i="60"/>
  <c r="E107" i="60"/>
  <c r="H107" i="60"/>
  <c r="E106" i="60"/>
  <c r="E105" i="60"/>
  <c r="E104" i="60"/>
  <c r="E102" i="60"/>
  <c r="H102" i="60"/>
  <c r="E101" i="60"/>
  <c r="E100" i="60"/>
  <c r="E99" i="60"/>
  <c r="H99" i="60"/>
  <c r="E98" i="60"/>
  <c r="E97" i="60"/>
  <c r="E96" i="60"/>
  <c r="E95" i="60"/>
  <c r="H95" i="60"/>
  <c r="E94" i="60"/>
  <c r="E93" i="60"/>
  <c r="E92" i="60"/>
  <c r="E91" i="60"/>
  <c r="E90" i="60"/>
  <c r="H90" i="60"/>
  <c r="E89" i="60"/>
  <c r="H89" i="60"/>
  <c r="E88" i="60"/>
  <c r="E87" i="60"/>
  <c r="E86" i="60"/>
  <c r="H86" i="60"/>
  <c r="E83" i="60"/>
  <c r="H83" i="60"/>
  <c r="E82" i="60"/>
  <c r="E81" i="60"/>
  <c r="E80" i="60"/>
  <c r="H80" i="60"/>
  <c r="E79" i="60"/>
  <c r="E78" i="60"/>
  <c r="E77" i="60"/>
  <c r="E75" i="60"/>
  <c r="H75" i="60"/>
  <c r="E74" i="60"/>
  <c r="E73" i="60"/>
  <c r="E71" i="60"/>
  <c r="E70" i="60"/>
  <c r="H70" i="60"/>
  <c r="E69" i="60"/>
  <c r="E68" i="60"/>
  <c r="E67" i="60"/>
  <c r="E66" i="60"/>
  <c r="H66" i="60"/>
  <c r="E65" i="60"/>
  <c r="E64" i="60"/>
  <c r="E61" i="60"/>
  <c r="E58" i="60"/>
  <c r="E57" i="60"/>
  <c r="E56" i="60"/>
  <c r="E54" i="60"/>
  <c r="E52" i="60"/>
  <c r="E51" i="60"/>
  <c r="E48" i="60"/>
  <c r="E47" i="60"/>
  <c r="E46" i="60"/>
  <c r="H46" i="60"/>
  <c r="E45" i="60"/>
  <c r="E44" i="60"/>
  <c r="E43" i="60"/>
  <c r="E42" i="60"/>
  <c r="H42" i="60"/>
  <c r="E41" i="60"/>
  <c r="E40" i="60"/>
  <c r="E22" i="60"/>
  <c r="E18" i="60"/>
  <c r="E17" i="60"/>
  <c r="F12" i="55"/>
  <c r="F42" i="51"/>
  <c r="F16" i="2"/>
  <c r="F20" i="52"/>
  <c r="F27" i="51"/>
  <c r="C25" i="51"/>
  <c r="C17" i="51"/>
  <c r="E45" i="54"/>
  <c r="F47" i="54"/>
  <c r="D45" i="54"/>
  <c r="F46" i="54"/>
  <c r="C45" i="54"/>
  <c r="F45" i="54"/>
  <c r="E42" i="54"/>
  <c r="F44" i="54"/>
  <c r="D42" i="54"/>
  <c r="F43" i="54"/>
  <c r="C42" i="54"/>
  <c r="F42" i="54"/>
  <c r="E32" i="54"/>
  <c r="F34" i="54"/>
  <c r="D32" i="54"/>
  <c r="F33" i="54"/>
  <c r="F32" i="54"/>
  <c r="E10" i="54"/>
  <c r="E9" i="20"/>
  <c r="E15" i="54"/>
  <c r="D15" i="54"/>
  <c r="D12" i="20"/>
  <c r="E12" i="20"/>
  <c r="C15" i="54"/>
  <c r="C12" i="20"/>
  <c r="D10" i="54"/>
  <c r="D9" i="20"/>
  <c r="D15" i="20"/>
  <c r="D19" i="20"/>
  <c r="C10" i="54"/>
  <c r="C9" i="20"/>
  <c r="C15" i="20"/>
  <c r="H12" i="62"/>
  <c r="H13" i="62"/>
  <c r="H14" i="62"/>
  <c r="H15" i="62"/>
  <c r="H16" i="62"/>
  <c r="H17" i="62"/>
  <c r="H18" i="62"/>
  <c r="H19" i="62"/>
  <c r="H22" i="62"/>
  <c r="H24" i="62"/>
  <c r="H25" i="62"/>
  <c r="H26" i="62"/>
  <c r="H27" i="62"/>
  <c r="H28" i="62"/>
  <c r="H31" i="62"/>
  <c r="H32" i="62"/>
  <c r="H33" i="62"/>
  <c r="H34" i="62"/>
  <c r="H35" i="62"/>
  <c r="H36" i="62"/>
  <c r="H37" i="62"/>
  <c r="H38" i="62"/>
  <c r="H42" i="62"/>
  <c r="H43" i="62"/>
  <c r="H45" i="62"/>
  <c r="H49" i="62"/>
  <c r="H50" i="62"/>
  <c r="H52" i="62"/>
  <c r="H53" i="62"/>
  <c r="H54" i="62"/>
  <c r="H56" i="62"/>
  <c r="H59" i="62"/>
  <c r="H60" i="62"/>
  <c r="H62" i="62"/>
  <c r="H63" i="62"/>
  <c r="H64" i="62"/>
  <c r="H67" i="62"/>
  <c r="H68" i="62"/>
  <c r="H69" i="62"/>
  <c r="H70" i="62"/>
  <c r="H72" i="62"/>
  <c r="H73" i="62"/>
  <c r="H74" i="62"/>
  <c r="H66" i="62"/>
  <c r="H78" i="62"/>
  <c r="H79" i="62"/>
  <c r="H80" i="62"/>
  <c r="H77" i="62"/>
  <c r="B10" i="43"/>
  <c r="B29" i="43"/>
  <c r="B40" i="43"/>
  <c r="C10" i="43"/>
  <c r="C29" i="43"/>
  <c r="C40" i="43"/>
  <c r="E10" i="43"/>
  <c r="E29" i="43"/>
  <c r="E40" i="43"/>
  <c r="C11" i="62"/>
  <c r="C21" i="62"/>
  <c r="C30" i="62"/>
  <c r="C41" i="62"/>
  <c r="G11" i="62"/>
  <c r="G30" i="62"/>
  <c r="G41" i="62"/>
  <c r="G48" i="62"/>
  <c r="G58" i="62"/>
  <c r="G66" i="62"/>
  <c r="G77" i="62"/>
  <c r="G47" i="62"/>
  <c r="F10" i="43"/>
  <c r="F29" i="43"/>
  <c r="F40" i="43"/>
  <c r="F11" i="62"/>
  <c r="F30" i="62"/>
  <c r="F41" i="62"/>
  <c r="F48" i="62"/>
  <c r="F58" i="62"/>
  <c r="F66" i="62"/>
  <c r="F77" i="62"/>
  <c r="D11" i="62"/>
  <c r="D30" i="62"/>
  <c r="D41" i="62"/>
  <c r="E11" i="62"/>
  <c r="C32" i="38"/>
  <c r="D32" i="38"/>
  <c r="F21" i="61"/>
  <c r="F32" i="38"/>
  <c r="F73" i="35"/>
  <c r="F69" i="35"/>
  <c r="F61" i="35"/>
  <c r="F57" i="35"/>
  <c r="F47" i="35"/>
  <c r="F37" i="35"/>
  <c r="F27" i="35"/>
  <c r="F17" i="35"/>
  <c r="F9" i="35"/>
  <c r="H17" i="60"/>
  <c r="H18" i="60"/>
  <c r="H22" i="60"/>
  <c r="H40" i="60"/>
  <c r="H41" i="60"/>
  <c r="H43" i="60"/>
  <c r="H44" i="60"/>
  <c r="H45" i="60"/>
  <c r="H47" i="60"/>
  <c r="H52" i="60"/>
  <c r="H54" i="60"/>
  <c r="H56" i="60"/>
  <c r="H57" i="60"/>
  <c r="H58" i="60"/>
  <c r="H61" i="60"/>
  <c r="H71" i="60"/>
  <c r="H77" i="60"/>
  <c r="H78" i="60"/>
  <c r="H79" i="60"/>
  <c r="H81" i="60"/>
  <c r="H82" i="60"/>
  <c r="H87" i="60"/>
  <c r="H88" i="60"/>
  <c r="H91" i="60"/>
  <c r="H92" i="60"/>
  <c r="H85" i="60"/>
  <c r="H94" i="60"/>
  <c r="H96" i="60"/>
  <c r="H97" i="60"/>
  <c r="H98" i="60"/>
  <c r="H100" i="60"/>
  <c r="H101" i="60"/>
  <c r="H105" i="60"/>
  <c r="H106" i="60"/>
  <c r="H109" i="60"/>
  <c r="H110" i="60"/>
  <c r="H111" i="60"/>
  <c r="H114" i="60"/>
  <c r="H115" i="60"/>
  <c r="H116" i="60"/>
  <c r="H118" i="60"/>
  <c r="H119" i="60"/>
  <c r="H122" i="60"/>
  <c r="H124" i="60"/>
  <c r="H127" i="60"/>
  <c r="H128" i="60"/>
  <c r="H129" i="60"/>
  <c r="H131" i="60"/>
  <c r="H132" i="60"/>
  <c r="H134" i="60"/>
  <c r="H136" i="60"/>
  <c r="H138" i="60"/>
  <c r="H141" i="60"/>
  <c r="H142" i="60"/>
  <c r="H145" i="60"/>
  <c r="H147" i="60"/>
  <c r="H148" i="60"/>
  <c r="H151" i="60"/>
  <c r="H152" i="60"/>
  <c r="H155" i="60"/>
  <c r="H156" i="60"/>
  <c r="B73" i="35"/>
  <c r="B69" i="35"/>
  <c r="B61" i="35"/>
  <c r="B57" i="35"/>
  <c r="B47" i="35"/>
  <c r="B37" i="35"/>
  <c r="B17" i="35"/>
  <c r="B9" i="35"/>
  <c r="C73" i="35"/>
  <c r="C69" i="35"/>
  <c r="C61" i="35"/>
  <c r="D61" i="35"/>
  <c r="C37" i="35"/>
  <c r="C9" i="35"/>
  <c r="E73" i="35"/>
  <c r="E69" i="35"/>
  <c r="E61" i="35"/>
  <c r="E47" i="35"/>
  <c r="E37" i="35"/>
  <c r="G76" i="60"/>
  <c r="G85" i="60"/>
  <c r="G93" i="60"/>
  <c r="G103" i="60"/>
  <c r="G113" i="60"/>
  <c r="G146" i="60"/>
  <c r="G123" i="60"/>
  <c r="G133" i="60"/>
  <c r="G137" i="60"/>
  <c r="G150" i="60"/>
  <c r="G84" i="60"/>
  <c r="E76" i="60"/>
  <c r="E85" i="60"/>
  <c r="E146" i="60"/>
  <c r="E150" i="60"/>
  <c r="F76" i="60"/>
  <c r="F85" i="60"/>
  <c r="F93" i="60"/>
  <c r="F103" i="60"/>
  <c r="F113" i="60"/>
  <c r="F123" i="60"/>
  <c r="F133" i="60"/>
  <c r="F137" i="60"/>
  <c r="F146" i="60"/>
  <c r="F150" i="60"/>
  <c r="F84" i="60"/>
  <c r="D76" i="60"/>
  <c r="D85" i="60"/>
  <c r="D93" i="60"/>
  <c r="D146" i="60"/>
  <c r="D103" i="60"/>
  <c r="D113" i="60"/>
  <c r="D123" i="60"/>
  <c r="D133" i="60"/>
  <c r="D137" i="60"/>
  <c r="D150" i="60"/>
  <c r="D84" i="60"/>
  <c r="I168" i="60"/>
  <c r="I167" i="60"/>
  <c r="I166" i="60"/>
  <c r="I165" i="60"/>
  <c r="I164" i="60"/>
  <c r="I163" i="60"/>
  <c r="E24" i="7"/>
  <c r="E29" i="7"/>
  <c r="E35" i="7"/>
  <c r="E10" i="7"/>
  <c r="E15" i="7"/>
  <c r="E21" i="7"/>
  <c r="E39" i="7"/>
  <c r="J21" i="52"/>
  <c r="D10" i="52"/>
  <c r="D14" i="52"/>
  <c r="D9" i="52"/>
  <c r="E10" i="52"/>
  <c r="E14" i="52"/>
  <c r="E9" i="52"/>
  <c r="F10" i="52"/>
  <c r="F14" i="52"/>
  <c r="F10" i="7"/>
  <c r="F15" i="7"/>
  <c r="F21" i="7"/>
  <c r="J11" i="52"/>
  <c r="F24" i="7"/>
  <c r="F29" i="7"/>
  <c r="J18" i="52"/>
  <c r="F38" i="51"/>
  <c r="F31" i="51"/>
  <c r="F23" i="51"/>
  <c r="F19" i="51"/>
  <c r="F9" i="51"/>
  <c r="F9" i="2"/>
  <c r="F55" i="51"/>
  <c r="F59" i="51"/>
  <c r="F63" i="51"/>
  <c r="F46" i="2"/>
  <c r="F40" i="2"/>
  <c r="F36" i="2"/>
  <c r="F50" i="2"/>
  <c r="F31" i="2"/>
  <c r="F18" i="2"/>
  <c r="F33" i="2"/>
  <c r="G38" i="51"/>
  <c r="G31" i="51"/>
  <c r="G27" i="51"/>
  <c r="G23" i="51"/>
  <c r="G19" i="51"/>
  <c r="G55" i="51"/>
  <c r="G59" i="51"/>
  <c r="G63" i="51"/>
  <c r="G69" i="51"/>
  <c r="G46" i="2"/>
  <c r="G40" i="2"/>
  <c r="G36" i="2"/>
  <c r="G50" i="2"/>
  <c r="G31" i="2"/>
  <c r="G18" i="2"/>
  <c r="B41" i="51"/>
  <c r="B38" i="51"/>
  <c r="B25" i="51"/>
  <c r="B11" i="2"/>
  <c r="B17" i="51"/>
  <c r="B10" i="2"/>
  <c r="B18" i="2"/>
  <c r="B31" i="2"/>
  <c r="C19" i="6"/>
  <c r="D19" i="6"/>
  <c r="E19" i="6"/>
  <c r="C41" i="51"/>
  <c r="C38" i="51"/>
  <c r="C9" i="51"/>
  <c r="C31" i="2"/>
  <c r="C18" i="2"/>
  <c r="D10" i="3"/>
  <c r="G27" i="61"/>
  <c r="G26" i="61"/>
  <c r="G23" i="61"/>
  <c r="G22" i="61"/>
  <c r="E21" i="61"/>
  <c r="G16" i="61"/>
  <c r="G15" i="61"/>
  <c r="G12" i="61"/>
  <c r="B10" i="61"/>
  <c r="B31" i="61"/>
  <c r="C150" i="60"/>
  <c r="C146" i="60"/>
  <c r="C137" i="60"/>
  <c r="C133" i="60"/>
  <c r="C123" i="60"/>
  <c r="C113" i="60"/>
  <c r="C103" i="60"/>
  <c r="C93" i="60"/>
  <c r="C85" i="60"/>
  <c r="C84" i="60"/>
  <c r="C76" i="60"/>
  <c r="H73" i="60"/>
  <c r="G72" i="60"/>
  <c r="F72" i="60"/>
  <c r="D72" i="60"/>
  <c r="C72" i="60"/>
  <c r="H69" i="60"/>
  <c r="H68" i="60"/>
  <c r="H67" i="60"/>
  <c r="H65" i="60"/>
  <c r="H64" i="60"/>
  <c r="H63" i="60"/>
  <c r="H48" i="60"/>
  <c r="I14" i="52"/>
  <c r="K18" i="53"/>
  <c r="K17" i="53"/>
  <c r="K16" i="53"/>
  <c r="K15" i="53"/>
  <c r="K12" i="53"/>
  <c r="K11" i="53"/>
  <c r="K10" i="53"/>
  <c r="K9" i="53"/>
  <c r="F11" i="55"/>
  <c r="J14" i="53"/>
  <c r="I14" i="53"/>
  <c r="H14" i="53"/>
  <c r="G14" i="53"/>
  <c r="F14" i="53"/>
  <c r="F8" i="53"/>
  <c r="F20" i="53"/>
  <c r="E14" i="53"/>
  <c r="K14" i="53"/>
  <c r="D14" i="53"/>
  <c r="C14" i="53"/>
  <c r="B14" i="53"/>
  <c r="B8" i="53"/>
  <c r="B20" i="53"/>
  <c r="J8" i="53"/>
  <c r="J20" i="53"/>
  <c r="I8" i="53"/>
  <c r="H8" i="53"/>
  <c r="H20" i="53"/>
  <c r="G8" i="53"/>
  <c r="G20" i="53"/>
  <c r="E8" i="53"/>
  <c r="C8" i="53"/>
  <c r="A3" i="54"/>
  <c r="A4" i="56"/>
  <c r="A3" i="55"/>
  <c r="A3" i="53"/>
  <c r="A3" i="52"/>
  <c r="A3" i="51"/>
  <c r="E20" i="53"/>
  <c r="K8" i="53"/>
  <c r="C20" i="53"/>
  <c r="E78" i="54"/>
  <c r="E76" i="54"/>
  <c r="E82" i="54"/>
  <c r="E84" i="54"/>
  <c r="C79" i="54"/>
  <c r="C80" i="54"/>
  <c r="C78" i="54"/>
  <c r="C76" i="54"/>
  <c r="C82" i="54"/>
  <c r="D78" i="54"/>
  <c r="D84" i="54"/>
  <c r="D82" i="54"/>
  <c r="D76" i="54"/>
  <c r="E66" i="54"/>
  <c r="E64" i="54"/>
  <c r="E62" i="54"/>
  <c r="E61" i="54"/>
  <c r="E60" i="54"/>
  <c r="E68" i="54"/>
  <c r="E70" i="54"/>
  <c r="E58" i="54"/>
  <c r="D66" i="54"/>
  <c r="D64" i="54"/>
  <c r="D62" i="54"/>
  <c r="D61" i="54"/>
  <c r="D60" i="54"/>
  <c r="D68" i="54"/>
  <c r="D70" i="54"/>
  <c r="D58" i="54"/>
  <c r="C61" i="54"/>
  <c r="C62" i="54"/>
  <c r="C58" i="54"/>
  <c r="C64" i="54"/>
  <c r="I40" i="55"/>
  <c r="I38" i="55"/>
  <c r="I37" i="55"/>
  <c r="I36" i="55"/>
  <c r="I35" i="55"/>
  <c r="I34" i="55"/>
  <c r="I33" i="55"/>
  <c r="I32" i="55"/>
  <c r="I30" i="55"/>
  <c r="I29" i="55"/>
  <c r="I28" i="55"/>
  <c r="I27" i="55"/>
  <c r="I26" i="55"/>
  <c r="I25" i="55"/>
  <c r="I24" i="55"/>
  <c r="I23" i="55"/>
  <c r="I22" i="55"/>
  <c r="I21" i="55"/>
  <c r="I20" i="55"/>
  <c r="I17" i="55"/>
  <c r="I16" i="55"/>
  <c r="I15" i="55"/>
  <c r="I14" i="55"/>
  <c r="I13" i="55"/>
  <c r="I12" i="55"/>
  <c r="I11" i="55"/>
  <c r="F65" i="55"/>
  <c r="F64" i="55"/>
  <c r="F51" i="55"/>
  <c r="F52" i="55"/>
  <c r="F58" i="55"/>
  <c r="F53" i="55"/>
  <c r="F54" i="55"/>
  <c r="F55" i="55"/>
  <c r="F56" i="55"/>
  <c r="F57" i="55"/>
  <c r="F50" i="55"/>
  <c r="F60" i="55"/>
  <c r="F59" i="55"/>
  <c r="F67" i="55"/>
  <c r="F68" i="55"/>
  <c r="F42" i="55"/>
  <c r="F39" i="55"/>
  <c r="F38" i="55"/>
  <c r="F37" i="55"/>
  <c r="F13" i="55"/>
  <c r="F14" i="55"/>
  <c r="F15" i="55"/>
  <c r="F16" i="55"/>
  <c r="F17" i="55"/>
  <c r="F20" i="55"/>
  <c r="F21" i="55"/>
  <c r="F22" i="55"/>
  <c r="F23" i="55"/>
  <c r="F24" i="55"/>
  <c r="F25" i="55"/>
  <c r="F26" i="55"/>
  <c r="F27" i="55"/>
  <c r="F28" i="55"/>
  <c r="F29" i="55"/>
  <c r="F30" i="55"/>
  <c r="F72" i="55"/>
  <c r="D80" i="55"/>
  <c r="E80" i="55"/>
  <c r="F79" i="55"/>
  <c r="F78" i="55"/>
  <c r="F41" i="55"/>
  <c r="F40" i="55"/>
  <c r="I72" i="55"/>
  <c r="H80" i="55"/>
  <c r="H72" i="55"/>
  <c r="H50" i="55"/>
  <c r="H59" i="55"/>
  <c r="H64" i="55"/>
  <c r="H70" i="55"/>
  <c r="H75" i="55"/>
  <c r="G80" i="55"/>
  <c r="G72" i="55"/>
  <c r="G64" i="55"/>
  <c r="G59" i="55"/>
  <c r="G50" i="55"/>
  <c r="G70" i="55"/>
  <c r="G75" i="55"/>
  <c r="E72" i="55"/>
  <c r="E64" i="55"/>
  <c r="E59" i="55"/>
  <c r="E50" i="55"/>
  <c r="D72" i="55"/>
  <c r="D50" i="55"/>
  <c r="D59" i="55"/>
  <c r="D64" i="55"/>
  <c r="C24" i="52"/>
  <c r="D24" i="52"/>
  <c r="E24" i="52"/>
  <c r="F24" i="52"/>
  <c r="C20" i="52"/>
  <c r="D20" i="52"/>
  <c r="E20" i="52"/>
  <c r="I24" i="52"/>
  <c r="H24" i="52"/>
  <c r="I20" i="52"/>
  <c r="H20" i="52"/>
  <c r="I10" i="52"/>
  <c r="H10" i="52"/>
  <c r="H14" i="52"/>
  <c r="D28" i="3"/>
  <c r="C15" i="3"/>
  <c r="D9" i="38"/>
  <c r="G9" i="38"/>
  <c r="D10" i="38"/>
  <c r="G10" i="38"/>
  <c r="D11" i="38"/>
  <c r="G11" i="38"/>
  <c r="D12" i="38"/>
  <c r="G12" i="38"/>
  <c r="D13" i="38"/>
  <c r="G13" i="38"/>
  <c r="D14" i="38"/>
  <c r="G14" i="38"/>
  <c r="D15" i="38"/>
  <c r="G15" i="38"/>
  <c r="D16" i="38"/>
  <c r="G16" i="38"/>
  <c r="D17" i="38"/>
  <c r="G17" i="38"/>
  <c r="D18" i="38"/>
  <c r="D26" i="38"/>
  <c r="D27" i="38"/>
  <c r="D28" i="38"/>
  <c r="D29" i="38"/>
  <c r="D30" i="38"/>
  <c r="D31" i="38"/>
  <c r="D19" i="38"/>
  <c r="D20" i="38"/>
  <c r="D21" i="38"/>
  <c r="D22" i="38"/>
  <c r="D23" i="38"/>
  <c r="D24" i="38"/>
  <c r="D25" i="38"/>
  <c r="A4" i="33"/>
  <c r="B4" i="20"/>
  <c r="A4" i="32"/>
  <c r="A4" i="42"/>
  <c r="B4" i="19"/>
  <c r="A4" i="16"/>
  <c r="A5" i="43"/>
  <c r="A5" i="45"/>
  <c r="A5" i="44"/>
  <c r="A5" i="38"/>
  <c r="A5" i="37"/>
  <c r="A5" i="35"/>
  <c r="A4" i="34"/>
  <c r="A4" i="7"/>
  <c r="A4" i="6"/>
  <c r="A4" i="5"/>
  <c r="A4" i="3"/>
  <c r="A4" i="28"/>
  <c r="A4" i="24"/>
  <c r="A4" i="21"/>
  <c r="A4" i="13"/>
  <c r="A4" i="26"/>
  <c r="A4" i="23"/>
  <c r="A3" i="33"/>
  <c r="A3" i="28"/>
  <c r="B3" i="20"/>
  <c r="A4" i="45"/>
  <c r="A3" i="32"/>
  <c r="A3" i="42"/>
  <c r="B3" i="19"/>
  <c r="A3" i="16"/>
  <c r="H1" i="49"/>
  <c r="A3" i="24"/>
  <c r="A4" i="43"/>
  <c r="A4" i="44"/>
  <c r="A4" i="38"/>
  <c r="A4" i="37"/>
  <c r="A4" i="35"/>
  <c r="A3" i="21"/>
  <c r="A3" i="34"/>
  <c r="A3" i="13"/>
  <c r="A3" i="26"/>
  <c r="A3" i="7"/>
  <c r="A3" i="6"/>
  <c r="A3" i="23"/>
  <c r="A3" i="5"/>
  <c r="A3" i="1"/>
  <c r="A3" i="3"/>
  <c r="G19" i="38"/>
  <c r="G20" i="38"/>
  <c r="G21" i="38"/>
  <c r="G22" i="38"/>
  <c r="G23" i="38"/>
  <c r="G24" i="38"/>
  <c r="G25" i="38"/>
  <c r="G26" i="38"/>
  <c r="G27" i="38"/>
  <c r="G28" i="38"/>
  <c r="G29" i="38"/>
  <c r="G30" i="38"/>
  <c r="G31" i="38"/>
  <c r="G18" i="38"/>
  <c r="D15" i="3"/>
  <c r="D21" i="3"/>
  <c r="C28" i="3"/>
  <c r="F13" i="34"/>
  <c r="F16" i="34"/>
  <c r="F33" i="34"/>
  <c r="F36" i="34"/>
  <c r="F42" i="34"/>
  <c r="F48" i="34"/>
  <c r="D39" i="42"/>
  <c r="G39" i="42"/>
  <c r="D38" i="42"/>
  <c r="G38" i="42"/>
  <c r="D37" i="42"/>
  <c r="G37" i="42"/>
  <c r="G35" i="49"/>
  <c r="X34" i="49"/>
  <c r="K34" i="49"/>
  <c r="Y34" i="49"/>
  <c r="X33" i="49"/>
  <c r="K33" i="49"/>
  <c r="Y33" i="49"/>
  <c r="K32" i="49"/>
  <c r="Y32" i="49"/>
  <c r="X32" i="49"/>
  <c r="K31" i="49"/>
  <c r="Y31" i="49"/>
  <c r="X31" i="49"/>
  <c r="X30" i="49"/>
  <c r="K30" i="49"/>
  <c r="Y30" i="49"/>
  <c r="X29" i="49"/>
  <c r="K29" i="49"/>
  <c r="Y29" i="49"/>
  <c r="K28" i="49"/>
  <c r="Y28" i="49"/>
  <c r="X28" i="49"/>
  <c r="K27" i="49"/>
  <c r="Y27" i="49"/>
  <c r="X27" i="49"/>
  <c r="X26" i="49"/>
  <c r="K26" i="49"/>
  <c r="Y26" i="49"/>
  <c r="X25" i="49"/>
  <c r="K25" i="49"/>
  <c r="Y25" i="49"/>
  <c r="K24" i="49"/>
  <c r="Y24" i="49"/>
  <c r="X24" i="49"/>
  <c r="K23" i="49"/>
  <c r="Y23" i="49"/>
  <c r="X23" i="49"/>
  <c r="X22" i="49"/>
  <c r="K22" i="49"/>
  <c r="Y22" i="49"/>
  <c r="X21" i="49"/>
  <c r="K21" i="49"/>
  <c r="Y21" i="49"/>
  <c r="K20" i="49"/>
  <c r="Y20" i="49"/>
  <c r="X20" i="49"/>
  <c r="K19" i="49"/>
  <c r="Y19" i="49"/>
  <c r="X19" i="49"/>
  <c r="X18" i="49"/>
  <c r="K18" i="49"/>
  <c r="Y18" i="49"/>
  <c r="X17" i="49"/>
  <c r="K17" i="49"/>
  <c r="Y17" i="49"/>
  <c r="K16" i="49"/>
  <c r="Y16" i="49"/>
  <c r="X16" i="49"/>
  <c r="K15" i="49"/>
  <c r="Y15" i="49"/>
  <c r="X15" i="49"/>
  <c r="X14" i="49"/>
  <c r="K14" i="49"/>
  <c r="Y14" i="49"/>
  <c r="X13" i="49"/>
  <c r="K13" i="49"/>
  <c r="Y13" i="49"/>
  <c r="K12" i="49"/>
  <c r="Y12" i="49"/>
  <c r="X12" i="49"/>
  <c r="K11" i="49"/>
  <c r="Y11" i="49"/>
  <c r="X11" i="49"/>
  <c r="X10" i="49"/>
  <c r="K10" i="49"/>
  <c r="Y10" i="49"/>
  <c r="X9" i="49"/>
  <c r="K9" i="49"/>
  <c r="Y9" i="49"/>
  <c r="K8" i="49"/>
  <c r="Y8" i="49"/>
  <c r="X8" i="49"/>
  <c r="K7" i="49"/>
  <c r="Y7" i="49"/>
  <c r="X7" i="49"/>
  <c r="X6" i="49"/>
  <c r="K6" i="49"/>
  <c r="Y6" i="49"/>
  <c r="X5" i="49"/>
  <c r="K5" i="49"/>
  <c r="Y5" i="49"/>
  <c r="D80" i="35"/>
  <c r="G80" i="35"/>
  <c r="D10" i="6"/>
  <c r="D8" i="6"/>
  <c r="D61" i="1"/>
  <c r="C61" i="1"/>
  <c r="C54" i="1"/>
  <c r="C48" i="1"/>
  <c r="C34" i="1"/>
  <c r="C30" i="1"/>
  <c r="C44" i="1"/>
  <c r="C9" i="24"/>
  <c r="C29" i="24"/>
  <c r="D54" i="1"/>
  <c r="D48" i="1"/>
  <c r="D34" i="1"/>
  <c r="D30" i="1"/>
  <c r="D44" i="1"/>
  <c r="D20" i="1"/>
  <c r="D17" i="1"/>
  <c r="D8" i="1"/>
  <c r="C20" i="1"/>
  <c r="C17" i="1"/>
  <c r="C8" i="1"/>
  <c r="F12" i="3"/>
  <c r="F13" i="3"/>
  <c r="F11" i="3"/>
  <c r="D13" i="42"/>
  <c r="G13" i="42"/>
  <c r="D12" i="42"/>
  <c r="G12" i="42"/>
  <c r="D22" i="42"/>
  <c r="G22" i="42"/>
  <c r="D21" i="42"/>
  <c r="G21" i="42"/>
  <c r="D20" i="42"/>
  <c r="G20" i="42"/>
  <c r="D19" i="42"/>
  <c r="D18" i="42"/>
  <c r="G18" i="42"/>
  <c r="D17" i="42"/>
  <c r="G17" i="42"/>
  <c r="D16" i="42"/>
  <c r="D15" i="42"/>
  <c r="G15" i="42"/>
  <c r="D26" i="42"/>
  <c r="G26" i="42"/>
  <c r="D25" i="42"/>
  <c r="G25" i="42"/>
  <c r="D24" i="42"/>
  <c r="G24" i="42"/>
  <c r="G23" i="42"/>
  <c r="D29" i="42"/>
  <c r="D28" i="42"/>
  <c r="D27" i="42"/>
  <c r="D36" i="42"/>
  <c r="D35" i="42"/>
  <c r="D33" i="42"/>
  <c r="D32" i="42"/>
  <c r="D31" i="42"/>
  <c r="G31" i="42"/>
  <c r="G32" i="42"/>
  <c r="G33" i="42"/>
  <c r="D34" i="42"/>
  <c r="G34" i="42"/>
  <c r="G30" i="42"/>
  <c r="F35" i="42"/>
  <c r="E35" i="42"/>
  <c r="C35" i="42"/>
  <c r="B35" i="42"/>
  <c r="F30" i="42"/>
  <c r="E30" i="42"/>
  <c r="C30" i="42"/>
  <c r="B30" i="42"/>
  <c r="F27" i="42"/>
  <c r="E27" i="42"/>
  <c r="C27" i="42"/>
  <c r="B27" i="42"/>
  <c r="F23" i="42"/>
  <c r="E23" i="42"/>
  <c r="C23" i="42"/>
  <c r="B23" i="42"/>
  <c r="F14" i="42"/>
  <c r="E14" i="42"/>
  <c r="C14" i="42"/>
  <c r="B14" i="42"/>
  <c r="E11" i="21"/>
  <c r="E12" i="21"/>
  <c r="E13" i="21"/>
  <c r="E10" i="21"/>
  <c r="D30" i="24"/>
  <c r="D21" i="20"/>
  <c r="E15" i="20"/>
  <c r="E19" i="20"/>
  <c r="E21" i="20"/>
  <c r="G13" i="34"/>
  <c r="G16" i="34"/>
  <c r="C16" i="34"/>
  <c r="D16" i="34"/>
  <c r="D13" i="34"/>
  <c r="C13" i="34"/>
  <c r="E13" i="34"/>
  <c r="C24" i="34"/>
  <c r="G36" i="34"/>
  <c r="G33" i="34"/>
  <c r="C36" i="34"/>
  <c r="D36" i="34"/>
  <c r="D33" i="34"/>
  <c r="C33" i="34"/>
  <c r="C29" i="34"/>
  <c r="C42" i="34"/>
  <c r="C48" i="34"/>
  <c r="E65" i="23"/>
  <c r="D56" i="23"/>
  <c r="D51" i="23"/>
  <c r="D61" i="23"/>
  <c r="C56" i="23"/>
  <c r="F16" i="3"/>
  <c r="F17" i="3"/>
  <c r="F18" i="3"/>
  <c r="F19" i="3"/>
  <c r="E31" i="33"/>
  <c r="E30" i="33"/>
  <c r="E29" i="33"/>
  <c r="E28" i="33"/>
  <c r="E27" i="33"/>
  <c r="E26" i="33"/>
  <c r="E25" i="33"/>
  <c r="E24" i="33"/>
  <c r="E23" i="33"/>
  <c r="E22" i="33"/>
  <c r="E11" i="33"/>
  <c r="E12" i="33"/>
  <c r="E13" i="33"/>
  <c r="E14" i="33"/>
  <c r="E15" i="33"/>
  <c r="E16" i="33"/>
  <c r="E17" i="33"/>
  <c r="E18" i="33"/>
  <c r="E19" i="33"/>
  <c r="E10" i="33"/>
  <c r="D32" i="33"/>
  <c r="C32" i="33"/>
  <c r="E32" i="33"/>
  <c r="C20" i="33"/>
  <c r="D20" i="33"/>
  <c r="E20" i="33"/>
  <c r="D33" i="33"/>
  <c r="E27" i="20"/>
  <c r="D27" i="20"/>
  <c r="C27" i="20"/>
  <c r="C19" i="20"/>
  <c r="C21" i="20"/>
  <c r="G36" i="42"/>
  <c r="G35" i="42"/>
  <c r="G16" i="42"/>
  <c r="D32" i="19"/>
  <c r="D20" i="19"/>
  <c r="C32" i="19"/>
  <c r="C20" i="19"/>
  <c r="E30" i="16"/>
  <c r="E29" i="16"/>
  <c r="E28" i="16"/>
  <c r="E27" i="16"/>
  <c r="E26" i="16"/>
  <c r="E25" i="16"/>
  <c r="E24" i="16"/>
  <c r="E23" i="16"/>
  <c r="E22" i="16"/>
  <c r="E21" i="16"/>
  <c r="E10" i="16"/>
  <c r="E11" i="16"/>
  <c r="E12" i="16"/>
  <c r="E13" i="16"/>
  <c r="E9" i="16"/>
  <c r="E14" i="16"/>
  <c r="E15" i="16"/>
  <c r="E16" i="16"/>
  <c r="E17" i="16"/>
  <c r="E18" i="16"/>
  <c r="E19" i="16"/>
  <c r="E31" i="16"/>
  <c r="E32" i="16"/>
  <c r="D31" i="16"/>
  <c r="D19" i="16"/>
  <c r="D32" i="16"/>
  <c r="C31" i="16"/>
  <c r="C19" i="16"/>
  <c r="C32" i="16"/>
  <c r="G28" i="42"/>
  <c r="D29" i="43"/>
  <c r="G29" i="43"/>
  <c r="D10" i="43"/>
  <c r="D11" i="43"/>
  <c r="G11" i="43"/>
  <c r="D12" i="43"/>
  <c r="G12" i="43"/>
  <c r="D13" i="43"/>
  <c r="G13" i="43"/>
  <c r="D14" i="43"/>
  <c r="G14" i="43"/>
  <c r="D15" i="43"/>
  <c r="G15" i="43"/>
  <c r="D16" i="43"/>
  <c r="G16" i="43"/>
  <c r="D17" i="43"/>
  <c r="G17" i="43"/>
  <c r="D18" i="43"/>
  <c r="G18" i="43"/>
  <c r="D19" i="43"/>
  <c r="G19" i="43"/>
  <c r="D21" i="43"/>
  <c r="G21" i="43"/>
  <c r="D23" i="43"/>
  <c r="G23" i="43"/>
  <c r="D24" i="43"/>
  <c r="G24" i="43"/>
  <c r="D25" i="43"/>
  <c r="G25" i="43"/>
  <c r="D26" i="43"/>
  <c r="G26" i="43"/>
  <c r="D27" i="43"/>
  <c r="G27" i="43"/>
  <c r="D28" i="43"/>
  <c r="G28" i="43"/>
  <c r="D30" i="43"/>
  <c r="G30" i="43"/>
  <c r="D31" i="43"/>
  <c r="G31" i="43"/>
  <c r="D32" i="43"/>
  <c r="G32" i="43"/>
  <c r="D33" i="43"/>
  <c r="G33" i="43"/>
  <c r="D34" i="43"/>
  <c r="G34" i="43"/>
  <c r="D35" i="43"/>
  <c r="G35" i="43"/>
  <c r="D36" i="43"/>
  <c r="G36" i="43"/>
  <c r="D37" i="43"/>
  <c r="G37" i="43"/>
  <c r="D38" i="43"/>
  <c r="G38" i="43"/>
  <c r="D39" i="43"/>
  <c r="G39" i="43"/>
  <c r="D41" i="43"/>
  <c r="G41" i="43"/>
  <c r="D42" i="43"/>
  <c r="G42" i="43"/>
  <c r="D43" i="43"/>
  <c r="G43" i="43"/>
  <c r="D44" i="43"/>
  <c r="G44" i="43"/>
  <c r="G11" i="45"/>
  <c r="G13" i="45"/>
  <c r="G15" i="45"/>
  <c r="G17" i="45"/>
  <c r="G19" i="45"/>
  <c r="G21" i="45"/>
  <c r="D11" i="45"/>
  <c r="D12" i="45"/>
  <c r="G12" i="45"/>
  <c r="D13" i="45"/>
  <c r="D14" i="45"/>
  <c r="G14" i="45"/>
  <c r="D15" i="45"/>
  <c r="D16" i="45"/>
  <c r="G16" i="45"/>
  <c r="D17" i="45"/>
  <c r="D18" i="45"/>
  <c r="G18" i="45"/>
  <c r="D19" i="45"/>
  <c r="D20" i="45"/>
  <c r="G20" i="45"/>
  <c r="D21" i="45"/>
  <c r="D22" i="45"/>
  <c r="G22" i="45"/>
  <c r="D11" i="44"/>
  <c r="G11" i="44"/>
  <c r="D12" i="44"/>
  <c r="G12" i="44"/>
  <c r="D13" i="44"/>
  <c r="G13" i="44"/>
  <c r="E32" i="38"/>
  <c r="D10" i="35"/>
  <c r="D11" i="35"/>
  <c r="G11" i="35"/>
  <c r="D12" i="35"/>
  <c r="D13" i="35"/>
  <c r="D14" i="35"/>
  <c r="D15" i="35"/>
  <c r="G15" i="35"/>
  <c r="D16" i="35"/>
  <c r="G16" i="35"/>
  <c r="D20" i="35"/>
  <c r="G20" i="35"/>
  <c r="D22" i="35"/>
  <c r="G22" i="35"/>
  <c r="D24" i="35"/>
  <c r="G24" i="35"/>
  <c r="D25" i="35"/>
  <c r="G25" i="35"/>
  <c r="D33" i="35"/>
  <c r="G33" i="35"/>
  <c r="D38" i="35"/>
  <c r="G38" i="35"/>
  <c r="D39" i="35"/>
  <c r="G39" i="35"/>
  <c r="D40" i="35"/>
  <c r="G40" i="35"/>
  <c r="D41" i="35"/>
  <c r="G41" i="35"/>
  <c r="D42" i="35"/>
  <c r="G42" i="35"/>
  <c r="D43" i="35"/>
  <c r="G43" i="35"/>
  <c r="D44" i="35"/>
  <c r="G44" i="35"/>
  <c r="D45" i="35"/>
  <c r="G45" i="35"/>
  <c r="D46" i="35"/>
  <c r="G46" i="35"/>
  <c r="D49" i="35"/>
  <c r="G49" i="35"/>
  <c r="D50" i="35"/>
  <c r="G50" i="35"/>
  <c r="D52" i="35"/>
  <c r="G52" i="35"/>
  <c r="D54" i="35"/>
  <c r="G54" i="35"/>
  <c r="D55" i="35"/>
  <c r="G55" i="35"/>
  <c r="D56" i="35"/>
  <c r="G56" i="35"/>
  <c r="D59" i="35"/>
  <c r="G59" i="35"/>
  <c r="D62" i="35"/>
  <c r="G62" i="35"/>
  <c r="D63" i="35"/>
  <c r="G63" i="35"/>
  <c r="D64" i="35"/>
  <c r="G64" i="35"/>
  <c r="D65" i="35"/>
  <c r="G65" i="35"/>
  <c r="D66" i="35"/>
  <c r="G66" i="35"/>
  <c r="D67" i="35"/>
  <c r="G67" i="35"/>
  <c r="D68" i="35"/>
  <c r="G68" i="35"/>
  <c r="D70" i="35"/>
  <c r="G70" i="35"/>
  <c r="D71" i="35"/>
  <c r="G71" i="35"/>
  <c r="D72" i="35"/>
  <c r="G72" i="35"/>
  <c r="D74" i="35"/>
  <c r="G74" i="35"/>
  <c r="D75" i="35"/>
  <c r="G75" i="35"/>
  <c r="D76" i="35"/>
  <c r="G76" i="35"/>
  <c r="D77" i="35"/>
  <c r="G77" i="35"/>
  <c r="D78" i="35"/>
  <c r="G78" i="35"/>
  <c r="D79" i="35"/>
  <c r="G79" i="35"/>
  <c r="D48" i="34"/>
  <c r="G48" i="34"/>
  <c r="D42" i="34"/>
  <c r="G42" i="34"/>
  <c r="G29" i="34"/>
  <c r="G51" i="34"/>
  <c r="H31" i="34"/>
  <c r="H32" i="34"/>
  <c r="H34" i="34"/>
  <c r="H35" i="34"/>
  <c r="H33" i="34"/>
  <c r="H30" i="34"/>
  <c r="H37" i="34"/>
  <c r="H38" i="34"/>
  <c r="H36" i="34"/>
  <c r="H39" i="34"/>
  <c r="H40" i="34"/>
  <c r="H29" i="34"/>
  <c r="H43" i="34"/>
  <c r="H44" i="34"/>
  <c r="H45" i="34"/>
  <c r="H46" i="34"/>
  <c r="H49" i="34"/>
  <c r="H48" i="34"/>
  <c r="E31" i="34"/>
  <c r="E30" i="34"/>
  <c r="E32" i="34"/>
  <c r="E34" i="34"/>
  <c r="E35" i="34"/>
  <c r="E33" i="34"/>
  <c r="E37" i="34"/>
  <c r="E38" i="34"/>
  <c r="E36" i="34"/>
  <c r="E39" i="34"/>
  <c r="E40" i="34"/>
  <c r="E29" i="34"/>
  <c r="E43" i="34"/>
  <c r="E44" i="34"/>
  <c r="E45" i="34"/>
  <c r="E46" i="34"/>
  <c r="E49" i="34"/>
  <c r="E48" i="34"/>
  <c r="H10" i="34"/>
  <c r="H11" i="34"/>
  <c r="H12" i="34"/>
  <c r="H14" i="34"/>
  <c r="H15" i="34"/>
  <c r="H17" i="34"/>
  <c r="H18" i="34"/>
  <c r="H19" i="34"/>
  <c r="H20" i="34"/>
  <c r="H21" i="34"/>
  <c r="H22" i="34"/>
  <c r="H23" i="34"/>
  <c r="H9" i="34"/>
  <c r="E10" i="34"/>
  <c r="E11" i="34"/>
  <c r="E12" i="34"/>
  <c r="E14" i="34"/>
  <c r="E15" i="34"/>
  <c r="E17" i="34"/>
  <c r="E18" i="34"/>
  <c r="E19" i="34"/>
  <c r="E20" i="34"/>
  <c r="E21" i="34"/>
  <c r="E22" i="34"/>
  <c r="E23" i="34"/>
  <c r="E9" i="34"/>
  <c r="F27" i="6"/>
  <c r="G27" i="6"/>
  <c r="F28" i="6"/>
  <c r="G28" i="6"/>
  <c r="F26" i="6"/>
  <c r="G26" i="6"/>
  <c r="F25" i="6"/>
  <c r="G25" i="6"/>
  <c r="F24" i="6"/>
  <c r="G24" i="6"/>
  <c r="F23" i="6"/>
  <c r="G23" i="6"/>
  <c r="F22" i="6"/>
  <c r="G22" i="6"/>
  <c r="F21" i="6"/>
  <c r="G21" i="6"/>
  <c r="F20" i="6"/>
  <c r="G20" i="6"/>
  <c r="F12" i="6"/>
  <c r="G12" i="6"/>
  <c r="F13" i="6"/>
  <c r="G13" i="6"/>
  <c r="F14" i="6"/>
  <c r="G14" i="6"/>
  <c r="F15" i="6"/>
  <c r="G15" i="6"/>
  <c r="F16" i="6"/>
  <c r="G16" i="6"/>
  <c r="F17" i="6"/>
  <c r="G17" i="6"/>
  <c r="F11" i="6"/>
  <c r="G11" i="6"/>
  <c r="D13" i="37"/>
  <c r="G13" i="37"/>
  <c r="D12" i="37"/>
  <c r="G12" i="37"/>
  <c r="D11" i="37"/>
  <c r="D9" i="21"/>
  <c r="D17" i="21"/>
  <c r="E10" i="6"/>
  <c r="C10" i="6"/>
  <c r="C8" i="6"/>
  <c r="C60" i="5"/>
  <c r="B60" i="5"/>
  <c r="C53" i="5"/>
  <c r="C48" i="5"/>
  <c r="C47" i="5"/>
  <c r="B53" i="5"/>
  <c r="B48" i="5"/>
  <c r="B47" i="5"/>
  <c r="C39" i="5"/>
  <c r="B39" i="5"/>
  <c r="B29" i="5"/>
  <c r="B28" i="5"/>
  <c r="C29" i="5"/>
  <c r="C28" i="5"/>
  <c r="C17" i="5"/>
  <c r="C8" i="5"/>
  <c r="B17" i="5"/>
  <c r="B8" i="5"/>
  <c r="G11" i="37"/>
  <c r="F32" i="3"/>
  <c r="F31" i="3"/>
  <c r="F30" i="3"/>
  <c r="F29" i="3"/>
  <c r="E28" i="3"/>
  <c r="B28" i="3"/>
  <c r="F28" i="3"/>
  <c r="F26" i="3"/>
  <c r="F24" i="3"/>
  <c r="F25" i="3"/>
  <c r="F23" i="3"/>
  <c r="E23" i="3"/>
  <c r="E15" i="3"/>
  <c r="E10" i="3"/>
  <c r="E21" i="3"/>
  <c r="E34" i="3"/>
  <c r="D23" i="3"/>
  <c r="C23" i="3"/>
  <c r="B15" i="3"/>
  <c r="C10" i="3"/>
  <c r="B10" i="3"/>
  <c r="F10" i="3"/>
  <c r="F15" i="3"/>
  <c r="D40" i="23"/>
  <c r="D44" i="23"/>
  <c r="D48" i="23"/>
  <c r="D8" i="23"/>
  <c r="D20" i="23"/>
  <c r="C51" i="23"/>
  <c r="C61" i="23"/>
  <c r="C40" i="23"/>
  <c r="C44" i="23"/>
  <c r="C48" i="23"/>
  <c r="C8" i="23"/>
  <c r="C20" i="23"/>
  <c r="F20" i="20"/>
  <c r="B23" i="3"/>
  <c r="B21" i="3"/>
  <c r="B34" i="3"/>
  <c r="D23" i="42"/>
  <c r="F24" i="34"/>
  <c r="D6" i="21"/>
  <c r="C33" i="19"/>
  <c r="D14" i="42"/>
  <c r="D73" i="35"/>
  <c r="G73" i="35"/>
  <c r="D29" i="34"/>
  <c r="D51" i="34"/>
  <c r="C21" i="3"/>
  <c r="E8" i="6"/>
  <c r="G19" i="42"/>
  <c r="G14" i="42"/>
  <c r="G29" i="42"/>
  <c r="G27" i="42"/>
  <c r="E16" i="34"/>
  <c r="H16" i="34"/>
  <c r="F29" i="34"/>
  <c r="F51" i="34"/>
  <c r="D24" i="34"/>
  <c r="D33" i="19"/>
  <c r="D69" i="35"/>
  <c r="G69" i="35"/>
  <c r="D37" i="35"/>
  <c r="G37" i="35"/>
  <c r="G61" i="35"/>
  <c r="G10" i="43"/>
  <c r="K20" i="53"/>
  <c r="F18" i="55"/>
  <c r="C33" i="2"/>
  <c r="D40" i="43"/>
  <c r="G40" i="43"/>
  <c r="H31" i="61"/>
  <c r="G33" i="2"/>
  <c r="H30" i="62"/>
  <c r="F47" i="62"/>
  <c r="F22" i="56"/>
  <c r="H11" i="62"/>
  <c r="J10" i="52"/>
  <c r="I9" i="52"/>
  <c r="I19" i="52"/>
  <c r="F9" i="52"/>
  <c r="F19" i="52"/>
  <c r="H9" i="52"/>
  <c r="H19" i="52"/>
  <c r="C60" i="54"/>
  <c r="C68" i="54"/>
  <c r="C70" i="54"/>
  <c r="E23" i="54"/>
  <c r="E25" i="54"/>
  <c r="E27" i="54"/>
  <c r="E36" i="54"/>
  <c r="E86" i="54"/>
  <c r="E88" i="54"/>
  <c r="D23" i="54"/>
  <c r="D25" i="54"/>
  <c r="D27" i="54"/>
  <c r="D36" i="54"/>
  <c r="F17" i="54"/>
  <c r="E49" i="54"/>
  <c r="H113" i="60"/>
  <c r="H133" i="60"/>
  <c r="H76" i="60"/>
  <c r="H93" i="60"/>
  <c r="F80" i="55"/>
  <c r="G20" i="52"/>
  <c r="F72" i="51"/>
  <c r="E21" i="56"/>
  <c r="F21" i="56"/>
  <c r="G22" i="56"/>
  <c r="F15" i="54"/>
  <c r="F12" i="54"/>
  <c r="F16" i="54"/>
  <c r="F11" i="54"/>
  <c r="F10" i="54"/>
  <c r="G32" i="38"/>
  <c r="E42" i="34"/>
  <c r="H42" i="34"/>
  <c r="H51" i="34"/>
  <c r="C51" i="34"/>
  <c r="F9" i="20"/>
  <c r="J83" i="55"/>
  <c r="E24" i="34"/>
  <c r="F19" i="6"/>
  <c r="G19" i="6"/>
  <c r="F8" i="6"/>
  <c r="H19" i="6"/>
  <c r="F10" i="6"/>
  <c r="G10" i="6"/>
  <c r="D37" i="23"/>
  <c r="C37" i="23"/>
  <c r="B7" i="5"/>
  <c r="C7" i="5"/>
  <c r="C34" i="3"/>
  <c r="F21" i="3"/>
  <c r="D34" i="3"/>
  <c r="G41" i="3"/>
  <c r="C64" i="1"/>
  <c r="C27" i="1"/>
  <c r="F46" i="51"/>
  <c r="F57" i="51"/>
  <c r="F73" i="51"/>
  <c r="B33" i="2"/>
  <c r="B46" i="51"/>
  <c r="B59" i="51"/>
  <c r="H60" i="51"/>
  <c r="B32" i="56"/>
  <c r="C10" i="62"/>
  <c r="C83" i="62"/>
  <c r="D9" i="35"/>
  <c r="F52" i="2"/>
  <c r="H74" i="51"/>
  <c r="G72" i="51"/>
  <c r="G46" i="51"/>
  <c r="G57" i="51"/>
  <c r="D64" i="1"/>
  <c r="G52" i="2"/>
  <c r="H53" i="2"/>
  <c r="C49" i="54"/>
  <c r="C86" i="54"/>
  <c r="C88" i="54"/>
  <c r="D86" i="54"/>
  <c r="D88" i="54"/>
  <c r="C23" i="54"/>
  <c r="C25" i="54"/>
  <c r="C27" i="54"/>
  <c r="C36" i="54"/>
  <c r="J90" i="55"/>
  <c r="C63" i="23"/>
  <c r="C66" i="23"/>
  <c r="E66" i="23"/>
  <c r="E51" i="34"/>
  <c r="D63" i="23"/>
  <c r="D66" i="23"/>
  <c r="H35" i="3"/>
  <c r="G40" i="3"/>
  <c r="D23" i="21"/>
  <c r="E23" i="21"/>
  <c r="E6" i="21"/>
  <c r="G36" i="3"/>
  <c r="F34" i="3"/>
  <c r="G35" i="3"/>
  <c r="H8" i="6"/>
  <c r="G8" i="6"/>
  <c r="F70" i="55"/>
  <c r="F75" i="55"/>
  <c r="J82" i="55"/>
  <c r="G24" i="61"/>
  <c r="G21" i="61"/>
  <c r="D21" i="61"/>
  <c r="G9" i="52"/>
  <c r="G24" i="34"/>
  <c r="J14" i="52"/>
  <c r="H146" i="60"/>
  <c r="G24" i="52"/>
  <c r="D30" i="42"/>
  <c r="H13" i="34"/>
  <c r="H51" i="60"/>
  <c r="H74" i="60"/>
  <c r="H72" i="60"/>
  <c r="E72" i="60"/>
  <c r="H125" i="60"/>
  <c r="H123" i="60"/>
  <c r="E123" i="60"/>
  <c r="E137" i="60"/>
  <c r="H139" i="60"/>
  <c r="H137" i="60"/>
  <c r="H44" i="62"/>
  <c r="H41" i="62"/>
  <c r="E41" i="62"/>
  <c r="H51" i="62"/>
  <c r="H48" i="62"/>
  <c r="E48" i="62"/>
  <c r="H61" i="62"/>
  <c r="H58" i="62"/>
  <c r="E58" i="62"/>
  <c r="D49" i="54"/>
  <c r="E33" i="33"/>
  <c r="C33" i="33"/>
  <c r="D27" i="1"/>
  <c r="D66" i="1"/>
  <c r="D70" i="55"/>
  <c r="C46" i="51"/>
  <c r="C59" i="51"/>
  <c r="H59" i="51"/>
  <c r="F35" i="7"/>
  <c r="F39" i="7"/>
  <c r="F81" i="35"/>
  <c r="F10" i="44"/>
  <c r="H104" i="60"/>
  <c r="H103" i="60"/>
  <c r="E103" i="60"/>
  <c r="E30" i="62"/>
  <c r="E66" i="62"/>
  <c r="E77" i="62"/>
  <c r="G14" i="52"/>
  <c r="J15" i="52"/>
  <c r="D75" i="55"/>
  <c r="J80" i="55"/>
  <c r="E70" i="55"/>
  <c r="E75" i="55"/>
  <c r="I20" i="53"/>
  <c r="H150" i="60"/>
  <c r="I31" i="55"/>
  <c r="E39" i="60"/>
  <c r="I18" i="55"/>
  <c r="H39" i="60"/>
  <c r="E63" i="60"/>
  <c r="J89" i="55"/>
  <c r="G21" i="56"/>
  <c r="H52" i="34"/>
  <c r="H10" i="6"/>
  <c r="C66" i="1"/>
  <c r="E66" i="1"/>
  <c r="H52" i="2"/>
  <c r="G73" i="51"/>
  <c r="H73" i="51"/>
  <c r="J87" i="55"/>
  <c r="J81" i="55"/>
  <c r="H84" i="60"/>
  <c r="J88" i="55"/>
  <c r="H36" i="38"/>
  <c r="J86" i="55"/>
  <c r="I47" i="55"/>
  <c r="G39" i="7"/>
  <c r="G38" i="7"/>
  <c r="E47" i="62"/>
  <c r="G34" i="3"/>
  <c r="H24" i="34"/>
  <c r="H25" i="34"/>
  <c r="I75" i="55"/>
  <c r="E84" i="60"/>
  <c r="H47" i="62"/>
  <c r="J20" i="52"/>
  <c r="J84" i="55"/>
  <c r="J91" i="55"/>
  <c r="J85" i="55"/>
  <c r="I54" i="50"/>
  <c r="E173" i="50"/>
  <c r="H173" i="50"/>
  <c r="I173" i="50"/>
  <c r="D172" i="50"/>
  <c r="E172" i="50"/>
  <c r="I172" i="50"/>
  <c r="H172" i="50"/>
  <c r="D170" i="50"/>
  <c r="E170" i="50"/>
  <c r="C60" i="35"/>
  <c r="D60" i="35"/>
  <c r="H170" i="50"/>
  <c r="I170" i="50"/>
  <c r="H133" i="50"/>
  <c r="D132" i="50"/>
  <c r="E132" i="50"/>
  <c r="C51" i="35"/>
  <c r="D51" i="35"/>
  <c r="G51" i="35"/>
  <c r="I132" i="50"/>
  <c r="H132" i="50"/>
  <c r="I133" i="50"/>
  <c r="D53" i="60"/>
  <c r="D134" i="50"/>
  <c r="C53" i="35"/>
  <c r="D53" i="35"/>
  <c r="G53" i="35"/>
  <c r="E134" i="50"/>
  <c r="D55" i="60"/>
  <c r="I134" i="50"/>
  <c r="H134" i="50"/>
  <c r="H130" i="50"/>
  <c r="D128" i="50"/>
  <c r="D127" i="50"/>
  <c r="C48" i="35"/>
  <c r="C47" i="35"/>
  <c r="D47" i="35"/>
  <c r="G47" i="35"/>
  <c r="E127" i="50"/>
  <c r="E128" i="50"/>
  <c r="I130" i="50"/>
  <c r="I128" i="50"/>
  <c r="H128" i="50"/>
  <c r="I127" i="50"/>
  <c r="H127" i="50"/>
  <c r="I57" i="50"/>
  <c r="E53" i="50"/>
  <c r="D21" i="35"/>
  <c r="G21" i="35"/>
  <c r="D23" i="60"/>
  <c r="H53" i="50"/>
  <c r="I53" i="50"/>
  <c r="I80" i="50"/>
  <c r="H80" i="50"/>
  <c r="D80" i="50"/>
  <c r="E81" i="50"/>
  <c r="H81" i="50"/>
  <c r="D76" i="50"/>
  <c r="C28" i="35"/>
  <c r="I81" i="50"/>
  <c r="E95" i="50"/>
  <c r="I95" i="50"/>
  <c r="D89" i="50"/>
  <c r="E89" i="50"/>
  <c r="H95" i="50"/>
  <c r="E102" i="50"/>
  <c r="I102" i="50"/>
  <c r="H102" i="50"/>
  <c r="F10" i="61"/>
  <c r="F31" i="61"/>
  <c r="H35" i="61"/>
  <c r="F23" i="62"/>
  <c r="E10" i="61"/>
  <c r="E31" i="61"/>
  <c r="D23" i="62"/>
  <c r="C10" i="61"/>
  <c r="C31" i="61"/>
  <c r="H32" i="61"/>
  <c r="G60" i="35"/>
  <c r="F59" i="60"/>
  <c r="E10" i="37"/>
  <c r="E57" i="35"/>
  <c r="F30" i="60"/>
  <c r="E27" i="35"/>
  <c r="F39" i="50"/>
  <c r="E18" i="35"/>
  <c r="G14" i="35"/>
  <c r="G13" i="35"/>
  <c r="G12" i="35"/>
  <c r="H11" i="50"/>
  <c r="F12" i="60"/>
  <c r="E9" i="35"/>
  <c r="G10" i="35"/>
  <c r="C37" i="60"/>
  <c r="B27" i="35"/>
  <c r="B81" i="35"/>
  <c r="D35" i="35"/>
  <c r="G35" i="35"/>
  <c r="G11" i="60"/>
  <c r="E14" i="60"/>
  <c r="G19" i="60"/>
  <c r="E23" i="60"/>
  <c r="H23" i="60"/>
  <c r="E26" i="60"/>
  <c r="H26" i="60"/>
  <c r="G29" i="60"/>
  <c r="F49" i="60"/>
  <c r="E53" i="60"/>
  <c r="H53" i="60"/>
  <c r="D48" i="35"/>
  <c r="G48" i="35"/>
  <c r="E13" i="60"/>
  <c r="E27" i="60"/>
  <c r="E35" i="60"/>
  <c r="G49" i="60"/>
  <c r="E55" i="60"/>
  <c r="H55" i="60"/>
  <c r="D137" i="50"/>
  <c r="E137" i="50"/>
  <c r="D58" i="35"/>
  <c r="G58" i="35"/>
  <c r="C57" i="35"/>
  <c r="D57" i="35"/>
  <c r="G57" i="35"/>
  <c r="D38" i="60"/>
  <c r="D36" i="35"/>
  <c r="G36" i="35"/>
  <c r="I113" i="50"/>
  <c r="D36" i="60"/>
  <c r="D34" i="35"/>
  <c r="G34" i="35"/>
  <c r="E36" i="60"/>
  <c r="D34" i="60"/>
  <c r="D32" i="35"/>
  <c r="G32" i="35"/>
  <c r="D33" i="60"/>
  <c r="D31" i="35"/>
  <c r="G31" i="35"/>
  <c r="C30" i="35"/>
  <c r="D30" i="35"/>
  <c r="G30" i="35"/>
  <c r="I89" i="50"/>
  <c r="H89" i="50"/>
  <c r="D31" i="60"/>
  <c r="D29" i="35"/>
  <c r="G29" i="35"/>
  <c r="E31" i="60"/>
  <c r="D75" i="50"/>
  <c r="E75" i="50"/>
  <c r="H75" i="50"/>
  <c r="E76" i="50"/>
  <c r="I75" i="50"/>
  <c r="D30" i="60"/>
  <c r="D28" i="35"/>
  <c r="G28" i="35"/>
  <c r="D28" i="60"/>
  <c r="D26" i="35"/>
  <c r="G26" i="35"/>
  <c r="E28" i="60"/>
  <c r="H28" i="60"/>
  <c r="I60" i="50"/>
  <c r="C23" i="35"/>
  <c r="F10" i="45"/>
  <c r="F15" i="44"/>
  <c r="H21" i="44"/>
  <c r="F9" i="37"/>
  <c r="F15" i="37"/>
  <c r="H29" i="37"/>
  <c r="G10" i="60"/>
  <c r="G159" i="60"/>
  <c r="E60" i="60"/>
  <c r="C59" i="60"/>
  <c r="B10" i="37"/>
  <c r="H14" i="60"/>
  <c r="E15" i="60"/>
  <c r="H15" i="60"/>
  <c r="E33" i="60"/>
  <c r="H33" i="60"/>
  <c r="H36" i="60"/>
  <c r="E37" i="60"/>
  <c r="H37" i="60"/>
  <c r="E12" i="60"/>
  <c r="H12" i="60"/>
  <c r="C11" i="60"/>
  <c r="E30" i="60"/>
  <c r="C29" i="60"/>
  <c r="C49" i="60"/>
  <c r="F11" i="60"/>
  <c r="F29" i="60"/>
  <c r="H13" i="60"/>
  <c r="C19" i="60"/>
  <c r="H27" i="60"/>
  <c r="H31" i="60"/>
  <c r="E34" i="60"/>
  <c r="H34" i="60"/>
  <c r="H35" i="60"/>
  <c r="E38" i="60"/>
  <c r="H38" i="60"/>
  <c r="C27" i="35"/>
  <c r="D27" i="35"/>
  <c r="G27" i="35"/>
  <c r="D50" i="60"/>
  <c r="D49" i="60"/>
  <c r="D62" i="60"/>
  <c r="D59" i="60"/>
  <c r="C10" i="37"/>
  <c r="D10" i="37"/>
  <c r="G10" i="37"/>
  <c r="D19" i="35"/>
  <c r="G19" i="35"/>
  <c r="D21" i="60"/>
  <c r="E21" i="60"/>
  <c r="H21" i="60"/>
  <c r="D18" i="35"/>
  <c r="G18" i="35"/>
  <c r="C17" i="35"/>
  <c r="D20" i="60"/>
  <c r="E16" i="60"/>
  <c r="D11" i="60"/>
  <c r="G23" i="62"/>
  <c r="G21" i="62"/>
  <c r="G10" i="62"/>
  <c r="G83" i="62"/>
  <c r="F21" i="62"/>
  <c r="F10" i="62"/>
  <c r="G11" i="61"/>
  <c r="G10" i="61"/>
  <c r="G31" i="61"/>
  <c r="H36" i="61"/>
  <c r="D10" i="61"/>
  <c r="D31" i="61"/>
  <c r="E23" i="62"/>
  <c r="D21" i="62"/>
  <c r="D10" i="62"/>
  <c r="F20" i="60"/>
  <c r="F19" i="60"/>
  <c r="E17" i="35"/>
  <c r="I10" i="50"/>
  <c r="H10" i="50"/>
  <c r="F174" i="50"/>
  <c r="E81" i="35"/>
  <c r="G9" i="35"/>
  <c r="B10" i="44"/>
  <c r="F12" i="20"/>
  <c r="H32" i="38"/>
  <c r="D32" i="60"/>
  <c r="E32" i="60"/>
  <c r="H32" i="60"/>
  <c r="H137" i="50"/>
  <c r="I137" i="50"/>
  <c r="D29" i="60"/>
  <c r="I76" i="50"/>
  <c r="H76" i="50"/>
  <c r="D25" i="60"/>
  <c r="E25" i="60"/>
  <c r="H25" i="60"/>
  <c r="D23" i="35"/>
  <c r="G23" i="35"/>
  <c r="B9" i="37"/>
  <c r="B15" i="37"/>
  <c r="H15" i="37"/>
  <c r="C10" i="60"/>
  <c r="C159" i="60"/>
  <c r="I159" i="60"/>
  <c r="H60" i="60"/>
  <c r="F23" i="45"/>
  <c r="H27" i="45"/>
  <c r="F22" i="43"/>
  <c r="E50" i="60"/>
  <c r="E62" i="60"/>
  <c r="H62" i="60"/>
  <c r="E9" i="37"/>
  <c r="E15" i="37"/>
  <c r="H28" i="37"/>
  <c r="F10" i="60"/>
  <c r="F159" i="60"/>
  <c r="E29" i="60"/>
  <c r="H30" i="60"/>
  <c r="H29" i="60"/>
  <c r="E20" i="60"/>
  <c r="D19" i="60"/>
  <c r="D10" i="60"/>
  <c r="D159" i="60"/>
  <c r="C81" i="35"/>
  <c r="I160" i="60"/>
  <c r="E39" i="50"/>
  <c r="D174" i="50"/>
  <c r="E174" i="50"/>
  <c r="D17" i="35"/>
  <c r="H16" i="60"/>
  <c r="H11" i="60"/>
  <c r="E11" i="60"/>
  <c r="C9" i="37"/>
  <c r="G17" i="35"/>
  <c r="F83" i="62"/>
  <c r="H23" i="62"/>
  <c r="H21" i="62"/>
  <c r="H10" i="62"/>
  <c r="H83" i="62"/>
  <c r="E21" i="62"/>
  <c r="E10" i="62"/>
  <c r="E83" i="62"/>
  <c r="D83" i="62"/>
  <c r="H34" i="61"/>
  <c r="H33" i="61"/>
  <c r="E10" i="44"/>
  <c r="H35" i="38"/>
  <c r="B15" i="44"/>
  <c r="H15" i="44"/>
  <c r="B10" i="45"/>
  <c r="E49" i="60"/>
  <c r="H50" i="60"/>
  <c r="H49" i="60"/>
  <c r="E59" i="60"/>
  <c r="F11" i="42"/>
  <c r="F10" i="42"/>
  <c r="F40" i="42"/>
  <c r="H44" i="42"/>
  <c r="F20" i="43"/>
  <c r="F45" i="43"/>
  <c r="H59" i="60"/>
  <c r="D81" i="35"/>
  <c r="C10" i="44"/>
  <c r="H33" i="38"/>
  <c r="I39" i="50"/>
  <c r="H39" i="50"/>
  <c r="H20" i="60"/>
  <c r="H19" i="60"/>
  <c r="H10" i="60"/>
  <c r="H159" i="60"/>
  <c r="E19" i="60"/>
  <c r="I174" i="50"/>
  <c r="H174" i="50"/>
  <c r="E10" i="60"/>
  <c r="E159" i="60"/>
  <c r="D9" i="37"/>
  <c r="G9" i="37"/>
  <c r="C15" i="37"/>
  <c r="I161" i="60"/>
  <c r="E9" i="56"/>
  <c r="E32" i="56"/>
  <c r="F10" i="56"/>
  <c r="F9" i="56"/>
  <c r="F32" i="56"/>
  <c r="D10" i="56"/>
  <c r="C9" i="56"/>
  <c r="C32" i="56"/>
  <c r="E15" i="44"/>
  <c r="H20" i="44"/>
  <c r="E10" i="45"/>
  <c r="C38" i="24"/>
  <c r="D38" i="24"/>
  <c r="D6" i="24"/>
  <c r="B22" i="43"/>
  <c r="B23" i="45"/>
  <c r="H23" i="45"/>
  <c r="I87" i="62"/>
  <c r="H49" i="43"/>
  <c r="H34" i="38"/>
  <c r="G81" i="35"/>
  <c r="H37" i="38"/>
  <c r="C15" i="44"/>
  <c r="D10" i="44"/>
  <c r="G10" i="44"/>
  <c r="C10" i="45"/>
  <c r="I162" i="60"/>
  <c r="H26" i="37"/>
  <c r="D15" i="37"/>
  <c r="G10" i="56"/>
  <c r="G9" i="56"/>
  <c r="G32" i="56"/>
  <c r="D9" i="56"/>
  <c r="D32" i="56"/>
  <c r="E23" i="45"/>
  <c r="H26" i="45"/>
  <c r="E22" i="43"/>
  <c r="B11" i="42"/>
  <c r="B10" i="42"/>
  <c r="B40" i="42"/>
  <c r="H40" i="42"/>
  <c r="B20" i="43"/>
  <c r="B45" i="43"/>
  <c r="C23" i="45"/>
  <c r="D10" i="45"/>
  <c r="G10" i="45"/>
  <c r="C22" i="43"/>
  <c r="H18" i="44"/>
  <c r="D15" i="44"/>
  <c r="G15" i="37"/>
  <c r="H30" i="37"/>
  <c r="H27" i="37"/>
  <c r="E11" i="42"/>
  <c r="E10" i="42"/>
  <c r="E40" i="42"/>
  <c r="H43" i="42"/>
  <c r="E20" i="43"/>
  <c r="E45" i="43"/>
  <c r="H45" i="43"/>
  <c r="I83" i="62"/>
  <c r="G15" i="44"/>
  <c r="H22" i="44"/>
  <c r="H19" i="44"/>
  <c r="D22" i="43"/>
  <c r="G22" i="43"/>
  <c r="C20" i="43"/>
  <c r="C11" i="42"/>
  <c r="D23" i="45"/>
  <c r="H24" i="45"/>
  <c r="I86" i="62"/>
  <c r="H48" i="43"/>
  <c r="C10" i="42"/>
  <c r="C40" i="42"/>
  <c r="H41" i="42"/>
  <c r="D11" i="42"/>
  <c r="H25" i="45"/>
  <c r="G23" i="45"/>
  <c r="H28" i="45"/>
  <c r="D20" i="43"/>
  <c r="G20" i="43"/>
  <c r="C45" i="43"/>
  <c r="I84" i="62"/>
  <c r="D45" i="43"/>
  <c r="H46" i="43"/>
  <c r="G11" i="42"/>
  <c r="G10" i="42"/>
  <c r="G40" i="42"/>
  <c r="H45" i="42"/>
  <c r="D10" i="42"/>
  <c r="D40" i="42"/>
  <c r="H42" i="42"/>
  <c r="H47" i="43"/>
  <c r="I85" i="62"/>
  <c r="G45" i="43"/>
  <c r="H50" i="43"/>
  <c r="I88" i="62"/>
</calcChain>
</file>

<file path=xl/comments1.xml><?xml version="1.0" encoding="utf-8"?>
<comments xmlns="http://schemas.openxmlformats.org/spreadsheetml/2006/main">
  <authors>
    <author>Claudia</author>
  </authors>
  <commentList>
    <comment ref="C66" authorId="0">
      <text>
        <r>
          <rPr>
            <b/>
            <sz val="9"/>
            <color indexed="81"/>
            <rFont val="Tahoma"/>
            <family val="2"/>
          </rPr>
          <t>EVALUACIÓN:
VERIFICAR QUE COINCIDA EL MONTO CON LO REPORTADO EN EL FORMATO ETCA-I-01 EN EL EJERCICIO ACTUAL.</t>
        </r>
        <r>
          <rPr>
            <sz val="9"/>
            <color indexed="81"/>
            <rFont val="Tahoma"/>
            <family val="2"/>
          </rPr>
          <t xml:space="preserve">
</t>
        </r>
      </text>
    </comment>
  </commentList>
</comments>
</file>

<file path=xl/comments2.xml><?xml version="1.0" encoding="utf-8"?>
<comments xmlns="http://schemas.openxmlformats.org/spreadsheetml/2006/main">
  <authors>
    <author>Claudia</author>
  </authors>
  <commentList>
    <comment ref="B34" authorId="0">
      <text>
        <r>
          <rPr>
            <b/>
            <sz val="9"/>
            <color indexed="81"/>
            <rFont val="Tahoma"/>
            <family val="2"/>
          </rPr>
          <t>Evaluación:
Verificar que coincida este monto con lo reportado en el formato ETCA-I-01 en el ejercicio 2016 en el mismo rubro</t>
        </r>
      </text>
    </comment>
    <comment ref="C34" authorId="0">
      <text>
        <r>
          <rPr>
            <b/>
            <sz val="9"/>
            <color indexed="81"/>
            <rFont val="Tahoma"/>
            <family val="2"/>
          </rPr>
          <t>Evaluación:
Verificar que coincida este monto con lo reportado en el formato ETCA-I-01 en el ejercicio 2016 en el mismo rubro</t>
        </r>
        <r>
          <rPr>
            <sz val="9"/>
            <color indexed="81"/>
            <rFont val="Tahoma"/>
            <family val="2"/>
          </rPr>
          <t xml:space="preserve">
</t>
        </r>
      </text>
    </comment>
    <comment ref="D34" authorId="0">
      <text>
        <r>
          <rPr>
            <b/>
            <sz val="9"/>
            <color indexed="81"/>
            <rFont val="Tahoma"/>
            <family val="2"/>
          </rPr>
          <t>Evaluación:
Verificar que coincida este monto con lo reportado en el formato ETCA-I-01 en el ejercicio 2016 en el mismo rubro</t>
        </r>
        <r>
          <rPr>
            <sz val="9"/>
            <color indexed="81"/>
            <rFont val="Tahoma"/>
            <family val="2"/>
          </rPr>
          <t xml:space="preserve">
</t>
        </r>
      </text>
    </comment>
    <comment ref="F34" authorId="0">
      <text>
        <r>
          <rPr>
            <b/>
            <sz val="9"/>
            <color indexed="81"/>
            <rFont val="Tahoma"/>
            <family val="2"/>
          </rPr>
          <t>Evaluación:
Verificar que coincida este monto con lo reportado en el formato ETCA-I-01 en el ejercicio 2016 en el mismo rubro</t>
        </r>
      </text>
    </comment>
  </commentList>
</comments>
</file>

<file path=xl/comments3.xml><?xml version="1.0" encoding="utf-8"?>
<comments xmlns="http://schemas.openxmlformats.org/spreadsheetml/2006/main">
  <authors>
    <author>Claudia</author>
  </authors>
  <commentList>
    <comment ref="F8" authorId="0">
      <text>
        <r>
          <rPr>
            <b/>
            <sz val="9"/>
            <color indexed="81"/>
            <rFont val="Tahoma"/>
            <family val="2"/>
          </rPr>
          <t>Evaluación:
Verificar que coincida este monto con lo reportado en el formato ETCA-I-01 en el ejercicio 2016 en el mismo rubro</t>
        </r>
        <r>
          <rPr>
            <sz val="9"/>
            <color indexed="81"/>
            <rFont val="Tahoma"/>
            <family val="2"/>
          </rPr>
          <t xml:space="preserve">
</t>
        </r>
      </text>
    </comment>
    <comment ref="F10" authorId="0">
      <text>
        <r>
          <rPr>
            <b/>
            <sz val="9"/>
            <color indexed="81"/>
            <rFont val="Tahoma"/>
            <family val="2"/>
          </rPr>
          <t>Evaluación:
Verificar que coincida este monto con lo reportado en el formato ETCA-I-01 en el ejercicio 2016 en el mismo rubro</t>
        </r>
        <r>
          <rPr>
            <sz val="9"/>
            <color indexed="81"/>
            <rFont val="Tahoma"/>
            <family val="2"/>
          </rPr>
          <t xml:space="preserve">
</t>
        </r>
      </text>
    </comment>
    <comment ref="F19" authorId="0">
      <text>
        <r>
          <rPr>
            <b/>
            <sz val="9"/>
            <color indexed="81"/>
            <rFont val="Tahoma"/>
            <family val="2"/>
          </rPr>
          <t>Evaluación:
Verificar que coincida este monto con lo reportado en el formato ETCA-I-01 en el ejercicio 2016 en el mismo rubro</t>
        </r>
      </text>
    </comment>
  </commentList>
</comments>
</file>

<file path=xl/comments4.xml><?xml version="1.0" encoding="utf-8"?>
<comments xmlns="http://schemas.openxmlformats.org/spreadsheetml/2006/main">
  <authors>
    <author>Claudia</author>
  </authors>
  <commentList>
    <comment ref="F39" authorId="0">
      <text>
        <r>
          <rPr>
            <b/>
            <sz val="9"/>
            <color indexed="81"/>
            <rFont val="Tahoma"/>
            <family val="2"/>
          </rPr>
          <t>Evaluación:
Verificar que coincida este monto con lo reportado en el formato ETCA-I-01 en el ejercicio 2016 TOTAL DE PASIVO</t>
        </r>
      </text>
    </comment>
  </commentList>
</comments>
</file>

<file path=xl/comments5.xml><?xml version="1.0" encoding="utf-8"?>
<comments xmlns="http://schemas.openxmlformats.org/spreadsheetml/2006/main">
  <authors>
    <author>Claudia</author>
  </authors>
  <commentList>
    <comment ref="G25" authorId="0">
      <text>
        <r>
          <rPr>
            <b/>
            <sz val="9"/>
            <color indexed="81"/>
            <rFont val="Tahoma"/>
            <family val="2"/>
          </rPr>
          <t xml:space="preserve">Evaluación:
</t>
        </r>
        <r>
          <rPr>
            <sz val="9"/>
            <color indexed="81"/>
            <rFont val="Tahoma"/>
            <family val="2"/>
          </rPr>
          <t xml:space="preserve">Total Ingreso Recaudado Anual - Total Ingreso Estimado Anual
</t>
        </r>
      </text>
    </comment>
    <comment ref="G52" authorId="0">
      <text>
        <r>
          <rPr>
            <b/>
            <sz val="9"/>
            <color indexed="81"/>
            <rFont val="Tahoma"/>
            <family val="2"/>
          </rPr>
          <t>Evaluación:
Total Ingreso Recaudado Anual - Total Ingreso Estimado Anual</t>
        </r>
      </text>
    </comment>
  </commentList>
</comments>
</file>

<file path=xl/comments6.xml><?xml version="1.0" encoding="utf-8"?>
<comments xmlns="http://schemas.openxmlformats.org/spreadsheetml/2006/main">
  <authors>
    <author>Claudia</author>
  </authors>
  <commentList>
    <comment ref="D6" authorId="0">
      <text>
        <r>
          <rPr>
            <b/>
            <sz val="9"/>
            <color indexed="81"/>
            <rFont val="Tahoma"/>
            <family val="2"/>
          </rPr>
          <t>EVALUACIÓN:
VERIFICA QUE COINCIDAN LAS CANTIDADES  DE TOTAL DE INGRESOS CON LO REPORTADO EN EL FORMATO ETCA-II-10 EN EL TOTAL DE LA COLUMNA DE TOTAL DE INGRESOS DEVENGADO ANUAL (4)</t>
        </r>
        <r>
          <rPr>
            <sz val="9"/>
            <color indexed="81"/>
            <rFont val="Tahoma"/>
            <family val="2"/>
          </rPr>
          <t xml:space="preserve">
</t>
        </r>
      </text>
    </comment>
    <comment ref="D23" authorId="0">
      <text>
        <r>
          <rPr>
            <b/>
            <sz val="9"/>
            <color indexed="81"/>
            <rFont val="Tahoma"/>
            <family val="2"/>
          </rPr>
          <t>EVALUACIÓN:
VERIFICA QUE COINCIDAN LAS CANTIDADES  DE TOTAL DE INGRESOS CON LO REPORTADO EN EL FORMATO ETCA-I-02 EN EL MISMO RUBRO</t>
        </r>
      </text>
    </comment>
  </commentList>
</comments>
</file>

<file path=xl/comments7.xml><?xml version="1.0" encoding="utf-8"?>
<comments xmlns="http://schemas.openxmlformats.org/spreadsheetml/2006/main">
  <authors>
    <author>René Estrada</author>
  </authors>
  <commentList>
    <comment ref="B32" authorId="0">
      <text>
        <r>
          <rPr>
            <b/>
            <sz val="9"/>
            <color indexed="81"/>
            <rFont val="Tahoma"/>
            <family val="2"/>
          </rPr>
          <t>Evaluación:
Verificar que el importe presentado coincida con el total presentado en la misma columna en el formato ETCA-II-11.</t>
        </r>
      </text>
    </comment>
    <comment ref="C32" authorId="0">
      <text>
        <r>
          <rPr>
            <b/>
            <sz val="9"/>
            <color indexed="81"/>
            <rFont val="Tahoma"/>
            <family val="2"/>
          </rPr>
          <t>Evaluación:
Verificar que el importe presentado coincida con el total presentado en la misma columna en el formato ETCA-II-11.</t>
        </r>
        <r>
          <rPr>
            <sz val="9"/>
            <color indexed="81"/>
            <rFont val="Tahoma"/>
            <family val="2"/>
          </rPr>
          <t xml:space="preserve">
</t>
        </r>
      </text>
    </comment>
    <comment ref="D32" authorId="0">
      <text>
        <r>
          <rPr>
            <b/>
            <sz val="9"/>
            <color indexed="81"/>
            <rFont val="Tahoma"/>
            <family val="2"/>
          </rPr>
          <t>Evaluación:
Verificar que el importe presentado coincida con el total presentado en la misma columna en el formato ETCA-II-11.</t>
        </r>
      </text>
    </comment>
    <comment ref="E32" authorId="0">
      <text>
        <r>
          <rPr>
            <b/>
            <sz val="9"/>
            <color indexed="81"/>
            <rFont val="Tahoma"/>
            <family val="2"/>
          </rPr>
          <t>Evaluación:
Verificar que el importe presentado coincida con el total presentado en la misma columna en el formato ETCA-II-11.</t>
        </r>
      </text>
    </comment>
    <comment ref="F32" authorId="0">
      <text>
        <r>
          <rPr>
            <b/>
            <sz val="9"/>
            <color indexed="81"/>
            <rFont val="Tahoma"/>
            <family val="2"/>
          </rPr>
          <t>Evaluación:
Verificar que el importe presentado coincida con el total presentado en la misma columna en el formato ETCA-II-11.</t>
        </r>
      </text>
    </comment>
    <comment ref="G32" authorId="0">
      <text>
        <r>
          <rPr>
            <b/>
            <sz val="9"/>
            <color indexed="81"/>
            <rFont val="Tahoma"/>
            <family val="2"/>
          </rPr>
          <t>Evaluación:
Verificar que el importe presentado coincida con el total presentado en la misma columna en el formato ETCA-II-11.</t>
        </r>
      </text>
    </comment>
  </commentList>
</comments>
</file>

<file path=xl/comments8.xml><?xml version="1.0" encoding="utf-8"?>
<comments xmlns="http://schemas.openxmlformats.org/spreadsheetml/2006/main">
  <authors>
    <author>Claudia</author>
  </authors>
  <commentList>
    <comment ref="C6" authorId="0">
      <text>
        <r>
          <rPr>
            <b/>
            <sz val="9"/>
            <color indexed="81"/>
            <rFont val="Tahoma"/>
            <family val="2"/>
          </rPr>
          <t>EVALUACIÓN:
VERIFICA QUE COINCIDAN LAS CANTIDADES  DE TOTAL DE EGRESOS CON LO REPORTADO EN EL FORMATO ETCA-II-11 EN EL TOTAL DE LA COLUMNA DE EGRESOS DEVENGADO ANUAL.</t>
        </r>
      </text>
    </comment>
    <comment ref="C38" authorId="0">
      <text>
        <r>
          <rPr>
            <b/>
            <sz val="9"/>
            <color indexed="81"/>
            <rFont val="Tahoma"/>
            <family val="2"/>
          </rPr>
          <t>EVALUACIÓN:
VERIFICA QUE COINCIDAN LAS CANTIDADES  DEL TOTAL GASTO CONTABLE CON LO REPORTADO EN EL FORMATO ETCA-I-02 EN EL TOTAL DE GASTOS Y OTRAS PÉRDIDAS</t>
        </r>
        <r>
          <rPr>
            <sz val="9"/>
            <color indexed="81"/>
            <rFont val="Tahoma"/>
            <family val="2"/>
          </rPr>
          <t xml:space="preserve">
</t>
        </r>
      </text>
    </comment>
  </commentList>
</comments>
</file>

<file path=xl/sharedStrings.xml><?xml version="1.0" encoding="utf-8"?>
<sst xmlns="http://schemas.openxmlformats.org/spreadsheetml/2006/main" count="4609" uniqueCount="2639">
  <si>
    <t>Subsecretaria de Planeación del Desarrollo</t>
  </si>
  <si>
    <t>Dirección General de Planeación y Evaluación</t>
  </si>
  <si>
    <t>Segundo Informe Trimestral 2015</t>
  </si>
  <si>
    <t xml:space="preserve">Ley General de Contabilidad Gubernamental </t>
  </si>
  <si>
    <t>Artículos del 44 al 59</t>
  </si>
  <si>
    <t>Formatos</t>
  </si>
  <si>
    <t>Listado de Formatos ETCA "Evaluación Trimestral Contabilidad Armonizada"</t>
  </si>
  <si>
    <t>No</t>
  </si>
  <si>
    <t>Formato</t>
  </si>
  <si>
    <t>Descripción</t>
  </si>
  <si>
    <t>I.- Información Contable</t>
  </si>
  <si>
    <t>ETCA-I-01</t>
  </si>
  <si>
    <t>Estado de Situacion Financiera</t>
  </si>
  <si>
    <t>ETCA-I-01-A</t>
  </si>
  <si>
    <t>Estado de Situacion Financiera-Detallado-LDF</t>
  </si>
  <si>
    <t>ETCA-I-02</t>
  </si>
  <si>
    <t>Estado de Actividades</t>
  </si>
  <si>
    <t>ETCA-I-03</t>
  </si>
  <si>
    <t xml:space="preserve">Estado de Variación en la Hacienda Pública </t>
  </si>
  <si>
    <t>ETCA-I-04</t>
  </si>
  <si>
    <t>Estado de Cambios en la Situación Financiera</t>
  </si>
  <si>
    <t>ETCA-I-05</t>
  </si>
  <si>
    <t>Estado de Flujos de Efectivo</t>
  </si>
  <si>
    <t>ETCA-I-06</t>
  </si>
  <si>
    <t>Estado Analítico del Activo</t>
  </si>
  <si>
    <t>ETCA-I-07</t>
  </si>
  <si>
    <t>Estado Analítico de la Deuda y Otros Pasivos</t>
  </si>
  <si>
    <t>ETCA-I-07-A</t>
  </si>
  <si>
    <t>Informe Analítico de la Deuda y Otros Pasivos-Detallado-LDF</t>
  </si>
  <si>
    <t>ETCA-I-07-B</t>
  </si>
  <si>
    <t>Informe Analitico de Obligaciones Diferentes de de Financiamiento-LDF</t>
  </si>
  <si>
    <t>ETCA-I-08</t>
  </si>
  <si>
    <t>Informe sobre Pasivos Contingentes</t>
  </si>
  <si>
    <t>ETCA-I-09</t>
  </si>
  <si>
    <t>Notas a los Estados Financieros</t>
  </si>
  <si>
    <t>II.- Información Presupuestaria</t>
  </si>
  <si>
    <t>ETCA-II-10</t>
  </si>
  <si>
    <t>Estado Analítico de Ingresos</t>
  </si>
  <si>
    <t>ETCA-II-10-A</t>
  </si>
  <si>
    <t xml:space="preserve">Estado Analitico de Ingresos Detallado-LDF                                 </t>
  </si>
  <si>
    <t>ETCA-II-10-B</t>
  </si>
  <si>
    <t xml:space="preserve">Conciliacion entre los Ingresos Presupuestarios y Contables      </t>
  </si>
  <si>
    <t>ETCA-II-11</t>
  </si>
  <si>
    <t>Estado Analítico del Ejercicio Presupuesto de Egresos 
Clasificación Por Objeto del Gasto (Capitulo y Concepto)</t>
  </si>
  <si>
    <t>ETCA-II-11-A</t>
  </si>
  <si>
    <t>Estado Analítico del Ejercicio Presupuesto de Egresos Detallado-LDF
Clasificación Por Objeto del Gasto</t>
  </si>
  <si>
    <t>ETCA-II-11-B</t>
  </si>
  <si>
    <t>Estado Analítico del Ejercicio Presupuesto de Egresos 
Clasificación Económica (Por Tipo de Gasto)</t>
  </si>
  <si>
    <t>ETCA-II-11-B1</t>
  </si>
  <si>
    <t>Estado Analítico del Ejercicio Presupuesto de Egresos
Por Unidad Administrativa</t>
  </si>
  <si>
    <t>ETCA-II-11-B1.1</t>
  </si>
  <si>
    <t>Estado Analítico del Ejercicio Presupuesto de Egresos Detallado-LDF Por Unidad Administrativa</t>
  </si>
  <si>
    <t>ETCA-II-11-B2</t>
  </si>
  <si>
    <t>Estado Analítico del Ejercicio Presupuesto de Egresos
Clasificación Administrativa, Por Poderes</t>
  </si>
  <si>
    <t>ETCA-II-11-B3</t>
  </si>
  <si>
    <t>Estado Analítico del Ejercicio Presupuesto de Egresos
Clasificación Administrativa, Por tipo de Organismo o Entidad Paraestatal</t>
  </si>
  <si>
    <t>ETCA-II-11-C</t>
  </si>
  <si>
    <t>Estado Analítico del Ejercicio Presupuesto de Egresos
Clasificación Funcional (Finalidad y Función)</t>
  </si>
  <si>
    <t>ETCA-II-11-C.1</t>
  </si>
  <si>
    <t>Estado Analítico del Ejercicio Presupuesto de Egresos -Detallado-LDF 
Clasificación Funcional (Finalidad y Función)</t>
  </si>
  <si>
    <t>ETCA-II-11-D</t>
  </si>
  <si>
    <t>Estado Analítico del Ejercicio Presupuesto de Egresos 
Por Partida del Gasto</t>
  </si>
  <si>
    <t>ETCA-II-11-E</t>
  </si>
  <si>
    <t>Estado Analítico del Ejercicio Presupuesto de Egresos - Detallado-LDF  
(Clasificación de Servicios Personales por Categoría)</t>
  </si>
  <si>
    <t>ETCA-II-11-F</t>
  </si>
  <si>
    <t>Conciliacion entre los Egresos Presupuestarios y los Gastos Contables</t>
  </si>
  <si>
    <t>ETCA-II-12</t>
  </si>
  <si>
    <t xml:space="preserve">Endeudamiento Neto                                                             </t>
  </si>
  <si>
    <t>ETCA-II-13</t>
  </si>
  <si>
    <t xml:space="preserve">Interéses de la Deuda                                                        </t>
  </si>
  <si>
    <t>III.- Información Programática</t>
  </si>
  <si>
    <t>ETCA-III-14</t>
  </si>
  <si>
    <t xml:space="preserve">Gasto por Categoría Programática    </t>
  </si>
  <si>
    <t>ETCA-III-15</t>
  </si>
  <si>
    <t xml:space="preserve">Seguimiento y Evaluación de Indicadores de Proyectos y Procesos     
(Gasto por Categoría Programática, Metas y Programas; Análisis Programático-Presupuestal con Indicadores de Resultados                      </t>
  </si>
  <si>
    <t>ETCA-III-15-A</t>
  </si>
  <si>
    <t xml:space="preserve">Programa Operativo Anual, Resumen de Indicadores por Unidad Ejecutora </t>
  </si>
  <si>
    <t>ETCA-III-16</t>
  </si>
  <si>
    <t xml:space="preserve">Gasto por Proyectos de Inversión   </t>
  </si>
  <si>
    <t>IV.- Información Complementaria-Anexos</t>
  </si>
  <si>
    <t>La información complementaria para generar las cuentas nacionales y atender otros requerimientos</t>
  </si>
  <si>
    <t>provenientes de Organismos Internacionales de los que México es miembro.</t>
  </si>
  <si>
    <t>ETCA-IV-17</t>
  </si>
  <si>
    <t xml:space="preserve">Indicadores de Postura Fiscal                                               </t>
  </si>
  <si>
    <t>ETCA-IV-17-A</t>
  </si>
  <si>
    <t xml:space="preserve">Balance Presupuestario-LDF                                                            </t>
  </si>
  <si>
    <t>ETCA-IV-18</t>
  </si>
  <si>
    <t>Relación de Cuentas Bancarias Productivas Específicas</t>
  </si>
  <si>
    <t>ETCA-IV-19</t>
  </si>
  <si>
    <t>Relación de Bienes que Componen su Patrimonio</t>
  </si>
  <si>
    <t>ETCA-IV-20</t>
  </si>
  <si>
    <t>Relación de esquemas bursátiles y de coberturas financieras</t>
  </si>
  <si>
    <t>Anexo</t>
  </si>
  <si>
    <t>Análisis de variaciones Programático-Presupuestal</t>
  </si>
  <si>
    <t>Sistema Estatal de Evaluación</t>
  </si>
  <si>
    <t>Estado de Situación Financiera</t>
  </si>
  <si>
    <t>Al 31 Diciembre de 2016</t>
  </si>
  <si>
    <t xml:space="preserve">                                                                                                                                                                                                                (PESOS)</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</si>
  <si>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</si>
  <si>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</si>
  <si>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</si>
  <si>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</si>
  <si>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</si>
  <si>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</si>
  <si>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</si>
  <si>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</si>
  <si>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</si>
  <si>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</si>
  <si>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</si>
  <si>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</si>
  <si>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</si>
  <si>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</si>
  <si>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</si>
  <si>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</si>
  <si>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</si>
  <si>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</si>
  <si>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</si>
  <si>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 xml:space="preserve">     Total de Activos Circulantes</t>
  </si>
  <si>
    <t xml:space="preserve">     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</si>
  <si>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</si>
  <si>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</si>
  <si>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</si>
  <si>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</si>
  <si>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</si>
  <si>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</si>
  <si>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</si>
  <si>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</si>
  <si>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</si>
  <si>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</si>
  <si>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</si>
  <si>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</si>
  <si>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</si>
  <si>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</si>
  <si>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</si>
  <si>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</si>
  <si>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Otros Activos no Circulantes</t>
  </si>
  <si>
    <t>Total de Activos No Circulantes</t>
  </si>
  <si>
    <t>Total de Pasivos No Circulantes</t>
  </si>
  <si>
    <t>Total de Activos</t>
  </si>
  <si>
    <t>Total de Pasivo</t>
  </si>
  <si>
    <t>Hacienda Pública/Patrimonio</t>
  </si>
  <si>
    <t>Hacienda Pública/Patrimonio Contribuido</t>
  </si>
  <si>
    <t>Aportaciones</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</si>
  <si>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</si>
  <si>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</si>
  <si>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</si>
  <si>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</si>
  <si>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</si>
  <si>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</si>
  <si>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</si>
  <si>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</si>
  <si>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</si>
  <si>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</si>
  <si>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</si>
  <si>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</si>
  <si>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 Pasivo y Hacienda Pública/Patrimonio</t>
  </si>
  <si>
    <t>"Bajo protesta de decir verdad declaramos que los Estados Financieros y sus Notas, son razonablemente correctos y son responsabilidad del emisor"</t>
  </si>
  <si>
    <t>Celdas Protegidas</t>
  </si>
  <si>
    <t>Estado de Situación Financiera - Detallado - LDF</t>
  </si>
  <si>
    <t>Al 31 de Diciembre de 2015 y al 31 de Diciembre de 2016 (b)</t>
  </si>
  <si>
    <t>(PESOS)</t>
  </si>
  <si>
    <t>Concepto (c)</t>
  </si>
  <si>
    <t>31 de diciembre de 2015</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</si>
  <si>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</si>
  <si>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</si>
  <si>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</si>
  <si>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</si>
  <si>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</si>
  <si>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</si>
  <si>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</si>
  <si>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</si>
  <si>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</si>
  <si>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</si>
  <si>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</si>
  <si>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</si>
  <si>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</si>
  <si>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</si>
  <si>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</si>
  <si>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</si>
  <si>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</si>
  <si>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</si>
  <si>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</si>
  <si>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</si>
  <si>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</si>
  <si>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</si>
  <si>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</si>
  <si>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</si>
  <si>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</si>
  <si>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</si>
  <si>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</si>
  <si>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</si>
  <si>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</si>
  <si>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</si>
  <si>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</si>
  <si>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</si>
  <si>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</si>
  <si>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</si>
  <si>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</si>
  <si>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</si>
  <si>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</si>
  <si>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</si>
  <si>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</si>
  <si>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</si>
  <si>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</si>
  <si>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</si>
  <si>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</si>
  <si>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</si>
  <si>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</si>
  <si>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</si>
  <si>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</si>
  <si>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</si>
  <si>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</si>
  <si>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</si>
  <si>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</si>
  <si>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</si>
  <si>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</si>
  <si>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</si>
  <si>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</si>
  <si>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</si>
  <si>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</si>
  <si>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</si>
  <si>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f. Estimación por Pérdida o Deterioro de Activos Circulantes (f=f1+f2)</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</si>
  <si>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</si>
  <si>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</si>
  <si>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</si>
  <si>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</si>
  <si>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</si>
  <si>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</si>
  <si>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</si>
  <si>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</si>
  <si>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</si>
  <si>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</si>
  <si>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</si>
  <si>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</si>
  <si>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</si>
  <si>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</si>
  <si>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</si>
  <si>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</si>
  <si>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+b +c +d +e +f +g +h)</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</si>
  <si>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</si>
  <si>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</si>
  <si>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</si>
  <si>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</si>
  <si>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</si>
  <si>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</si>
  <si>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</si>
  <si>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</si>
  <si>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</si>
  <si>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</si>
  <si>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</si>
  <si>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</si>
  <si>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</si>
  <si>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</si>
  <si>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(IIB=a + b + c + d + e + f)</t>
  </si>
  <si>
    <t>i. Otros Activos no Circulantes</t>
  </si>
  <si>
    <t>IB. Total de Activos No Circulantes (IB = a + b + c + d + e + f + g + h + i)</t>
  </si>
  <si>
    <t>II. Total del Pasivo (II = IIA + IIB)</t>
  </si>
  <si>
    <t>HACIENDA PÚBLICA/PATRIMONIO</t>
  </si>
  <si>
    <t>I. Total del Activo (I = IA + IB)</t>
  </si>
  <si>
    <t>IIIA. Hacienda Pública/Patrimonio Contribuido (IIIA =a +b+c)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</si>
  <si>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</si>
  <si>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</si>
  <si>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</si>
  <si>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</si>
  <si>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</si>
  <si>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</si>
  <si>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</si>
  <si>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</si>
  <si>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</si>
  <si>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</si>
  <si>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</si>
  <si>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</si>
  <si>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</si>
  <si>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=II+III)</t>
  </si>
  <si>
    <t>Del 01 de Enero al 31 de Diciembre de 2016</t>
  </si>
  <si>
    <t xml:space="preserve">                                                                    (PESOS)</t>
  </si>
  <si>
    <t>INGRESOS Y OTROS BENEFICIOS</t>
  </si>
  <si>
    <t>Ingresos de la Gestión:</t>
  </si>
  <si>
    <t>Impuestos</t>
  </si>
  <si>
    <t>Cuotas y Aportaciones de Seguridad Social</t>
  </si>
  <si>
    <t xml:space="preserve">Contribuciones de Mejoras </t>
  </si>
  <si>
    <t>Derechos</t>
  </si>
  <si>
    <r>
      <t>Productos de Tipo Corriente</t>
    </r>
    <r>
      <rPr>
        <b/>
        <vertAlign val="superscript"/>
        <sz val="12"/>
        <color theme="1"/>
        <rFont val="Arial Narrow"/>
        <family val="2"/>
      </rPr>
      <t>1</t>
    </r>
  </si>
  <si>
    <t>Aprovechamientos de Tipo Corriente</t>
  </si>
  <si>
    <t>Ingresos por Venta de Bienes y Servicios</t>
  </si>
  <si>
    <t>Ingresos no Comprendidos en las Fracciones de la Ley de Ingresos Causados en Ejercicios Fiscales Anteriores Pendientes de Liquidación o Pago</t>
  </si>
  <si>
    <t>Participaciones, Aportaciones, Transferencias, Asignaciones, Subsidios y Otras Ayudas</t>
  </si>
  <si>
    <t>Participaciones y Aportaciones</t>
  </si>
  <si>
    <t>Transferencia, Asignaciones, Subsidios y Otras Ayudas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</si>
  <si>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</si>
  <si>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</si>
  <si>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</si>
  <si>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</si>
  <si>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</si>
  <si>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</si>
  <si>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</si>
  <si>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</si>
  <si>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</si>
  <si>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</si>
  <si>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</si>
  <si>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</si>
  <si>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</si>
  <si>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</si>
  <si>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</si>
  <si>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</si>
  <si>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</si>
  <si>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</si>
  <si>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</si>
  <si>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</si>
  <si>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</si>
  <si>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 xml:space="preserve">Participaciones y Aportaciones </t>
  </si>
  <si>
    <t>Participaciones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</si>
  <si>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</si>
  <si>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</si>
  <si>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</si>
  <si>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</si>
  <si>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</si>
  <si>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</si>
  <si>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</si>
  <si>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</si>
  <si>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</si>
  <si>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</si>
  <si>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</si>
  <si>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y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</si>
  <si>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</si>
  <si>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</si>
  <si>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</si>
  <si>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</si>
  <si>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</si>
  <si>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</si>
  <si>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</si>
  <si>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 xml:space="preserve"> </t>
  </si>
  <si>
    <t>Estado de Variación en la Hacienda Pública</t>
  </si>
  <si>
    <t xml:space="preserve">                                                                                                                                                          (PESOS)</t>
  </si>
  <si>
    <t>Concepto</t>
  </si>
  <si>
    <t>Hacienda Pública / Patrimonio Contribuido</t>
  </si>
  <si>
    <t>Hacienda Pública / Patrimonio Generado de Ejercicio Anteriores</t>
  </si>
  <si>
    <t>Hacienda Pública / Patrimonio Generado del Ejercicio</t>
  </si>
  <si>
    <t>Ajustes por Cambios de Valor</t>
  </si>
  <si>
    <t>Total</t>
  </si>
  <si>
    <t>Patrimonio Neto Inicial Ajustado del Ejercicio</t>
  </si>
  <si>
    <t>Variaciones de la Hacienda Pública / Patrimonio Neto del Ejercicio</t>
  </si>
  <si>
    <t>Hacienda Pública / Patrimonio Neto Final del Ejercicio 2015</t>
  </si>
  <si>
    <t>Cambios en la Hacienda Pública / Patrimonio Neto del Ejercicio 2016</t>
  </si>
  <si>
    <t>Saldo Neto en la Hacienda Pública / Patrimonio 2016</t>
  </si>
  <si>
    <t xml:space="preserve">                                                                              (PESOS)</t>
  </si>
  <si>
    <t>Origen</t>
  </si>
  <si>
    <t>Aplicación</t>
  </si>
  <si>
    <t>Activo</t>
  </si>
  <si>
    <t>Inventario</t>
  </si>
  <si>
    <t>Pasivo</t>
  </si>
  <si>
    <t>HACIENDA PUBLICA/PATRIMONIO</t>
  </si>
  <si>
    <t>Excesos o Insuficiencia en la Actualización de la Hacienda Pública/Patrimonio</t>
  </si>
  <si>
    <t xml:space="preserve">                                                        (PESOS)</t>
  </si>
  <si>
    <t xml:space="preserve">Flujos de Efectivo de las Actividades de Operación </t>
  </si>
  <si>
    <t>Contribuciones de mejoras</t>
  </si>
  <si>
    <t>Productos de Tipo Corriente</t>
  </si>
  <si>
    <t>Transferencias, Asignaciones y Subsidios y Otras Ayudas</t>
  </si>
  <si>
    <t>Otros Orígenes de Operación</t>
  </si>
  <si>
    <t>Transferencias al resto del Sector Público</t>
  </si>
  <si>
    <t xml:space="preserve">Subsidios y Subvenciones </t>
  </si>
  <si>
    <t xml:space="preserve">Participaciones </t>
  </si>
  <si>
    <t>Otras Aplicaciones de Operación</t>
  </si>
  <si>
    <t>Flujos Netos de Efectivo por Actividades de Operación</t>
  </si>
  <si>
    <t xml:space="preserve">Flujos de Efectivo de las Actividades de Inversión </t>
  </si>
  <si>
    <t>Otros Orígenes de Inversión</t>
  </si>
  <si>
    <t>Otras Aplicaciones de Inversión</t>
  </si>
  <si>
    <t>Flujos Netos de Efectivo por Actividades de Inversión</t>
  </si>
  <si>
    <t>Flujo de Efectivo de las Actividades de Financiamiento</t>
  </si>
  <si>
    <t>Endeudamiento Neto</t>
  </si>
  <si>
    <t>Interno</t>
  </si>
  <si>
    <t>Externo</t>
  </si>
  <si>
    <t>Otros Orígenes de Financiamiento</t>
  </si>
  <si>
    <t>Servicios de la Deuda</t>
  </si>
  <si>
    <t>Otras Aplicaciones de Financiamiento</t>
  </si>
  <si>
    <t>Flujos netos de Efectivo por Actividades de Financiamiento</t>
  </si>
  <si>
    <t xml:space="preserve">Incremento/Disminución Neta en el Efectivo y Equivalentes al Efectivo </t>
  </si>
  <si>
    <t>Efectivo y Equivalentes al Efectivo al Inicio del Ejercicio</t>
  </si>
  <si>
    <t>Efectivo y Equivalentes al Efectivo al Final del Ejercicio</t>
  </si>
  <si>
    <t>Saldo
Inicial
1</t>
  </si>
  <si>
    <t>Cargos del Periodo
2</t>
  </si>
  <si>
    <t>Abonos del Periodo
3</t>
  </si>
  <si>
    <t>Saldo
Final
4 (1+2-3)</t>
  </si>
  <si>
    <t>Variación del Periodo
(4-1)</t>
  </si>
  <si>
    <t>DENOMINACIÓN DE LAS DEUDAS</t>
  </si>
  <si>
    <t>MONEDA DE CONTRATACIÓN</t>
  </si>
  <si>
    <t>INSTITUCIÓN O PAÍS ACREEDOR</t>
  </si>
  <si>
    <t>SALDO INICIAL DEL PERIODO</t>
  </si>
  <si>
    <t>SALDO FINAL DEL PERIODO</t>
  </si>
  <si>
    <t>DEUDA PÚBLICA</t>
  </si>
  <si>
    <t>Corto Plazo</t>
  </si>
  <si>
    <t>Deuda Interna</t>
  </si>
  <si>
    <t>Instituciones de Crédito</t>
  </si>
  <si>
    <t>Títulos y Valores</t>
  </si>
  <si>
    <t>Arrendamientos Financieros</t>
  </si>
  <si>
    <t>Deuda Externa</t>
  </si>
  <si>
    <t>Organismos Financieros Internacionales</t>
  </si>
  <si>
    <t>Deuda Bilateral</t>
  </si>
  <si>
    <t>Subtotal Corto Plazo</t>
  </si>
  <si>
    <t>Largo Plazo</t>
  </si>
  <si>
    <t>Subtotal Lago Plazo</t>
  </si>
  <si>
    <t>Otros Pasivos</t>
  </si>
  <si>
    <t>Total Deuda y Otros Pasivos</t>
  </si>
  <si>
    <t>Informe Analítico de la Deuda Pública y Otros Pasivos - LDF</t>
  </si>
  <si>
    <t>Denominación de la Deuda Pública y Otros Pasivos (c)</t>
  </si>
  <si>
    <t>Saldo</t>
  </si>
  <si>
    <t>Disposiciones del Periodo (e)</t>
  </si>
  <si>
    <t>Amortizaciones del Periodo (f)</t>
  </si>
  <si>
    <t>Revaluaciones, Reclasificaciones y Otros Ajustes (g)</t>
  </si>
  <si>
    <t>Saldo Final del Periodo (h)</t>
  </si>
  <si>
    <t>Pago de Intereses del Periodo (i)</t>
  </si>
  <si>
    <t>Pago de Comisiones y demás costos asociados durante el Periodo (j)</t>
  </si>
  <si>
    <t>al 31 de diciembre de 2015(d)</t>
  </si>
  <si>
    <t>h=d+e-f+g</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</si>
  <si>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</si>
  <si>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</si>
  <si>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</si>
  <si>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</si>
  <si>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</si>
  <si>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</si>
  <si>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</si>
  <si>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</si>
  <si>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</si>
  <si>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</si>
  <si>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</si>
  <si>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t>4. Deuda Contingente 1 (informativo)</t>
  </si>
  <si>
    <t>A. Deuda Contingente 1</t>
  </si>
  <si>
    <t>B. Deuda Contingente 2</t>
  </si>
  <si>
    <t>C. Deuda Contingente XX</t>
  </si>
  <si>
    <t>5. Valor de Instrumentos Bono Cupón Cero 2 (Informativo)</t>
  </si>
  <si>
    <t>A. Instrumento Bono Cupón Cero 1</t>
  </si>
  <si>
    <t>B. Instrumento Bono Cupón Cero 2</t>
  </si>
  <si>
    <t>C. Instrumento Bono Cupón Cero XX</t>
  </si>
  <si>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</si>
  <si>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Se refiere al valor del Bono Cupón Cero que respalda el pago de los créditos asociados al mismo (Activo).</t>
  </si>
  <si>
    <t>Obligaciones a Corto Plazo (k)</t>
  </si>
  <si>
    <t>Monto</t>
  </si>
  <si>
    <t>Plazo</t>
  </si>
  <si>
    <t>Tasa de Interés</t>
  </si>
  <si>
    <t>Comisiones y Costos Relacionados (o)</t>
  </si>
  <si>
    <t>Tasa Efectiva</t>
  </si>
  <si>
    <t>Contratado (l)</t>
  </si>
  <si>
    <t>Pactado</t>
  </si>
  <si>
    <t>(n)</t>
  </si>
  <si>
    <t>(p)</t>
  </si>
  <si>
    <t>(m)</t>
  </si>
  <si>
    <t>6. Obligaciones a Corto Plazo (Informativo)</t>
  </si>
  <si>
    <t>A. Crédito 1</t>
  </si>
  <si>
    <t>B. Crédito 2</t>
  </si>
  <si>
    <t>C. Crédito XX</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</si>
  <si>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</si>
  <si>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</si>
  <si>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</si>
  <si>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</si>
  <si>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</si>
  <si>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</si>
  <si>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</si>
  <si>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</si>
  <si>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</si>
  <si>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31 de Dicimbre de 2016 (k)</t>
  </si>
  <si>
    <t>Monto pagado de la inversión actualizado al 31 de Diciembre de 2016 (l)</t>
  </si>
  <si>
    <t>Saldo pendiente por pagar de la inversión al 31 de Diciembre de 2016 (m = g – l)</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</si>
  <si>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</si>
  <si>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</si>
  <si>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</si>
  <si>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</si>
  <si>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</si>
  <si>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</si>
  <si>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</si>
  <si>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</si>
  <si>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</si>
  <si>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</si>
  <si>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</si>
  <si>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 xml:space="preserve">          (PESOS)</t>
  </si>
  <si>
    <t>A Corto Plazo</t>
  </si>
  <si>
    <t>A Mediano Plazo</t>
  </si>
  <si>
    <t>A Largo Plazo</t>
  </si>
  <si>
    <t xml:space="preserve">                                                                                                                                     (PESOS)</t>
  </si>
  <si>
    <t xml:space="preserve">        NOTAS A LOS ESTADOS FINANCIEROS                     </t>
  </si>
  <si>
    <t>Se deberá cumplir con lo siguiente:</t>
  </si>
  <si>
    <t>NOTAS DE DESGLOSE</t>
  </si>
  <si>
    <t>NOTAS DE MEMORIA: Cuentas de Orden</t>
  </si>
  <si>
    <t>NOTAS DE GESTION ADMINISTRATIVA:</t>
  </si>
  <si>
    <t>Incluir los 17 puntos señalados</t>
  </si>
  <si>
    <t>1.</t>
  </si>
  <si>
    <t>Introducción.</t>
  </si>
  <si>
    <t>2.</t>
  </si>
  <si>
    <t>Panorama Económico y Financiero.</t>
  </si>
  <si>
    <t>3.</t>
  </si>
  <si>
    <t>Autorización e Historia.</t>
  </si>
  <si>
    <t>4.</t>
  </si>
  <si>
    <t>Organización y Objeto Social.</t>
  </si>
  <si>
    <t>5.</t>
  </si>
  <si>
    <t>Bases de Preparación de los Estados Financieros.</t>
  </si>
  <si>
    <t>6.</t>
  </si>
  <si>
    <t>Políticas de Contabilidad Significativas.</t>
  </si>
  <si>
    <t>7.</t>
  </si>
  <si>
    <t>Posición en Moneda Estranjera y Protección por Riesgo Cambiario.</t>
  </si>
  <si>
    <t>8.</t>
  </si>
  <si>
    <t>Reporte Analítico del Activo.</t>
  </si>
  <si>
    <t>9.</t>
  </si>
  <si>
    <t>Fideicomisos, Mandatos y Análogos.</t>
  </si>
  <si>
    <t>10.</t>
  </si>
  <si>
    <t>Reporte de la Recaudación.</t>
  </si>
  <si>
    <t>11.</t>
  </si>
  <si>
    <t>Información sobre la Deuda y el Reporte Analítico de la Deuda.</t>
  </si>
  <si>
    <t>12.</t>
  </si>
  <si>
    <t>Calificaciones otorgadas.</t>
  </si>
  <si>
    <t>13.</t>
  </si>
  <si>
    <t>Proceso de Mejora.</t>
  </si>
  <si>
    <t>14.</t>
  </si>
  <si>
    <t>Información por Segmentos.</t>
  </si>
  <si>
    <t>15.</t>
  </si>
  <si>
    <t>Eventos Posteriores al Cierre.</t>
  </si>
  <si>
    <t>16.</t>
  </si>
  <si>
    <t>Partes Relacionadas.</t>
  </si>
  <si>
    <t>17.</t>
  </si>
  <si>
    <t>Responsabilidad Sobre la Presentación Razonable de los Estados Financieros.</t>
  </si>
  <si>
    <t>Hoja  _ de _</t>
  </si>
  <si>
    <t>Rubros de los Ingresos</t>
  </si>
  <si>
    <t>Ingresos Estimado Original  Anual</t>
  </si>
  <si>
    <t>Ampliaciones y Reducciones           (+ ó -)</t>
  </si>
  <si>
    <t>Ingresos Modificado    Anual</t>
  </si>
  <si>
    <t>Ingresos Devengado Acumulado</t>
  </si>
  <si>
    <t>Ingresos Recaudado    Acumulado</t>
  </si>
  <si>
    <t>Diferencia</t>
  </si>
  <si>
    <t>(1)</t>
  </si>
  <si>
    <t>(2)</t>
  </si>
  <si>
    <t>(3= 1 +2)</t>
  </si>
  <si>
    <t>(4)</t>
  </si>
  <si>
    <t>(5)</t>
  </si>
  <si>
    <t>(6= 5 - 1 )</t>
  </si>
  <si>
    <t>Contribuciones de Mejoras</t>
  </si>
  <si>
    <t>Productos</t>
  </si>
  <si>
    <t xml:space="preserve">     Corriente</t>
  </si>
  <si>
    <t xml:space="preserve">     Capital</t>
  </si>
  <si>
    <t>Aprovechamientos</t>
  </si>
  <si>
    <t>Ingresos por Ventas de Bienes y Servicios</t>
  </si>
  <si>
    <r>
      <t>Transferencias, Asignaciones, Subsidios y Otras Ayudas</t>
    </r>
    <r>
      <rPr>
        <b/>
        <u/>
        <sz val="10"/>
        <color theme="1"/>
        <rFont val="Arial Narrow"/>
        <family val="2"/>
      </rPr>
      <t xml:space="preserve"> FEDERALES</t>
    </r>
  </si>
  <si>
    <r>
      <t xml:space="preserve">Transferencias, Asignaciones, Subsidios y Otras Ayudas </t>
    </r>
    <r>
      <rPr>
        <b/>
        <u/>
        <sz val="10"/>
        <color theme="1"/>
        <rFont val="Arial Narrow"/>
        <family val="2"/>
      </rPr>
      <t>ESTATALES</t>
    </r>
  </si>
  <si>
    <t>Ingresos Derivados de Financiamientos</t>
  </si>
  <si>
    <t>Ingresos Excedentes 1</t>
  </si>
  <si>
    <t>Estado Analitico de Ingresos</t>
  </si>
  <si>
    <t>Por Fuente de Financiamiento</t>
  </si>
  <si>
    <t>Ingresos del Gobierno</t>
  </si>
  <si>
    <t xml:space="preserve">Impuestos </t>
  </si>
  <si>
    <t>Corriente</t>
  </si>
  <si>
    <t>Capital</t>
  </si>
  <si>
    <t>Transferencias, Asignaciones, Subsidios y Otras Ayudas</t>
  </si>
  <si>
    <t>Ingresos de Organismos y  Empresas</t>
  </si>
  <si>
    <t>Cuotas y aportaciones de Seguridad Social</t>
  </si>
  <si>
    <t>Ingresos por ventas de Bienes y Servicios</t>
  </si>
  <si>
    <r>
      <t xml:space="preserve">Transferencias, Asignaciones, Subsidios y Otras Ayudas, </t>
    </r>
    <r>
      <rPr>
        <b/>
        <u/>
        <sz val="10"/>
        <color theme="1"/>
        <rFont val="Arial Narrow"/>
        <family val="2"/>
      </rPr>
      <t>FEDERALES</t>
    </r>
  </si>
  <si>
    <r>
      <t xml:space="preserve">Transferencias, Asignaciones, Subsidios y Otras Ayudas, </t>
    </r>
    <r>
      <rPr>
        <b/>
        <u/>
        <sz val="10"/>
        <color theme="1"/>
        <rFont val="Arial Narrow"/>
        <family val="2"/>
      </rPr>
      <t>ESTATALES</t>
    </r>
  </si>
  <si>
    <t>Ingresos  derivados de Financiamiento</t>
  </si>
  <si>
    <t>Los Ingresos Excedentes  se presentan para efectos de cumplimiento de la Ley de Ingresos del Estado y Ley de Contabilidad Gubernamental.</t>
  </si>
  <si>
    <t>El importe reflejado siempre debe ser mayor a cero. Nunca en rojo.</t>
  </si>
  <si>
    <t>Estado Analítico de Ingresos Detallado – LDF</t>
  </si>
  <si>
    <t>Ingreso</t>
  </si>
  <si>
    <t>Diferencia (e)</t>
  </si>
  <si>
    <t>Estimado (d)</t>
  </si>
  <si>
    <t>Ampliaciones/ (Reducciones)</t>
  </si>
  <si>
    <t>Modificado</t>
  </si>
  <si>
    <t>Devengado</t>
  </si>
  <si>
    <t>Recaudado</t>
  </si>
  <si>
    <t>(c)</t>
  </si>
  <si>
    <t>Ingresos de Libre Disposición</t>
  </si>
  <si>
    <t>A. Impuestos</t>
  </si>
  <si>
    <t>B. Cuotas y Aportaciones de Seguridad Social</t>
  </si>
  <si>
    <t>C. Contribuciones de Mejoras</t>
  </si>
  <si>
    <t>D. Derechos</t>
  </si>
  <si>
    <t>E. Productos</t>
  </si>
  <si>
    <t>F. Aprovechamientos</t>
  </si>
  <si>
    <t>G. Ingresos por Ventas de Bienes y Servicios</t>
  </si>
  <si>
    <t>H. Participaciones</t>
  </si>
  <si>
    <t>(H=h1+h2+h3+h4+h5+h6+h7+h8+h9+h10+h11)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</si>
  <si>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</si>
  <si>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</si>
  <si>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</si>
  <si>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</si>
  <si>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</si>
  <si>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</si>
  <si>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</si>
  <si>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</si>
  <si>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</si>
  <si>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</si>
  <si>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</si>
  <si>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</si>
  <si>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</si>
  <si>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</si>
  <si>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</si>
  <si>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</si>
  <si>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</si>
  <si>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J. Transferencias</t>
  </si>
  <si>
    <t>K. Convenios</t>
  </si>
  <si>
    <t>k1) Otros Convenios y Subsidios</t>
  </si>
  <si>
    <t>L. Otros Ingresos de Libre Disposición (L=l1+l2)</t>
  </si>
  <si>
    <t xml:space="preserve">l1) Participaciones en Ingresos Locales </t>
  </si>
  <si>
    <t>l2) Otros Ingresos de Libre Disposición</t>
  </si>
  <si>
    <t xml:space="preserve">I. Total de Ingresos de Libre Disposición                                                 </t>
  </si>
  <si>
    <t>(I=A+B+C+D+E+F+G+H+I+J+K+L)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</si>
  <si>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</si>
  <si>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</si>
  <si>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</si>
  <si>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</si>
  <si>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</si>
  <si>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</si>
  <si>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</si>
  <si>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</si>
  <si>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</si>
  <si>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</si>
  <si>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</si>
  <si>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</si>
  <si>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</si>
  <si>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</si>
  <si>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</si>
  <si>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</si>
  <si>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</si>
  <si>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</si>
  <si>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</si>
  <si>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D. Transferencias, Subsidios y Subvenciones, y Pensiones y Jubilaciones</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</si>
  <si>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</si>
  <si>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</si>
  <si>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</si>
  <si>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</si>
  <si>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</si>
  <si>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</si>
  <si>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</si>
  <si>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</si>
  <si>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</si>
  <si>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Conciliacion entre los Ingresos Presupuestarios y Contables</t>
  </si>
  <si>
    <t xml:space="preserve">                                                               (PESOS)</t>
  </si>
  <si>
    <t>1. Ingresos Presupuestarios</t>
  </si>
  <si>
    <t>(MAS)</t>
  </si>
  <si>
    <t>2.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</si>
  <si>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</si>
  <si>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</si>
  <si>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</si>
  <si>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</si>
  <si>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</si>
  <si>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(MENOS)</t>
  </si>
  <si>
    <t>3. Ingresos presupuestarios no contables</t>
  </si>
  <si>
    <t>Productos de capital</t>
  </si>
  <si>
    <t>Aprovechamientos de capital</t>
  </si>
  <si>
    <t>Ingresos derivados de financiamientos</t>
  </si>
  <si>
    <t>Otros Ingresos presupuestarios no contables</t>
  </si>
  <si>
    <t>4. Ingresos Contables  (4=  1  +  2  -  3 )</t>
  </si>
  <si>
    <t>Estado Analítico del Ejercicio Presupuesto de Egresos</t>
  </si>
  <si>
    <t>Clasificación por Objeto del Gasto (Capítulo y Concepto)</t>
  </si>
  <si>
    <t xml:space="preserve">                                                                                                                                                                          (PESOS)</t>
  </si>
  <si>
    <t>Ejercicio del Presupuesto por
Capítulo del Gasto</t>
  </si>
  <si>
    <t>Egresos Aprobado   Anual</t>
  </si>
  <si>
    <t>Egresos Modificado   Anual</t>
  </si>
  <si>
    <t>Egresos Devengado Acumulado</t>
  </si>
  <si>
    <t>Egresos Pagado     Acumulado</t>
  </si>
  <si>
    <t>Subejercicio</t>
  </si>
  <si>
    <t>(3=1+2)</t>
  </si>
  <si>
    <t>( 6 = 3 - 4 )</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</si>
  <si>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</si>
  <si>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</si>
  <si>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</si>
  <si>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</si>
  <si>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</si>
  <si>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</si>
  <si>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</si>
  <si>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</si>
  <si>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</si>
  <si>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</si>
  <si>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</si>
  <si>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</si>
  <si>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</si>
  <si>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</si>
  <si>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</si>
  <si>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</si>
  <si>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</si>
  <si>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</si>
  <si>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</si>
  <si>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</si>
  <si>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</si>
  <si>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</si>
  <si>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</si>
  <si>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</si>
  <si>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</si>
  <si>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</si>
  <si>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</si>
  <si>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</si>
  <si>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</si>
  <si>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</si>
  <si>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</si>
  <si>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</si>
  <si>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</si>
  <si>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</si>
  <si>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</si>
  <si>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</si>
  <si>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</si>
  <si>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</si>
  <si>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</si>
  <si>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</si>
  <si>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</si>
  <si>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</si>
  <si>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</si>
  <si>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</si>
  <si>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</si>
  <si>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</si>
  <si>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</si>
  <si>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</si>
  <si>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</si>
  <si>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Total del Gasto</t>
  </si>
  <si>
    <t>Estado Analítico del Ejercicio del Presupuesto de Egresos Detallado - LDF</t>
  </si>
  <si>
    <t xml:space="preserve">Clasificación por Objeto del Gasto (Capítulo y Concepto) </t>
  </si>
  <si>
    <t>Egresos</t>
  </si>
  <si>
    <t>Subejercicio (e)</t>
  </si>
  <si>
    <t>Aprobado (d)</t>
  </si>
  <si>
    <t xml:space="preserve">Ampliaciones/ (Reducciones) </t>
  </si>
  <si>
    <t xml:space="preserve">Modificado </t>
  </si>
  <si>
    <t xml:space="preserve">Pagado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</si>
  <si>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</si>
  <si>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</si>
  <si>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</si>
  <si>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</si>
  <si>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</si>
  <si>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</si>
  <si>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</si>
  <si>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</si>
  <si>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</si>
  <si>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</si>
  <si>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</si>
  <si>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</si>
  <si>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</si>
  <si>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</si>
  <si>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</si>
  <si>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</si>
  <si>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</si>
  <si>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</si>
  <si>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</si>
  <si>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</si>
  <si>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</si>
  <si>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</si>
  <si>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</si>
  <si>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</si>
  <si>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</si>
  <si>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</si>
  <si>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</si>
  <si>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</si>
  <si>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</si>
  <si>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</si>
  <si>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</si>
  <si>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</si>
  <si>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</si>
  <si>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</si>
  <si>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</si>
  <si>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</si>
  <si>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</si>
  <si>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</si>
  <si>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</si>
  <si>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</si>
  <si>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</si>
  <si>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</si>
  <si>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</si>
  <si>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</si>
  <si>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</si>
  <si>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</si>
  <si>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</si>
  <si>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</si>
  <si>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</si>
  <si>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</si>
  <si>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</si>
  <si>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</si>
  <si>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</si>
  <si>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</si>
  <si>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</si>
  <si>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</si>
  <si>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</si>
  <si>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</si>
  <si>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</si>
  <si>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</si>
  <si>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</si>
  <si>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</si>
  <si>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</si>
  <si>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</si>
  <si>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</si>
  <si>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</si>
  <si>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</si>
  <si>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</si>
  <si>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</si>
  <si>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</si>
  <si>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</si>
  <si>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</si>
  <si>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</si>
  <si>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</si>
  <si>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</si>
  <si>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</si>
  <si>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t>Clasificación Económica (por Tipo de Gasto)</t>
  </si>
  <si>
    <t xml:space="preserve">                                                                                                                                (PESOS)</t>
  </si>
  <si>
    <t>Gasto Corriente</t>
  </si>
  <si>
    <t>Gasto de Capital</t>
  </si>
  <si>
    <t>Amortización del la Deuda y Disminución de Pasivos</t>
  </si>
  <si>
    <t>A continuación se conceptualizan las siguientes categorías:</t>
  </si>
  <si>
    <t>1. Gasto Corriente</t>
  </si>
  <si>
    <t>Son los gastos de consumo y/o de operación, el arrendamiento de la propiedad y las transferencias otorgadas a los otros componentes institucionales del sistema económico para financiar gastos de esas características.</t>
  </si>
  <si>
    <t>2. Gasto de Capital</t>
  </si>
  <si>
    <t>Son los gastos destinados a la inversión de capital y las transferencias a los otros componentes institucionales del sistema económico que se efectúan para financiar gastos de éstos con tal propósito.</t>
  </si>
  <si>
    <t>3. Amortización de la deuda y disminución de pasivos</t>
  </si>
  <si>
    <t>Comprende la amortización de la deuda adquirida y disminución de pasivos con el sector privado, público y externo.</t>
  </si>
  <si>
    <t>4. Pensiones y Jubilaciones</t>
  </si>
  <si>
    <t>Son los gastos destinados para el pago a pensionistas y jubilados o a sus familiares, que cubren los gobiernos Federal, Estatal y Municipal, o bien el Instituto de Seguridad Social correspondiente.</t>
  </si>
  <si>
    <t>Punto Adicionado DOF 30-09-2015</t>
  </si>
  <si>
    <t xml:space="preserve">5. Participaciones </t>
  </si>
  <si>
    <t>Son los gastos destinados a cubrir las participaciones para las entidades federativas y/o los municipios.</t>
  </si>
  <si>
    <t>Clasificación Administrativa (Por Unidad Administrativa)</t>
  </si>
  <si>
    <t xml:space="preserve">                                                                                                                                                                                 (PESOS)</t>
  </si>
  <si>
    <t>Clasificación Administrativa</t>
  </si>
  <si>
    <t>Pagado</t>
  </si>
  <si>
    <t>I. Gasto No Etiquetado</t>
  </si>
  <si>
    <t>(I=A+B+C+D+E+F+G+H)</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</si>
  <si>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</si>
  <si>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</si>
  <si>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</si>
  <si>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</si>
  <si>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</si>
  <si>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</si>
  <si>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</si>
  <si>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t>
  </si>
  <si>
    <t>(II=A+B+C+D+E+F+G+H)</t>
  </si>
  <si>
    <t>Clasificación Administrativa (Por Poderes)</t>
  </si>
  <si>
    <t>Poder Ejecutivo</t>
  </si>
  <si>
    <t>Poder Legislativo</t>
  </si>
  <si>
    <t>Poder Judicial</t>
  </si>
  <si>
    <t>Órganos Autónomos</t>
  </si>
  <si>
    <t>Clasificación Administrativa (Por Tipo de Organismos o Entidad Paraestatal)</t>
  </si>
  <si>
    <t xml:space="preserve">                                                                                                                                      (PESOS)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</si>
  <si>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</si>
  <si>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</si>
  <si>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</si>
  <si>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</si>
  <si>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</si>
  <si>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Empresariales Financieras No Monetarias con Participación Estatal Mayoritaria</t>
  </si>
  <si>
    <t>Fideicomisos Financieros Públicos con Participación Estatal Mayoritaria</t>
  </si>
  <si>
    <t>Clasificación Funcional (Finalidad y Función)</t>
  </si>
  <si>
    <t>Gobierno</t>
  </si>
  <si>
    <t>Legislación</t>
  </si>
  <si>
    <t>Justicia</t>
  </si>
  <si>
    <t>Coordinación de la Politica de Gobierno</t>
  </si>
  <si>
    <t>Relaciones Exteriores</t>
  </si>
  <si>
    <t>Asuntos Financieros y Hacendarios</t>
  </si>
  <si>
    <t>Seguridad Nacional</t>
  </si>
  <si>
    <t>Asuntos de Orden Público y Seguridad Interior</t>
  </si>
  <si>
    <t>Desarrollo Social</t>
  </si>
  <si>
    <t>Protección Ambiental</t>
  </si>
  <si>
    <t>Viviendas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</si>
  <si>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</si>
  <si>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</si>
  <si>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</si>
  <si>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</si>
  <si>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</si>
  <si>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</si>
  <si>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</si>
  <si>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</si>
  <si>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</si>
  <si>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</si>
  <si>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</si>
  <si>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</si>
  <si>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</si>
  <si>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Tencología e Innovación</t>
  </si>
  <si>
    <t>Otras Industrias y Otros Asuntos Económicos</t>
  </si>
  <si>
    <t>Otras No Clasificadas en funciones anteriores</t>
  </si>
  <si>
    <t>Transacdciones de la Deuda Pública / Costo financiero de la Deuda</t>
  </si>
  <si>
    <t>Transferencias, Participaciones y Aportaciones entre Diferentes Niveles y Órdenes de gobierno</t>
  </si>
  <si>
    <t>Saneamiento del Sistema Financiero</t>
  </si>
  <si>
    <t>Adeudos de ejercicios Fiscales Anteriores</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</si>
  <si>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</si>
  <si>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</si>
  <si>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</si>
  <si>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</si>
  <si>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</si>
  <si>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</si>
  <si>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</si>
  <si>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</si>
  <si>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</si>
  <si>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</si>
  <si>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</si>
  <si>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b1) Protección Ambiental</t>
  </si>
  <si>
    <t>b2) Vivienda y Servicios a la Comunidad</t>
  </si>
  <si>
    <t>b3) Salud</t>
  </si>
  <si>
    <t>b4) Recreación, Cultura y Otras Manifestaciones Sociales</t>
  </si>
  <si>
    <t>b5) Educación</t>
  </si>
  <si>
    <t>b6) Protección Social</t>
  </si>
  <si>
    <t>b7) Otros Asuntos Sociales</t>
  </si>
  <si>
    <t>C. Desarrollo Económico (C=c1+c2+c3+c4+c5+c6+c7+c8+c9)</t>
  </si>
  <si>
    <t>c1) Asuntos Económicos, Comerciales y Laborales en General</t>
  </si>
  <si>
    <t>c2) Agropecuaria, Silvicultura, Pesca y Caza</t>
  </si>
  <si>
    <t>c3) Combustibles y Energía</t>
  </si>
  <si>
    <t>c4) Minería, Manufacturas y Construcción</t>
  </si>
  <si>
    <t>c5) Transporte</t>
  </si>
  <si>
    <t>c6) Comunicaciones</t>
  </si>
  <si>
    <t>c7) Turismo</t>
  </si>
  <si>
    <t>c8) Ciencia, Tecnología e Innovación</t>
  </si>
  <si>
    <t>c9) Otras Industrias y Otros Asuntos Económicos</t>
  </si>
  <si>
    <t>D. Otras No Clasificadas en Funciones Anteriores (D=d1+d2+d3+d4)</t>
  </si>
  <si>
    <t>d1) Transacciones de la Deuda Publica / Costo Financiero de la Deuda</t>
  </si>
  <si>
    <t>d2) Transferencias, Participaciones y Aportaciones Entre Diferentes Niveles y Ordenes de Gobierno</t>
  </si>
  <si>
    <t>d3) Saneamiento del Sistema Financiero</t>
  </si>
  <si>
    <t>d4) Adeudos de Ejercicios Fiscales Anteriores</t>
  </si>
  <si>
    <t>II. Gasto Etiquetado (II=A+B+C+D)</t>
  </si>
  <si>
    <t>Por Partida del Gasto</t>
  </si>
  <si>
    <t>Ejercicio del Presupuesto por
Partida  /  Descripción</t>
  </si>
  <si>
    <t>% Avance Anual</t>
  </si>
  <si>
    <t>(7= 4/3)</t>
  </si>
  <si>
    <t>Estado Analítico del Ejercicio de Presupuesto de Egresos- Detallado – LDF</t>
  </si>
  <si>
    <t>(Clasificación de Servicios Personales por Categoría)</t>
  </si>
  <si>
    <t xml:space="preserve">Devengado </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</si>
  <si>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</si>
  <si>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</si>
  <si>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</si>
  <si>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</si>
  <si>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</si>
  <si>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</si>
  <si>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</si>
  <si>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</si>
  <si>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</si>
  <si>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</si>
  <si>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</si>
  <si>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</si>
  <si>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</si>
  <si>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1. Total de Egresos Presupuestarios</t>
  </si>
  <si>
    <t xml:space="preserve">2. Egresos Presupuestarios no contables </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</si>
  <si>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</si>
  <si>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</si>
  <si>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</si>
  <si>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</si>
  <si>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</si>
  <si>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</si>
  <si>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Arctivos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</si>
  <si>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</si>
  <si>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</si>
  <si>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</si>
  <si>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</si>
  <si>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</si>
  <si>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</si>
  <si>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</si>
  <si>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Armonización de la deuda pública</t>
  </si>
  <si>
    <t>Adeudos de ejercicios fiscales anteriores (ADEFAS)</t>
  </si>
  <si>
    <t>Otros Egresos Presupuestales No Contables</t>
  </si>
  <si>
    <t>3. Gastos contables no presupuestarios</t>
  </si>
  <si>
    <t>Estimaciones, depreciaciones, deterioros, obsolescencia y amortizaciones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</si>
  <si>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</si>
  <si>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</si>
  <si>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</si>
  <si>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</si>
  <si>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</si>
  <si>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1  -  2  +  3 )</t>
  </si>
  <si>
    <t xml:space="preserve">                                           (pesos)</t>
  </si>
  <si>
    <t>Identificacion del crédito o Instrumento</t>
  </si>
  <si>
    <t>Contratacion / Colocación</t>
  </si>
  <si>
    <t>Amortización</t>
  </si>
  <si>
    <t>A</t>
  </si>
  <si>
    <t>B</t>
  </si>
  <si>
    <t>C=A-B</t>
  </si>
  <si>
    <t>Créditos Bancarios</t>
  </si>
  <si>
    <t>Total Créditos Bancarios</t>
  </si>
  <si>
    <t>Otros Instrumentos de Deuda</t>
  </si>
  <si>
    <t>Total Otros Instrumentos de Deuda</t>
  </si>
  <si>
    <t>TOTAL</t>
  </si>
  <si>
    <t>Intereses de la Deuda</t>
  </si>
  <si>
    <t xml:space="preserve">                                                                                                       (pesos)</t>
  </si>
  <si>
    <t>Total de Interéses Créditos Bancarios</t>
  </si>
  <si>
    <t>Total Intereses Otros Instrumentos de Deuda</t>
  </si>
  <si>
    <t>Gasto Por Categoría Programática</t>
  </si>
  <si>
    <t xml:space="preserve">                   (PESOS)</t>
  </si>
  <si>
    <t>Egresos Devengado     Anual</t>
  </si>
  <si>
    <t>Egresos Pagado     Anual</t>
  </si>
  <si>
    <t>Programas</t>
  </si>
  <si>
    <t xml:space="preserve">   Subsidios:</t>
  </si>
  <si>
    <t>Sector Social y Privado o Estados y Municipios</t>
  </si>
  <si>
    <t>Sujetos a Reglas de Operación</t>
  </si>
  <si>
    <t>Otros Subsidios</t>
  </si>
  <si>
    <t xml:space="preserve">   Desempeño de las Funciones:</t>
  </si>
  <si>
    <t>Prestación de Servicios Públicos</t>
  </si>
  <si>
    <t>Provisión de Bienes Públics</t>
  </si>
  <si>
    <t>Planeación, Seguimiento y Evaluación de Políticas Públicas</t>
  </si>
  <si>
    <t>Promoción y Fomento</t>
  </si>
  <si>
    <t>Regulación y Supervisión</t>
  </si>
  <si>
    <t>Funciones de las Fuerzas Armadas (Unicamente el Gobierno Federal)</t>
  </si>
  <si>
    <t>Específicos</t>
  </si>
  <si>
    <t>Proyectos de Inversión</t>
  </si>
  <si>
    <t xml:space="preserve">   Administrativos y de Apoyos</t>
  </si>
  <si>
    <t>Apoyo al Proceso Presupuestario y para Mejorar la Eficiencia Institucional</t>
  </si>
  <si>
    <t>Apoyo a la Función Pública y al Mejoramiento de la Gestión</t>
  </si>
  <si>
    <t>Operaciones Ajenas</t>
  </si>
  <si>
    <t xml:space="preserve">   Compromisos</t>
  </si>
  <si>
    <t>Obligaciones de Cumplimiento de Resolición Jurisdiccional</t>
  </si>
  <si>
    <t>Desastres Naturales</t>
  </si>
  <si>
    <t xml:space="preserve">   Obligaciones</t>
  </si>
  <si>
    <t>Aportaciones a la Seguridad Social</t>
  </si>
  <si>
    <t>Aportaciones a Fondos de Estabilización</t>
  </si>
  <si>
    <t>Aportaciones a Fondos de Inversión y Reestructura de Pensiones</t>
  </si>
  <si>
    <t xml:space="preserve">   Programas de gasto Federalizado ( Gobierno Federal)</t>
  </si>
  <si>
    <t>Gasto Federalizado</t>
  </si>
  <si>
    <t xml:space="preserve">   Participaciones a Entidades Federativas y Municipios</t>
  </si>
  <si>
    <t xml:space="preserve">   Costo Financiero, Deuda o Apoyo a Deudores y Ahorradores de la Banca</t>
  </si>
  <si>
    <t xml:space="preserve">   Adeudos de Ejercicios Fiscales Anteriores</t>
  </si>
  <si>
    <t>Unidad Responsable</t>
  </si>
  <si>
    <t xml:space="preserve">Trimestre: </t>
  </si>
  <si>
    <t>4o.</t>
  </si>
  <si>
    <t>Información Programática</t>
  </si>
  <si>
    <t>Unidad Ejecutora</t>
  </si>
  <si>
    <t>Eje Rector</t>
  </si>
  <si>
    <t>Reto</t>
  </si>
  <si>
    <t>Estrategia</t>
  </si>
  <si>
    <t>Prog. Estatal</t>
  </si>
  <si>
    <t>Proceso</t>
  </si>
  <si>
    <t>Indicador</t>
  </si>
  <si>
    <t>Unidad de Medida</t>
  </si>
  <si>
    <t>*Frecuencia de medición</t>
  </si>
  <si>
    <t>Programado</t>
  </si>
  <si>
    <t>Alcanzado</t>
  </si>
  <si>
    <t>Total Acumulado</t>
  </si>
  <si>
    <t>Meta Anual</t>
  </si>
  <si>
    <t>I TRIM</t>
  </si>
  <si>
    <t>II TRIM</t>
  </si>
  <si>
    <t>III TRIM</t>
  </si>
  <si>
    <t>IV TRIM</t>
  </si>
  <si>
    <t>Total de indicadores</t>
  </si>
  <si>
    <t>* En función de la frecuencia de medición se presentará o no la ficha técnica del indicador.</t>
  </si>
  <si>
    <t xml:space="preserve"> Sistema Estatal de Evaluación</t>
  </si>
  <si>
    <t>Gastos por proyectos de Inversión</t>
  </si>
  <si>
    <t>GASTO DE INVERSION EJERCIDO:</t>
  </si>
  <si>
    <t xml:space="preserve">NOMBRE DEL PROYECTO </t>
  </si>
  <si>
    <t xml:space="preserve">MONTO EROGADO </t>
  </si>
  <si>
    <r>
      <t>ORIGEN DEL RECURSO</t>
    </r>
    <r>
      <rPr>
        <b/>
        <sz val="14"/>
        <rFont val="Arial Narrow"/>
        <family val="2"/>
      </rPr>
      <t>*</t>
    </r>
  </si>
  <si>
    <t>*</t>
  </si>
  <si>
    <t>Indicadores de Postura Fiscal</t>
  </si>
  <si>
    <t xml:space="preserve">                                                       (pesos)</t>
  </si>
  <si>
    <t>Estimado Original Anual</t>
  </si>
  <si>
    <t>Pagado 3</t>
  </si>
  <si>
    <t>I. Ingresos Presupuestarios (I= 1 + 2 )</t>
  </si>
  <si>
    <t>1. Ingresos Gobierno del Estado 1</t>
  </si>
  <si>
    <t>2. Ingresos Sector Paraestatal  1</t>
  </si>
  <si>
    <t>II. Egresos Presupuestarios ( II= 3+4 )</t>
  </si>
  <si>
    <t>3. Egresos del Gobierno de la Entidad Federativa 2</t>
  </si>
  <si>
    <t>4. Egresos  del Sector Paraestatal  2</t>
  </si>
  <si>
    <t>III. Balance Presupuestario (Superávit o Déficit)  (III= I-II)</t>
  </si>
  <si>
    <t>III. Balance Presupuestario (Superávit o Déficit)</t>
  </si>
  <si>
    <t>IV. Interéses, Comisiones y Gastos de la Deuda</t>
  </si>
  <si>
    <t>V. Balance Primario (superávit o Déficit)   (V= III-IV)</t>
  </si>
  <si>
    <t>A. Financiamiento</t>
  </si>
  <si>
    <t>B. Amortización de la Deuda</t>
  </si>
  <si>
    <t>C. Endeudamiento o Desendeudamiento   (C=A-B)</t>
  </si>
  <si>
    <t xml:space="preserve">1 Los Ingresos que se presentan son los ingresos presupuestario totales sin incluir los ingresos por financiamientos. Los Ingresos del Gobierno de la Entidad Federativa corresponden a los del Poder Ejecutivo, Legislativo Judicial y Autónomos. </t>
  </si>
  <si>
    <t>2 Los egresos que se presentan son los egresos presupuestarios totales sin incluir los egresos por amortización. Los egresos del Gobierno de la Entidad Federativa corresponden a los del Poder Ejecutivo, Legislativo, Judicial y Órganos Autónomos 3 Para Ingresos se reportan los ingresos recaudados; para egresos se reportan los egresos pagados</t>
  </si>
  <si>
    <t>3 Para Ingresos se reportan los ingresos recaudados; para egresos se reportan los egresos pagados.</t>
  </si>
  <si>
    <t>Balance Presupuestario - LDF</t>
  </si>
  <si>
    <t>Estimado/</t>
  </si>
  <si>
    <t>Recaudado/</t>
  </si>
  <si>
    <t>A. Ingresos Totales (A = A1+A2+A3)</t>
  </si>
  <si>
    <t>A1. Ingresos de Libre Disposición</t>
  </si>
  <si>
    <t>A2. Transferencias Federales Etiquetadas</t>
  </si>
  <si>
    <t>A3. Financiamiento Neto</t>
  </si>
  <si>
    <r>
      <t>B. Egresos Presupuestarios</t>
    </r>
    <r>
      <rPr>
        <b/>
        <vertAlign val="superscript"/>
        <sz val="7.5"/>
        <color theme="1"/>
        <rFont val="Arial Narrow"/>
        <family val="2"/>
      </rPr>
      <t>1</t>
    </r>
    <r>
      <rPr>
        <b/>
        <sz val="7.5"/>
        <color theme="1"/>
        <rFont val="Arial Narrow"/>
        <family val="2"/>
      </rPr>
      <t xml:space="preserve"> (B = B1+B2)</t>
    </r>
  </si>
  <si>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</si>
  <si>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</si>
  <si>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</si>
  <si>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</si>
  <si>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</si>
  <si>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I. Balance Presupuestario (I = A – B + C)</t>
  </si>
  <si>
    <t>II. Balance Presupuestario sin Financiamiento Neto (II = I - A3)</t>
  </si>
  <si>
    <t>III. Balance Presupuestario sin Financiamiento Neto y sin Remanentes del Ejercicio Anterior (III= II - C)</t>
  </si>
  <si>
    <t>Aprobado</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</si>
  <si>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</si>
  <si>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</si>
  <si>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</si>
  <si>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</si>
  <si>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</si>
  <si>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</si>
  <si>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</si>
  <si>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</si>
  <si>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</si>
  <si>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</si>
  <si>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</si>
  <si>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</si>
  <si>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</si>
  <si>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</si>
  <si>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</si>
  <si>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</si>
  <si>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</si>
  <si>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</si>
  <si>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</si>
  <si>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</si>
  <si>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t>Relación de Bienes Muebles e Inmuebles que Componen su Patrimonio</t>
  </si>
  <si>
    <t xml:space="preserve">                          (pesos)</t>
  </si>
  <si>
    <t>Código</t>
  </si>
  <si>
    <t>Descripción del Bien</t>
  </si>
  <si>
    <t>Valor en Libros</t>
  </si>
  <si>
    <t>BIENES MUEBLES</t>
  </si>
  <si>
    <t xml:space="preserve">                              Sistema Estatal de Evaluación</t>
  </si>
  <si>
    <t xml:space="preserve">                Relación de esquemas bursátiles y de coberturas financieras</t>
  </si>
  <si>
    <t>(pesos)</t>
  </si>
  <si>
    <t>Identificacion del  Instrumento</t>
  </si>
  <si>
    <t>Colocación</t>
  </si>
  <si>
    <t>Interés Ganados</t>
  </si>
  <si>
    <t>Valor Actual</t>
  </si>
  <si>
    <t>C=A+B</t>
  </si>
  <si>
    <t xml:space="preserve">Total </t>
  </si>
  <si>
    <t>Otros Instrumentos de Bursatilización</t>
  </si>
  <si>
    <t xml:space="preserve">Total Otros Instrumentos </t>
  </si>
  <si>
    <t>NOTA: se deberán incluir METALES PRECIOSOS en su caso.</t>
  </si>
  <si>
    <t>Del 01 de Enero al 31 de Diciembre de 2016 (b)</t>
  </si>
  <si>
    <t>Consejo Estatal de Concertacion para la Obra Publica</t>
  </si>
  <si>
    <t>COORDINACION GENERAL</t>
  </si>
  <si>
    <t>DIRECCION GENERAL DE CONCERTACION Y APOYO TECNICO</t>
  </si>
  <si>
    <t>DIRECCION GENERAL DE ADMINISTRACION Y FINANZAS</t>
  </si>
  <si>
    <t>DIRECCION GENERAL DE ORGANIZACION SOCIAL</t>
  </si>
  <si>
    <t>SERVICIOS  PERSONALES</t>
  </si>
  <si>
    <t>REMUNERACIONES AL PERSONAL DE CARACTER PERMANENTE</t>
  </si>
  <si>
    <t>SUELDOS</t>
  </si>
  <si>
    <t>COMPENSACION POR RIESGO PROFESIONAL</t>
  </si>
  <si>
    <t>RIESGO LABORAL</t>
  </si>
  <si>
    <t>AYUDA HABITACION</t>
  </si>
  <si>
    <t>AYUDA DESPENSA</t>
  </si>
  <si>
    <t>REMUNERACIONES AL PERSONAL DE CARACTER TRANSITORIO</t>
  </si>
  <si>
    <t>SUELDO BASE AL PERSONAL EVENTUAL</t>
  </si>
  <si>
    <t>RETRIBUCIONES ADICIONALES Y ESPECIALES</t>
  </si>
  <si>
    <t>PRIMAS Y ACREDITACIONES POR AÑOS DE SERVICIO EFECTIVOS PRESTADOS AL PERSONAL</t>
  </si>
  <si>
    <t>PRIMA VACACIONAL</t>
  </si>
  <si>
    <t>GRATIFICACION POR FIN DE AÑO</t>
  </si>
  <si>
    <t>COMPENSACION POR AJUSTE DE CALENDARIO</t>
  </si>
  <si>
    <t>COMPENSACION POR BONO NAVIDEÑO</t>
  </si>
  <si>
    <t>ESTIMULOS AL PERSONAL DE CONFIANZA</t>
  </si>
  <si>
    <t>APORTACIONES DE SEGURIDAD SOCIAL</t>
  </si>
  <si>
    <t>CUOTAS POR SERVICIO MEDICO DEL ISSSTESON</t>
  </si>
  <si>
    <t>CUOTAS POR SEGURO DE VIDA AL ISSSTESON</t>
  </si>
  <si>
    <t>CUOTAS POR SEGURO DE RETIRO AL ISSSTESON</t>
  </si>
  <si>
    <t>ASIGNACION PARA PRESTAMOS A CORTO PLAZO</t>
  </si>
  <si>
    <t>ASIGNACION PARA PRESTAMOS PRENDARIOS</t>
  </si>
  <si>
    <t>OTRAS PRESTACIONES DE SEGURIDAD SOCIAL</t>
  </si>
  <si>
    <t>GASTO DE INFRAESTRUCTURA HOSPITALARIA</t>
  </si>
  <si>
    <t>APORTACIONES PARA LA ATENCION DE ENFERMEDADES PREEXISTENTES</t>
  </si>
  <si>
    <t>CUOTAS AL  FOVISSSTESON</t>
  </si>
  <si>
    <t>PAGAS DE DEFUNSION, PENSIONES Y JUBILACIONES</t>
  </si>
  <si>
    <t>OTRAS PRESTACIONES SOCIALES Y ECONOMICAS</t>
  </si>
  <si>
    <t>PRESTACIONES DE RETIRO</t>
  </si>
  <si>
    <t>MATERIALES Y SUMINISTROS</t>
  </si>
  <si>
    <t>MATERIALES DE ADMINISTRACION, EMISIÓN DE DOCUMENTO</t>
  </si>
  <si>
    <t>MATERIALES, UTILES Y EQUIPOS MENORES DE OFICINA</t>
  </si>
  <si>
    <t>MATERIALES Y UTILES DE IMPESION Y REPRODUCCION</t>
  </si>
  <si>
    <t>MATERIALES, UTILES PARA EL PROCESAMIENTO DE EQUIPOS Y BIENES INFORMATICOS</t>
  </si>
  <si>
    <t>MATERIAL PARA INFORMACION</t>
  </si>
  <si>
    <t>MATERIAL DE LIMPIEZA</t>
  </si>
  <si>
    <t>PLACAS, ENGOMADOS, CALCAMONIAS Y HOLOGRAMAS</t>
  </si>
  <si>
    <t>ALIMENTOS Y UTENSILIOS</t>
  </si>
  <si>
    <t>PRODUCTOS ALIMENTICIOS PARA EL PERSONAL EN LAS INSTALACIONES</t>
  </si>
  <si>
    <t>ADQUISICION DE AGUA POTABLE</t>
  </si>
  <si>
    <t>UTENSILIOS PARA EL SERVICIO DE ALIMENTACION</t>
  </si>
  <si>
    <t>MATERIALES Y ARTICULOS DE CONSTRUCCIÓN Y REPARACIÓ</t>
  </si>
  <si>
    <t>MATERIAL ELECTRICO Y ELECTRONICO</t>
  </si>
  <si>
    <t>ARTICULOS METALICOS PARA LA CONSTRUCCION</t>
  </si>
  <si>
    <t>MATERIALES COMPLEMENTARIOS</t>
  </si>
  <si>
    <t>OTROS MATERIALES Y ARTICULOS DE CONSTRUCCION Y REPARACION</t>
  </si>
  <si>
    <t>PRODUCTOS QUIMICOS, FARMACEUTICOS Y DE LABORATORIO</t>
  </si>
  <si>
    <t>COMBUSTIBLES, LUBRICANTES Y ADITIVOS</t>
  </si>
  <si>
    <t>COMBUSTIBLES</t>
  </si>
  <si>
    <t>LUBRICANTES Y ADITIVOS</t>
  </si>
  <si>
    <t>VESTUARIO, BLANCOS, PRENDAS DE PROTECCION Y ARTICULOS DEPORTIVOS</t>
  </si>
  <si>
    <t>VESTUARIO Y UNIFORMES</t>
  </si>
  <si>
    <t>PRENDAS DE SEGURIDAD Y PROTECCION PERSONAL</t>
  </si>
  <si>
    <t>MATERIALES Y SUMINISTROS PARA SEGURIDAD</t>
  </si>
  <si>
    <t>MATERIALES DE SEGURIDAD PUBLICA</t>
  </si>
  <si>
    <t>PRENDAS DE PROTECCION PARA SEGURIDAD</t>
  </si>
  <si>
    <t>HERRAMIENTAS, REFACCIONES Y ACCESORIOS MENORES</t>
  </si>
  <si>
    <t>HERRAMIENTAS MENORES</t>
  </si>
  <si>
    <t>REFACCIONES Y ACCESORIOS MENORES DE EDIFICIOS</t>
  </si>
  <si>
    <t>REFACCIONES Y ACCESORIOS MENORES DE MOBILIARIO Y EQUIPO DE ADMINISTRACION</t>
  </si>
  <si>
    <t>REFACC Y ACCS MENORES DE EQ DE COMPUTO Y TEC DE INF</t>
  </si>
  <si>
    <t>REFACC Y ACCS MENORES DE EQ DE TRANSPORTE</t>
  </si>
  <si>
    <t>SERVICIOS GENERALES</t>
  </si>
  <si>
    <t>SERVICIOS BASICOS</t>
  </si>
  <si>
    <t>ENERGIA ELECTRICA</t>
  </si>
  <si>
    <t>AGUA</t>
  </si>
  <si>
    <t>TELEFONIA TRADICIONAL</t>
  </si>
  <si>
    <t>TELEFONIA CELULAR</t>
  </si>
  <si>
    <t>SERVICIO DE TELECOMUNICACIONES</t>
  </si>
  <si>
    <t>SERV DE ACCESO A INTERNET, REDES Y PROC DE INFORMACION</t>
  </si>
  <si>
    <t>SERVICIO POSTAL</t>
  </si>
  <si>
    <t>SERVICIO DE ARRENDAMIENTO</t>
  </si>
  <si>
    <t>ARRENDAMIENTO DE EDIFICIOS</t>
  </si>
  <si>
    <t>ARRENDAMIENTO DE MUEBLES, MAQUINARIA Y EQUIPO</t>
  </si>
  <si>
    <t>ARRENDAMIENTO DE EQUIPO DE TRANSPORTE</t>
  </si>
  <si>
    <t>PATENTES Y REGALIAS</t>
  </si>
  <si>
    <t>SERVICIOS PROFESIONALES, CIENTIFICOS, TECNICOS Y O</t>
  </si>
  <si>
    <t>SERVICIOS LEGALES, DE CONTABILIDAD, AUDITORIAS RELACIONADOS</t>
  </si>
  <si>
    <t>SERVICIOS DE DISEÑO , ARQUITECTURA, INGENIERIA Y SERVICOS RELACIONADOS</t>
  </si>
  <si>
    <t>SERVICIO DE INFORMATICA</t>
  </si>
  <si>
    <t>SERVICIO DE CAPACITACION</t>
  </si>
  <si>
    <t>ESTUDIOS E INVESTIGACIONES</t>
  </si>
  <si>
    <t>IMPRESIONES Y PUBLICACIONES OFICIALES</t>
  </si>
  <si>
    <t>LICITACIONES, CONVENIOS Y CONVOCATORIAS</t>
  </si>
  <si>
    <t>SERVICIO DE VIGILANCIA</t>
  </si>
  <si>
    <t>SERVICIOS FINANCIEROS, BANCARIOS Y COMERCIALES</t>
  </si>
  <si>
    <t>SERVICIOS FINANCIEROS Y BANCARIOS</t>
  </si>
  <si>
    <t>SEGURO DE BIENES PATRIMONIALES</t>
  </si>
  <si>
    <t>FLETES Y MANIOBRAS</t>
  </si>
  <si>
    <t>COMISIONES POR VENTA</t>
  </si>
  <si>
    <t>SERVICIOS DE INSTALACION, REP., MANT. Y CONSERVACI</t>
  </si>
  <si>
    <t>MANTENIMIENTO Y CONSERVACION DE INMUEBLES</t>
  </si>
  <si>
    <t>MANTENIMIENTO Y CONSERVACION DE MOBILIARIO Y EQUIPO</t>
  </si>
  <si>
    <t>INSTALACIONES</t>
  </si>
  <si>
    <t>MANTENIMIENTO Y CONSERVACION DE BIENES INFORMATICOS</t>
  </si>
  <si>
    <t>MANTENIMIENTO Y CONSERVACION DE EQUIPO DE TRANSPORTE</t>
  </si>
  <si>
    <t>MANTENIMIENTO Y CONSERVACION DE MAQUINARIA Y EQUIPO</t>
  </si>
  <si>
    <t>SERVICIOS DE JARDINERIA Y FUMIGACION</t>
  </si>
  <si>
    <t>SERVICIOS DE COMUNICACIÓN SOCIAL Y PUBLICIDAD</t>
  </si>
  <si>
    <t>DIFUSION POR RADIO, TELEVISION Y OTROS MEDIOS DE MENSAJES SOBRE PROGRAMAS Y ACTIVIDADES GUBERNAMENTALES</t>
  </si>
  <si>
    <t>SERVICIOS DE TRASLADO Y VIATICOS</t>
  </si>
  <si>
    <t>PASAJES AEREOS</t>
  </si>
  <si>
    <t>PASAJES TERRESTRES</t>
  </si>
  <si>
    <t>VIATICOS EN EL PAIS</t>
  </si>
  <si>
    <t>GASTOS DE CAMINO</t>
  </si>
  <si>
    <t>CUOTAS</t>
  </si>
  <si>
    <t>SERVICIOS OFICIALES</t>
  </si>
  <si>
    <t>GASTOS CEREMONIALES</t>
  </si>
  <si>
    <t>CONGRESOS Y CONVENCIONES</t>
  </si>
  <si>
    <t>OTROS SERVICIOS GENERALES</t>
  </si>
  <si>
    <t>IMPUESTOS Y DERECHOS</t>
  </si>
  <si>
    <t>SERVICIOS FUNERARIOS</t>
  </si>
  <si>
    <t>PENAS, MULTAS, ACCESORIOS Y ACTUALIZACIONES</t>
  </si>
  <si>
    <t>BIENES MUEBLES, INMUEBLES E INTANGIBLES</t>
  </si>
  <si>
    <t>MOBILIARIO Y EQUIPO DE ADMINISTRACION</t>
  </si>
  <si>
    <t>MOBILIARIO</t>
  </si>
  <si>
    <t>BIENES INFORMATICOS</t>
  </si>
  <si>
    <t>EQUIPO DE ADMINISTRACION</t>
  </si>
  <si>
    <t>VEHICULOS Y EQUIPOS DE TRANSPORTE</t>
  </si>
  <si>
    <t>AUTOMOVILES Y CAMIONES</t>
  </si>
  <si>
    <t>MAQUINARIA, OTROS EQUIPOS Y HERRAMIENTAS MENORES</t>
  </si>
  <si>
    <t>SISTEMA DE AIRE ACONDICIONADO</t>
  </si>
  <si>
    <t>INVERSION PUBLICA</t>
  </si>
  <si>
    <t>EDIFICACION HABITACIONAL</t>
  </si>
  <si>
    <t>CONSTRUCCION Y AMPLIACION FONHAPO</t>
  </si>
  <si>
    <t>EDIFICACION NO HABITACIONAL</t>
  </si>
  <si>
    <t>CONSTRUCCION</t>
  </si>
  <si>
    <t>REMODELACION Y REHABILITACION</t>
  </si>
  <si>
    <t>PROYECTOS DEPORTIVOS ESTATALES, INFRAESTRUCTURAS DEPORTIVAS FED (INFRAESTRUCTURA Y EQ. EN MATERIA DE CULTURA, DEPORTE Y RECREACION )</t>
  </si>
  <si>
    <t>INFRAESTRUCTURA Y EQUIPAMIENTO EN MATERIA DE EDUCACION INICIAL Y ESPECIAL</t>
  </si>
  <si>
    <t>INFRAESTRUCTURA Y EQUIPAMIENTO EN MATERIA DE EDUCACION PREESCOLAR</t>
  </si>
  <si>
    <t>INFRAESTRUCTURA Y EQUIPAMIENTO EN MATERIA DE EDUCACION PRIMARIA</t>
  </si>
  <si>
    <t>INFRAESTRUCTURA Y EQUIPAMIENTO EN MATERIA DE EDUCACION SECUNDARIA</t>
  </si>
  <si>
    <t>INFRAESTRUCTURA Y EQUIPAMIENTO EN MATERIA DE EDUCACION PARA PROGRAMAS ESPECIALES</t>
  </si>
  <si>
    <t>GASTOS INDIRECTOS FED (INDIRECTOS PARA OBRAS DE EDIFICACION NO HABITACIONAL )</t>
  </si>
  <si>
    <t>CONSTRUCCION DE OBRAS PARA EL ABASTECIMIENTO DE AGUA , PETROLEO , GAS, ELECTRICIDAD Y TELECOMUNICACION</t>
  </si>
  <si>
    <t>INFRAESTRUCTURA PARA GENERACION Y TRANSFORMACION DE ENERGIA ELECTRICA</t>
  </si>
  <si>
    <t>SUPERVISION Y CONTROL DE CALIDAD</t>
  </si>
  <si>
    <t>DVISION DE TERRENOS  Y CONSTRUCCION DE OBRAS DE URBANIZACION</t>
  </si>
  <si>
    <t>CECOP</t>
  </si>
  <si>
    <t xml:space="preserve">CONSTRUCCION Y REHABILITACION </t>
  </si>
  <si>
    <t>PAVIMENTACION DE CALLES Y AVENIDAS</t>
  </si>
  <si>
    <t>INDIRECTOS PARA OBRAS EN DIVISIÓN DE TERRENOS</t>
  </si>
  <si>
    <t>EJECUCION DE OBRA</t>
  </si>
  <si>
    <t>AMPLIACION</t>
  </si>
  <si>
    <t>INFRAESTRUCTURA Y EQUIPAMIENTO EN MATERIA DE CULTURA , DEPORTE Y RECREACION</t>
  </si>
  <si>
    <t>INFRAESTRUCTURA Y EQUIPAMIENTO EN MATERIA DE EDUCACION SUPERIOR</t>
  </si>
  <si>
    <t>SUPERVICION Y CONTROL DE CALIDAD</t>
  </si>
  <si>
    <t>DIVISION DE TERRENOS Y CONSTRUCCION DE OBRAS DE URBANIZACION</t>
  </si>
  <si>
    <t>EJECUCION DE PROYECTOS PRODUCTIVOS NO INCLUIDOS EN CONCEPTOS ANTERIORES DE ESTE CAPITULO</t>
  </si>
  <si>
    <t>A. Consejo Estatal de Concertacion para la Obra Publica</t>
  </si>
  <si>
    <t>NO APLICA</t>
  </si>
  <si>
    <t xml:space="preserve">INFORME SOBRE PASIVOS CONTINGENTES: Existe actualmente tres demandas laboral con numeros de expedientes  334/12/2 y 843/2013 aún no concluidas, dentro de la demanda con numero 334/12/2  se encuentran dos expedientes distintos </t>
  </si>
  <si>
    <t>(16-MIC-001)  REHABILITACIÓN GENERAL DEL PLANTEL EN: JARDÍN DE NIÑOS BELEM M. DE GÁNDARA, JESÚS GARCÍA ACONCHI CENTRO, ACONCHI.</t>
  </si>
  <si>
    <t xml:space="preserve">CONSTRUCCIÓN DE TECHUMBRE EN CANCHA CÍVICA DE LA ESCUELA TELESECUNDARIA 092 "PROF. HÉCTOR R. BARTOLINI VERDUGO", CALLES NOGALES Y OCAMPO, LOCALIDAD DE ACONCHI, </t>
  </si>
  <si>
    <t>PAVIMENTACIÓN CON CONCRETO HIDRÁULICO EN AVENIDA GUERRERO, ENTRE CALLES I. ALDAMA E INDEPENDENCIA, LOCALIDAD DE ACONCHI,</t>
  </si>
  <si>
    <t>PAVIMENTACIÓN CON CONCRETO HIDRÁULICO EN CALLE SIN NOMBRE, A ESPALDAS DE LA AVENIDA CORRALES A 200 MTS DEL MINI SUPER VICTORIA, LOCALIDAD DE ACONCHI.</t>
  </si>
  <si>
    <t>PAVIMENTACIÓN CON CONCRETO HIDRÁULICO EN CALLE SIN NOMBRE, A ESPALDAS DE LA ESCUELA TELESECUNDARIA 092 "PROFR. HÉCTOR R. BARTOLINI VERDUGO", LOCALIDAD DE ACONCHI.</t>
  </si>
  <si>
    <t>PAVIMENTACIÓN CON CONCRETO HIDRÁULICO EN CALLE SIN NOMBRE, A ESPALDAS DEL ESTADIO DE BÉISBOL, LOCALIDAD DE ACONCHI.</t>
  </si>
  <si>
    <t>(16-MIC-004)  REHABILITACIÓN GENERAL DEL PLANTEL EN JARDÍN DE NIÑOS CITLALI UBICADA EN CALLES 33 Y 23, EN AGUA PRIETA.</t>
  </si>
  <si>
    <t>(16-MIC-005)  REHABILITACIÓN GENERAL DEL PLANTEL EN:  JARDÍN DE NIÑOS ALAMITO UBICADO EN CALLE 6A Y AVENIDA 45, EN AGUA PRIETA.</t>
  </si>
  <si>
    <t>(16-MIC-006)  REHABILITACIÓN GENERAL DEL PLANTEL EN: JARDÍN DE NIÑOS BACHICUY, CALLE 22 Y AVENIDA 41, AGUA PRIETA.</t>
  </si>
  <si>
    <t xml:space="preserve">(16-MIC-007)  REPARACIÓN DEL SISTEMA ELÉCTRICO DEL PLANTEL EN JARDÍN DE NIÑOS  JEAN HENRY DUNAT, UBICADO EN  CALLE 33 AVENIDA 22 NÚMERO 2201, EN AGUA PRIETA. </t>
  </si>
  <si>
    <t>(16-MIC-008)  REHABILITACIÓN GENERAL DEL PLANTEL EN: ESCUELA PRIMARIA BENITO JUÁREZ UBICADA EN CALLE INDUSTRIAL Y 15, EN AGUA PRIETA.</t>
  </si>
  <si>
    <t>(16-MIC-009)  REHABILITACIÓN GENERAL DEL PLANTEL EN: ESCUELA PRIMARIA PLAN DE AGUA PRIETA UBICADA EN CALLE 4 Y AVENIDA 10, EN AGUA PRIETA.</t>
  </si>
  <si>
    <t>(16-MIC-014)  REHABILITACIÓN GENERAL DEL PLANTEL EN:  PRIMARIA IGNACIO LEYVA DURAZO UBICADA EN CALLE 16 Y AVENIDA 44A, EN AGUA PRIETA.</t>
  </si>
  <si>
    <t>(16-MIC-015)  REHABILITACIÓN GENERAL DEL PLANTEL EN: ESCUELA PRIMARIA ELPIDIO GONZÁLEZ DUARTE UBICADA EN CALLE 27 ENTRE CALLES 41 Y 42, EN AGUA PRIETA.</t>
  </si>
  <si>
    <t>(16-MIC-016)  REHABILITACIÓN GENERAL DEL PLANTEL EN: ESCUELA PRIMARIA NUEVA CREACIÓN UBICADA EN CALLE 17 Y 16 AVENIDA 44 EN AGUA PRIETA.</t>
  </si>
  <si>
    <t>(16-MIC-017)  REHABILITACIÓN GENERAL DEL PLANTEL EN: ESCUELA SECUNDARIA TÉCNICA 44 FUNDACIÓN ESPOSOS RODRÍGUEZ, CALLE 5, AGUA PRIETA.</t>
  </si>
  <si>
    <t>(16-MIC-019)  REHABILITACIÓN GENERAL DEL PLANTEL EN:  ESCUELA PRIMARIA GRAL. VICENTE GUERRERO UBICADA EN CALLE 13 ENTRE CALLES 2 Y 3, EN AGUA PRIETA.</t>
  </si>
  <si>
    <t>(16-SUB-001)  CONSTRUCCIÓN DE SUBESTACIÓN ELÉCTRICA EN ESCUELA DEL JARDÍN DE NIÑOS CITLALI CALLE 33 ENTRE CALLES 22 Y 23 UBICADO EN  AGUA PRIETA.</t>
  </si>
  <si>
    <t>(16-SUB-002)  CONSTRUCCIÓN DE SUBESTACIÓN EN ESCUELA DEL JARDÍN DE NIÑOS JEAN HENRY DUNAT UBICADO EN CALLE 22 ENTRE CALLES 33 Y 34 EN AGUA PRIETA.</t>
  </si>
  <si>
    <t>(16-SUB-003)  CONSTRUCCIÓN DE SUBESTACIÓN ELÉCTRICA EN ESCUELA PRIMARIA IGNACIO LEYVA DURAZO, UBICADO EN AVENIDA 44A ENTRE CALLE 16 Y EL ÁLAMO EN AGUA PRIETA.</t>
  </si>
  <si>
    <t>(16-SUB-004)  CONSTRUCCIÓN DE SUBESTACIÓN ELÉCTRICA EN ESCUELA PRIMARIA ELPIDIO GONZÁLEZ DUARTE UBICADO EN AVENIDA 27 ENTRE CALLES 41 Y 42 EN AGUA PRIETA.</t>
  </si>
  <si>
    <t>ALUMBRADO EN CALLEJÓN 42-43, AVENIDA 20-24, LOCALIDAD AGUA PRIETA.</t>
  </si>
  <si>
    <t>ALUMBRADO EN CALLEJÓN 50-51, AVENIDA 6-9, LOCALIDAD AGUA PRIETA.</t>
  </si>
  <si>
    <t>ALUMBRADO EN CAMPO DE FUTBOL INFANTIL, EN UNIDAD DEPORTIVA NO. 2,CALLEJÓN 44 Y AVENIDA 10, LOCALIDAD AGUA PRIETA.</t>
  </si>
  <si>
    <t>AMPLIACIÓN DE LA RED DE ELECTRIFICACIÓN EN CALLE 44 AVENIDA 18, LOCALIDAD AGUA PRIETA.</t>
  </si>
  <si>
    <t>AMPLIACIÓN DE LA RED DE ELECTRIFICACIÓN EN CALLEJÓN 42 Y 43 AVENIDA 29, LOCALIDAD, AGUA PRIETA.</t>
  </si>
  <si>
    <t>AMPLIACIÓN DE RED DE AGUA POTABLE EN CALLE  42 A 44 DE AVENIDA  18 A  22 EN LA LOCALIDAD DE AGUA PRIETA.</t>
  </si>
  <si>
    <t>AMPLIACIÓN DE RED DE ENERGÍA ELÉCTRICA EN CALLE 43 AVENIDA 4-5, LOCALIDAD AGUA PRIETA.</t>
  </si>
  <si>
    <t>AMPLIACIÓN DE RED DE ENERGÍA ELÉCTRICA EN CALLE 50-51 AVENIDA 6-9, LOCALIDAD AGUA PRIETA.</t>
  </si>
  <si>
    <t>AMPLIACIÓN DE RED DE ENERGÍA ELÉCTRICA EN CALLEJÓN 42-43 AVENIDA 20-24, LOCALIDAD AGUA PRIETA.</t>
  </si>
  <si>
    <t>CONSTRUCCIÓN DE ATARJEA CALLE 41 ENTRE AVENIDAS  20  A  26 LOCALIDAD: AGUA PRIETA.</t>
  </si>
  <si>
    <t>CONSTRUCCIÓN DE CENTRO DE ATENCIÓN A MIGRANTES, CALLE 1 ENTRE AVENIDAS 3 Y FFCC, LOCALIDAD AGUA PRIETA.</t>
  </si>
  <si>
    <t>CONSTRUCCIÓN DE FORO MULTIFUNCIONAL MUNICIPAL, CALLE 6, AVENIDA 15, LOCALIDAD AGUA PRIETA.</t>
  </si>
  <si>
    <t>ELECTRIFICACIÓN DE CALLEJÓN 38-39 A CALLEJÓN 39-40, AVENIDA 15, LOCALIDAD AGUA PRIETA.</t>
  </si>
  <si>
    <t>ELECTRIFICACIÓN EN CALLE 26 Y 27, AVENIDA INDUSTRIAL, LOCALIDAD AGUA PRIETA.</t>
  </si>
  <si>
    <t>REHABILITACIÓN DE CAMPO DE SOFTBOL EN LIENZO CHARRO, CALLE 24 ENTRE AVENIDAS 7 Y 8, LOCALIDAD AGUA PRIETA.</t>
  </si>
  <si>
    <t>SUMINISTRO E INSTALACIÓN DE EQUIPO DE BOMBEO Y ELECTRIFICACIÓN SOLAR DE POZO, DOMICILIO CONOCIDO, EJIDO ÓQUITA MONTENEGRO.</t>
  </si>
  <si>
    <t>SUMINISTRO E INSTALACIÓN DE SEÑALAMIENTOS VERTICALES VIALES, CALLES INTERNACIONAL Y 10, ENTRE AVENIDAS 3 Y 20, LOCALIDAD AGUA PRIETA.</t>
  </si>
  <si>
    <t>(16-MIC-472)  REHABILITACIÓN GENERAL DEL PLANTEL EN: JARDÍN DE NIÑOS EL JACALITO, DOMICILIO CONOCIDO, LOCALIDAD SAN BERNARDO, ÁLAMOS.</t>
  </si>
  <si>
    <t>MANTENIMIENTO DE TERRACERÍAS EN CAMINOS RURALES KM 0 A 0.224  (ANCHO 7M),  KM 0.224 A 1.241 (ANCHO 8M) TRAMO LOS CAMOTES A LOS TANQUES EN EL MUNICIPIO DE ÁLAMOS.</t>
  </si>
  <si>
    <t>MANTENIMIENTO DE TERRACERÍAS EN CAMINOS RURALES KM 0 A 0.520 (ANCHO 7M) Y  KM 0.520 A 1.497 (ANCHO 6M) TRAMO YOCOJIGUA A BASIROA EN EL MUNICIPIO DE ÁLAMOS.</t>
  </si>
  <si>
    <t>MANTENIMIENTO DE TERRACERÍAS EN CAMINOS RURALES KM 0 A 1.05 (ANCHO 9.40M) TRAMO CARRETERA ÁLAMOS - MASIACA A GEROCOA CHICO.</t>
  </si>
  <si>
    <t>MANTENIMIENTO DE TERRACERÍAS EN CAMINOS RURALES KM 0 A 1.465  (ANCHO 6.5M) TRAMO BASIROA A TAPIZUELAS EN EL MUNICIPIO DE ÁLAMOS.</t>
  </si>
  <si>
    <t>MANTENIMIENTO DE TERRACERÍAS EN CAMINOS RURALES KM 0 A 1.466  (ANCHO 6.5M) TRAMO SAN VICENTE A CERRO COLORADO EN EL MUNICIPIO DE ÁLAMOS.</t>
  </si>
  <si>
    <t>MANTENIMIENTO DE TERRACERÍAS EN CAMINOS RURALES KM 0 AL 1.00 (ANCHO 7.8M) Y KM 1.00 A 1.206 (ANCHO 8M) TRAMO LOS TANQUES A LOS CAMOTES EN EL MUNICIPIO DE ÁLAMOS.</t>
  </si>
  <si>
    <t>CONSTRUCCIÓN DE ÁREA DEPORTIVA, UBICADA A UN COSTADO DEL CAMINO PRINCIPAL DE LA LOCALIDAD LA UBALAMA.</t>
  </si>
  <si>
    <t>CONSTRUCCIÓN DE CAMPO DEPORTIVO, DOMICILIO CONOCIDO A UN COSTADO DE LA ESCUELA PRIMARIA, LOCALIDAD COCHIBAMPO.</t>
  </si>
  <si>
    <t>CONSTRUCCIÓN DE CANCHA DE USOS MÚLTIPLES, UBICADA A 100 MTS DE CARRETERA ÁLAMOS - SAN BERNARDO, DE LA LOCALIDAD LA HIGUERA.</t>
  </si>
  <si>
    <t>CONSTRUCCIÓN DE CANCHA MULTIDEPORTIVA EN ESCUELA PRIMARIA COMUNITARIA, DOMICILIO CONOCIDO, SALIDA NORTE DE LA LOCALIDAD PALOS CHINOS.</t>
  </si>
  <si>
    <t>CONSTRUCCIÓN DE CERCO EN FACHADA PRINCIPAL EN PREESCOLAR ROSAURA ZAPATA, CALLES CARRANZA Y 5 DE FEBRERO, BARRIO LA CAMPANA, LOCALIDAD ÁLAMOS.</t>
  </si>
  <si>
    <t>CONSTRUCCIÓN DE COMEDOR (1RA. ETAPA) EN COLEGIO DE BACHILLERES DEL ESTADO DE SONORA, CALLE CARLOS A. RIVERO, COLONIA LOS GUAYPARINES, LOCALIDAD ÁLAMOS.</t>
  </si>
  <si>
    <t>CONSTRUCCIÓN DE COMEDOR (1RA. ETAPA) EN ESCUELA PRIMARIA REVOLUCIÓN, CALLE MIGUEL HIDALGO ESQUINA CON ALTAMIRANO, LOCALIDAD ÁLAMOS.</t>
  </si>
  <si>
    <t>CONSTRUCCIÓN DE MURO Y TECHO EN EDIFICIO DEL SINDICATO ÚNICO DE TRABAJADORES DEL MUNICIPIO DE ÁLAMOS,  CALLE PEDRO ALMADA, ENTRE CALLES JESÚS GARCÍA Y RIELEROS, COLONIA FERROCARRIL, LOCALIDAD ÁLAMOS.</t>
  </si>
  <si>
    <t>CONSTRUCCIÓN DE PARQUE LOMA LINDA UBICADO EN CALLE SIN NOMBRE ENTRE REFUGIO CINCO Y SANTIAGO VILLARREAL, COLONIA LOMA LINDA, LOCALIDAD ÁLAMOS.</t>
  </si>
  <si>
    <t>CONSTRUCCIÓN DE PLAZA CON ÁREAS VERDES, A UN COSTADO DE CARRETERA PRINCIPAL, LOCALIDAD LOS TANQUES.</t>
  </si>
  <si>
    <t>CONSTRUCCIÓN DE TECHUMBRE Y AMPLIACIÓN DE CANCHA  CÍVICO DEPORTIVA EN ESCUELA PRIMARIA FRANCISCO SARABIA, DOMICILIO CONOCIDO, LOCALIDAD PIEDRAS VERDES.</t>
  </si>
  <si>
    <t>CONSTRUCCIÓN DE UNIDAD DEPORTIVA EN LA COMUNIDAD DE SAN BERNARDO.</t>
  </si>
  <si>
    <t>REHABILITACIÓN DE PARQUE ESMERALDA, UBICADO EN CALLE GEMA ENTRE CALLE TURQUESA Y CALLE RUBÍ, COLONIA NUEVA ESMERALDA, LOCALIDAD DE ÁLAMOS.</t>
  </si>
  <si>
    <t>CONSTRUCCIÓN DE DOS MÓDULOS CON BANCA PARA PARADA DE CAMIONES, ACCESO A LA LOCALIDAD EJIDO 16 DE SEPTIEMBRE.</t>
  </si>
  <si>
    <t>CONSTRUCCIÓN DE DOS MÓDULOS SANITARIOS EN CENTRO DE SALUD, UBICADO EN AVENIDA RODOLFO GODÍNEZ Y FÉLIX GÓMEZ, COLONIA CENTRO, LOCALIDAD ALTAR.</t>
  </si>
  <si>
    <t>CONSTRUCCIÓN DE PAVIMENTO A BASE DE CARPETA ASFÁLTICA EN CALLE FÉLIX GÓMEZ, ENTRE CALLES JOSEFA ORTIZ DE DOMÍNGUEZ Y MIGUEL HIDALGO, LOCALIDAD ALTAR.</t>
  </si>
  <si>
    <t>CONSTRUCCIÓN DE PISO DE CONCRETO ESTAMPADO, INSTALACIÓN DE MÓDULOS INFANTILES Y APARATOS DE EJERCICIO EN CAMELLÓN LA ANGOSTURA, ENTRE CALLE MIGUEL HIDALGO FINAL NORTE Y CALLE FÉLIX MORÍN, LOCALIDAD ALTAR.</t>
  </si>
  <si>
    <t>CONSTRUCCIÓN DE SANITARIOS PARA HOMBRES Y MUJERES EN PANTEÓN MUNICIPAL, CALLES RUBÉN POMPA E ISABEL LA CATÓLICA, COLONIA BUENOS AIRES, LOCALIDAD ALTAR.</t>
  </si>
  <si>
    <t>IMPERMEABILIZACIÓN, CONSTRUCCIÓN DE PORTÓN Y FIRMES EN EDIFICIO DEL H. AYUNTAMIENTO, CALLES ZARAGOZA Y GAYTÁN, COLONIA CENTRO, LOCALIDAD ALTAR.</t>
  </si>
  <si>
    <t>REHABILITACIÓN DE CANCHA DE USOS MÚLTIPLES LAS LOMAS, UBICADO CALLE VENUSTIANO CARRANZA ENTRE ALLENDE Y OBREGÓN, COLONIA LAS LOMAS, LOCALIDAD ALTAR.</t>
  </si>
  <si>
    <t>REHABILITACIÓN DE KIOSCO EN PLAZA MUNICIPAL, UBICADO EN AVENIDA DOCTOR GODÍNEZ ENTRE IGNACIO ZARAGOZA Y MIGUEL HIDALGO, LOCALIDAD ALTAR.</t>
  </si>
  <si>
    <t>SUMINISTRO E INSTALACIÓN DE PUERTA VEHICULAR METÁLICA EN ESCUELA PRIMARIA RAÚL PONCE DERATT, AVENIDA DOCTOR GODÍNEZ ENTRE RUBÉN POMPA Y CEMENTERIO, LOCALIDAD ALTAR.</t>
  </si>
  <si>
    <t>CONSTRUCCIÓN DE BAÑOS PARA EL COMEDOR EN EDIFICIO DEL DIF, UBICADO EN CALLE SIN NOMBRE FRENTE A PLAZA PÚBLICA, LOCALIDAD TARACHI</t>
  </si>
  <si>
    <t>CONSTRUCCIÓN DE DRENAJE PLUVIAL, EN SALIDA SUR DE ARIVECHI, FRENTE A CORRALES DE ASOCIACIÓN GANADERA LOCAL, LOCALIDAD DE ARIVECHI</t>
  </si>
  <si>
    <t>PAVIMENTACIÓN CON CONCRETO HIDRÁULICO EN CALLE LÁZARO CÁRDENAS FINAL, ENTRE AVENIDAS JUÁREZ Y SIN NOMBRE, EN LOCALIDAD DE ARIVECHI</t>
  </si>
  <si>
    <t>REHABILITACIÓN DE LA CASA DEL ESTUDIANTE, CALLE CUAUHTÉMOC ESQUINA CON MORELOS, LOCALIDAD ARIVECHI</t>
  </si>
  <si>
    <t>REHABILITACIÓN DE PALACIO MUNICIPAL (1° ETAPA), UBICADO EN CALLE GUERRERO ENTRE INDEPENDENCIA Y CUAUHTÉMOC, LOCALIDAD TARACHI,</t>
  </si>
  <si>
    <t>(16-MIC-024)  REHABILITACIÓN GENERAL DEL PLANTEL EN: JARDÍN DE NIÑOS GENERAL PEDRO GARCÍA CONDE UBICADO EN CALLE REVOLUCIÓN EN ARIZPE</t>
  </si>
  <si>
    <t>CONSTRUCCIÓN DE TEJABÁN EN ÁREA CÍVICA EN ESCUELA PRIMARIA MIGUEL HIDALGO Y COSTILLA, CALLE REVOLUCIÓN ESQUINA CON CAÑÓN DEL MUERTO, LOCALIDAD DE ARIZPE.</t>
  </si>
  <si>
    <t>CONSTRUCCIÓN DE VADO EN ACCESO A LA LOCALIDAD DE BUENA VISTA, A 100 METROS DE LA LOCALIDAD DE BUENA VISTA, LOCALIDAD DE ARIZPE.</t>
  </si>
  <si>
    <t>PAVIMENTACIÓN A BASE DE CONCRETO HIDRÁULICO EN CALLE ADOLFO ALCÁNTAR ENTRE CALLES FRANCISCO JAVIER MINA Y PEDRO GARCÍA CONDE, LOCALIDAD DE ARIZPE.</t>
  </si>
  <si>
    <t>PAVIMENTACIÓN A BASE DE CONCRETO HIDRÁULICO EN CALLE ADOLFO ALCÁNTAR ENTRE CALLES JOSÉ MARÍA MORELOS Y PEDRO GARCÍA CONDE, LOCALIDAD DE ARIZPE.</t>
  </si>
  <si>
    <t>PAVIMENTACIÓN A BASE DE CONCRETO HIDRÁULICO EN CALLE JESÚS CRUZ VILLASEÑOR ENTRE CALLEJÓN SIN NOMBRE Y CALLE ESTADIO, LOCALIDAD DE ARIZPE.</t>
  </si>
  <si>
    <t>PAVIMENTACIÓN A BASE DE CONCRETO HIDRÁULICO EN CALLEJÓN GENOVERACHI ENTRE CALLES GENERAL DIÓDORO CORELLA Y CERRO,  LOCALIDAD DE ARIZPE.</t>
  </si>
  <si>
    <t>(16-MIC-026)  REHABILITACIÓN GENERAL DEL PLANTEL EN: ESCUELA PRIMARIA IGNACIA E. DE AMANTE UBICADA EN FRANCISCO I. MADERO ENTRE SARABIA Y JOSÉ MARÍA MORELOS Y PAVÓN, EN ÁTIL.</t>
  </si>
  <si>
    <t>CONSTRUCCIÓN DE CANCHA DE FUTBOL 5 EN LA UNIDAD DEPORTIVA RUBÉN CHATO GONZALES, DOMICILIO CONOCIDO, EN LA LOCALIDAD DE ÁTIL.</t>
  </si>
  <si>
    <t>CONSTRUCCIÓN DE CERCO PERIMETRAL EN PANTEÓN MUNICIPAL, UBICADO EN CARRETERA ESTATAL NO. 43, KM 29+600, LOCALIDAD ÁTIL.</t>
  </si>
  <si>
    <t>CONSTRUCCIÓN DE PALAPA Y GUARNICIONES EN PARQUE INDEPENDENCIA (1ª ETAPA), UBICADO EN CALLES SANTA TERESA Y FEDERICO JORGE CELAYA, LOCALIDAD ÁTIL.</t>
  </si>
  <si>
    <t>CONSTRUCCIÓN Y REHABILITACIÓN DE CERCO PERIMETRAL EN RELLENO SANITARIO MUNICIPAL, UBICADO EN CAMINO ÁTIL - LA SANGRE KM 2+650, LOCALIDAD ÁTIL.</t>
  </si>
  <si>
    <t>INSTALACIÓN DE SUBESTACIÓN EXISTENTE EN CENTRO DE USOS MÚLTIPLES, UBICADO EN CALLES OBREGÓN Y CUAUHTÉMOC, LOCALIDAD ÁTIL.</t>
  </si>
  <si>
    <t>REHABILITACIÓN DE CASA DEL MAESTRO, UBICADA EN AVENIDA FEDERICO JORGE CELAYA, ENTRE CALLES MADERO Y EMILIANO ZAPATA, LOCALIDAD ÁTIL.</t>
  </si>
  <si>
    <t>(16-MIC-028)  REHABILITACIÓN GENERAL DEL PLANTEL EN: JARDÍN DE NIÑOS AMADO NERVO, CALLE PROF. LUIS M. VALENCIA, BACADÉHUACHI.</t>
  </si>
  <si>
    <t>MANTENIMIENTO DE TERRACERÍAS EN CAMINOS RURALES KM 0 AL 0.100 (ANCHO 8M), KM 0.100 AL 0.400 (ANCHO 8.20M), KM 0.400 AL 1.205 (ANCHO 8M ) TRAMO ENTRONQUE CARRETERA BACADÉHUACHI - EL COYOTE A  MINA EN EL MUNICIPIO BACADÉHUACHI.</t>
  </si>
  <si>
    <t>MANTENIMIENTO DE TERRACERÍAS EN CAMINOS RURALES KM 0.613 AL 0.763 (ANCHO 6.5M), KM 0.763 AL 1.063 (ANCHO 7.2M), KM 1.063 AL 1.563 (ANCHO 7M ), KM 1.563  AL 1.763 (ANCHO 7M) Y KM 1.763 AL 1.913 (ANCHO 8M) TRAMO BACADÉHUACHI A NÁCORI CHICO EN EL MUNICIPIO BACADÉHUACHI.</t>
  </si>
  <si>
    <t>CONSTRUCCIÓN DE BANQUETAS Y ANDADORES EN GLORIETA, UBICADO EN DOMICILIO CONOCIDO, FRENTE A ESTADIO DE BEISBOL, SALIDA A NÁCORI CHICO, LOCALIDAD BACADÉHUACHI.</t>
  </si>
  <si>
    <t>CONSTRUCCIÓN DE PAVIMENTO DE CONCRETO HIDRÁULICO EN CALLE DE LA GLORIETA, ENTRE SALIDA A NÁCORI Y PERIFÉRICO ORIENTE, LOCALIDAD BACADÉHUACHI.</t>
  </si>
  <si>
    <t>CONSTRUCCIÓN DE PAVIMENTO DE CONCRETO HIDRÁULICO EN PERIFÉRICO ORIENTE, ENTRE CALLE DE LA GLORIETA Y SALIDA A NÁCORI, LOCALIDAD BACADÉHUACHI.</t>
  </si>
  <si>
    <t>CONSTRUCCIÓN DE CANCHA DE FUTBOL 5 EN ESCUELA TELESECUNDARIA NO. 208, DOMICILIO CONOCIDO, EN LA LOCALIDAD DE BACANORA.</t>
  </si>
  <si>
    <t>MANTENIMIENTO DE TERRACERÍAS EN CAMINOS RURALES KM 0 AL 1.847  (ANCHO 5 M) LA COMUNIDAD EL ENCINAL UBICADA EN EL MUNICIPIO DE BACANORA.</t>
  </si>
  <si>
    <t>MANTENIMIENTO DE TERRACERÍAS EN CAMINOS RURALES KM 0.442 AL 0.742 (ANCHO 7M),  KM 1.055 AL 1.602 (ANCHO 5.8M), KM 1.602 AL 1.960 (ANCHO 6M), KM 2.258 AL 2.549 (ANCHO 6.4M)  CARRETERA BACANORA-SAHUARIPA A EL DESTACAMENTO EN EL MUNICIPIO DE BACANORA.</t>
  </si>
  <si>
    <t>MANTENIMIENTO DE TERRACERÍAS EN CAMINOS RURALES KM 0.645 AL 2.016 (ANCHO 7M) TRAMO BACANORA A EL ENCINAL EN EL MUNICIPIO DE BACANORA.</t>
  </si>
  <si>
    <t>PAVIMENTACIÓN CON CONCRETO HIDRÁULICO EN CARRETERA BACANORA - DESTACAMENTO KM 0+560, EN ENTRONQUE DE LA CARRETERA BACANORA - SAHUARIPA, LOCALIDAD BACANORA.</t>
  </si>
  <si>
    <t>PAVIMENTACIÓN DE CALLEJÓN MOCTEZUMA, CALLE LUIS DONALDO COLOSIO Y LA CALLE FRANCISCO VILLA, EN LA LOCALIDAD DE BACANORA.</t>
  </si>
  <si>
    <t>REHABILITACIÓN DE AUDITORIO CÍVICO MUNICIPAL, CALLE LUIS DONALDO COLOSIO, A UN COSTADO DE LA BIBLIOTECA PÚBLICA, LOCALIDAD BACANORA.</t>
  </si>
  <si>
    <t>REMODELACIÓN DE LA PLAZA PÚBLICA, CALLE LUIS DONALDO COLOSIO Y LA CALLE FRANCISCO VILLA, EN LA LOCALIDAD DE BACANORA.</t>
  </si>
  <si>
    <t>REMODELACIÓN DE LOS BAÑOS DEL MUSEO ESTATAL DE BACANORA, CALLE LUIS DONALDO COLOSIO Y LA CALLE FRANCISCO VILLA, EN LA LOCALIDAD DE BACANORA.</t>
  </si>
  <si>
    <t>REMODELACIÓN DEL MIRADOR "LA CAPILLA", CARRETERA ESTATAL NO. 20, BACANORA-SAHUARIPA KM 185+500, EN LA LOCALIDAD DE BACANORA.</t>
  </si>
  <si>
    <t>CONSTRUCCIÓN DE ACCESOS PRINCIPALES Y PARRILLAS DE PROTECCIÓN EN LA LOCALIDAD, AVENIDA RIO BAVISPE, BOULEVARD REVOLUCIÓN ACCESOS PRINCIPALES, LOCALIDAD BACERAC.</t>
  </si>
  <si>
    <t>CONSTRUCCIÓN DE ESCALINATAS DE CONCRETO HIDRÁULICO Y MURO DE CONTENCIÓN EN CALLE DURANGO FINAL, ENTRE AVENIDA NIÑOS HÉROES Y 16 DE SEPTIEMBRE, LOCALIDAD BACERAC.</t>
  </si>
  <si>
    <t>CONSTRUCCIÓN DE MURO DE CONTENCIÓN Y BANQUETAS EN MIRADOR BELLA VISTA , CALLE SINALOA Y AVENIDA PUERTA DEL SOL, LOCALIDAD BACERAC</t>
  </si>
  <si>
    <t>REHABILITACIÓN DE LA RED HIDROSANITARIA, CALLE JOSÉ MARÍA MORELOS ENTRE CALLES SIN NOMBRE CALLE SUR DEL ESTADIO DE BÉISBOL, LOCALIDAD BACERAC.</t>
  </si>
  <si>
    <t>REHABILITACIÓN DEL SISTEMA DE AGUA POTABLE EN CALLE LOS ALMACENES Y AVENIDA BATACHI, AL NORTE DE LA LOCALIDAD, LOCALIDAD BACERAC.</t>
  </si>
  <si>
    <t>SUMINISTRO Y COLOCACIÓN DE PISOS DE CERÁMICA EN AULAS DEL CECYTES, CALLE MÉXICO Y AVENIDA DEL ALBERGUE, LOCALIDAD BACERAC.</t>
  </si>
  <si>
    <t>(16-MIC-035)  REHABILITACIÓN GENERAL DEL PLANTEL EN: TELESECUNDARIA 86, DOMICILIO CONOCIDO, BACOACHI.</t>
  </si>
  <si>
    <t>CONSTRUCCIÓN DE BANQUETAS ESTAMPADAS EN CALLE IGNACIO TATO, UBICADA ENTRE AVENIDA 5 DE MAYO Y AVENIDA FRANCISCO I. MADERO, LOCALIDAD BACOACHI.</t>
  </si>
  <si>
    <t>CONSTRUCCIÓN DE PAVIMENTO DE CONCRETO HIDRÁULICO EN CALLE CHAPARACO, ENTRE CARRETERA CANANEA-ARIZPE Y CALLE BUCHUNÁMICHI, LOCALIDAD UNÁMICHI.</t>
  </si>
  <si>
    <t>CONSTRUCCIÓN DE PAVIMENTO DE CONCRETO HIDRÁULICO EN CALLE UBICADA A UN COSTADO DE LA ESCUELA VASCO DE QUIROGA, ENTRE CARRETERA CANANEA-ARIZPE Y CALLE BUCHUNÁMICHI.</t>
  </si>
  <si>
    <t>REHABILITACIÓN DE RED DE AGUA POTABLE EN AVENIDA FRANCIA, UBICADA ENTRE BOULEVARD REFORMA Y CALLEJÓN ARIZPE, LOCALIDAD BACOACHI.</t>
  </si>
  <si>
    <t>SUMINISTRO E INSTALACIÓN DE LUMINARIAS PÚBLICAS SOLARES EN CALLE CANANEA, UBICADA ENTRE AVENIDA GARCÍA MORALES Y AVENIDA FRANCISCO I. MADERO, LOCALIDAD BACOACHI.</t>
  </si>
  <si>
    <t>(16-MIC-036)  REHABILITACIÓN GENERAL DEL PLANTEL EN: JARDÍN DE NIÑOS RAMÓN LÓPEZ VELARDE UBICADO EN CALLES CONSTITUCIÓN Y AQUILES SERDÁN, BÁCUM.</t>
  </si>
  <si>
    <t>(16-MIC-037)  REHABILITACIÓN GENERAL DEL PLANTEL EN:  JARDÍN DE NIÑOS FRANCISCO JAVIER MINA UBICADO EN DOMICILIO CONOCIDO DE LA LOCALIDAD FRANCISCO JAVIER MINA (CAMPO 60).</t>
  </si>
  <si>
    <t>(16-MIC-038)  REHABILITACIÓN GENERAL DEL PLANTEL EN: ESCUELA PRIMARIA PRIMERO DE MAYO, CALLE REVOLUCIÓN, LOCALIDAD PRIMERO DE MAYO (CAMPO 77).</t>
  </si>
  <si>
    <t>(16-MIC-040)  REHABILITACIÓN GENERAL DEL PLANTEL EN: TELESECUNDARIA 13 UBICADA EN DOMICILIO CONOCIDO DE LA LOCALIDAD PRIMERO DE MAYO (CAMPO 77).</t>
  </si>
  <si>
    <t>(16-SUB-008)  REHABILITACIÓN DEL SISTEMA ELÉCTRICO DE MEDIA TENSIÓN JARDÍN DE NIÑOS FRANCISCO JAVIER MINA UBICADO EN DOMICILIO CONOCIDO DE LA LOCALIDAD FRANCISCO JAVIER MINA (CAMPO 60).</t>
  </si>
  <si>
    <t>MANTENIMIENTO DE TERRACERÍAS EN CAMINOS RURALES KM 0 A 1.575  (ANCHO 6M) TRAMO CALLE 1000 DE CALLE 9 A CALLE 7 DEL POBLADO EL PROGRESO EN EL MUNICIPIO DE BÁCUM.</t>
  </si>
  <si>
    <t>MANTENIMIENTO DE TERRACERÍAS EN CAMINOS RURALES KM 0 AL 0.988 (ANCHO 10 M) EN TRAMO BÁCUM A PLAYA SAN JOSÉ EN EL MUNICIPIO DE BÁCUM.</t>
  </si>
  <si>
    <t>MANTENIMIENTO DE TERRACERÍAS EN CAMINOS RURALES KM 0 AL 1.700 (ANCHO 5.5M ) TRAMO SAN JOSÉ DE BÁCUM A MIGUEL ALEMÁN EN EL MUNICIPIO BÁCUM.</t>
  </si>
  <si>
    <t>REHABILITACIÓN DE RED AGUA POTABLE EN LA CALLE ADOLFO LÓPEZ MATEOS  Y CALLE IGNACIO GAXIOLA CORRAL ENTRE BELTRONES Y CALLE IGNACIO ZARAGOZA EN LA COMUNIDAD DE SAN JOSÉ DE BÁCUM.</t>
  </si>
  <si>
    <t>REHABILITACIÓN DE RED DE DRENAJE SANITARIO EN LA CALLE NICOLÁS BRAVO  ENTRE CALLE ADOLFO LÓPEZ MATEOS Y CALLE Y LUIS ENCINAS JOHNSON EN LA COMUNIDAD DE SAN JOSÉ DE BÁCUM.</t>
  </si>
  <si>
    <t>AMPLIACIÓN DE RED ELÉCTRICA SECUNDARIA EN COLONIA COLOSIO, CALLE FRANCISCO GALAVIZ ENTRE ÁNGEL ACOSTA Y ATILANO MARES, LOCALIDAD BÁCUM.</t>
  </si>
  <si>
    <t>AMPLIACIÓN DE RED ELÉCTRICA, CALLE FRANCISCO VILLA ENTRE BENITO JUÁREZ Y CALLE 700, LOCALIDAD BÁCUM.</t>
  </si>
  <si>
    <t>AMPLIACIÓN DE RED ELÉCTRICA, CALLE LUIS BENÍTEZ ENTRE LUIS DONALDO COLOSIO Y CALLE IGNACIO ZARAGOZA, LOCALIDAD DE SAN JOSÉ DE BÁCUM.</t>
  </si>
  <si>
    <t>APLICACIÓN DE PINTURA EN POSTES DE LUMINARIAS Y BANCAS EN PLAZA PÚBLICA, BOULEVARD RODOLFO FÉLIX VALDEZ, ESQUINA CON BELISARIO DOMÍNGUEZ, LOCALIDAD BÁCUM.</t>
  </si>
  <si>
    <t>REHABILITACIÓN DE BAÑOS PÚBLICOS EN PALACIO MUNICIPAL Y REHABILITACIÓN DE OFICINA Y BAÑOS EN PRESIDENCIA MUNICIPAL, CALLE BELIZARIO DOMÍNGUEZ (INTERIOR PALACIO MUNICIPAL), LOCALIDAD BÁCUM.</t>
  </si>
  <si>
    <t>REHABILITACIÓN DE BAÑOS PÚBLICOS EXISTENTES Y CONSTRUCCIÓN DE BAÑOS EN OFICINAS DE DIF MUNICIPAL, CALLE JESÚS GARCÍA ENTRE BOULEVARD RODOLFO FÉLIX VALDEZ Y MIGUEL HIDALGO, LOCALIDAD BÁCUM.</t>
  </si>
  <si>
    <t>REHABILITACIÓN DE CRUZ DEL PERDÓN, CONSTRUCCIÓN Y ELECTRIFICACIÓN DE TECHUMBRE EN PANTEÓN MUNICIPAL, DOMICILIO CONOCIDO, LOCALIDAD BÁCUM.</t>
  </si>
  <si>
    <t>REHABILITACIÓN DE PLAZA PÚBLICA DE LA COLONIA COLOSIO, CALLES JUAN MANUEL VALENZUELA, BOULEVARD JOSÉ PÉREZ, GREGORIO QUIJADA Y ROSARIO, COLONIA COLOSIO, EJIDO FRANCISCO JAVIER MINA.</t>
  </si>
  <si>
    <t>REHABILITACIÓN DE PLAZA PÚBLICA DEL CENTRO, CALLES: JUAN MANUEL VALENZUELA, JOSÉ BORBOA, MERCEDES AUDEVES Y MANUEL ROJAS, EJIDO FRANCISCO JAVIER MINA.</t>
  </si>
  <si>
    <t>(16-MIC-041)  REHABILITACIÓN GENERAL DEL PLANTEL EN: PRIMARIA JOSÉ ANTONIO VILLA UBICADA EN CALLE OBREGÓN EN BANÁMICHI.</t>
  </si>
  <si>
    <t>(16-MIC-042)  REHABILITACIÓN GENERAL DEL PLANTEL EN: TELESECUNDARIA 238, JOSÉ MARÍA MORELOS Y PAVÓN, CENTRO EN BANÁMICHI.</t>
  </si>
  <si>
    <t>CONSTRUCCIÓN DE BANQUETAS A BASE DE CONCRETO ESTAMPADO Y GUARNICIONES EN AVENIDA CUAUHTÉMOC, ENTRE CALLES JOSÉ MARÍA MORELOS Y BOULEVARD AGUSTÍN FIGUEROA, LOCALIDAD BANÁMICHI.</t>
  </si>
  <si>
    <t>CONSTRUCCIÓN DE BANQUETAS A BASE DE CONCRETO ESTAMPADO Y GUARNICIONES EN AVENIDA CUITLÁHUAC, ENTRE CALLES CONSTITUCIÓN Y ÁLVARO OBREGÓN, LOCALIDAD BANÁMICHI</t>
  </si>
  <si>
    <t>CONSTRUCCIÓN DE BANQUETAS A BASE DE CONCRETO ESTAMPADO Y GUARNICIONES EN CALLE JOSÉ MARÍA MORELOS, ENTRE AVENIDAS CUAUHTÉMOC Y ANTONIO MOLINA, LOCALIDAD BANÁMICHI</t>
  </si>
  <si>
    <t>CONSTRUCCIÓN DE BODEGA Y COLOCACIÓN DE TECHUMBRE A BASE DE LÁMINA GALVANIZADA EN CECYTES, UBICADO EN CALLE JOSÉ MARÍA MORELOS Y AVENIDA ANTONIO MOLINA, LOCALIDAD BANÁMICHI</t>
  </si>
  <si>
    <t>REHABILITACIÓN DE LÍNEA DE DRENAJE EN LA AVENIDA CUITLÁHUAC, ENTRE BOULEVARD AGUSTÍN FIGUEROA Y CALLE CONSTITUCIÓN, LOCALIDAD BANÁMICHI,</t>
  </si>
  <si>
    <t>REHABILITACIÓN DE RED DE ALCANTARILLADO EN CALLE MÁRTIRES DE 1906, ENTRE AVENIDAS PORVENIR Y UNIÓN, LOCALIDAD BANÁMICHI.</t>
  </si>
  <si>
    <t>REHABILITACIÓN DE BANQUETAS ESTAMPADAS EN VARIAS CALLES DE LA COLONIA CENTRO, LOCALIDAD BAVIÁCORA.</t>
  </si>
  <si>
    <t>REHABILITACIÓN DE PARQUE RECREATIVO LOMA NORTE, CALLE LOS PINOS FINAL, COLONIA LOMA NORTE, LOCALIDAD MAZOCAHUI</t>
  </si>
  <si>
    <t>REHABILITACIÓN DE PAVIMENTO DE 15 CM EN CONCRETO HIDRÁULICO EN CALLE ÁLVARO OBREGÓN, ENTRE CALLES FLORENCIO RUÍZ Y CALLE 5 DE MAYO, COLONIA CENTRO, LOCALIDAD BAVIÁCORA.</t>
  </si>
  <si>
    <t>REHABILITACIÓN DE PAVIMENTO DE 15 CM EN CONCRETO HIDRÁULICO EN CALLE PALO BLANCO, ESQUINA CON CALLE LOS NOGALES, COLONIA LOMA NORTE, LOCALIDAD BAVIÁCORA</t>
  </si>
  <si>
    <t>REHABILITACIÓN DE PLAZA PÚBLICA, UBICADA EN BOULEVARD MAZOCAHUI, A UN COSTADO DE LA CANCHA PÚBLICA, LOCALIDAD MAZOCAHUI.</t>
  </si>
  <si>
    <t>REHABILITACIÓN DE PUENTE COLGANTE PEATONAL, DOMICILIO CONOCIDO FRENTE A ESCUELA PRIMARIA, A UN COSTADO DE LA TIENDA DICONSA, LOCALIDAD LA AURORA</t>
  </si>
  <si>
    <t>SUMINISTRO DE ALUMBRADO DE ESTADIO DE FUTBOL, CALLE FLORENCIO RUÍZ, A UN COSTADO DEL PUENTE, LOCALIDAD BAVIÁCORA</t>
  </si>
  <si>
    <t>(16-MIC-043)  REHABILITACIÓN GENERAL DEL PLANTEL EN:  PRIMARIA GENERAL MIGUEL S. SAMANIEGO, CALLE MELCHOR OCAMPO EN BAVISPE.</t>
  </si>
  <si>
    <t>AMPLIACIÓN DE ALUMBRADO EN PLAZA PÚBLICA, UBICADA EN CALLE PRINCIPAL DE LA LOCALIDAD LA GALERA.</t>
  </si>
  <si>
    <t>CONSTRUCCIÓN DE ACCESOS PRINCIPALES Y PARRILLAS DE PROTECCIÓN URBANAS, SALIDA AL RÍO Y SALIDA AL POZO DE AGUA POTABLE, LOCALIDAD SAN MIGUELITO.</t>
  </si>
  <si>
    <t>CONSTRUCCIÓN DE CERCO PERIMETRAL CON MALLA CICLÓNICA EN RELLENO SANITARIO, DOMICILIO CONOCIDO, CARRETERA A AGUA PRIETA, LOCALIDAD BAVISPE.</t>
  </si>
  <si>
    <t>CONSTRUCCIÓN DE CERCO PERIMETRAL EN ESCUELA TELESECUNDARIA NO. 225-D, BOULEVARD PRINCIPAL Y CALLE MORENO DE LA LOCALIDAD SAN MIGUELITO.</t>
  </si>
  <si>
    <t>MANTENIMIENTO DE TERRACERÍAS EN CAMINOS RURALES KM 0 AL 1.465  (ANCHO DE 6.5M)  TRAMO LA GALERA A LA GALERITA MUNICIPIO DE BAVISPE.</t>
  </si>
  <si>
    <t>MANTENIMIENTO DE TERRACERÍAS EN CAMINOS RURALES KM 0.0 AL 1.287 (ANCHO 7.5M)TRAMO LA GALERITA A BAVISPE EN EL MUNICIPIO DE BAVISPE.</t>
  </si>
  <si>
    <t>MANTENIMIENTO DE TERRACERÍAS EN CAMINOS RURALES KM 0.50 AL 0.70 (ANCHO 6.8M), KM 0.70 AL 1.10 (ANCHO 5.9M),  KM 1.10 AL 1.90  (ANCHO 7M) TRAMO BAVISPE A LA GALERITA EN EL MUNICIPIO DE BAVISPE.</t>
  </si>
  <si>
    <t>(16-MIC-046)  REHABILITACIÓN GENERAL DEL PLANTEL EN: ESCUELA PRIMARIA MARGARITA MAZA DE JUÁREZ EN VILLA JUÁREZ.</t>
  </si>
  <si>
    <t>(16-MIC-047)  REHABILITACIÓN GENERAL DEL PLANTEL EN: SECUNDARIA TÉCNICA INDUSTRIAL EVELIO ESCALANTE ANTE, UBICADA EN HIDALGO Y 5 DE MAYO, EN LA LOCALIDAD DE JECOPACO.</t>
  </si>
  <si>
    <t>(16-MIC-048)  REHABILITACIÓN GENERAL DEL PLANTEL EN: ESCUELA PRIMARIA BENITO JUÁREZ EN CALLE VALSEQUILLO ENTRE JOSÉ MARÍA MORELOS Y PAVÓN Y MIGUEL HIDALGO Y COSTILLA, VILLA JUÁREZ.</t>
  </si>
  <si>
    <t>MANTENIMIENTO DE TERRACERÍAS EN CAMINOS RURALES KM 0 A 1.215 (ANCHO 8M) SOBRE LA CALLE 2500 ENTRE CALLE 12 Y CALLE 16 EN EL MUNICIPIO DE BENITO JUÁREZ.</t>
  </si>
  <si>
    <t>MANTENIMIENTO DE TERRACERÍAS EN CAMINOS RURALES KM 0 AL 0.750 (ANCHO 6.5M ) TRAMO COL. VILLAS DEL SOL A PANTEÓN MUNICIPAL EN MUNICIPIO BENITO JUÁREZ.</t>
  </si>
  <si>
    <t>MANTENIMIENTO DE TERRACERÍAS EN CAMINOS RURALES KM 0 AL 1.370 (ANCHO 7M) EN TRAMO ENTRONQUE CARRETERA A COLONIA JECOPACO A PANTEÓN MUNICIPAL EN EL MUNICIPIO DE BENITO JUÁREZ.</t>
  </si>
  <si>
    <t>MANTENIMIENTO DE TERRACERÍAS EN CAMINOS RURALES KM 0 AL 1.570 (ANCHO 6M) EN TRAMO ACEITUNITAS A  PAREDONCITO EN EL MUNICIPIO DE BENITO JUÁREZ.</t>
  </si>
  <si>
    <t>MANTENIMIENTO DE TERRACERÍAS EN CAMINOS RURALES SOBRE LA CALLE 18 KM 0.0 AL 0.989.7 (ANCHO 7M) Y  KM 0.989.7 A 1.428 (ANCHO 6M) TRAMO CARRETERA COSTERA A CIUDAD OBREGÓN-HUATABAMPO Y CALLE 2500 EN LA COMUNIDAD DE VILLA JUÁREZ EN EL MUNICIPIO DE BENITO JUÁREZ.</t>
  </si>
  <si>
    <t>MANTENIMIENTO DE TERRACERÍAS EN CAMINOS RURALES SOBRE LA CALLE 2400  (10 M DE ANCHO) EN EL TRAMO CALLE 12 Y CALLE 16 EN EL MUNICIPIO DE BENITO JUÁREZ.</t>
  </si>
  <si>
    <t>REHABILITACIÓN DE IGLESIA ADVENTISTA DEL SÉPTIMO DÍA,  AVENIDA 5 DE FEBRERO ENTRE PINO SUÁREZ Y FRANCISCO I. MADERO, EN LA LOCALIDAD DE VILLA JUÁREZ.</t>
  </si>
  <si>
    <t>REHABILITACIÓN DE JARDÍN DE NIÑOS NAVEGUEMOS JUNTOS, CALLE DE COMISARÍA EN LA LOCALIDAD PAREDONCITO.</t>
  </si>
  <si>
    <t>REHABILITACIÓN DE TEMPLO NUESTRA SEÑORA DE GUADALUPE, FRENTE A LA PLAZA PÚBLICA LADO SUR ENTRE CALLES GALEANA Y BENITO JUÁREZ EN LA COLONIA JECOPACO.</t>
  </si>
  <si>
    <t>(16-MIC-049)  REHABILITACIÓN GENERAL DEL PLANTEL EN: ESCUELA CLUB DE LEONES 1, ABELARDO L. RODRÍGUEZ ORIENTE SN ENTRE BAJA CALIFORNIA Y SONORA, EN BENJAMÍN HILL.</t>
  </si>
  <si>
    <t>CONSTRUCCIÓN DE CERCO PERIMETRAL DE MALLA CICLÓNICA E ILUMINACIÓN EN CAMPO DE BEISBOL INFANTIL, CALLES LUIS ENCINAS Y ONCEAVA, COLONIA SAN FERNANDO SUR, LOCALIDAD BENJAMÍN HILL.</t>
  </si>
  <si>
    <t>CONSTRUCCIÓN DE CHAPOTEADERO, TEJABÁN Y CERCO DE MALLA CICLÓNICA EN PLAZA PÚBLICA, CALLE PRINCIPAL, A UN COSTADO DE LA CARRETERA INTERNACIONAL, EJIDO SAN MIGUEL.</t>
  </si>
  <si>
    <t>CONSTRUCCIÓN DE GRADAS E ILUMINACIÓN EN ÁREA DE RODEO, CALLE ABELARDO L. RODRÍGUEZ FINAL PONIENTE, LOCALIDAD BENJAMÍN HILL.</t>
  </si>
  <si>
    <t>CONSTRUCCIÓN DE TEJABÁN E INSTALACIÓN DE JUEGOS INFANTILES EN ESCUELA PRIMARIA SOR JUANA INÉS DE LA CRUZ, UBICADA EN CALLE ÚNICA DEL EJIDO SAN DIEGO.</t>
  </si>
  <si>
    <t>(16-MIC-052)  REHABILITACIÓN GENERAL DEL PLANTEL EN:  JARDÍN DE NIÑOS ESTHER SOTO BOJÓRQUEZ, CERRO PRIETO Y AVENIDA N, HEROICA CABORCA.</t>
  </si>
  <si>
    <t>(16-MIC-058)  REHABILITACIÓN GENERAL DEL PLANTEL EN: JARDÍN DE NIÑOS IGNACIO ALLENDE, CALLE 11, HEROICA CABORCA.</t>
  </si>
  <si>
    <t>(16-MIC-060)  REHABILITACIÓN GENERAL DEL PLANTEL EN: ESCUELA PRIMARIA LICENCIADO ADOLFO LÓPEZ MATEOS UBICADA EN CALLE DIECINUEVE ENTRE SEIS DE ABRIL Y FLORENCIA R. DE MORÚA, EN HEROICA CABORCA.</t>
  </si>
  <si>
    <t>(16-MIC-061)  REHABILITACIÓN GENERAL DEL PLANTEL EN: ESCUELA PRIMARIA JESÚS GARCÍA UBICADA EN DOMICILIO CONOCIDO, EJIDO JESÚS GARCÍA.</t>
  </si>
  <si>
    <t>(16-MIC-062)  REPARACIÓN DEL SISTEMA ELÉCTRICO DEL PLANTEL EN ESCUELA PRIMARIA CAPITÁN LORENZO RODRÍGUEZ, UBICADA EN CALLE JUAN LÓPEZ, CABORCA.</t>
  </si>
  <si>
    <t>(16-MIC-064)  REHABILITACIÓN GENERAL DEL PLANTEL EN: REHABILITACIÓN GENERAL DE PLANTEL ESCUELA PRIMARIA PLUTARCO ELÍAS CALLES, DOMICILIO CONOCIDO, POBLADO SAN FELIPE.</t>
  </si>
  <si>
    <t>(16-MIC-065)  REHABILITACIÓN GENERAL DEL PLANTEL EN: REHABILITACIÓN GENERAL DEL PLANTE DE LA ESCUELA PRIMARIA CUAUHTÉMOC UBICADA EN CALLE UNO Y AVENIDA CERO, EN HEROICA CABORCA.</t>
  </si>
  <si>
    <t>(16-MIC-066)  REHABILITACIÓN GENERAL DEL PLANTEL EN: PRIMARIA OSWALDO BALLESTEROS, CALLE 15, LOCALIDAD CABORCA.</t>
  </si>
  <si>
    <t>(16-MIC-067)  REHABILITACIÓN GENERAL DEL PLANTEL EN:  TELESECUNDARIA 290 UBICADA EN DOMICILIO CONOCIDO DE LA LOCALIDAD ADOLFO ORIBE DE ALVA.</t>
  </si>
  <si>
    <t>AMPLIACIÓN DE RED DE ELECTRIFICACIÓN Y SUBESTACIÓN EN CALLE SÉPTIMA Y BENITO JUÁREZ, EN LA LOCALIDAD DE PLUTARCO ELÍAS CALLES.</t>
  </si>
  <si>
    <t>AMPLIACIÓN DE RED ELÉCTRICA EN CALLE CUARTA Y BENITO JUÁREZ, POBLADO PLUTARCO ELÍAS CALLES.</t>
  </si>
  <si>
    <t>AMPLIACIÓN DE RED ELÉCTRICA EN CALLE QUINTA Y BENITO JUÁREZ, POBLADO PLUTARCO ELÍAS CALLES, LOCALIDAD CABORCA.</t>
  </si>
  <si>
    <t>AMPLIACIÓN DE RED ELÉCTRICA EN CALLE SEXTA Y BENITO JUÁREZ, POBLADO PLUTARCO ELÍAS CALLES, LOCALIDAD CABORCA.</t>
  </si>
  <si>
    <t>CONSTRUCCIÓN DE BAÑOS EN ESCUELA PRIMARIA JUSTO SIERRA, A 500 METROS AL NORTE DE LA CARRETERA PEÑASCO-CABORCA, EJIDO MORELOS.</t>
  </si>
  <si>
    <t xml:space="preserve">CONSTRUCCIÓN DE BAÑOS Y REHABILITACIÓN ELÉCTRICA EN ESCUELA TELESECUNDARIA NO. 340, CALLE SIN NOMBRE, EN EJIDO JESÚS GARCÍA. </t>
  </si>
  <si>
    <t>CONSTRUCCIÓN DE BAÑOS, PINTURA, Y REHABILITACIÓN ELÉCTRICA EN ESCUELA TELESECUNDARIA NO. 289, CALLE FINAL SUR DEL EJIDO JOSEFA ORTIZ DE DOMÍNGUEZ.</t>
  </si>
  <si>
    <t>CONSTRUCCIÓN DE PAVIMENTO DE CONCRETO HIDRÁULICO, CALLE LAS ESTRELLAS ENTRE AVENIDA "M" Y AVENIDA "L", COLONIA LADRILLERA, LOCALIDAD DE CABORCA.</t>
  </si>
  <si>
    <t>CONSTRUCCIÓN DE TEJABÁN METÁLICO EN CANCHA CÍVICA EN ESCUELA PRIMARIA 6 DE ABRIL, CALLE 8, ENTRE AVENIDAS "G" Y "H", LOCALIDAD CABORCA.</t>
  </si>
  <si>
    <t>REHABILITACIÓN DE CENTRO DE SALUD, CALLE "A" ENTRE 1 Y 2, LOCALIDAD EL DESEMBOQUE.</t>
  </si>
  <si>
    <t>REHABILITACIÓN DE CERCO EN CANCHA DE FUTBOL RÁPIDO EN UNIDAD DEPORTIVA LAS TORRES, CALLE 30 ENTRE AVENIDA EDUARDO ESTRELLA Y AVENIDA "A", LOCALIDAD DE CABORCA.</t>
  </si>
  <si>
    <t>REHABILITACIÓN DE PARQUE PÚBLICO BENITO JUÁREZ, AVENIDA "K" ENTRE CALLES 4ª  Y 5ª , COLONIA BENITO JUÁREZ, EN LA LOCALIDAD DE CABORCA.</t>
  </si>
  <si>
    <t>REHABILITACIÓN DE PARQUE PÚBLICO EN COLONIA AVIACIÓN, CALLE 17 ENTRE AVENIDAS "X" Y "Y", COLONIA AVIACIÓN, EN LA LOCALIDAD DE CABORCA.</t>
  </si>
  <si>
    <t>REHABILITACIÓN DE PARQUE PÚBLICO EN COLONIA VENTARRÓN, CALLE MARÍA JESÚS MÉNDEZ ENTRE CALLES TUBUTAMA Y MENDEÑA, EN LA LOCALIDAD DE CABORCA.</t>
  </si>
  <si>
    <t>TERMINACIÓN DE CANCHA MULTIFUNCIONAL EN CALLE 1,  ENTRE AVENIDAS "F" Y "G", FRENTE A ESCUELA PRIMARIA PLUTARCO ELÍAS CALLES, LOCALIDAD EJIDO SAN FELIPE.</t>
  </si>
  <si>
    <t>TERMINACIÓN DE CANCHA MULTIFUNCIONAL,  DOMICILIO CONOCIDO FRENTE A ESCUELA PRIMARIA ÁLVARO OBREGÓN, LOCALIDAD EJIDO ÁLVARO OBREGÓN.</t>
  </si>
  <si>
    <t>TERMINACIÓN DE CANCHA MULTIFUNCIONAL,  DOMICILIO CONOCIDO, FRENTE A ESCUELA PRIMARIA JOSÉ MARÍA MORELOS, LOCALIDAD EJIDO LA 15.</t>
  </si>
  <si>
    <t>TERMINACIÓN DE CANCHA MULTIFUNCIONAL,  DOMICILIO CONOCIDO, FRENTE A PLAZA MUNICIPAL, LOCALIDAD EJIDO EL COYOTE.</t>
  </si>
  <si>
    <t>TERMINACIÓN DE CANCHA MULTIFUNCIONAL, BOULEVARD PRINCIPAL A 100 M DE LA ESCUELA PRIMARIA, LOCALIDAD EJIDO LA ALMITA.</t>
  </si>
  <si>
    <t>TERMINACIÓN DE CANCHA MULTIFUNCIONAL, CALLE 2, ENTRE AVENIDAS "B" Y "C" A ESPALDAS DE LA ESCUELA TELE SECUNDARIA, LOCALIDAD EJIDO MÉXICO 68.</t>
  </si>
  <si>
    <t>TERMINACIÓN DE CANCHA MULTIFUNCIONAL, DOMICILIO CONOCIDO FRENTE AL PARQUE, A UN COSTADO DEL JARDÍN DE NIÑOS, LOCALIDAD EJIDO JESÚS GARCÍA.</t>
  </si>
  <si>
    <t>(16-MIC-068)  REHABILITACIÓN GENERAL DEL PLANTEL EN: JARDÍN DE NIÑOS LA MANZANITA, DOMICILIO CONOCIDO, LOCALIDAD LOMA DE GUAMÚCHIL.</t>
  </si>
  <si>
    <t>(16-MIC-069)  REHABILITACIÓN GENERAL DEL PLANTEL EN: SECUNDARIA MOISÉS SÁENZ UBICADA EN CALLES JUÁREZ Y CUAUHTÉMOC, COLONIA BENITO JUÁREZ, LOCALIDAD CD. OBREGÓN.</t>
  </si>
  <si>
    <t>(16-MIC-070)  REHABILITACIÓN GENERAL DEL PLANTEL EN:  PRIMARIA SECUNDARIA LIBERALES DE LA REFORMA, UBICADA EN CALLES AGUSTÍN MELGAR Y RAMÓN GUZMÁN DE LA COLONIA FAUSTINO FÉLIX SERNA, LOCALIDAD CD. OBREGÓN.</t>
  </si>
  <si>
    <t>(16-MIC-071)  REHABILITACIÓN GENERAL DEL PLANTEL EN:  JARDÍN DE NIÑOS  JOSÉ ROSAS MORENO, MISIÓN CÍBUTA, LOCALIDAD CD. OBREGÓN.</t>
  </si>
  <si>
    <t>(16-MIC-074)  REHABILITACIÓN GENERAL DEL PLANTEL EN: JARDÍN DE NIÑOS  IGNACIO MARISCAL, VALLE FUERTE Y VALLE AMARILLO, LOCALIDAD CD. OBREGÓN.</t>
  </si>
  <si>
    <t>(16-MIC-076)  REHABILITACIÓN GENERAL DEL PLANTEL EN: ESCUELA DEL JARDÍN DE NIÑOS QUETZALCÓATL UBICADA EN IGNACIO COMONFORT ENTRE CHAPINGO Y MELCHOR OCAMPO, DOMICILIO CONOCIDO, LOCALIDAD MARTE R. GÓMEZ (TOBARITO).</t>
  </si>
  <si>
    <t>(16-MIC-077)  REHABILITACIÓN GENERAL DEL PLANTEL EN: ESCUELA DEL JARDÍN DE NIÑOS LUIS SANDY, UBICADA EN PASEO MIRAVALLE ENTRE GUADALAJARA Y CULIACÁN, LOCALIDAD CD. OBREGÓN.</t>
  </si>
  <si>
    <t>(16-MIC-078)  REHABILITACIÓN GENERAL DEL PLANTEL EN: JARDÍN DE NIÑOS JOSÉ LAFONTAINE, ALMENDROS Y PÉRSIMO, LOCALIDAD CD. OBREGÓN.</t>
  </si>
  <si>
    <t>(16-MIC-079)  REHABILITACIÓN GENERAL DEL PLANTEL EN: JARDÍN DE NIÑOS  RUFINO TAMAYO, DOMICILIO CONOCIDO, LOCALIDAD CD. OBREGÓN.</t>
  </si>
  <si>
    <t>(16-MIC-080)  REHABILITACIÓN GENERAL DEL PLANTEL EN:  JARDÍN DE NIÑOS DE NIÑOS FÉLIX LOPE DE VEGA, UBICADO EN AQUILES SERDÁN, COLONIA VILLA GUADALUPE.</t>
  </si>
  <si>
    <t>(16-MIC-081)  REHABILITACIÓN GENERAL DEL PLANTEL EN: JARDÍN DE NIÑOS  JUAN JOSÉ ARREOLA, DOMICILIO CONOCIDO,</t>
  </si>
  <si>
    <t>(16-MIC-082)  REHABILITACIÓN GENERAL DEL PLANTEL EN: JARDÍN DE NIÑOS GLORIA RODRÍGUEZ ELIZARRARÁS, UBICADO EN CALLE CHIHUAHUA ENTRE CONÍFEROS Y SIERVOS COLONIA LOS ENCINOS, EN CIUDAD OBREGÓN.</t>
  </si>
  <si>
    <t>(16-MIC-084)  REHABILITACIÓN GENERAL DEL PLANTEL EN: ESCUELA PRIMARIA  BENITO JUÁREZ, UBICADA EN SEBASTIÁN LERDO DE TEJADA 485, CONSTITUCIÓN Y EN CIUDAD OBREGÓN.</t>
  </si>
  <si>
    <t>(16-MIC-087)  REHABILITACIÓN GENERAL DEL PLANTEL EN: ESCUELA PRIMARIA  ACAMAPICHTLI, UBICADA EN CALLE AGUSTÍN LARA EN CIUDAD OBREGÓN.</t>
  </si>
  <si>
    <t>(16-MIC-088)  REHABILITACIÓN GENERAL DEL PLANTEL EN: ESCUELA PRIMARIA  VICENTE GUERRERO, UBICADA EN CALLE RODOLFO CAMPODÓNICO Y JUVENTINO ROSAS, CIUDAD OBREGÓN.</t>
  </si>
  <si>
    <t>(16-MIC-090)  REHABILITACIÓN GENERAL DEL PLANTEL EN:  ESCUELA PRIMARIA GENERAL LUCIO BLANCO UBICADA EN CALLE PUEBLA, EN LA LOCALIDAD DE ESPERANZA.</t>
  </si>
  <si>
    <t>(16-MIC-091)  REHABILITACIÓN GENERAL DEL PLANTEL EN: ESCUELA PRIMARIA BENITO JUÁREZ, UBICADA EN CALLE 8 Y 20, VALLE DEL YAQUI</t>
  </si>
  <si>
    <t>(16-MIC-092)  REHABILITACIÓN GENERAL DEL PLANTEL EN: ESCUELA PRIMARIA HÉROE DE NACOZARI EN CIUDAD OBREGÓN.</t>
  </si>
  <si>
    <t>(16-MIC-095)  REHABILITACIÓN GENERAL DEL PLANTEL EN:  PRIMARIA ESCUADRÓN 201, UBICADA EN CALLES GOLONDRINAS Y VICENTE PADILLA COLONIA AVES DEL CASTILLO.</t>
  </si>
  <si>
    <t>(16-MIC-098)  REHABILITACIÓN GENERAL DEL PLANTEL EN: ESCUELA PRIMARIA RAFAEL RAMÍREZ UBICADA EN LOCALIDAD ALLENDE (EL DIECIOCHO).</t>
  </si>
  <si>
    <t>(16-MIC-099)  REHABILITACIÓN GENERAL DEL PLANTEL EN: PRIMARIA JUAN MALDONADO GUAGUETCHIA, UBICADA EN CALLE MEXICALI</t>
  </si>
  <si>
    <t>(16-MIC-100)  REHABILITACIÓN GENERAL DEL PLANTEL EN: ESCUELA PRIMARIA FELIPE ÁNGELES UBICADA EN PASEO DEL SAUZAL Y GOLONDRINAS, EN CIUDAD OBREGÓN.</t>
  </si>
  <si>
    <t xml:space="preserve">(16-MIC-102)  REHABILITACIÓN DE SISTEMA ELÉCTRICO DEL PLANTEL EN: SECUNDARIA MARÍA MAGDALENA SPÍNDOLA, UBICADA ENCALLE BASE, LOCALIDAD PROVIDENCIA. </t>
  </si>
  <si>
    <t>(16-MIC-104)  REHABILITACIÓN GENERAL DEL PLANTEL EN: ESCUELA PRIMARIA PALEMÓN ZAVALA CASTRO, UBICADA EN CALLE: FRANCISCO URBALEJO, ESPERANZA.</t>
  </si>
  <si>
    <t>(16-MIC-105)  REHABILITACIÓN DE SISTEMA ELÉCTRICO DEL PLANTEL EN: ESCUELA PRIMARIA 20 DE NOVIEMBRE, UBICADA EN CALLE MARGEN IZQUIERDO CANAL PRINCIPAL, LAS ARENERAS, EN CAJEME</t>
  </si>
  <si>
    <t>(16-MIC-106)  REHABILITACIÓN GENERAL DEL PLANTEL EN:  TELESECUNDARIA 14, UBICADA EN DOMICILIO CONOCIDO, LA TINAJERA.</t>
  </si>
  <si>
    <t>(16-MIC-108)  REPARACIÓN DE SISTEMA ELÉCTRICO DEL PLANTEL EN TELESECUNDARIA 275, UBICADA EN CALLE SONORA 117, KM 9 EL PUEBLITO.</t>
  </si>
  <si>
    <t>(16-MIC-464)  REHABILITACIÓN GENERAL DEL PLANTEL EN: ESCUELA PRIMARIA IGNACIO ALDAMA UBICADA EN LOCALIDAD ALLENDE (EL DIECIOCHO).</t>
  </si>
  <si>
    <t>(16-SUB-009)  CONSTRUCCIÓN DE SUBESTACIÓN ELÉCTRICA Y ALIMENTADORES ELÉCTRICOS EN ESCUELA JARDÍN DE NIÑOS JOSÉ ROSAS MORENO, UBICADO EN MISIÓN DE CÍBUTA ENTRE MISIÓN FRAY JOSÉ MARÍA SALVATIERRA Y MISIÓN EL TUAPE, EN CIUDAD OBREGÓN.</t>
  </si>
  <si>
    <t>(16-SUB-012)  CONSTRUCCIÓN DE SUBESTACIÓN ELÉCTRICA EN ESCUELA PRIMARIA ACAMAPICHTLI, UBICADA EN AGUSTÍN LARA Y PASCUAL OROZCO EN CIUDAD OBREGÓN.</t>
  </si>
  <si>
    <t>(16-SUB-054)  CONSTRUCCIÓN Y SUBESTACIÓN Y ALIMENTADORES ELÉCTRICOS EN ESCUELA PRIMARIA BENITO JUÁREZ 3 UBICADA EN  FRANCISCO ZARCO ENTRE DONATO GUERRA Y RAMÓN GUZMÁN, EN CIUDAD OBREGÓN.</t>
  </si>
  <si>
    <t>CONSTRUCCIÓN DE BARDA PERIMETRAL EN PARQUE PÚBLICO VILLA CALIFORNIA, CALLES ÓNAVAS Y BAVISPE, FRACCIONAMIENTO VILLA CALIFORNIA, LOCALIDAD CIUDAD OBREGÓN.</t>
  </si>
  <si>
    <t>CONSTRUCCIÓN DE MUROS Y PISO EN CENTRO CRISTIANO CIELO NUEVO, CALLE OLMO DE AGUA Y ABETO, COLONIA BELTRONES, LOCALIDAD CIUDAD OBREGÓN.</t>
  </si>
  <si>
    <t>CONSTRUCCIÓN DE TECHUMBRE METÁLICO Y PISO EN TEMPLO EN IGLESIA APOSTÓLICA DE LA FE EN CRISTO JESÚS, CALLE ÁLVARO OBREGÓN, ENTRE JALISCO Y QUERÉTARO, COLONIA CENTRO, LOCALIDAD ESPERANZA.</t>
  </si>
  <si>
    <t>CONSTRUCCIÓN DE TEJABÁN EN ESCUELA PREPARATORIA CTIS NO. 69, CALLE CONSTITUCIÓN Y CALZADA FRANCISCO VILLANUEVA, COLONIA BENITO JUÁREZ, LOCALIDAD CIUDAD OBREGÓN.</t>
  </si>
  <si>
    <t>CONSTRUCCIÓN DE TEJABÁN EN ESCUELA PRIMARIA CLUB DE GOLF NO. 1, CALLE ÁLVARO OBREGÓN, ENTRE AVENIDAS AGUASCALIENTES Y QUERÉTARO, LOCALIDAD ESPERANZA.</t>
  </si>
  <si>
    <t>CONSTRUCCIÓN DE TEJABÁN EN ESCUELA PRIMARIA FORD 122 BENITO JUÁREZ, CALLES 5 DE FEBRERO Y 20 DE NOVIEMBRE, COLONIA TOBARITO, LOCALIDAD MARTE R. GÓMEZ.</t>
  </si>
  <si>
    <t>CONSTRUCCIÓN DE TEJABÁN EN ESCUELA TELESECUNDARIA NO. 141 SIGIFREDO VALENZUELA PORTILLO, DOMICILIO CONOCIDO DE LA LOCALIDAD DE GUAMÚCHIL.</t>
  </si>
  <si>
    <t>CONSTRUCCIÓN DE TEJABÁN Y BANQUETA EN ESCUELA PRIMARIA BENITO JUÁREZ, BOULEVARD CTM Y MICHOACÁN, LOCALIDAD EJIDO ROBLES CASTILLO.</t>
  </si>
  <si>
    <t>MANTENIMIENTO DE TERRACERÍAS EN CAMINOS RURALES KM 0 AL 0.548 (ANCHO 7M)TRAMO CALLE 4  ENTRE EJIDO GUADALUPE VICTORIA A CALLE 600 EN EL MUNICIPIO DE CAJEME.</t>
  </si>
  <si>
    <t>MANTENIMIENTO DE TERRACERÍAS EN CAMINOS RURALES KM 0 AL 1.21 (ANCHO 8M) TRAMO  SANTA MARÍA DEL BUÁRAJE A  ANTONIO ROSALES EN EL MUNICIPIO DE CAJEME.</t>
  </si>
  <si>
    <t>MANTENIMIENTO DE TERRACERÍAS EN CAMINOS RURALES KM 0 AL 1.257 (ANCHO 7.7M) TRAMO ENTRONQUE CARRETERA OBREGÓN-HUATABAMPO A COLONIA ALLENDE EN EL MUNICIPIO DE CAJEME.</t>
  </si>
  <si>
    <t>MANTENIMIENTO DE TERRACERÍAS EN CAMINOS RURALES KM 0 AL 1.285 (ANCHO 7.5M) TRAMO EL HENEQUÉN A FRANCISCO VILLA, MUNICIPIO DE CAJEME.</t>
  </si>
  <si>
    <t>MANTENIMIENTO DE TERRACERÍAS EN CAMINOS RURALES KM 0 AL 1.460 (ANCHO 6.5M) EN TRAMO A POBLADO ANTONIO ROSALES A  POBLADO FRANCISCO VILLA EN EL MUNICIPIO DE CAJEME.</t>
  </si>
  <si>
    <t>PAVIMENTACIÓN CON CONCRETO ASFALTICO EN CALLE SANTA CRUZ ENTRE RIO MOCTEZUMA Y RIO SAN JUAN EN COLONIA LIBERTAD EN CIUDAD OBREGÓN.</t>
  </si>
  <si>
    <t>PAVIMENTACIÓN CON CONCRETO HIDRÁULICO DE 15 CMS DE ESPESOR EN CALLE RÍOS DEL CARMEN ENTRE MARCELINO DÁVALOS Y AGUANAVAL COLONIA LIBERTAD EN CIUDAD OBREGÓN.</t>
  </si>
  <si>
    <t>REHABILITACIÓN DE PARQUE 1° DE MAYO, CALLES MÁRTIRES DE RÍO BLANCO Y TOLUCA, COLONIA PRIMERO DE MAYO, LOCALIDAD CIUDAD OBREGÓN.</t>
  </si>
  <si>
    <t>REHABILITACIÓN DE PARQUE PÚBLICO 18 DE MARZO, CALLES 18 DE MARZO Y SEGUNDA, COLONIA LUIS ECHEVERRÍA, LOCALIDAD CIUDAD OBREGÓN.</t>
  </si>
  <si>
    <t>REHABILITACIÓN DE PARQUE PÚBLICO FOVISSSTE II - NORTE, CALLES NÍSPERO Y MANGO, COLONIA FOVISSSTE II, LOCALIDAD CIUDAD OBREGÓN.</t>
  </si>
  <si>
    <t>REHABILITACIÓN DE PARQUE PÚBLICO PROVIDENCIA, CALLES EMILIANO ZAPATA Y JOSEFA ORTIZ DE DOMÍNGUEZ, LOCALIDAD PROVIDENCIA.</t>
  </si>
  <si>
    <t>REHABILITACIÓN DE TEMPLO EN TERCERA IGLESIA APOSTÓLICA DE LA FE EN CRISTO JESÚS, CALLE YAQUI NO. 1743 ORIENTE, COLONIA LADRILLERA, LOCALIDAD CIUDAD OBREGÓN.</t>
  </si>
  <si>
    <t>(16-MIC-111)  REHABILITACIÓN GENERAL DEL PLANTEL EN: JARDÍN DE NIÑOS VALLE DEL COBRE, UBICADA EN CANANEA.</t>
  </si>
  <si>
    <t>(16-MIC-112)  REHABILITACIÓN GENERAL DEL PLANTEL EN: ESCUELA PRIMARIA ALFONSO ATONDO GARCÍA, CALLE INDEPENDENCIA, CANANEA.</t>
  </si>
  <si>
    <t>(16-MIC-113)  REHABILITACIÓN GENERAL DEL PLANTEL EN:  ESCUELA PRIMARIA  MELCHOR OCAMPO, UBICADA EN AVENIDA PUEBLA 181, EN CANANEA.</t>
  </si>
  <si>
    <t>(16-MIC-118)  REHABILITACIÓN GENERAL DEL PLANTEL EN: SECUNDARIA PROFA. ENRIQUETA URGELL, UBICADA EN DOMICILIO CONOCIDO, EN CARBÓ.</t>
  </si>
  <si>
    <t>(16-MIC-119)  REHABILITACIÓN GENERAL DEL PLANTEL EN:  ESCUELA DEL JARDÍN DE NIÑOS PROFESORA DELIA ARNOLD CAMPILLO UBICADA EN  CARBÓ.</t>
  </si>
  <si>
    <t>(16-MIC-121)  REHABILITACIÓN GENERAL DEL PLANTEL EN:  ESCUELA PRIMARIA PROFESORA AMALIA CONSUELO CAMOÚ ABRIL, UBICADA EN LA LOCALIDAD DE CARBÓ.</t>
  </si>
  <si>
    <t>(16-MIC-122)  REHABILITACIÓN GENERAL DEL PLANTEL EN: ESCUELA PRIMARIA PROFESOR LUIS BURRUEL AHUMADA, UBICADA EN LA LOCALIDAD DE CARBÓ.</t>
  </si>
  <si>
    <t>(16-MIC-429)  REHABILITACIÓN GENERAL DEL PLANTEL EN: JARDÍN DE NIÑOS CARLOTA ESPINOZA ORTIZ, UBICADO EN CALLE RAÚL PERALTA ENTRE CALLES FRANCISCO I. MADERO Y DURANGO, UBICADA EN LA LOCALIDAD DE CARBÓ.</t>
  </si>
  <si>
    <t>CONSTRUCCIÓN DE ALMACÉN EN ESTADIO DE BÉISBOL ARSENIO FONTES NAVARRO, CALLE FRANCISCO I. MADERO ENTRE AVENIDA MIGUEL HIDALGO Y AVENIDA REVOLUCIÓN, LOCALIDAD CARBÓ.</t>
  </si>
  <si>
    <t>CONSTRUCCIÓN DE GUARNICIONES DE LA CALLE CHIHUAHUA ENTRE CALLES ROSALES Y ARISTA, LOCALIDAD CARBÓ.</t>
  </si>
  <si>
    <t>CONSTRUCCIÓN DE GUARNICIONES EN CALLE SINALOA ENTRE CALLES ARISTA Y EMILIANO ZAPATA, LOCALIDAD CARBÓ.</t>
  </si>
  <si>
    <t>RED DE ALCANTARILLADO EN CALLE DELIA ARNOLD ENTRE CALLES FRANCISCO I. MADERO Y VICENTE GUERRERO, LOCALIDAD CARBÓ.</t>
  </si>
  <si>
    <t>REHABILITACIÓN A UN COSTADO DEL EDIFICIO DE COMANDANCIA PARA RESGUARDO DE AMBULANCIA DEL H. AYUNTAMIENTO, CALLE ESCOBEDO ENTRE AVENIDAS DOCTOR MOLINA Y MORELIA, LOCALIDAD CARBÓ.</t>
  </si>
  <si>
    <t>REHABILITACIÓN DE COMEDOR EN IGLESIA PENTECOSTAL, CALLE RAMÓN YOCUPICIO ENTRE ADOLFO RUIZ CORTÍNEZ Y JOSEFA ORTIZ DE DOMÍNGUEZ, LOCALIDAD CARBÓ.</t>
  </si>
  <si>
    <t>REHABILITACIÓN DE EDIFICIO DE COMANDANCIA, CALLE ESCOBEDO ENTRE AVENIDAS DOCTOR MOLINA Y MORELIA, LOCALIDAD CARBÓ.</t>
  </si>
  <si>
    <t>ACONDICIONAMIENTO DE SALA DE JUNTAS EN BIENES COMUNALES SAN JAVIER, DOMICILIO CONOCIDO CAMINO SAN JAVIER KILÓMETRO 2, LOCALIDAD SAN JAVIER.</t>
  </si>
  <si>
    <t>AMPLIACIÓN DE LA RED DE ENERGÍA ELÉCTRICA EN LA LOCALIDAD LA ZORRA, CARRETERA MAGDALENA - CUCURPE, KILÓMETRO 32, LOCALIDAD LA ZORRA.</t>
  </si>
  <si>
    <t>CONSTRUCCIÓN DE BARANDAL EN BIBLIOTECA PÚBLICA MUNICIPAL, CALLE HIDALGO Y CALLEJÓN ALTAMIRANO, LOCALIDAD CUCURPE.</t>
  </si>
  <si>
    <t>CONSTRUCCIÓN DE BARDA Y CERCO DE PROTECCIÓN EN ESCUELA TELESECUNDARIA NO. 81, DOMICILIO CONOCIDO BOULEVARD LUIS DONALDO COLOSIO, LOCALIDAD CUCURPE.</t>
  </si>
  <si>
    <t>PAVIMENTACIÓN EN CALLE VENUSTIANO CARRANZA, CON AVENIDA MOLINO, LOCALIDAD CUCURPE, MUNICIPIO DE CUCURPE.</t>
  </si>
  <si>
    <t>(16-MIC-125)  REHABILITACIÓN GENERAL DEL PLANTEL EN: SECUNDARIA PROF. RAFAEL N. VARELA, CALLE MIGUEL ALEMÁN VALDÉS, CUMPAS.</t>
  </si>
  <si>
    <t>AMPLIACIÓN DE RED DE ENERGÍA ELÉCTRICA, EN CALLE SAMUEL MORENO TERÁN, COLONIA NUEVO SONORA, LOCALIDAD CUMPAS.</t>
  </si>
  <si>
    <t>CONSTRUCCIÓN DE CAMELLONES Y GUARNICIONES TIPO "I" EN LA ENTRADA DEL KM  5, LOCALIDAD KM 5.</t>
  </si>
  <si>
    <t>CONSTRUCCIÓN DE CERCO EN PANTEÓN, UBICADO A UN COSTADO DE LA ESCUELA TELESECUNDARIA NO. 77 DE LA LOCALIDAD DE OJO DE AGUA.</t>
  </si>
  <si>
    <t>REHABILITACIÓN DE SALÓN EJIDAL, CALLE HERMOSILLO, CONTIGUO A PLAZA MUNICIPAL, LOCALIDAD TEONADEPA.</t>
  </si>
  <si>
    <t>CONSTRUCCIÓN DE CANCHA DEPORTIVA, EN AVENIDA DEL CARMEN, ENTRE MIGUEL ALEMÁN E IGNACIO ZARAGOZA, EN LA LOCALIDAD DE DIVISADEROS.</t>
  </si>
  <si>
    <t>CONSTRUCCIÓN E INSTALACIÓN DE NOMENCLATURAS, REDUCTORES DE VELOCIDAD Y SEÑALAMIENTOS, EN LA LOCALIDAD DE DIVISADEROS</t>
  </si>
  <si>
    <t>REHABILITACIÓN DE ALUMBRADO PÚBLICO, EN AVENIDA DEL CARMEN, AVENIDA LUIS DONALDO COLOSIO, AVENIDA SONORA, AVENIDA ÁLVARO OBREGÓN, AVENIDA NIÑOS HÉROES, CALLE PLUTARCO ELÍAS CALLES, EMILIANO ZAPATA, CALLE BENITO JUÁREZ, CALLE EJIDO, AVENIDA IGNACIO ZARAGOZA, CALLE MIGUEL ALEMÁN, AVENIDA CHAPULTEPEC, AVENIDA INDEPENDENCIA, AVENIDA GRECIA  EN LA LOCALIDAD DE DIVISADEROS.</t>
  </si>
  <si>
    <t>REHABILITACIÓN DE PAVIMENTO CON CONCRETO HIDRÁULICO EN AVENIDA DEL CARMEN ENTRE CALLES BENITO JUÁREZ Y EJIDO, EN LA LOCALIDAD DE DIVISADEROS</t>
  </si>
  <si>
    <t>(16-MIC-127)  REHABILITACIÓN GENERAL DEL PLANTEL EN:  ESCUELA DEL JARDÍN DE NIÑOS EDUARDO CLAPAREDE UBICADO EN CALLE NIÑOS HÉROES ENTRE BOULEVARD DE LAS AMÉRICAS Y AVENIDA MOCTEZUMA, EN EMPALME.</t>
  </si>
  <si>
    <t>(16-MIC-129)  REHABILITACIÓN GENERAL DEL PLANTEL EN: PRIMARIA RAFAEL RAMÍREZ, UBICADA EN CALLE PRIMERO DE MAYO, EN EMPALME.</t>
  </si>
  <si>
    <t>(16-MIC-130)  REHABILITACIÓN GENERAL DEL PLANTEL EN: REHABILITACIÓN GENERAL DEL PLANTEL DE LA ESCUELA PRIMARIA HÉCTOR MOSQUEIRA MATUTE UBICADA EN F.F.C.C, EMPALME.</t>
  </si>
  <si>
    <t>(16-MIC-131)  REHABILITACIÓN GENERAL DEL PLANTEL EN: ESCUELA PRIMARIA JOSÉ MARÍA YÁÑEZ UBICADA EN CALLE CONSTITUCIÓN ENTRE JOSÉ ROMERO Y MAXIMINO RAMÍREZ EN EMPALME.</t>
  </si>
  <si>
    <t>(16-MIC-133)  REHABILITACIÓN GENERAL DEL PLANTEL EN:  JARDÍN DE NIÑOS  REVOLUCIÓN EN BACAME NUEVO, MUNICIPIO DE ETCHOJOA.</t>
  </si>
  <si>
    <t>(16-MIC-134)  REHABILITACIÓN GENERAL DEL PLANTEL EN: PRIMARIA JOSÉ MARÍA MORELOS UBICADA EN DOMICILIO CONOCIDO, EN VILLA TRES CRUCES, ETCHOJOA.</t>
  </si>
  <si>
    <t>(16-MIC-136)  REHABILITACIÓN GENERAL DEL PLANTEL EN: PRIMARIA GENERAL LÁZARO CÁRDENAS, EN LA LOCALIDAD DE MAYOCAHUI (EL CERRO), MUNICIPIO DE ETCHOJOA.</t>
  </si>
  <si>
    <t>CONSTRUCCIÓN DE CERCO PERIMETRAL DE MALLA CICLÓNICA EN CENTRO DE EDUCACIÓN INICIAL NAUTE TEKY PANOANAKE, DOMICILIO CONOCIDO FRENTE A IGLESIA CATÓLICA SAN ISIDRO LABRADOR, LOCALIDAD BAYNORILLO.</t>
  </si>
  <si>
    <t>CONSTRUCCIÓN DE GRADAS, DOG-OUT Y BACK-STOP EN ESTADIO DE BEISBOL, CALLE 20 DE NOVIEMBRE, FRENTE A CANAL SECUNDARIO DE LA LOCALIDAD LA VASCONIA.</t>
  </si>
  <si>
    <t>CONSTRUCCIÓN DE TEJABÁN DE ESTRUCTURA METÁLICA EN CANCHA CÍVICA DE ESCUELA PRIMARIA BELISARIO DOMÍNGUEZ, DOMICILIO CONOCIDO, CALLE SIN NOMBRE FRENTE A CARRETERA EJIDO 5 DE JUNIO - BACOBAMPO, LOCALIDAD COLONIA TALAMANTE.</t>
  </si>
  <si>
    <t>CONSTRUCCIÓN DE TEJABÁN DE ESTRUCTURA METÁLICA EN CANCHA CÍVICA DE LA ESCUELA PRIMARIA CONSTITUCIÓN,  DOMICILIO CONOCIDO CALLE PRINCIPAL FRENTE A CENTRO DE SALUD, LOCALIDAD MOCORÚA.</t>
  </si>
  <si>
    <t>CONSTRUCCIÓN DE TEJABÁN DE ESTRUCTURA METÁLICA EN CANCHA CÍVICA DE PLANTEL ESCOLAR COBACH, AVENIDA JESÚS GARCÍA, ENTRE BOULEVARD RAFAELA RODRÍGUEZ Y 5 DE MAYO, LOCALIDAD ETCHOJOA.</t>
  </si>
  <si>
    <t>CONSTRUCCIÓN DE TEJABÁN DE ESTRUCTURA METÁLICA EN CANCHA CÍVICA DEPORTIVA DE PREPARATORIA CECYTES, CALLE PRINCIPAL, ENTRE NUEVO LEÓN Y JOSÉ MARÍA MORELOS, LOCALIDAD BACAME NUEVO.</t>
  </si>
  <si>
    <t>MANTENIMIENTO DE TERRACERÍAS EN CAMINOS RURALES KM 0  AL 1.575  (ANCHO 6M) TRAMO ENTRONQUE CARRETE COSTERA OBREGÓN-HUATABAMPO A LAS CUCAS EN EL MUNICIPIO DE ETCHOJOA.</t>
  </si>
  <si>
    <t>MANTENIMIENTO DE TERRACERÍAS EN CAMINOS RURALES KM 0+000  AL 1+287.3  (ANCHO 7.5M) TRAMO  BASCONCOBE A LAS MIL HECTÁREAS EN EL MUNICIPIO DE ETCHOJOA.</t>
  </si>
  <si>
    <t>MANTENIMIENTO DE TERRACERÍAS EN CAMINOS RURALES KM 0+000 AL 1+369.95  (ANCHO 7M) TRAMO ENTRONQUE CARRETERA COSTERA CD. OBREGÓN-HUATABAMPO A LA COMUNIDAD BASCONCOBE EN EL MUNICIPIO DE ETCHOJOA.</t>
  </si>
  <si>
    <t>MEJORAMIENTO DE CANCHA DEPORTIVA EN COLONIA REUBICACIÓN, CALLE COLEGIO MILITAR Y FRANCISCO MÁRQUEZ, LOCALIDAD ETCHOJOA.</t>
  </si>
  <si>
    <t>MEJORAMIENTO DE CANCHA DEPORTIVA, CALLE JESÚS RAMÍREZ Y CRUZ COTA RODRÍGUEZ, COLONIA LUIS DONALDO COLOSIO, LOCALIDAD ETCHOJOA.</t>
  </si>
  <si>
    <t>MEJORAMIENTO DE CANCHA DEPORTIVA, CALLE JUAN DE LA BARRERA, ENTRE LUIS DONALDO COLOSIO Y PELAGIO FÉLIX, COLONIA OBRERA, LOCALIDAD ETCHOJOA.</t>
  </si>
  <si>
    <t>REHABILITACIÓN DE IGLESIA CONGREGACIÓN CRISTIANA EBENEZER, CALLE TOLUCA, A UN COSTADO DEL RÍO MAYO, LOCALIDAD BACOBAMPO.</t>
  </si>
  <si>
    <t>REHABILITACIÓN DE IGLESIA DE DIOS EN MÉXICO SAHUARAL, CALLES EMILIANO ZAPATA Y ÁLVARO OBREGÓN, LOCALIDAD SAHUARAL.</t>
  </si>
  <si>
    <t>REHABILITACIÓN DE MERCADO MUNICIPAL, AVENIDA MIGUEL HIDALGO Y COSTILLA Y BOULEVARD 5 DE MAYO, LOCALIDAD ETCHOJOA.</t>
  </si>
  <si>
    <t>REHABILITACIÓN DE MERCADO MUNICIPAL, CALLES CENTRAL Y ÁLVARO OBREGÓN, LOCALIDAD BACOBAMPO.</t>
  </si>
  <si>
    <t>REHABILITACIÓN DE MUROS Y PISO EN IGLESIA DE DIOS EN MÉXICO ETCHOJOA, CALLE MIGUEL HIDALGO Y COSTILLA ESQUINA CON 16 DE SEPTIEMBRE, LOCALIDAD ETCHOJOA.</t>
  </si>
  <si>
    <t>REHABILITACIÓN DE MUROS Y PISO EN IGLESIA SAN JUAN DIEGO,  DOMICILIO CONOCIDO, LOCALIDAD EL SAHUARAL.</t>
  </si>
  <si>
    <t>REHABILITACIÓN DE SALÓN PARROQUIAL EN IGLESIA VIRGEN DE FÁTIMA, CALLE CENTRAL ENTRE AVENIDA ÁLVARO OBREGÓN Y GUSTAVO BELTRÁN, LOCALIDAD BACOBAMPO.</t>
  </si>
  <si>
    <t>SUMINISTRO E INSTALACIÓN DE EQUIPOS PARA GIMNASIO AL AIRE LIBRE EN CAMPO DEPORTIVO, AVENIDA MÉXICO ENTRE PERIFÉRICO Y CALLE OBREGÓN, LOCALIDAD BACOBAMPO.</t>
  </si>
  <si>
    <t>SUMINISTRO E INSTALACIÓN DE EQUIPOS PARA GIMNASIO AL AIRE LIBRE EN PLAZA PÚBLICA 5 DE MAYO, BOULEVARD ÁLVARO OBREGÓN, ENTRE CALLES NO REELECCIÓN Y 15 DE MAYO, LOCALIDAD ETCHOJOA.</t>
  </si>
  <si>
    <t>SUMINISTRO E INSTALACIÓN DE EQUIPOS PARA GIMNASIO AL AIRE LIBRE EN PLAZA PÚBLICA ANSELMO MACÍAS,  CALLE CHIHUAHUA, ENTRE LÁZARO CÁRDENAS Y CENTRAL, LOCALIDAD BACOBAMPO.</t>
  </si>
  <si>
    <t>SUMINISTRO E INSTALACIÓN DE EQUIPOS PARA GIMNASIO AL AIRE LIBRE EN PLAZA PÚBLICA, CALLE MARIANO MATAMOROS ENTRE SONORA Y NAYARIT, LOCALIDAD BACAME NUEVO.</t>
  </si>
  <si>
    <t>SUMINISTRO E INSTALACIÓN DE EQUIPOS PARA GIMNASIO AL AIRE LIBRE EN PUEBLO VIEJO, CALLE CRUZ COTA BARRERAS ENTRE GILBERTO OBREGÓN Y JESÚS RAMÍREZ, COLONIA PUEBLO VIEJO, LOCALIDAD ETCHOJOA.</t>
  </si>
  <si>
    <t>CONSTRUCCIÓN DE CAMPO DE SOFTBOL UBICADO EN DOMICILIO CONOCIDO DE LA LOCALIDAD DE MABEJAQUI.</t>
  </si>
  <si>
    <t>REHABILITACIÓN DE CENTRO COMUNITARIO DE LA COMUNIDAD DE LA BOCANA.</t>
  </si>
  <si>
    <t>REHABILITACIÓN DE PLAZA INDÍGENA UBICADA EN CARRETERA ETCHOJOA-BACOBAMPO ENTRE BENITO JUÁREZ Y CUAUHTÉMOC, COLONIA LUIS DONALDO COLOSIO, EN LA LOCALIDAD DE ETCHOJOA.</t>
  </si>
  <si>
    <t>REHABILITACIÓN DE PLAZA PÚBLICA EN LA COMUNIDAD DE BACAME NUEVO UBICADA EN CALLE NAYARIT ENTRE FRANCISCO JAVIER MINA Y MARIANO MATAMOROS, EN LA COMUNIDAD DE BACAME NUEVO.</t>
  </si>
  <si>
    <t>(16-SUB-019)  CONSTRUCCIÓN DE SUBESTACIÓN ELÉCTRICA Y ALIMENTADORES ELÉCTRICOS EN ESCUELA PRIMARIA MIGUEL HIDALGO Y COSTILLA UBICADA EN LA LOCALIDAD DE CUCHUTA, ESQUEDA, FRONTERAS.</t>
  </si>
  <si>
    <t>CONSTRUCCIÓN DE CANCHA DEPORTIVA EN COLONIA YAQUI, CALLE YAQUI Y CALLE NAVOJOA, LOCALIDAD FRONTERAS.</t>
  </si>
  <si>
    <t>CONSTRUCCIÓN DE RED DE DRENAJE EN KILÓMETRO 47, CALLE DEL ESTADIO Y VARIAS CALLES AL ORIENTE, LOCALIDAD EJIDO KM 47.</t>
  </si>
  <si>
    <t>INSTALACIÓN DE LUMINARIAS PARA ALUMBRADO PÚBLICO EN VARIAS CALLES Y AVENIDAS DEL EJIDO RUÍZ CORTÍNEZ.</t>
  </si>
  <si>
    <t>INSTALACIÓN DE LUMINARIAS PARA ALUMBRADO PÚBLICO VARIAS CALLES Y AVENIDAS DE LA COMUNIDAD DE TURICACHI.</t>
  </si>
  <si>
    <t>CONSTRUCCIÓN DE PALAPAS JUNTO AL RÍO, UBICADO EN CALLE LUIS COSME BARCELÓ FINAL, LOCALIDAD GRANADOS.</t>
  </si>
  <si>
    <t>PAVIMENTACIÓN CON CONCRETO HIDRÁULICO EN BOULEVARD ABELARDO L. RODRÍGUEZ, ENTRE AVENIDA "A" Y CALLE PLAZA MIGUEL ALEMÁN, LOCALIDAD GRANADOS.</t>
  </si>
  <si>
    <t>REHABILITACIÓN DE INSTALACIONES EN ESTADIO MUNICIPAL DE BEISBOL, CALLE LUIS COSME BARCELÓ NO. 14, LOCALIDAD GRANADOS.</t>
  </si>
  <si>
    <t>SUMINISTRO Y COLOCACIÓN DE APARATOS DE EJERCICIO EN CENTRO DEPORTIVO SAN ISIDRO, CALLE LUIS COSME BARCELÓ NO. 1, LOCALIDAD GRANADOS.</t>
  </si>
  <si>
    <t>(16-MIC-147)  REHABILITACIÓN GENERAL DEL PLANTEL EN: JARDÍN DE NIÑOS  ILI TAA TÁCHIRA, DOMICILIO CONOCIDO, UBICADO EN VÍCAM (SWITCH) GUAYMAS.</t>
  </si>
  <si>
    <t>(16-MIC-148)  REHABILITACIÓN GENERAL DEL PLANTEL EN: JARDÍN DE NIÑOS  ELI BAISE ÉBOLI, DOMICILIO CONOCIDO, UBICADO EN PÓTAM, GUAYMAS.</t>
  </si>
  <si>
    <t>(16-MIC-149)   REPARACIÓN DEL SISTEMA ELÉCTRICO DEL PLANTEL EN JARDÍN DE NIÑOS  MARÍA ELENA CHANES, UBICADO EN CALLE 8 Y AVENIDA 6, GUAYMAS.</t>
  </si>
  <si>
    <t>(16-MIC-150)  REPARACIÓN DEL SISTEMA ELÉCTRICO DEL PLANTEL EN JARDÍN DE NIÑOS  MARÍA LUISA ALCOTT, UBICADO EN CALLE VÍCAM, EN GUAYMAS.</t>
  </si>
  <si>
    <t>(16-MIC-151)  REHABILITACIÓN GENERAL DEL PLANTEL EN: JARDÍN DE NIÑOS MIGUEL HIDALGO Y COSTILLA, OBREGÓN COLONIA LOMA LINDA, GUAYMAS.</t>
  </si>
  <si>
    <t>(16-MIC-152)  REHABILITACIÓN GENERAL DEL PLANTEL EN:  JARDÍN DE NIÑOS NUEVA CREACIÓN (NIZA), UBICADO EN CALLE MONT PELLIER, EN GUAYMAS.</t>
  </si>
  <si>
    <t>(16-MIC-154)  REHABILITACIÓN GENERAL DEL PLANTEL EN: ESCUELA PRIMARIA CAPITÁN GABRIEL ZAPAJIZA, UBICADA EN DOMICILIO CONOCIDO, EN HUIRIBIS.</t>
  </si>
  <si>
    <t xml:space="preserve">(16-MIC-155)  REHABILITACIÓN GENERAL DEL PLANTEL EN: ESCUELA PRIMARIA FRANCISCO I. MADERO, UBICADA EN AVENIDA 16 Y BOULEVARD BENITO JUÁREZ, EN GUASIMITAS, </t>
  </si>
  <si>
    <t>(16-MIC-156)  REHABILITACIÓN GENERAL DEL PLANTEL EN: ESCUELA PRIMARIA FELIPE MATUZ CÓRDOVA, UBICADA EN DOMICILIO CONOCIDO, EN LA LOCALIDAD DE VÍCAM (SWITCH).</t>
  </si>
  <si>
    <t>(16-MIC-157)  REHABILITACIÓN GENERAL DEL PLANTEL EN: ESCUELA PRIMARIA LÁZARO CÁRDENAS UBICADA EN DOMICILIO CONOCIDO, LOCALIDAD CÁRDENAS.</t>
  </si>
  <si>
    <t>(16-MIC-158)  REHABILITACIÓN GENERAL DEL PLANTEL EN: ESCUELA PRIMARIA 18 DE MARZO, CALLE CARLOS RANDALL, GUAYMAS.</t>
  </si>
  <si>
    <t>(16-MIC-159)  REHABILITACIÓN GENERAL DEL PLANTEL EN: ESCUELA PRIMARIA 15 DE SEPTIEMBRE, UBICADA EN CALLE COLINA DEL REY, EN GUAYMAS.</t>
  </si>
  <si>
    <t>(16-MIC-160)  REHABILITACIÓN GENERAL DEL PLANTEL EN: ESCUELA PRIMARIA MIGUEL HIDALGO, TURQUESA SN COLONIA RODRÍGUEZ ALCAINE, EN GUAYMAS.</t>
  </si>
  <si>
    <t>(16-MIC-161)  REPARACIÓN DEL SISTEMA ELÉCTRICO DEL PLANTEL EN JARDÍN DE NIÑOS  MARÍA ELENA ARBALLO PIÑUELAS, UBICADO EN BOULEVARD BENITO JUÁREZ SUR, EN GUAYMAS.</t>
  </si>
  <si>
    <t>(16-MIC-163)  REHABILITACIÓN GENERAL DEL PLANTEL EN: TELESECUNDARIA 331, UBICADA EN DOMICILIO CONOCIDO, VÍCAM PUEBLO, EN GUAYMAS.</t>
  </si>
  <si>
    <t>(16-MIC-164)  REHABILITACIÓN GENERAL DEL PLANTEL EN:  TELESECUNDARIA 353, UBICADA EN DOMICILIO CONOCIDO, EN LA LOCALIDAD DE VÍCAM (SWITCH).</t>
  </si>
  <si>
    <t>(16-SUB-023)  REHABILITACIÓN DEL SISTEMA ELÉCTRICO DE MEDIA TENSIÓN JARDÍN DE NIÑOS MIGUEL HIDALGO Y COSTILLA, CALLE OBREGÓN, COLONIA LOMA LINDA, GUAYMAS.</t>
  </si>
  <si>
    <t>(16-SUB-024)  REHABILITACIÓN DEL SISTEMA ELÉCTRICO DE MEDIA TENSIÓN ESCUELA PRIMARIA FRANCISCO I. MADERO, DOMICILIO CONOCIDO, LOCALIDAD GUASIMITAS, GUAYMAS.</t>
  </si>
  <si>
    <t>(16-SUB-025)  REHABILITACIÓN DEL SISTEMA ELÉCTRICO DE MEDIA TENSIÓN ESCUELA PRIMARIA NUEVA CREACIÓN CASA AZUL, DOMICILIO CONOCIDO, CASA AZUL, GUAYMAS.</t>
  </si>
  <si>
    <t>(16-SUB-026)  REHABILITACIÓN DEL SISTEMA ELÉCTRICO DE MEDIA TENSIÓN TELESECUNDARIA 370, DOMICILIO CONOCIDO, CASA AZUL, GUAYMAS.</t>
  </si>
  <si>
    <t>CONSTRUCCIÓN DE BAÑOS, BODEGA, FACHADA PRINCIPAL Y COLOCACIÓN DE VITROPISO EN ESCUELA PRIMARIA BILINGÜE JUAN MALDONADO TETABIATE, DOMICILIO CONOCIDO, POBLADO DE VÍCAM PUEBLO.</t>
  </si>
  <si>
    <t>CONSTRUCCIÓN DE BARDA Y FACHADA PRINCIPAL EN IGLESIA SAN JOSÉ,  DOMICILIO CONOCIDO DEL EJIDO SAN JOSÉ DE GUAYMAS.</t>
  </si>
  <si>
    <t>CONSTRUCCIÓN DE CANCHA DEPORTIVA EN ESCUELA PRIMARIA FRANCISCA MAYTORENA CAMPILLO, DOMICILIO CONOCIDO DEL POBLADO LA SALVACIÓN.</t>
  </si>
  <si>
    <t>CONSTRUCCIÓN DE CANCHA Y RAMPAS EN ESCUELA PRIMARIA LORETO ENCINAS DE AVILÉS,  CALLE 14 Y AVENIDA SERDÁN, COLONIA CENTRO, LOCALIDAD GUAYMAS.</t>
  </si>
  <si>
    <t>CONSTRUCCIÓN DE CERCO DE HERRERÍA Y COLOCACIÓN DE VITROPISO EN CAPILLA DE LA SANTÍSIMA TRINIDAD, CALLE FAUSTINO FÉLIX SERNA Y CALZADA DE LOS SAHUAROS, COLONIA LAS PALMAS, LOCALIDAD GUAYMAS.</t>
  </si>
  <si>
    <t>CONSTRUCCIÓN DE CERCO PERIMETRAL EN ESCUELA PRIMARIA RICARDO PÉREZ, AVENIDAS PROFESORA JESÚS A. DE RUÍZ Y BENITO JUÁREZ, LOCALIDAD POBLADO DE ORTIZ.</t>
  </si>
  <si>
    <t>CONSTRUCCIÓN DE CUBIERTA DE LÁMINA EN ESCUELA PRIMARIA FRANCISCO MÁRQUEZ,  DOMICILIO CONOCIDO DEL EJIDO FRANCISCO MÁRQUEZ.</t>
  </si>
  <si>
    <t>CONSTRUCCIÓN DE CUBIERTA DE LÁMINA EN ESCUELA PRIMARIA RURAL CAJEME, DOMICILIO CONOCIDO DEL POBLADO DE LAS GUÁSIMAS DE BELÉM.</t>
  </si>
  <si>
    <t>CONSTRUCCIÓN DE CUBIERTA DE LÁMINA EN ESCUELA TELESECUNDARIA NO. 124, DOMICILIO CONOCIDO, LOCALIDAD EJIDO SAN JOSÉ DE GUAYMAS.</t>
  </si>
  <si>
    <t>CONSTRUCCIÓN DE CUBIERTA DE LÁMINA Y AMPLIACIÓN DE CANCHA CÍVICA EN JARDÍN DE NIÑOS HÉROES DE LA INDEPENDENCIA, CALLE CINCO, AVENIDA QUINTA, FRACCIONAMIENTO LAS PLAYITAS, LOCALIDAD GUAYMAS.</t>
  </si>
  <si>
    <t>CONSTRUCCIÓN DE CUBIERTA DE LÁMINA Y CANCHA CÍVICA EN JARDÍN DE NIÑOS MARÍA ELENA ARBALLO, BOULEVARD BENITO JUÁREZ, COLONIA SAN VICENTE, LOCALIDAD GUAYMAS.</t>
  </si>
  <si>
    <t>CONSTRUCCIÓN DE CUBIERTA DE LÁMINA, PISO Y BARDA PERIMETRAL EN TEMPLO DE NUESTRA SEÑORA DEL PERPETUO SOCORRO, CALLE SIN NOMBRE ENTRE AVENIDAS JOSÉ MARTÍNEZ BERNAL Y GASPAR ZARAGOZA, COLONIA PETROLERA, LOCALIDAD GUAYMAS.</t>
  </si>
  <si>
    <t>CONSTRUCCIÓN DE RAMPA Y MURO DE CONTENCIÓN EN CIRCUNVALACIÓN LAS PLAZAS, CALLE  VÍCTOR ROBERTO PARRA M,  COLONIA AMPLIACIÓN MIGUEL HIDALGO, LOCALIDAD GUAYMAS.</t>
  </si>
  <si>
    <t>FABRICACIÓN DE GRADAS EN ESCUELA PRIMARIA FRANCISCO L. LLANO, BOULEVARD BENITO JUÁREZ, COLONIA MIGUEL HIDALGO, LOCALIDAD GUAYMAS.</t>
  </si>
  <si>
    <t>IMPERMEABILIZACIÓN DE TECHOS EN PARROQUIA SAN VICENTE DE PAUL, CALLE 10 Y AVENIDA IV, COLONIA SAN VICENTE, LOCALIDAD GUAYMAS.</t>
  </si>
  <si>
    <t>INSTALACIÓN DE MALLA CICLÓNICA  EN CANCHA DE USOS MÚLTIPLES, DOMICILIO CONOCIDO, EN EL EJIDO LÁZARO CÁRDENAS.</t>
  </si>
  <si>
    <t>REHABILITACIÓN DE PASILLOS EN JARDÍN DE NIÑOS PLUTARCO ELÍAS CALLES, CALLE 33, AVENIDA 18, COLONIA GOLONDRINAS, LOCALIDAD GUAYMAS.</t>
  </si>
  <si>
    <t>REHABILITACIÓN DE TANQUE DE ALMACENAMIENTO DE AGUA Y COLOCACIÓN DE CERCO PERIMETRAL DEL EJIDO LA MISA, DOMICILIO CONOCIDO EN EJIDO LA MISA.</t>
  </si>
  <si>
    <t>REHABILITACIÓN DE TECHO DE AULAS EN CENTRO DE CAPACITACIÓN PARA EL TRABAJO INDUSTRIAL NO. 23, CALLE 20 ENTRE AVENIDAS 4 Y 5, COLONIA CENTRO, LOCALIDAD GUAYMAS.</t>
  </si>
  <si>
    <t>(16-MIC-050)  REHABILITACIÓN GENERAL DEL PLANTEL EN: SECUNDARIA GRAL. 6 LUIS DONALDO COLOSIO, CALLE MARGARITA MAZA DE JUÁREZ, HERMOSILLO.</t>
  </si>
  <si>
    <t>(16-MIC-168)  REHABILITACIÓN GENERAL DEL PLANTEL EN: SECUNDARIA GENERAL JUAN ESCUTIA, UBICADA EN PROLONGACIÓN REFORMA Y MANUEL OJEDA, EN HERMOSILLO.</t>
  </si>
  <si>
    <t>(16-MIC-170)  REHABILITACIÓN GENERAL DEL PLANTEL EN:  JARDÍN DE NIÑOS PRIMEROS PASOS UBICADO EN CALLES UNIVERSIDAD Y EMILIANA DE ZUBELDIA,</t>
  </si>
  <si>
    <t>(16-MIC-171)  REHABILITACIÓN GENERAL DEL PLANTEL EN: JARDÍN DE NIÑOS MIGUEL ALEMÁN VALDEZ, UBICADO EN CALLE BENITO JUÁREZ GARCÍA, EN LA LOCALIDAD DEL POBLADO MIGUEL ALEMÁN, HERMOSILLO.</t>
  </si>
  <si>
    <t>(16-MIC-172)  REPARACIÓN DEL SISTEMA ELÉCTRICO DEL PLANTEL EN JARDÍN DE NIÑOS  BENITO JUÁREZ, UBICADO EN CALLE ELVA MINERVA NORZAGARAY MENDÍVIL, EN HERMOSILLO.</t>
  </si>
  <si>
    <t>(16-MIC-174)  REHABILITACIÓN GENERAL DEL PLANTEL EN:  JARDÍN DE NIÑOS  CUAUHTÉMOC, EBANISTAS SN, COLONIA ADOLFO DE LA HUERTA, HERMOSILLO.</t>
  </si>
  <si>
    <t>(16-MIC-175)  REHABILITACIÓN GENERAL DEL PLANTEL EN: JARDÍN DE NIÑOS GUSTAVO ADOLFO BÉCQUER, UBICADO EN CALLE SEGURO SOCIAL Y PROLONGACIÓN GARMENDIA COLONIA MODELO</t>
  </si>
  <si>
    <t>(16-MIC-177)  REHABILITACIÓN GENERAL DEL PLANTEL EN:  JARDÍN DE NIÑOS ISAURA RIVERA DE HOYOS, UBICADA EN CALLE DE LOS CUATES, COLONIA METALERA, EN HERMOSILLO.</t>
  </si>
  <si>
    <t>(16-MIC-178)  REHABILITACIÓN GENERAL DEL PLANTEL EN:  JARDÍN DE NIÑOS LEÓN FELIPE UBICADO EN CALLE CATALANA COLONIA LAS GRANJAS</t>
  </si>
  <si>
    <t>(16-MIC-179)  REHABILITACIÓN GENERAL DEL PLANTEL EN:  JARDÍN DE NIÑOS  FACUNDO BERNAL, FRANCISCO JAVIER MINA COLONIA CERRO DE LA CAMPANA, HERMOSILLO.</t>
  </si>
  <si>
    <t>(16-MIC-181)  REHABILITACIÓN GENERAL DEL PLANTEL EN: JARDÍN DE NIÑOS ESTEFANÍA CASTAÑEDA, CALLE CABO SAN PEDRO, HERMOSILLO.</t>
  </si>
  <si>
    <t>(16-MIC-182)  REHABILITACIÓN GENERAL DEL PLANTEL EN:  ESCUELA DEL JARDÍN DE NIÑOS TUTULI ILI USI UBICADA EN CALLE ANGOSTURA Y PERIFÉRICO ORIENTE, EN HERMOSILLO.</t>
  </si>
  <si>
    <t>(16-MIC-184)  REHABILITACIÓN GENERAL DEL PLANTEL EN:  JARDÍN DE ARCO IRIS, UBICADO EN CALLE ARCO IRIS, EN HERMOSILLO.</t>
  </si>
  <si>
    <t>(16-MIC-186)  REHABILITACIÓN GENERAL DEL PLANTEL EN: JARDÍN DE NIÑOS TLANEXTLI, CALLE MANUEL S. CORBALÁ, HERMOSILLO.</t>
  </si>
  <si>
    <t>(16-MIC-189)  REHABILITACIÓN GENERAL DEL PLANTEL EN:  JARDÍN DE NIÑOS  MANUEL GUTIÉRREZ NÁJERA UBICADO EN CALLES ELIGIO ANCONA Y SANTA ROSA COLONIA SOLIDARIDAD</t>
  </si>
  <si>
    <t>(16-MIC-190)  REHABILITACIÓN GENERAL DEL PLANTEL EN:  JARDÍN DE NIÑOS DESERET, UBICADO EN CALLE REPUBLICA DE PANAMÁ Y JUAN G. DURAN, EN HERMOSILLO.</t>
  </si>
  <si>
    <t>(16-MIC-191)  REHABILITACIÓN GENERAL DEL PLANTEL EN: ESCUELA DEL JARDÍN DE NIÑOS JUAN FRANCISCO MEZA GALAVIZ, UBICADO EN MARGARITA MÉNDEZ Y PROFESOR LEO SANDOVAL EN HERMOSILLO.</t>
  </si>
  <si>
    <t>(16-MIC-192)  REHABILITACIÓN GENERAL DEL PLANTEL EN: JARDÍN DE NIÑOS  SYLVIA MUNGUÍA LLANES UBICADO EN CALLE GENERAL PIÑA FINAL COLONIA SAN LUIS</t>
  </si>
  <si>
    <t>(16-MIC-194)  REHABILITACIÓN GENERAL DEL PLANTEL EN: JARDÍN DE NIÑOS ARMIDA DE LA VARA Y ROBLES, UBICADA EN CALLE ALEJANDRÍA, EN HERMOSILLO.</t>
  </si>
  <si>
    <t xml:space="preserve">(16-MIC-195)  REHABILITACIÓN GENERAL DEL PLANTEL EN:  JARDÍN DE NIÑOS  PLATÓN UBICADO EN CALLE DESCARTES FINAL </t>
  </si>
  <si>
    <t>(16-MIC-197)  REHABILITACIÓN GENERAL DEL PLANTEL EN:  JARDÍN DE NIÑOS INFANTES DEL FUTURO, UBICADO EN CALLE SAN PEDRO, EN HERMOSILLO.</t>
  </si>
  <si>
    <t>(16-MIC-198)  REHABILITACIÓN GENERAL DEL PLANTEL EN: JARDÍN DE NIÑOS  MARGARITA GÓMEZ PALACIO MUÑOZ, UBICADO EN CALLE PUEBLO BAJO FINAL COLONIA PUEBLITOS</t>
  </si>
  <si>
    <t>(16-MIC-199)  REHABILITACIÓN GENERAL DEL PLANTEL EN:  CAM 29 UBICADO EN TERRENATE, COLONIA RESIDENCIAL DE ANZA, EN HERMOSILLO.</t>
  </si>
  <si>
    <t>(16-MIC-206)  REHABILITACIÓN GENERAL DEL PLANTEL EN: ESCUELA JARDÍN DE NIÑOS JOSEFINA PADILLA DE JIMÉNEZ UBICADA EN ARROYO EL LLANO Y ARROYO LOS YAQUIS, DEL FRACCIONAMIENTO LOS ARROYOS, EN HERMOSILLO.</t>
  </si>
  <si>
    <t>(16-MIC-207)  REHABILITACIÓN GENERAL DEL PLANTEL EN: PRIMARIA JUAN ENRIQUE PESTALOZZI, CALLE JOSÉ ABRAHAM MENDÍVIL, HERMOSILLO.</t>
  </si>
  <si>
    <t>(16-MIC-208)  REHABILITACIÓN GENERAL DEL PLANTEL EN: ESCUELA PRIMARIA VICENTE GUERRERO UBICADA PLUTARCO FINAL EN LOCALIDAD EL TAZAJAL, HERMOSILLO.</t>
  </si>
  <si>
    <t>(16-MIC-209)  REHABILITACIÓN GENERAL DEL PLANTEL EN:  ESCUELA PRIMARIA  HERMANOS FLORES MAGÓN, UBICADA EN CALLE ANDALUZA, EN HERMOSILLO.</t>
  </si>
  <si>
    <t>(16-MIC-210)  REHABILITACIÓN GENERAL DEL PLANTEL EN:  PRIMARIA GENERAL VICENTE GUERRERO, BLVD. LUIS ENCINAS JOHNSON, HERMOSILLO.</t>
  </si>
  <si>
    <t xml:space="preserve">(16-MIC-211)  REHABILITACIÓN GENERAL DEL PLANTEL EN: ESCUELA PRIMARIA ESTADO DE OAXACA, UBICADA EN CALLE AMÉRICAS Y BOULEVARD LUIS ENCINAS COLONIA LA HUERTA, </t>
  </si>
  <si>
    <t>(16-MIC-212)  REHABILITACIÓN GENERAL DEL PLANTEL EN: ESCUELA PRIMARIA CINCO DE MAYO, UBICADA EN CALLE JESÚS GARCÍA MORALES, HERMOSILLO.</t>
  </si>
  <si>
    <t>(16-MIC-214)  REHABILITACIÓN GENERAL DEL PLANTEL EN: ESCUELA PRIMARIA ÁLVARO OBREGÓN UBICADA ENOJO DE TECOLOTE Y TOBOSO AMARILLO, EN HERMOSILLO.</t>
  </si>
  <si>
    <t>(16-MIC-215)  REHABILITACIÓN GENERAL DEL PLANTEL EN:  ESCUELA PRIMARIA CLUB DE LEONES 3, UBICADA EN DOMICILIO CONOCIDO, LOCALIDAD MINEROS DE PILARES, EN HERMOSILLO.</t>
  </si>
  <si>
    <t>(16-MIC-216)  REHABILITACIÓN GENERAL DEL PLANTEL EN: ESCUELA PRIMARIA MIGUEL HIDALGO UBICADA EN CALLE GILDARDO MAGAÑA, HERMOSILLO.</t>
  </si>
  <si>
    <t>(16-MIC-217)  REHABILITACIÓN GENERAL DEL PLANTEL EN:  ESCUELA PRIMARIA 5 DE MAYO, UBICADA EN AVENIDA ARMIDA NÚÑEZ DE LEÓN Y CALLE 5 DE MAYO, CAMPO DEL CARMEN, HERMOSILLO.</t>
  </si>
  <si>
    <t>(16-MIC-218)  REHABILITACIÓN GENERAL DEL PLANTEL EN: ESCUELA PRIMARIA EJIDO VILLA DE SÉRIS, UBICADA EN PERIFÉRICO SUR, EN HERMOSILLO.</t>
  </si>
  <si>
    <t>(16-MIC-219)  REHABILITACIÓN GENERAL DEL PLANTEL EN:  ESCUELA PRIMARIA ALEJANDRO GONZÁLEZ GARZA UBICADA EN DOMICILIO CONOCIDO, LOCALIDAD MESA DEL SERI, EN HERMOSILLO.</t>
  </si>
  <si>
    <t>(16-MIC-220)  REHABILITACIÓN GENERAL DEL PLANTEL EN: PRIMARIA VICENTE LOMBARDO TOLEDANO, CALLE QUEROBABI, HERMOSILLO.</t>
  </si>
  <si>
    <t>(16-MIC-221)  REHABILITACIÓN GENERAL DEL PLANTEL EN: ESCUELA PRIMARIA RAFAEL SANTA CRUZ REYES, UBICADA EN PUEBLO BAJO ENTRE CALLES AGUSTÍN F. Y ZAMORA  COLONIA PUEBLITOS</t>
  </si>
  <si>
    <t>(16-MIC-222)  REHABILITACIÓN GENERAL DEL PLANTEL EN: ESCUELA PRIMARIA ERNESTO LÓPEZ RIESGO, UBICADA EN AVENIDA DEL GRANERO Y A. LÓPEZ RIESGO, COLONIA ALTARES,</t>
  </si>
  <si>
    <t>(16-MIC-223)  REHABILITACIÓN GENERAL DEL PLANTEL EN: ESCUELA PRIMARIA IGNACIO SALAZAR QUIROZ UBICADA EN CALLE AGUILUCHO ENTRE BOULEVARD ARRENDARÍO Y ATUNES, EN HERMOSILLO</t>
  </si>
  <si>
    <t>(16-MIC-224)  REHABILITACIÓN GENERAL DEL PLANTEL EN:  ESCUELA PRIMARIA LUIS ARTURO PALMA MEZA UBICADA EN HERMOSILLO.</t>
  </si>
  <si>
    <t>(16-MIC-225)  REHABILITACIÓN GENERAL DEL PLANTEL EN: ESCUELA PRIMARIA SEBASTIÁN ARVAYO  UBICADO CALLE CHANATE ENTRE NAVOJOA Y DE LA CRUZADA EN FRACCIONAMIENTO PUERTA REAL</t>
  </si>
  <si>
    <t>(16-MIC-226)  REHABILITACIÓN GENERAL DEL PLANTEL EN: PRIMARIA NUEVA CREACIÓN LOS ÁNGELES, UBICADA EN CALLE ASPROMONTE DE HERMOSILLO.</t>
  </si>
  <si>
    <t>(16-MIC-228)  REHABILITACIÓN GENERAL DEL PLANTEL EN: JARDÍN DE NIÑOS JOSÉ MARÍA MORELOS, UBICADO EN CALLES GUADALUPE VICTORIA Y ENRIQUE QUIJADA COLONIA BALDERRAMA EN HERMOSILLO.</t>
  </si>
  <si>
    <t>(16-MIC-229)  REHABILITACIÓN GENERAL DEL PLANTEL EN: JARDÍN DE NIÑOS  EVANGELINA VÁZQUEZ DE MORALES, UBICADO EN CALLE TÁSCATE 95, TERRANOVA, HERMOSILLO.</t>
  </si>
  <si>
    <t>(16-MIC-230)  REHABILITACIÓN GENERAL DEL PLANTEL EN: JARDÍN DE NIÑOS BLANCA AZUCENA ESQUER TORRES, UBICADA EN CALLE LAS MONTURAS, COLONIA TERRANOVA, EN HERMOSILLO.</t>
  </si>
  <si>
    <t>(16-MIC-231)  REHABILITACIÓN GENERAL DEL PLANTEL EN: JARDÍN DE NIÑOS MARÍA TERESA P. DE MORENO, UBICADO EN CALLE CAMPO VERDE ENTRE CALLES UNIDAD Y OSEGUERA  COLONIA SOLIDARIDAD EN HERMOSILLO.</t>
  </si>
  <si>
    <t>(16-MIC-232)  REHABILITACIÓN GENERAL DEL PLANTEL EN:  JARDÍN DE NIÑOS QUISIIL, UBICADO EN CALLE GILA 57, NUEVO HERMOSILLO, EN HERMOSILLO.</t>
  </si>
  <si>
    <t>(16-MIC-233)  REHABILITACIÓN GENERAL DEL PLANTEL EN: JARDÍN DE NIÑOS EVA MONTEVERDE DE QUIROGA, BLVD. ALFONSO LÓPEZ RIESGO COLONIA ALTARES, HERMOSILLO.</t>
  </si>
  <si>
    <t>(16-MIC-234)  REHABILITACIÓN GENERAL DEL PLANTEL EN: JARDÍN DE NIÑOS TOMÁS GRIJALVA DÁVILA, UBICADO EN CALLES SIERRA COLORADA Y CAMPANERO  COLONIA SOLIDARIDAD EN HERMOSILLO.</t>
  </si>
  <si>
    <t>(16-MIC-235)  REHABILITACIÓN GENERAL DEL PLANTEL EN: ESCUELA PRIMARIA ENRIQUE C. RÉBSAMEN UBICADA EN CALLE OJO DE TECOLOTE FINAL ENTRE CACTUS Y TOBOSO AMARILLO, COLONIA LOS OLIVOS, EN HERMOSILLO.</t>
  </si>
  <si>
    <t>(16-MIC-236)  REHABILITACIÓN GENERAL DEL PLANTEL EN:  CAM MARÍA DEL CARMEN ÁLVAREZ FIGUEROA, UBICADA EN CALLE OLIVARES ESQUINA IGNACIO ALTAMIRANO, HERMOSILLO.</t>
  </si>
  <si>
    <t>(16-MIC-239)  REHABILITACIÓN GENERAL DEL PLANTEL EN: CAME 16 PROF. LUIS EDGARDO AINZA CANIZARES UBICADO EN CALLES VILLA DEL BOSQUE Y VILLA HERMOSA COLONIA LAS VILLAS, EN HERMOSILLO.</t>
  </si>
  <si>
    <t>(16-MIC-240)  REHABILITACIÓN GENERAL DEL PLANTEL EN: ESCUELA PRIMARIA  PROFA. ZOILA REYNA DE PALAFOX, UBICADA EN CALLES CATUREGLI Y LERDO DE TEJADA COLONIA JARDINES, EN HERMOSILLO.</t>
  </si>
  <si>
    <t>(16-MIC-241)  REHABILITACIÓN GENERAL DEL PLANTEL EN: ESCUELA PRIMARIA PROF. ROSALÍO E. MORENO UBICADA EN AVENIDA DE LA CULTURA Y COMONFORT COLONIA VILLA DE SÉRIS NORTE, EN HERMOSILLO.</t>
  </si>
  <si>
    <t>(16-MIC-242)  REHABILITACIÓN GENERAL DEL PLANTEL EN: ESCUELA PRIMARIA  GUSTAVO ADOLFO URUCHURTU, UBICADA EN CALLES BALDERRAMA E INDEPENDENCIA COLONIA VILLA DE SÉRIS SUR, EN HERMOSILLO.</t>
  </si>
  <si>
    <t>(16-MIC-243)  REHABILITACIÓN GENERAL DEL PLANTEL EN: ESCUELA PRIMARIA ELISA W. DE BERAUD, UBICADA EN AV. ZACATECAS SN, 5 DE MAYO, EN HERMOSILLO.</t>
  </si>
  <si>
    <t>(16-MIC-244)  REHABILITACIÓN GENERAL DEL PLANTEL EN:  ESCUELA PRIMARIA PROFESORA GUADALUPE ORTEGA DE SUAREZ UBICADA EN BOULEVARD BERRENDO ENTRE BOULEVARD CAPOMO Y PEÑASCO BLANCO EN HERMOSILLO.</t>
  </si>
  <si>
    <t>(16-MIC-246)  REHABILITACIÓN GENERAL DEL PLANTEL EN: ESCUELA PRIMARIA CLUB DE LEONES 1, UBICADA EN CALLE CALIFORNIA FINAL ,EN HERMOSILLO.</t>
  </si>
  <si>
    <t>(16-MIC-248)  REHABILITACIÓN GENERAL DEL PLANTEL EN: PRIMARIA PROF. MIGUEL GERARDO VALDEZ MOTAVELASCO, CALLE PEÑA COLORADA</t>
  </si>
  <si>
    <t>(16-MIC-249)  REHABILITACIÓN GENERAL DEL PLANTEL EN: ESCUELA PRIMARIA ENRIQUETA PARODI, UBICADA EN CALLE 14 DE ABRIL, HERMOSILLO.</t>
  </si>
  <si>
    <t>(16-MIC-251)  REHABILITACIÓN GENERAL DEL PLANTEL EN:  ESCUELA PRIMARIA  BERNARDO RIVERA RODRÍGUEZ, UBICADA EN CALLE GILA  ENTRE CALLES COLA BLANCA Y HORIZONTE COLONIA NUEVO HERMOSILLO SUR Y</t>
  </si>
  <si>
    <t>(16-MIC-252)  REHABILITACIÓN GENERAL DEL PLANTEL EN:  ESCUELA PRIMARIA PEDRO VÁZQUEZ RUBIANO, UBICADA EN DEL ALGODÓN ENTRE SÉMOLA Y BOULEVARD LUZ VALENCIA EN HERMOSILLO.</t>
  </si>
  <si>
    <t>(16-MIC-255)  REHABILITACIÓN GENERAL DEL PLANTEL EN: ESCUELA TELESECUNDARIA PROFESOR ALBERTO GUTIÉRREZ, DOMICILIO CONOCIDO, LOCALIDAD DE MESA DEL SERI, EN HERMOSILLO.</t>
  </si>
  <si>
    <t>(16-MIC-256)  REHABILITACIÓN GENERAL DEL PLANTEL EN: TELESECUNDARIA 260, UBICADA EN DOMICILIO CONOCIDO EN LA LOCALIDAD DE PUNTA CHUECA.</t>
  </si>
  <si>
    <t>(16-MIC-257)  REHABILITACIÓN GENERAL DEL PLANTEL EN: PRIMARIA NUEVA CREACIÓN URBI VILLA DEL CEDRO, UBICADA EN CALLE TETAKAWI, EN HERMOSILLO.</t>
  </si>
  <si>
    <t>(16-MIC-433)  REHABILITACIÓN GENERAL DEL PLANTEL EN: JARDÍN DE NIÑOS PROFRA. ERNESTINA RODRÍGUEZ DE MARÍN, GRAL. MIGUEL PIÑA, HERMOSILLO.</t>
  </si>
  <si>
    <t>(16-MIC-435)  REHABILITACIÓN GENERAL DEL PLANTEL EN: SECUNDARIA JOSÉ VASCONCELOS, UBICADA EN CALLE ATARDECER, EN HERMOSILLO.</t>
  </si>
  <si>
    <t>(16-MIC-436)  REHABILITACIÓN GENERAL DEL PLANTEL EN:  JARDÍN DE NIÑOS PROFESORA EVANGELINA PAREDES PESQUEIRA, UBICADO EN CALLE PEÑASCO BLANCO, EN HERMOSILLO.</t>
  </si>
  <si>
    <t>(16-MIC-437)  REHABILITACIÓN GENERAL DEL PLANTEL EN: ESCUELA DEL JARDÍN DE NIÑOS ROSAURA ZAPATA UBICADO EN CALLE ADALBERTO TRUQUI, PIMENTEL EN HERMOSILLO.</t>
  </si>
  <si>
    <t>(16-MIC-438)  REHABILITACIÓN GENERAL DEL PLANTEL EN:  ESCUELA PRIMARIA PROFA. MARGARITA ROMANDÍA DE MÉNDEZ, UBICADA EN CALLE CARRIZAL Y ARENAL SN, SANTA FE , EN HERMOSILLO.</t>
  </si>
  <si>
    <t>(16-MIC-439)  REHABILITACIÓN GENERAL DEL PLANTEL EN: ESCUELA PRIMARIA  PROF. ENRIQUE GARCÍA SÁNCHEZ, UBICADA EN CALLES SOYOPA Y OTHÓN ALMADA COLONIA PIMENTEL, EN HERMOSILLO.</t>
  </si>
  <si>
    <t>(16-MIC-442)  REHABILITACIÓN GENERAL DEL PLANTEL EN:  ESCUELA PRIMARIA LUIS DONALDO COLOSIO MURRIETA, UBICADA EN CALLE HUATABAMPO ENTRE CALLES BELICE Y GUATEMALA COLONIA PLAZA REAL, EN HERMOSILLO.</t>
  </si>
  <si>
    <t>(16-MIC-443)  REHABILITACIÓN GENERAL DEL PLANTEL EN:  JARDÍN DE NIÑOS LORETO ENCINAS DE AVILÉS, UBICADO EN CALLES AGUILUCHO Y ARRENDAIO COLONIA INVASIÓN ALTARES</t>
  </si>
  <si>
    <t>(16-MIC-444)  REHABILITACIÓN GENERAL DEL PLANTEL EN: PRIMARIA HUMBERTO VILLELA LUGO, DOMICILIO CONOCIDO, HERMOSILLO.</t>
  </si>
  <si>
    <t>(16-MIC-446)  REHABILITACIÓN GENERAL DEL PLANTEL EN: ESCUELA PRIMARIA MARÍA GUADALUPE RICO DE RAMÍREZ UBICADA EN  HERMOSILLO.</t>
  </si>
  <si>
    <t>(16-MIC-448)  REHABILITACIÓN GENERAL DEL PLANTEL EN: TELESECUNDARIA 218, UBICADA EN CALLE VICENTE GUERRERO, EN LA LOCALIDAD DEL POBLADO MIGUEL ALEMÁN, EN HERMOSILLO.</t>
  </si>
  <si>
    <t>(16-MIC-451)  REHABILITACIÓN GENERAL DEL PLANTEL EN: ESCUELA PRIMARIA PROFESOR MANUEL MIRAZO NAVARRETE 1 UBICADA EN AVENIDA TRECE ENTRE FRANCISCO MONTEVERDE Y DOCE DE OCTUBRE, EN HERMOSILLO.</t>
  </si>
  <si>
    <t>(16-MIC-453)  REHABILITACIÓN GENERAL DEL PLANTEL EN:  ESCUELA PRIMARIA GILDARDO ERNESTO CÓRDOVA VILLEGAS, UBICADA EN BOULEVARD SANTA CLARA FINAL, HERMOSILLO.</t>
  </si>
  <si>
    <t>(16-MIC-458)  REHABILITACIÓN GENERAL DEL PLANTEL EN: JARDÍN DE NIÑOS ALBERTO GUTIÉRREZ, GASTÓN MADRID COLONIA CAÑADA DE LOS NEGROS, HERMOSILLO.</t>
  </si>
  <si>
    <t>(16-MIC-460)  REHABILITACIÓN GENERAL DEL PLANTEL EN: PRIMARIA RAMÓN REAL CARRASCO, CALLE NÁCORI GRANDE COLONIA CARMEN SERDÁN, HERMOSILLO.</t>
  </si>
  <si>
    <t>(16-MIC-462)  REHABILITACIÓN GENERAL DEL PLANTEL EN: ESCUELA PRIMARIA PEDRO FRUCTUOSO PADILLA MÉNDEZ UBICADO EN AVENIDA PUEBLO BAJO Y AVENIDA PUEBLO NUEVO, EN HERMOSILLO.</t>
  </si>
  <si>
    <t>(16-MIC-480)  REHABILITACIÓN GENERAL DEL PLANTEL EN:  ESCUELA PRIMARIA LEO SANDOVAL UBICADA EN CALLE TINTORETO Y AVENIDA ASPROMONTE, EN HERMOSILLO.</t>
  </si>
  <si>
    <t>(16-MIC-481)  REHABILITACIÓN GENERAL DEL PLANTEL EN:  ESCUELA DEL JARDÍN DE NIÑOS GABRIELA MISTRAL UBICADA EN CALLE RAMÓN BALLESTEROS Y AVENIDA LÁZARO CÁRDENAS, EN HERMOSILLO.</t>
  </si>
  <si>
    <t>(16-MIC-482)  REHABILITACIÓN GENERAL DEL PLANTEL EN:  ESCUELA PRIMARIA LUIS LÓPEZ ÁLVAREZ UBICADA EN CALLE OCOTAL, ENTRE AMECA Y ATOTONILCO, EN HERMOSILLO.</t>
  </si>
  <si>
    <t>(16-MIC-483)  REHABILITACIÓN GENERAL DEL PLANTEL EN: ESCUELA TELESECUNDARIA NO. 74 FRANCISCO GALAVIZ GÓMEZ, BLVD. JESÚS GARCÍA MORALES, ENTRE CALLES AVIACIÓN Y AEROPUERTO, LOC. HERMOSILLO.</t>
  </si>
  <si>
    <t>(16-MIC-484)  REHABILITACIÓN GENERAL DEL PLANTEL EN: ESCUELA DEL JARDÍN DE NIÑOS ALEYA UBICADA EN CALLE COYOTE IGUANA Y CAMINANTES EN HERMOSILLO.</t>
  </si>
  <si>
    <t xml:space="preserve">(16-MIC-485)  REHABILITACIÓN GENERAL DEL PLANTEL EN:  ESCUELA DEL JARDÍN DE NIÑOS MIGUEL ÁNGEL SALIDO ESQUER, UBICADA EN CALLE RENATO GIRÓN GÁMEZ Y PROFESOR PEDRO VEGA IBARRA, EN HERMOSILLO. </t>
  </si>
  <si>
    <t>(16-MIC-486)  REHABILITACIÓN GENERAL DEL PLANTEL EN:  ESCUELA PRIMARIA 15 DE MAYO UBICADA EN CALLE ELIGIO ANCONA Y NÁCORI GRANDE, EN HERMOSILLO.</t>
  </si>
  <si>
    <t>(16-MIC-490)  REHABILITACIÓN GENERAL DEL PLANTEL EN: ESCUELA DEL JARDÍN DE NIÑOS EMERENCIANA RUIZ DUARTE UBICADA EN LAS PALMAS Y BENITO JUÁREZ GARCÍA, POBLADO MIGUEL ALEMÁN, EN HERMOSILLO.</t>
  </si>
  <si>
    <t>(16-SUB-027)  REHABILITACIÓN DEL SISTEMA ELÉCTRICO DE MEDIA TENSIÓN JARDÍN DE NIÑOS DULCE INFANCIA, CALLE LEANDRO P. GAXIOLA, HERMOSILLO.</t>
  </si>
  <si>
    <t>(16-SUB-028)  REHABILITACIÓN DEL SISTEMA ELÉCTRICO DE MEDIA TENSIÓN JARDÍN DE NIÑOS MANUEL GUTIÉRREZ NÁJERA, CALLE ELIGIO ANCONA, HERMOSILLO.</t>
  </si>
  <si>
    <t>(16-SUB-031)  REHABILITACIÓN DEL SISTEMA ELÉCTRICO DE MEDIA TENSIÓN CENTRO DE ATENCIÓN MÚLTIPLE ESTATAL "MARÍA DEL CARMEN ÁLVAREZ FIGUEROA", CALLE OLIVARES Y MANUEL IGNACIO ALTAMIRANO, COLONIA JARDINES, HERMOSILLO.</t>
  </si>
  <si>
    <t>ADECUACIÓN DE CAMELLÓN EN AVENIDA JAVIER DE LEÓN, ENTRE CALLES ROMÁN YOCUPICIO Y SALVADOR ALVARADO, COLONIA PITIC, LOCALIDAD DE HERMOSILLO.</t>
  </si>
  <si>
    <t>ADECUACIÓN DE PARADA DE CAMIONES EN COLEGIO DE BACHILLERES PLANTEL VILLA DE SÉRIS, BOULEVARD AGUSTÍN DE VILDÓSOLA Y AVENIDA BACHILLERES, COLONIA VILA DE SÉRIS, LOCALIDAD HERMOSILLO</t>
  </si>
  <si>
    <t>COLOCACIÓN DE MICRO CARPETA ASFÁLTICA EN ESTACIONAMIENTO DEL CENTRO COMUNITARIO CAMINO NUEVO, CALLES CHANATE Y YUSTE, COLONIA LA CHOLLA, LOCALIDAD HERMOSILLO.</t>
  </si>
  <si>
    <t>CONSTRUCCIÓN DE  DESAYUNADOR EN ESCUELA PRIMARIA IGNACIA FIMBRES, CALLE OTHÓN ALMADA Y SIMÓN BLEY, COLONIA OLIVARES, LOCALIDAD DE HERMOSILLO.</t>
  </si>
  <si>
    <t>CONSTRUCCIÓN DE AULA PARA CATECISMO EN CENTRO COMUNITARIO DÉCIMA IGLESIA APOSTÓLICA, CALLES TECORIPA Y SIMÓN BLEY, COLONIA JACINTO LÓPEZ, LOCALIDAD HERMOSILLO.</t>
  </si>
  <si>
    <t>CONSTRUCCIÓN DE BANQUETA Y RAMPA VEHICULAR EN AGRUPACIÓN ESTATAL GEORGE PAPANICOLAOU I.A.P, CALLE OLIVARES, ENTRE BOULEVARD LAS TORRES Y CAMELIA, COLONIA ISSSTESON, LOCALIDAD HERMOSILLO.</t>
  </si>
  <si>
    <t>CONSTRUCCIÓN DE BARDA Y PERFIL TUBULAR EN CENTRO COMUNITARIO FAMILIAR CRISTIANO, BOULEVARD LAS TORRES ENTRE PRIVADA GÁNDARA Y ARIZONA, COLONIA LAS TORRES, LOCALIDAD HERMOSILLO.</t>
  </si>
  <si>
    <t>CONSTRUCCIÓN DE BODEGA EN ESCUELA PRIMARIA BELISARIO DOMÍNGUEZ, CALLE GENERAL JESÚS MARÍA PADILLA Y GENERAL VICENTE MARISCAL, COLONIA 4 DE MARZO, LOCALIDAD HERMOSILLO.</t>
  </si>
  <si>
    <t>CONSTRUCCIÓN DE BODEGA EN JARDÍN DE NIÑOS NACAMERI, CALLE ARROYO CLARO ENTRE BOULEVARD CAMINO DEL SERI Y RÍO GRANDE, COLONIA NACAMERI, LOCALIDAD DE HERMOSILLO.</t>
  </si>
  <si>
    <t>CONSTRUCCIÓN DE CANCHA DE FUTBOL 7, ALUMBRADO Y SERVICIO SANITARIO, AVENIDA VENTOLERA, ENTRE LA CHOLLA Y CHANATE, COLONIA LA CHOLLA, LOCALIDAD DE HERMOSILLO.</t>
  </si>
  <si>
    <t>CONSTRUCCIÓN DE CANCHA DE FUTBOL 7, ALUMBRADO, SERVICIO SANITARIO Y CERCO PERIMETRAL EN PARQUE DE LA COLONIA VILLAS DEL SUR, BOULEVARD SANTA CLARA ENTRE VILLA HERMOSA Y VILLA MADERO, COLONIA VILLAS DEL SUR, LOCALIDAD DE HERMOSILLO</t>
  </si>
  <si>
    <t>CONSTRUCCIÓN DE CANCHA DE USOS MÚLTIPLES Y PINTURA EN MUROS EXTERIORES DEL TEMPLO DEL CENTRO COMUNITARIO MONTE TABOR, CALZADA DEL ALAMITO Y DEL AGUAJE, FRACCIONAMIENTO CAMPESTRE REAL DEL ALAMITO, LOCALIDAD REAL DEL ALAMITO.</t>
  </si>
  <si>
    <t>CONSTRUCCIÓN DE CANCHA MULTIFUNCIONAL EN ESCUELA PRIMARIA JOSÉ DE JESÚS FLORES VALVERDE, CALLE ALCE, ENTRE CALLES DELFINES Y BENGALÍES, COLONIA CASA LINDA, LOCALIDAD HERMOSILLO.</t>
  </si>
  <si>
    <t>CONSTRUCCIÓN DE CERCO DE MALLA CICLÓNICA EN CENTRO COMUNITARIO DE LA SANTA CRUZ, PERTENECIENTE A LA PARROQUIA DE LA SAGRADA FAMILIA, CALLE ALFREDO BRACAMONTE Y CALLEJÓN TEPEYAC, COLONIA RINCONADA DE LA CRUZ, LOCALIDAD HERMOSILLO.</t>
  </si>
  <si>
    <t>CONSTRUCCIÓN DE LOSA MACIZA EN CENTRO COMUNITARIO DE LA SEXTA IGLESIA APOSTÓLICA DE LA FE EN CRISTO JESÚS, CALLE NÁCORI GRANDE, ENTRE LÓPEZ DEL CASTILLO Y CARLOS CATUREGLI, COLONIA CARMEN SERDÁN, LOCALIDAD HERMOSILLO.</t>
  </si>
  <si>
    <t>CONSTRUCCIÓN DE MURO POSTERIOR DE CENTRO DE USOS MÚLTIPLES DEL CENTRO COMUNITARIO PENTECOSTAL SENDERO DE VIDA, KILÓMETRO 14 DE LA CARRETERA HERMOSILLO - BAHÍA DE KINO, COLONIA LA MANGA, LOCALIDAD DE HERMOSILLO.</t>
  </si>
  <si>
    <t>CONSTRUCCIÓN DE PISO DE CONCRETO EN CENTRO COMUNITARIO NUESTRA SEÑORA DE LORETO, CALLES PROFESOR ANTONIO GÁMEZ Y PROFESOR LEO SANDOVAL, COLONIA EL CORTIJO, LOCALIDAD HERMOSILLO.</t>
  </si>
  <si>
    <t>CONSTRUCCIÓN DE PISO DE CONCRETO EN CENTRO COMUNITARIO SAN JUAN DIEGO, CALLES HORIZONTE VERDE Y HORIZONTE AZUL, COLONIA EL ENCANTO, LOCALIDAD HERMOSILLO.</t>
  </si>
  <si>
    <t>CONSTRUCCIÓN DE REJA DE PERFIL TUBULAR SOBRE MURETE EN CENTRO COMUNITARIO DE LA IGLESIA METROPOLITANA  A.R., CALLE INTERNACIONAL A NOGALES, ESQUINA CON ROSARIO IBARRA DE PIEDRA DE LA COLONIA CAFÉ COMBATE, LOCALIDAD DE HERMOSILLO.</t>
  </si>
  <si>
    <t>CONSTRUCCIÓN DE SACRISTÍA Y SANTÍSIMO EN CENTRO COMUNITARIO DE NUESTRA SEÑORA DE GUADALUPE, CALLE EDMUNDO ASTIAZARÁN, ENTRE CALLES INDEPENDENCIA Y GUADALUPE VICTORIA, LOCALIDAD EJIDO LA VICTORIA.</t>
  </si>
  <si>
    <t>CONSTRUCCIÓN DE SALA DE ASISTENCIA EN CENTRO COMUNITARIO SANTO NIÑO DE ATOCHA, CALLES EMILIANO ZAPATA ESQUINA CON HILARIO OLEA, COLONIA PALO VERDE, LOCALIDAD HERMOSILLO.</t>
  </si>
  <si>
    <t>CONSTRUCCIÓN DE TEJABÁN DE 12.50 X 17.00 MTS EN CENTRO COMUNITARIO NUESTRA SEÑORA DEL PILAR, CALLE SATURNINO CAMPOY Y PONCE, COLONIA SAHUARO, LOCALIDAD DE HERMOSILLO.</t>
  </si>
  <si>
    <t>CONSTRUCCIÓN DE TEJABAN DE 12.50 X 20.00 MTS EN ESTANCIA INFANTIL MIGUEL HIDALGO, CALLES COBACHI Y AMÉRICO VESPUCIO, COLONIA MIGUEL HIDALGO, LOCALIDAD DE HERMOSILLO.</t>
  </si>
  <si>
    <t>CONSTRUCCIÓN DE TEJABÁN DE 6.50 X 15.00 MTS EN CENTRO COMUNITARIO JESÚS ES EL CAMINO, AVENIDA DE LOS YAQUIS Y LÁZARO MERCADO, COLONIA SAHUARO FINAL, LOCALIDAD DE HERMOSILLO.</t>
  </si>
  <si>
    <t>CONSTRUCCIÓN DE TEJABAN DE 8.00 X 25.00 MTS EN ESTANCIA INFANTIL DEL DIF MANUEL GÓMEZ MORÍN, CALLE LÁZARO MERCADO ESQUINA CON SIERRA DEL SUR, COLONIA GÓMEZ MORÍN, LOCALIDAD DE HERMOSILLO.</t>
  </si>
  <si>
    <t>CONSTRUCCIÓN Y REHABILITACIÓN DE PARQUE ALTARES,  AVENIDA DE LOS ARQUITECTOS ENTRE AVENIDA DE LOS CONSTRUCTORES Y LOS SANTOS, COLONIA ALTARES, EN HERMOSILLO.</t>
  </si>
  <si>
    <t>CONSTRUCCIÓN Y REHABILITACIÓN DE PARQUE ZAPATA, UBICADO EN CALLE AHOME ESQUINA CALLE PARRAL, COLONIA EMILIANO ZAPATA, EN HERMOSILLO.</t>
  </si>
  <si>
    <t>CONSTRUCCIÓN Y REHABILITACIÓN DE UNIDAD DEPORTIVA LA VICTORIA, UBICADO EN CALLE EUCALIPTO ENTRE CALLE PINO Y CALLE BENJAMINA, LOCALIDAD LA VICTORIA, EN HERMOSILLO.</t>
  </si>
  <si>
    <t>IMPERMEABILIZACIÓN DE TECHUMBRE DE LÁMINA EN CENTRO COMUNITARIO NUESTRA SEÑORA DE LA PAZ, BULEVARES VILLA BONITA Y QUINTERO ARCE, COLONIA VILLA BONITA, LOCALIDAD DE HERMOSILLO.</t>
  </si>
  <si>
    <t>IMPERMEABILIZACIÓN DE TECHUMBRE DE LÁMINA EN CENTRO COMUNITARIO PAN DE VIDA,  CALLE MENDOZA, ENTRE SOLIDARIDAD Y CHOYAL, COLONIA EL CHOYAL, LOCALIDAD DE HERMOSILLO.</t>
  </si>
  <si>
    <t>IMPERMEABILIZACIÓN Y REPARACIÓN DE VOLADO EN CENTRO COMUNITARIO DE LA IGLESIA METODISTA LIBRE, CALLES VILLA MAYOR Y VILLA VERDE, COLONIA VILLA SOL, LOCALIDAD DE HERMOSILLO.</t>
  </si>
  <si>
    <t>MANTENIMIENTO DE TERRACERÍAS EN CAMINOS RURALES BLVD. SANTA LUCIA CUERPO IZQUIERDO  KM 0.0 AL 1.354 (ANCHO 7M) TRAMO CARRETERA HERMOSILLO-BAHÍA KINO A RANCHETE SANTA LUCIA EN EL MUNICIPIO DE HERMOSILLO.</t>
  </si>
  <si>
    <t>MANTENIMIENTO DE TERRACERÍAS EN CAMINOS RURALES KM 0  AL 1.371 (ANCHO 7M) TRAMO LOS POCITOS A LOS POZOS EN EL MUNICIPIO DE HERMOSILLO.</t>
  </si>
  <si>
    <t>MANTENIMIENTO DE TERRACERÍAS EN CAMINOS RURALES KM 0 A 1.700 (ANCHO 5.5M) TRAMO ENTRONQUE CARRETERA HERMOSILLO-BAHÍA KINO A ALEJANDRO CARRILLO MARCOR, MUNICIPIO DE HERMOSILLO.</t>
  </si>
  <si>
    <t>MANTENIMIENTO DE TERRACERÍAS EN CAMINOS RURALES KM 0 AL 1.136 (ANCHO 7M) EN TRAMO ENTRONQUE CARRETERA HERMOSILLO-MOCTEZUMA A MOLINO DE CAMOÚ EN EL MUNICIPIO DE HERMOSILLO.</t>
  </si>
  <si>
    <t>MANTENIMIENTO DE TERRACERÍAS EN CAMINOS RURALES KM 0 AL 1.214  (ANCHO 8M) TRAMO EL REALITO A MESA DEL SERI EN EL MUNICIPIO DE HERMOSILLO.</t>
  </si>
  <si>
    <t>MANTENIMIENTO DE TERRACERÍAS EN CAMINOS RURALES KM 0 AL 1.366 (ANCHO 7M ) TRAMO SAN BARTOLO A MESA DEL SERI EN EL MUNICIPIO HERMOSILLO.</t>
  </si>
  <si>
    <t>MANTENIMIENTO DE TERRACERÍAS EN CAMINOS RURALES KM 0 AL 1.370 (ANCHO 6.5M)TRAMO ENTRONQUE CARRETERA 26 A LA YESCA EN EL MUNICIPIO DE HERMOSILLO.</t>
  </si>
  <si>
    <t>MANTENIMIENTO DE TERRACERÍAS EN CAMINOS RURALES KM 0 AL 1.560 Y DEL KM 1.720 AL 2.005 (ANCHO 5.0M ) TRAMO SAN BARTOLO A SAN JUAN EN EL MUNICIPIO HERMOSILLO.</t>
  </si>
  <si>
    <t>MANTENIMIENTO DE TERRACERÍAS EN CAMINOS RURALES KM 0.0 AL 1.214 (ANCHO 8M) TRAMO MESA DEL SERI A SAN BARTOLO EN EL MUNICIPIO DE HERMOSILLO.</t>
  </si>
  <si>
    <t>MANTENIMIENTO DE TERRACERÍAS EN CAMINOS RURALES KM 0.0 AL 1.574 (ANCHO 6M) TRAMO SAN PEDRO EL SAUCITO A EL TAZAJAL EN EL MUNICIPIO DE HERMOSILLO.</t>
  </si>
  <si>
    <t>PAVIMENTACIÓN CON CARPETA ASFÁLTICA EN ACCESO A ESTACIONAMIENTO DEL CBTA NO. 264, DOMICILIO CONOCIDO DE LA COMISARÍA DE MIGUEL ALEMÁN.</t>
  </si>
  <si>
    <t>PROTECCIÓN PARA VENTANAS PUERTAS E HIDRONEUMÁTICO EN BIBLIOTECA CUAUHTÉMOC, AVENIDA TENOCHTITLÁN ESQUINA CON TEMPLO TLÁLOC, COLONIA CUAUHTÉMOC, LOCALIDAD HERMOSILLO.</t>
  </si>
  <si>
    <t>PROTECCIÓN PARA VENTANAS PUERTAS E HIDRONEUMÁTICO EN BIBLIOTECA DE LA COMUNIDAD DE KINO VIEJO, AVENIDA SALINA CRUZ, ENTRE BOULEVARD EUSEBIO KINO Y ACAPULCO, LOCALIDAD BAHÍA DE KINO.</t>
  </si>
  <si>
    <t>PROTECCIÓN PARA VENTANAS PUERTAS E HIDRONEUMÁTICO EN BIBLIOTECA LA MANGA, CALLE FUERZA AÉREA MEXICANA ESQUINA CON CALLE DEL CONCORD, COLONIA LA MANGA,  LOCALIDAD HERMOSILLO.</t>
  </si>
  <si>
    <t>PROTECCIÓN PARA VENTANAS PUERTAS E HIDRONEUMÁTICO EN BIBLIOTECA SAN BARTOLO, CALLE GOBERNADORA, ENTRE GUAYACÁN Y GOLONDRINA,  LOCALIDAD SAN BARTOLO.</t>
  </si>
  <si>
    <t>PROTECCIÓN PARA VENTANAS PUERTAS E HIDRONEUMÁTICO EN BIBLIOTECA SAN PEDRO EL SAUCITO, AVENIDA ROMA ESQUINA CALLE REVOLUCIÓN,  LOCALIDAD SAN PEDRO EL SAUCITO.</t>
  </si>
  <si>
    <t>REHABILITACIÓN DE BAÑOS EN ESCUELA PRIMARIA RAFAEL RAMÍREZ (TURNO VESPERTINO), CALLE IGNACIO SOTO Y LUIS ORCÍ, COLONIA SAHUARO, LOCALIDAD HERMOSILLO.</t>
  </si>
  <si>
    <t>REHABILITACIÓN DE ESTRUCTURA, TEJABAN EN PLAZA CÍVICA Y BARDA PERIMETRAL EN JARDÍN DE NIÑOS PLATÓN EN LA CIUDAD DE HERMOSILLO.</t>
  </si>
  <si>
    <t>REHABILITACIÓN DE PARQUE RAQUET CLUB, CALLES CANOTAJE Y OLÍMPICA, COLONIA RAQUET CLUB, EN LA CIUDAD DE HERMOSILLO.</t>
  </si>
  <si>
    <t>REHABILITACIÓN DE PAVIMENTOS A BASE DE RECARPETEO EN BOULEVARD LIBERTAD ENTRE BOULEVARD MANUEL J. CLOUTHIER Y CALLE ESCORPIÓN DORADO, EN HERMOSILLO.</t>
  </si>
  <si>
    <t>REHABILITACIÓN DE PAVIMENTOS A BASE DE RECARPETEO EN CALZADA SANTA CECILIA ENTRE BOULEVARD JOSÉ MARÍA MORELOS Y BOULEVARD BAHÍA DE LAS TORRES, EN HERMOSILLO.</t>
  </si>
  <si>
    <t>REMODELACIÓN DE PARQUE, CALLES FRANCISCO JAVIER MINA Y DEL SAPO, COLONIA LAS PILAS, LOCALIDAD DE HERMOSILLO.</t>
  </si>
  <si>
    <t>SUMINISTRO Y COLOCACIÓN DE CERCO DE REJA DE ACERO SOBRE MURETE EXISTENTE EN PARQUE PRADOS DE BUGAMBILIAS, EN CALLE PRADOS DE BUGAMBILIAS Y AVENIDA 5, COLONIA PRADOS DE BUGAMBILIAS II, LOCALIDAD HERMOSILLO.</t>
  </si>
  <si>
    <t>SUMINISTRO Y COLOCACIÓN DE POSTES DE CONCRETO DE 9 MTS DE ALTURA PARA RECIBIR LÁMPARA DE 100 WATTS VAPOR DE SODIO EN ALTA PRESIÓN (ALUMBRADO PÚBLICO), EN BOULEVARD LÁZARO CÁRDENAS UNO, DOS, TRES, CUATRO, SEIS Y OCHO DE LA COLONIA LA ANTORCHA 1° ETAPA, LOCALIDAD DE HERMOSILLO.</t>
  </si>
  <si>
    <t>SUMINISTRO Y COLOCACIÓN DE POSTES DE CONCRETO DE 9 MTS DE ALTURA PARA RECIBIR LÁMPARA DE 100 WATTS VAPOR DE SODIO EN ALTA PRESIÓN (ALUMBRADO PÚBLICO), EN BOULEVARD LUZ VALENCIA, CALLES SIERRA HUACHINERA, SIERRA ACONCHI, SIERRA DE CANANEA, SIERRA DE MADEROS, SIERRA DE NACOZARI, SIERRA DE SAHUARIPA, SIERRA LA CHAROLA, SIERRA LOS AJOS Y SIERRA SAN JOSÉ, DE LA COLONIA SIERRA BONITA, LOCALIDAD DE HERMOSILLO.</t>
  </si>
  <si>
    <t>SUMINISTRO Y COLOCACIÓN DE POSTES DE CONCRETO DE 9 MTS DE ALTURA PARA RECIBIR LÁMPARA DE 100 WATTS VAPOR DE SODIO EN ALTA PRESIÓN (ALUMBRADO PÚBLICO), EN CALLE PATAGONIA, ENTRE LOS FUSTES Y BOULEVARD CIMARRONES, DE LA COLONIA LAS CARRETAS, LOCALIDAD DE HERMOSILLO.</t>
  </si>
  <si>
    <t>SUMINISTRO Y COLOCACIÓN DE POSTES DE CONCRETO DE 9 MTS DE ALTURA PARA RECIBIR LÁMPARA DE 100 WATTS VAPOR DE SODIO EN ALTA PRESIÓN (ALUMBRADO PÚBLICO), EN CALLES 1 DE MAYO, 6 DE ABRIL, 13 DE JULIO, ABIGAIL BOJÓRQUEZ, CUEVITAS, JESÚS GRACIA, JUAN BANDERA, TETABIATE Y CALZADA ZONA NO. 10, DE LA COLONIA LA ANTORCHA  ETAPA 2, LOCALIDAD DE HERMOSILLO.</t>
  </si>
  <si>
    <t>SUMINISTRO Y COLOCACIÓN DE VITROPISO EN CENTRO COMUNITARIO SEÑOR DE LA MISERICORDIA, CALLES MANUEL BOBADILLA Y HERNÁN CORTÉS, COLONIA PRIMERO HERMOSILLO, LOCALIDAD HERMOSILLO.</t>
  </si>
  <si>
    <t>SUMINISTRO Y COLOCACIÓN DE VITROPISO EN EL CENTRO COMUNITARIO JESÚS EL BUEN PASTOR, BOULEVARD MÚSARO, ESQUINA CON CALLE HORIZONTE, COLONIA NUEVO HERMOSILLO, LOCALIDAD HERMOSILLO.</t>
  </si>
  <si>
    <t>SUMINISTRO Y COLOCACIÓN DE VITROPISO Y PISO DE CONCRETO EN CENTRO COMUNITARIO SAN MIGUEL ARCÁNGEL, CALLE FÉLIX GÓMEZ, ENTRE DE LA CRUZ Y ENRIQUE OLIVER, COLONIA PALO VERDE, LOCALIDAD HERMOSILLO.</t>
  </si>
  <si>
    <t>(16-MIC-258)  REHABILITACIÓN GENERAL DEL PLANTEL EN: ESCUELA PRIMARIA BENITO JUÁREZ, CALLE IGNACIO ALLENDE , EN DE HUACHINERA.</t>
  </si>
  <si>
    <t>AMPLIACIÓN DE LA RED DE ALCANTARILLADO EN CALLE MEZQUITE, ENTRE AVENIDA DE LOS PINOS Y DEL ARCO FINAL, COLONIA LA HIGUERA, LOCALIDAD HUACHINERA.</t>
  </si>
  <si>
    <t>AMPLIACIÓN DE LA RED DE ALUMBRADO EN CALLE DEL ARCO Y AVENIDA CUAUHTÉMOC ENTRE JUAN ALDAMA Y CALLE SIN NOMBRE, LOCALIDAD HUACHINERA.</t>
  </si>
  <si>
    <t>AMPLIACIÓN DE LA RED DE ENERGÍA ELÉCTRICA EN CALLE GRANADOS, EN ESQUINA CON LOS PINOS, COLONIA MESA DE LA HIGUERA, LOCALIDAD HUACHINERA.</t>
  </si>
  <si>
    <t>CONSTRUCCIÓN DE PARQUE RECREATIVO, UBICADO A 30 METROS DEL ACCESO PRINCIPAL AL LADO DEL CAMPO DE BEISBOL, LOCALIDAD HUACHINERA.</t>
  </si>
  <si>
    <t>(16-MIC-259)  REHABILITACIÓN GENERAL DEL PLANTEL EN: EN SEC. ERNESTO LORETO HUASICA, REPUBLICA DE CHILE HUÁSABAS CENTRO, EN HUÁSABAS.</t>
  </si>
  <si>
    <t>AMPLIACIÓN DE ÁREA DE EVENTOS Y CONSTRUCCIÓN DE TEMPLETE EN SALÓN EJIDAL, CALLE AMPARO MORENO ESQUINA CON LUIS DONALDO COLOSIO, LOCALIDAD HUÁSABAS.</t>
  </si>
  <si>
    <t>CONSTRUCCIÓN DE ALMACÉN MUNICIPAL, CALLE LUIS ENCINAS ESQUINA CON LUIS DONALDO COLOSIO, LOCALIDAD HUÁSABAS.</t>
  </si>
  <si>
    <t>CONSTRUCCIÓN DE BAÑOS FRENTE A PLAZA PÚBLICA, CALLE BENITO JUÁREZ, ENTRE CALLES IGNACIO ALDAMA Y MIGUEL HIDALGO, LOCALIDAD HUÁSABAS.</t>
  </si>
  <si>
    <t>CONSTRUCCIÓN DE BAÑOS PÚBLICOS Y EXPLANADA EN PARQUE RECREATIVO EL PANGO, CALLE LORENZA RAMÍREZ FINAL, FRENTE AL RÍO BAVISPE, LOCALIDAD HUÁSABAS.</t>
  </si>
  <si>
    <t>CONSTRUCCIÓN DE CUARTO PARA CONSULTORIO MÉDICO, CALLE MIGUEL HIDALGO, ENTRE BENITO JUÁREZ Y OBREGÓN, LOCALIDAD HUÁSABAS.</t>
  </si>
  <si>
    <t>(16-MIC-260)  REHABILITACIÓN GENERAL DEL PLANTEL EN: JARDÍN DE NIÑOS LOS JUGUETITOS, UBICADO EN CALLE LÁZARO CÁRDENAS DEL RÍO EN LA LOCALIDAD DE ETCHOROPO, EN HUATABAMPO.</t>
  </si>
  <si>
    <t>(16-MIC-262)  REHABILITACIÓN GENERAL DEL PLANTEL EN: ESCUELA PRIMARIA  IGNACIO ZARAGOZA, UBICADA EN DOMICILIO CONOCIDO EN LA LOCALIDAD DE LOMA DE MORONCÁRIT, EN HUATABAMPO.</t>
  </si>
  <si>
    <t>(16-MIC-263)  REHABILITACIÓN GENERAL DEL PLANTEL EN:  ESCUELA PRIMARIA  GENERAL PLUTARCO E. CALLES, UBICADA EN CALLE CENTRAL EN EL EJIDO INSURGENTES DE PUEBLO YAQUI, EN HUATABAMPO.</t>
  </si>
  <si>
    <t>(16-MIC-265)  REHABILITACIÓN GENERAL DEL PLANTEL EN: PRIMARIA PLUTARCO ELÍAS CALLES, UBICADA EN CALLE GUILLERMO PRIETO, LOCALIDAD MELCHOR OCAMPO, EN HUATABAMPO.</t>
  </si>
  <si>
    <t>(16-MIC-266)  REHABILITACIÓN GENERAL DEL PLANTEL EN:  ESCUELA PRIMARIA MIGUEL HIDALGO Y COSTILLA, UBICADA EN DOMICILIO CONOCIDO, LOCALIDAD SIREBAMPO, EN HUATABAMPO.</t>
  </si>
  <si>
    <t>(16-MIC-267)  REHABILITACIÓN GENERAL DEL PLANTEL EN:  ESCUELA PRIMARIA PROF. ROBERTO AJA ESCOBAR, UBICADA EN CALLE BENJAMÍN ALMADA, EN HUATABAMPO.</t>
  </si>
  <si>
    <t>(16-MIC-269)  REHABILITACIÓN GENERAL DEL PLANTEL EN: TELESECUNDARIA 116, UBICADA EN DOMICILIO CONOCIDO, EN LA LOCALIDAD EJIDO LUIS ECHEVERRÍA ZUNO, EN HUATABAMPO.</t>
  </si>
  <si>
    <t>(16-MIC-270)  REHABILITACIÓN GENERAL DEL PLANTEL EN: TELESECUNDARIA 121, UBICADA EN DOMICILIO CONOCIDO, EN LA LOCALIDAD DE AGIABAMPO UNO, EN HUATABAMPO.</t>
  </si>
  <si>
    <t>(16-MIC-474)  REHABILITACIÓN GENERAL DEL PLANTEL EN: JARDÍN DE NIÑOS JIN TU-RI-TAA, DOMICILIO CONOCIDO, LOCALIDAD POZO DULCE, HUATABAMPO.</t>
  </si>
  <si>
    <t xml:space="preserve">(16-MIC-475)  REHABILITACIÓN GENERAL DEL PLANTEL EN:  PRIMARIA JULIÁN MAYCOMEA VALENZUELA, DOMICILIO CONOCIDO, LOCALIDAD LAS PARRITAS (EL CHANGUITO), HUATABAMPO. </t>
  </si>
  <si>
    <t>(16-SUB-032)  REHABILITACIÓN DEL SISTEMA ELÉCTRICO DE MEDIA TENSIÓN JARDÍN DE NIÑOS LOS JUGUETITOS, DOMICILIO CONOCIDO, LOCALIDAD DE LOMA DE ETCHOROPO, HUATABAMPO.</t>
  </si>
  <si>
    <t>(16-SUB-033)  REHABILITACIÓN DEL SISTEMA ELÉCTRICO DE MEDIA TENSIÓN ESCUELA PRIMARIA PROF. ALBERTO GUTIÉRREZ, CALLE ÁLVARO OBREGÓN, LOCALIDAD YAVAROS, HUATABAMPO.</t>
  </si>
  <si>
    <t>(16-SUB-034)  REHABILITACIÓN DEL SISTEMA ELÉCTRICO DE MEDIA TENSIÓN ESCUELA PRIMARIA MIGUEL HIDALGO Y COSTILLA, DOMICILIO CONOCIDO, LOCALIDAD SIREBAMPO, HUATABAMPO.</t>
  </si>
  <si>
    <t>AMPLIACIÓN DE IGLESIA SANTA MARÍA DE GUADALUPE EJIDO MELCHOR OCAMPO, DOMICILIO CONOCIDO CALLE ANSELMO MACÍAS POSTE E 9, LOCALIDAD EJIDO MELCHOR OCAMPO.</t>
  </si>
  <si>
    <t>COLOCACIÓN DE PISO CERÁMICO Y BARANDAL DE HERRERÍA EN TERRAZA DE LA IGLESIA DE CRISTO REY, BOULEVARD 16 DE SEPTIEMBRE ESQUINA CON JUÁREZ, LOCALIDAD HUATABAMPO.</t>
  </si>
  <si>
    <t>CONSTRUCCIÓN DE BAÑOS Y UN ANDADOR PEATONAL EN JARDÍN DE NIÑOS RICARDO FLORES MAGÓN, EN CARRETERA HUATABAMPO LAS MILPAS A 100 METROS DE LA CARRETERA DE LA LOCALIDAD JÚPARE.</t>
  </si>
  <si>
    <t>CONSTRUCCIÓN DE CANCHA DE USOS MÚLTIPLES EN LA COMUNIDAD DE SIREBAMPO.</t>
  </si>
  <si>
    <t>CONSTRUCCIÓN DE CENTRO COMUNITARIO DE LA LOCALIDAD DE NAVOVAXIA.</t>
  </si>
  <si>
    <t>CONSTRUCCIÓN DE CUARTO PARROQUIAL EN IGLESIA DEL SAGRADO CORAZÓN DE JESÚS EN CITAVARO, DOMICILIO CONOCIDO CALLE PRINCIPAL HUATABAMPO - VILLA JUÁREZ, LOCALIDAD CITAVARO.</t>
  </si>
  <si>
    <t>CONSTRUCCIÓN DE SALÓN PARROQUIAL EN LA CAPILLA DEL PERPETUO SOCORRO, CALLES COZUMEL Y YAVAROS, COLONIA IBARRA, LOCALIDAD HUATABAMPO.</t>
  </si>
  <si>
    <t>CONSTRUCCIÓN DE TEJABÁN METÁLICO EN ESCUELA PRIMARIA JOSEFA ORTIZ DE DOMÍNGUEZ, DOMICILIO CONOCIDO, CARRETERA AL JÚPARE - LA PRIMAVERA, LOCALIDAD LA PRIMAVERA.</t>
  </si>
  <si>
    <t>INTRODUCCIÓN DE ALUMBRADO PÚBLICO POR EL CAMINO Y EN INTERIOR DE PANTEÓN,  DOMICILIO DE LA CARRETERA HUATABAMPO - HUATABAMPITO DE LA LOCALIDAD MORONCARIT.</t>
  </si>
  <si>
    <t>REHABILITACIÓN DE ALUMBRADO PÚBLICO EN EL ESTADIO DE BEISBOL JESÚS IBARRA UBICADO EN CALLE ÁLVARO OBREGÓN Y 5 DE MAYO EN LA COLONIA OBREGÓN DE HUATABAMPO.</t>
  </si>
  <si>
    <t>REHABILITACIÓN DE AULAS Y BAÑOS EN PARROQUIA DE CRISTO REY EN CENTRO AMIGO DON BOSCO, UBICADO EN CALLES ÁLVARO OBREGÓN Y CAPITÁN MENDIVIL, LOCALIDAD HUATABAMPO.</t>
  </si>
  <si>
    <t>REHABILITACIÓN DE CANCHA DE USOS MÚLTIPLES EN LAS BOCAS, DOMICILIO CONOCIDO, CARRETERA A LAS BOCAS, LOCALIDAD DE LAS BOCAS.</t>
  </si>
  <si>
    <t>REHABILITACIÓN DE RASTRO MUNICIPAL DE HUATABAMPO, CARRETERA HUATABAMPO-YAVAROS ENTRONQUE CAMINO AL EJIDO LUIS ECHEVERRÍA ZUNO DE LA LOCALIDAD RIÍTO</t>
  </si>
  <si>
    <t>REHABILITACIÓN DE TECHO DE LÁMINA EN PARROQUIA NUESTRA SEÑORA DEL CARMEN,  CALLES ÁLVARO OBREGÓN Y ABELARDO L. RODRÍGUEZ, LOCALIDAD YAVAROS, MUNICIPIO HUATABAMPO.</t>
  </si>
  <si>
    <t>REHABILITACIÓN Y COLOCACIÓN DE LÁMINAS EN TEJABÁN EN CENTRO DE ATENCIÓN MÚLTIPLE NO. 9 (CAM NO. 9), UBICADO EN CALLES FERROCARRIL Y 17 DE MARZO (CUCHILLA), LOCALIDAD HUATABAMPO.</t>
  </si>
  <si>
    <t>CONSTRUCCIÓN DE GUARNICIONES EN CALLE CONRADO GALLEGOS, ENTRE INSURGENTES Y GILBERTO PAZ Y CÁNDIDO PADILLA, COLONIA BICENTENARIO, LOCALIDAD HUÉPAC.</t>
  </si>
  <si>
    <t>CONSTRUCCIÓN DE PAVIMENTO A BASE DE CONCRETO HIDRÁULICO EN CALLE CONRADO GALLEGOS, ENTRE GILBERTO PAZ E INSURGENTES, COLONIA BICENTENARIO, LOCALIDAD HUÉPAC.</t>
  </si>
  <si>
    <t>REHABILITACIÓN DE PLAZA, EN CALLE BENITO JUÁREZ, ENTRE ABELARDO L. RODRÍGUEZ Y CALLE IGNACIO ZARAGOZA, FRENTE A ESCUELA PRIMARIA 5 DE MAYO, LOCALIDAD RANCHITO DE HUÉPAC.</t>
  </si>
  <si>
    <t>REHABILITACIÓN DE PLAZA, EN DOMICILIO CONOCIDO A UN COSTADO DE CAPILLA DE SAN JUDAS, LOCALIDAD EL OJO DE AGUA.</t>
  </si>
  <si>
    <t>CONSTRUCCIÓN DE ACCESO DE PAVIMENTO EN CALLE CHIAPAS, COLONIA PUEBLO NUEVO, HACIA LA CARRETERA FEDERAL NO. 2 ÍMURIS - CANANEA, LOCALIDAD ÍMURIS.</t>
  </si>
  <si>
    <t>CONSTRUCCIÓN DE ACCESO DE PAVIMENTO EN CALLE FRANCISCO I. MADERO, COLONIA REVOLUCIÓN, HACIA LA CARRETERA FEDERAL NO. 2 ÍMURIS - CANANEA, LOCALIDAD ÍMURIS.</t>
  </si>
  <si>
    <t>CONSTRUCCIÓN DE ACCESO DE PAVIMENTO EN CALLE HÉCTOR LIZÁRRAGA, ENTRE CALLES TOLUCA Y VERACRUZ, COLONIA PUEBLO NUEVO, HACIA LA CARRETERA FEDERAL NO. 2 ÍMURIS - CANANEA, LOCALIDAD ÍMURIS.</t>
  </si>
  <si>
    <t>CONSTRUCCIÓN DE ACCESO DE PAVIMENTO EN CALLE MICHOACÁN, COLONIA PUEBLO NUEVO, HACIA LA CARRETERA FEDERAL NO. 2 ÍMURIS - CANANEA, LOCALIDAD ÍMURIS.</t>
  </si>
  <si>
    <t>CONSTRUCCIÓN DE ACCESO DE PAVIMENTO EN CALLE YUCATÁN, COLONIA PUEBLO NUEVO, HACIA LA CARRETERA FEDERAL NO. 2 ÍMURIS - CANANEA, LOCALIDAD ÍMURIS.</t>
  </si>
  <si>
    <t>CONSTRUCCIÓN DE ACCESO DE PAVIMENTO EN CALLE ZACATECAS, COLONIA PUEBLO NUEVO, HACIA LA CARRETERA FEDERAL NO. 2 ÍMURIS - CANANEA, LOCALIDAD ÍMURIS.</t>
  </si>
  <si>
    <t>CONSTRUCCIÓN DE ACCESO PRINCIPAL DEL PANTEÓN, DOMICILIO CONOCIDO DE LA CALLE LUIS DONALDO COLOSIO, LOCALIDAD TERRENATE.</t>
  </si>
  <si>
    <t>CONSTRUCCIÓN DE ESCALINATA ENTRE CARRETERA INTERNACIONAL Y COLONIA CENTRO, CALLEJÓN DE LOS GANADEROS Y CALLE AURORA, LOCALIDAD CUMERAL.</t>
  </si>
  <si>
    <t>CONSTRUCCIÓN DE MURO DE CONTENCIÓN A BASE DE GAVIONES, DOMICILIO CONOCIDO CARRETERA INTERNACIONAL MÉXICO 15, LOCALIDAD CUMERAL.</t>
  </si>
  <si>
    <t>CONSTRUCCIÓN DE PAVIMENTO Y REHABILITACIÓN DE AGUA POTABLE Y DRENAJE EN CALLE 5 DE MAYO, ENTRE CALLES OCASO Y SAN MARTÍN, COLONIA CENTRO, LOCALIDAD ÍMURIS.</t>
  </si>
  <si>
    <t>CONSTRUCCIÓN DE PAVIMENTO Y REHABILITACIÓN DE AGUA POTABLE Y DRENAJE EN CALLE OAXACA, ENTRE CALLES DOCTORA ALICIA ARELLANO Y HÉCTOR LIZÁRRAGA, COLONIA PUEBLO NUEVO, LOCALIDAD ÍMURIS.</t>
  </si>
  <si>
    <t>CONSTRUCCIÓN DE REJILLA PLUVIAL EN CALLE SAN MARTÍN, ENTRE CALLEJÓN SAN MARTÍN Y CALLE EMILIANO ZAPATA, COLONIA CENTRO, LOCALIDAD ÍMURIS.</t>
  </si>
  <si>
    <t>(16-MIC-278)  REHABILITACIÓN GENERAL DEL PLANTEL EN: ESCUELA PRIMARIA EMILIANO ZAPATA DOMICILIO CONOCIDO, LOCALIDAD COBACHI.</t>
  </si>
  <si>
    <t>(16-MIC-279)  REHABILITACIÓN GENERAL DEL PLANTEL EN: ESCUELA PRIMARIA LICENCIADO BENITO JUÁREZ GARCÍA UBICADA EN DOMICILIO CONOCIDO, LOCALIDAD TECORIPA.</t>
  </si>
  <si>
    <t>REHABILITACIÓN  DE CANCHA DEPORTIVA MULTIUSOS LA GALERA, UBICADO EN LA ENTRADA PRINCIPAL A LA LOCALIDAD DE LA GALERA.</t>
  </si>
  <si>
    <t>REHABILITACIÓN DE ESTADIO DE BEISBOL LA COLORADA, EN LA LOCALIDAD DE LA COLORADA.</t>
  </si>
  <si>
    <t>REHABILITACIÓN DE ESTADIO DE BEISBOL Y JUEGOS INFANTILES, UBICADO EN LA SALIDA A TECORIPA RUMBO A CARRETERA A YÉCORA, LOCALIDAD DE SAN JOSÉ DE PIMA.</t>
  </si>
  <si>
    <t>REHABILITACIÓN DE PARQUE RECREATIVO, DOMICILIO CONOCIDO, UBICADO ENSEGUIDA DEL PALACIO MUNICIPAL, LOCALIDAD DE LA COLORADA.</t>
  </si>
  <si>
    <t>(16-MIC-280)  REHABILITACIÓN GENERAL DEL PLANTEL EN: JARDÍN DE NIÑOS PRIMAVERA, JALISCO SN ENTRE CALLE ADOLFO RUIZ CORTÍNEZ Y ROSALES, EN MAGDALENA.</t>
  </si>
  <si>
    <t>(16-MIC-281)  REHABILITACIÓN GENERAL DEL PLANTEL EN: ESCUELA DEL JARDÍN DE NIÑOS MISIONES KINO UBICADO EN JALISCO ENTRE GUANAJUATO Y SONORA, EN MAGDALENA DE KINO.</t>
  </si>
  <si>
    <t>(16-MIC-282)  REHABILITACIÓN GENERAL DEL PLANTEL EN: JARDÍN DE NIÑOS SONOTL, CALLE ELISA SALGADO, MAGDALENA DE KINO.</t>
  </si>
  <si>
    <t>(16-MIC-284)  REHABILITACIÓN GENERAL DEL PLANTEL EN ESCUELA PRIMARIA CLUB DE LEONES, CALLE IGNACIA FIMBRES, MAGDALENA DE KINO.</t>
  </si>
  <si>
    <t>(16-MIC-285)  REHABILITACIÓN GENERAL DEL PLANTEL EN:  ESCUELA PRIMARIA ÁLVARO OBREGÓN 2, UBICADA EN A GARCÍA, ENTRE BACANORA Y JESÚS GARCÍA CORONA, MAGDALENA DE KINO.</t>
  </si>
  <si>
    <t>(16-MIC-286)  REHABILITACIÓN GENERAL DEL PLANTEL EN: ESCUELA PRIMARIA PAULINA CAZARES GARCÍA UBICADA EN CALLE PÁPAGOS SIN NUMERO, EN MAGDALENA DE KINO.</t>
  </si>
  <si>
    <t>(16-MIC-287)  REHABILITACIÓN GENERAL DEL PLANTEL EN: ESCUELA DEL JARDÍN DE NIÑOS ENRIQUETA DE PARODI, UBICADO EN GENERAL PLANK Y AVENIDA GUERRERO SUR, EN MAGDALENA DE KINO.</t>
  </si>
  <si>
    <t>(16-MIC-288)  REHABILITACIÓN GENERAL DEL PLANTEL EN: ESCUELA PRIMARIA SANTIAGO IGLESIAS, UBICADO EN AVENIDA NIÑOS HÉROES, MAGDALENA DE KINO.</t>
  </si>
  <si>
    <t>AMPLIACIÓN DE LA RED DE AGUA POTABLE EN CALLE ZACATECAS, ENTRE CALLES BAJA CALIFORNIA Y JALISCO, COLONIA SAN ISIDRO, LOCALIDAD MAGDALENA DE KINO.</t>
  </si>
  <si>
    <t>AMPLIACIÓN DE LA RED DE ATARJEA EN CALLE COLIMA, ENTRE CALLES OAXACA Y JALISCO, COLONIA SAN ISIDRO, LOCALIDAD MAGDALENA DE KINO.</t>
  </si>
  <si>
    <t>AMPLIACIÓN DE LA RED DE ATARJEA EN CALLE SEVERINO COLOSIO, UBICADA EN CARRETERA NO. 15 FRENTE A PLAZA PÚBLICA, DE LA LOCALIDAD EL TASÍCURI.</t>
  </si>
  <si>
    <t>AMPLIACIÓN DE LA RED DE ENERGÍA ELÉCTRICA EN ARROYO LA ZAPATERA, ENTRE CALLES LÓPEZ MATEOS Y PEDRO TRELLES, COLONIA FÁTIMA, LOCALIDAD MAGDALENA DE KINO.</t>
  </si>
  <si>
    <t>AMPLIACIÓN DE LA RED DE ENERGÍA ELÉCTRICA EN CALLE SAN FRANCISCO, DE LA COLONIA SAN ISIDRO, LOCALIDAD MAGDALENA DE KINO.</t>
  </si>
  <si>
    <t>AMPLIACIÓN DE LA RED DE ENERGÍA ELÉCTRICA EN CALLE SEVERINO COLOSIO, ENTRE CALLES GILBERTO JAYASSI Y LUIS DONADIEU, LOCALIDAD EL TASÍCURI.</t>
  </si>
  <si>
    <t>AMPLIACIÓN DE LA RED DE ENERGÍA ELÉCTRICA EN CALLEJÓN SIN NOMBRE, POR LA CALLE WOOLFOLK, ENTRE CALLES ANTONIA GRACIA Y ELISA SALGADO, COLONIA GARCÍA BARRAGÁN, LOCALIDAD MAGDALENA DE KINO.</t>
  </si>
  <si>
    <t>PAVIMENTACIÓN CON CARPETA ASFÁLTICA EN CALLE CARACAS (1° ETAPA), ENTRE CALLES PROLONGACIÓN KINO Y LLAMARADAS, COLONIA EL MIRADOR, LOCALIDAD MAGDALENA DE KINO.</t>
  </si>
  <si>
    <t>PAVIMENTACIÓN CON CARPETA ASFÁLTICA EN CALLE CARACAS (2° ETAPA), ENTRE CALLES LLAMARADAS Y EJIDO MAGDALENA, COLONIA EL MIRADOR, LOCALIDAD MAGDALENA DE KINO.</t>
  </si>
  <si>
    <t>PAVIMENTACIÓN CON CARPETA ASFÁLTICA EN CALLE LLAMARADAS (1° ETAPA), ENTRE CALLES CARACAS Y PROLONGACIÓN KINO, COLONIA EL MIRADOR, LOCALIDAD MAGDALENA DE KINO.</t>
  </si>
  <si>
    <t>PAVIMENTACIÓN CON CARPETA ASFÁLTICA EN CALLE LLAMARADAS (2° ETAPA), ENTRE CALLES CARACAS Y FRANCISCO EUSEBIO KINO, COLONIA EL MIRADOR, LOCALIDAD MAGDALENA DE KINO.</t>
  </si>
  <si>
    <t>PAVIMENTACIÓN CON CARPETA ASFÁLTICA EN CALLE ROSALES, ENTRE CALLES MOCTEZUMA Y GRANADOS, COLONIA LA MADERA, LOCALIDAD MAGDALENA DE KINO.</t>
  </si>
  <si>
    <t>RECARPETEO EN CALLES DE PLAZA SAN IGNACIO, ENTRE CALLES EUSEBIO KINO Y JUAN NAVARRETE, LOCALIDAD SAN IGNACIO.</t>
  </si>
  <si>
    <t>REHABILITACIÓN DE CAMPO DE BEISBOL EN UNIDAD DEPORTIVA SERGIO KALIMÁN ROBLES,  CALLE LÓPEZ MATEOS ENTRE CUAUHTÉMOC Y GRANADOS, COLONIA FÁTIMA, LOCALIDAD MAGDALENA DE KINO.</t>
  </si>
  <si>
    <t>REHABILITACIÓN Y ACONDICIONAMIENTO DE SANITARIOS DE LA PLAZA MONUMENTAL, UBICADA EN PASEO GUADALAJARA ESQUINA CON DIANA LAURA RIOJAS DE COLOSIO, COLONIA CENTRO, LOCALIDAD MAGDALENA DE KINO</t>
  </si>
  <si>
    <t>SUSTITUCIÓN DE LA RED DE ALCANTARILLADO EN CALLE CARACAS, ENTRE CALLES PROLONGACIÓN KINO Y EJIDO MAGDALENA, COLONIA EL MIRADOR, LOCALIDAD MAGDALENA DE KINO, MUNICIPIO DE MAGDALENA DE KINO SONORA.</t>
  </si>
  <si>
    <t>SUSTITUCIÓN DE LA RED DE ALCANTARILLADO EN CALLE LLAMARADAS, ENTRE PROLONGACIÓN KINO Y FRANCISCO EUSEBIO KINO, COLONIA EL MIRADOR, LOCALIDAD MAGDALENA, MUNICIPIO DE MAGDALENA DE KINO SONORA.</t>
  </si>
  <si>
    <t>SUSTITUCIÓN DE LA RED DE ALCANTARILLADO EN CALLE ROSALES, ENTRE CALLES MOCTEZUMA Y GRANADOS, COLONIA LA MADERA, LOCALIDAD MAGDALENA DE KINO, MUNICIPIO DE MAGDALENA DE KINO SONORA.</t>
  </si>
  <si>
    <t xml:space="preserve">(16-MIC-290)  REHABILITACIÓN GENERAL DEL PLANTEL EN: ESCUELA SECUNDARIA BLANCA SIRIA VALENZUELA LARGADA UBICADA EN HIDALGO FINAL NORTE, EN MAZATÁN. </t>
  </si>
  <si>
    <t>CONSTRUCCIÓN DE ÁREA DE ALBERGUE PARA ADULTOS Y NIÑOS VULNERABLES EN IGLESIA CRISTIANA CASA DE DIOS Y PUERTA DEL CIELO, CALLE SIN NOMBRE ENTRE AGUSTÍN DE ITURBIDE Y MIGUEL HIDALGO FRENTE A PLAZA PÚBLICA, LOCALIDAD MAZATÁN.</t>
  </si>
  <si>
    <t>CONSTRUCCIÓN DE BANQUETA EN CALLE JOSÉ MARÍA MORELOS, ENTRE BOULEVARD IGNACIO TATO Y EMILIANO ZAPATA, LOCALIDAD MAZATÁN.</t>
  </si>
  <si>
    <t>CONSTRUCCIÓN DE CANCHA DE FUTBOL 5 EN LA ESCUELA PRIMARIA IGNACIO TATO, DOMICILIO CONOCIDO, LOCALIDAD MAZATÁN.</t>
  </si>
  <si>
    <t>CONSTRUCCIÓN DE CANCHA DE FUTBOL 5 EN SECUNDARIA TECNICA NÚMERO 40, EN LA LOCALIDAD DE MAZATÁN.</t>
  </si>
  <si>
    <t>CONSTRUCCIÓN DE CERCO DE MALLA CICLÓNICA Y FIRME EN PALACIO MUNICIPAL, CALLE HIDALGO NO. 102, FRENTE A PLAZA PÚBLICA, COLONIA CENTRO, LOCALIDAD MAZATÁN.</t>
  </si>
  <si>
    <t>CONSTRUCCIÓN DE DRENAJE PARA CONDUCCIÓN DE AGUAS PLUVIALES, EN CALLE PROLONGACIÓN LAS PLAYITAS Y ENTRONQUE CON CALLE MORELIA, BARRIO LAS PLAYITAS, LOCALIDAD MAZATÁN.</t>
  </si>
  <si>
    <t>PAVIMENTACIÓN CON CONCRETO HIDRÁULICO EN CALLE FRANCISCO JAVIER MINA, ENTRE PERIFÉRICO PONIENTE Y MARIANO ABASOLO, LOCALIDAD MAZATÁN.</t>
  </si>
  <si>
    <t>(16-MIC-291)  REHABILITACIÓN GENERAL DEL PLANTEL EN:  ESCUELA DEL JARDÍN DE NIÑOS BELLO PRINCIPIO, UBICADA EN CALLE ROSALES Y CORREA, EN MOCTEZUMA.</t>
  </si>
  <si>
    <t>AMPLIACIÓN DE LA RED DE ALCANTARILLADO SANITARIO EN CALLE BRAVO, PROLONGACIÓN NORTE, COLONIA LAS VEGAS, LOCALIDAD MOCTEZUMA.</t>
  </si>
  <si>
    <t>AMPLIACIÓN DE LA RED DE ALCANTARILLADO SANITARIO EN CALLE EL ÁLAMO, ENTRE ANDRÉS PERALTA Y REFORMA, COLONIA LA JOYA, LOCALIDAD MOCTEZUMA.</t>
  </si>
  <si>
    <t>AMPLIACIÓN DE LA RED DE ALCANTARILLADO SANITARIO EN CALLE EL ÁLAMO, ENTRE CALLES NARANJO Y ARROYO EL CHINO, COLONIA SAMUEL OCAÑA, LOCALIDAD MOCTEZUMA.</t>
  </si>
  <si>
    <t>AMPLIACIÓN DE LA RED DE ALCANTARILLADO SANITARIO EN CALLE SIN NOMBRE, UBICADO EN DOMICILIO CONOCIDO JUNTO A PERIFÉRICO NORTE Y PILA DE AGUA POTABLE, COLONIA LA OBRA, LOCALIDAD MOCTEZUMA.</t>
  </si>
  <si>
    <t>AMPLIACIÓN DE LA RED ELÉCTRICA EN  SAN PATRICIO DE LA MESA, CALLE SIN NOMBRE, ENTRE CALLE PRINCIPAL Y SALIDA A HERMOSILLO AL NORTE, LOCALIDAD SAN PATRICIO DE LA MESA.</t>
  </si>
  <si>
    <t>AMPLIACIÓN DE LA RED ELÉCTRICA, EN CALLE BRAVO, ARROYO NAGOBABI COLONIA LAS LIEBRES, PUEBLO NUEVO, EL LLANO, CARRETERA A HUÁSABAS JUNTO A ENTRONQUE A TEPACHE, LOCALIDAD MOCTEZUMA.</t>
  </si>
  <si>
    <t>AMPLIACIÓN Y REHABILITACIÓN DE ALCANTARILLADO SANITARIO EN CALLEJÓN SIN NOMBRE, ENTRE GALEANA Y JOSEFA ORTIZ DE DOMÍNGUEZ, COLONIA LA PILA, LOCALIDAD MOCTEZUMA.</t>
  </si>
  <si>
    <t>CONSTRUCCIÓN DE CUARTO PARA BODEGA DE ESCUELA PRIMARIA BENITO JUÁREZ, AVENIDA MIGUEL ALEMÁN NO. 3, COLONIA CENTRO, LOCALIDAD MOCTEZUMA.</t>
  </si>
  <si>
    <t>MANTENIMIENTO DE TERRACERÍAS EN CAMINOS RURALES KM 0 AL 0.26 (ANCHO 8M) Y KM 0.53 AL 1.48 (ANCHO 8M)  TRAMO SAN PATRICIO DE LA MESA A CARRETERA 14, EN LA COMUNIDAD DE SAN PATRICIO EN EL MUNICIPIO DE MOCTEZUMA.</t>
  </si>
  <si>
    <t>MANTENIMIENTO DE TERRACERÍAS EN CAMINOS RURALES KM 0 AL 1.199 (ANCHO 8M) TRAMO CARRETERA MOCTEZUMA-TEPACHE/DIVISADEROS A TÉRAPA EN LA COMUNIDAD DE TÉRAPA MUNICIPIO DE MOCTEZUMA.</t>
  </si>
  <si>
    <t>MANTENIMIENTO DE TERRACERÍAS EN CAMINOS RURALES KM 0 AL 1.21 (ANCHO 8M) TRAMO SAN PATRICIO A MOCTEZUMA EN EL MUNICIPIO DE MOCTEZUMA.</t>
  </si>
  <si>
    <t>PAVIMENTACIÓN CON CONCRETO ASFALTICO EN CALLE TEJOCOTES ENTRE CALLE EL ROBLE Y CALLE NARANJOS EN COLONIA COPLAMAR EN LA LOCALIDAD DE MOCTEZUMA.</t>
  </si>
  <si>
    <t>PAVIMENTACIÓN CON CONCRETO HIDRÁULICO DE 15 CMS DE ESPESOR EN CALLE SIN NOMBRE TOPANDO CON LA PLACITA EN LA COMUNIDAD DE SAN PATRICIO LA MESA.</t>
  </si>
  <si>
    <t>PAVIMENTACIÓN CON CONCRETO HIDRÁULICO DE 15 CMS DE ESPESOR EN LA CALLE JOSEFA ORTIZ DE DOMÍNGUEZ ESQUINA CON CALLE JOSÉ MARÍA MORELOS, EN LA LOCALIDAD DE MOCTEZUMA.</t>
  </si>
  <si>
    <t>PAVIMENTACIÓN CON CONCRETO HIDRÁULICO DE 15 CMS DE ESPESOR EN LA CALLE MÉXICO ENTRE CALLE SERNA Y CALLE CIPRÉS COLONIA EL PARIÁN, EN LA LOCALIDAD DE MOCTEZUMA.</t>
  </si>
  <si>
    <t>REHABILITACIÓN DE TEMPLO NUESTRA SEÑORA DEL ROSARIO, REPARACIÓN DE CASA CURAL, BAÑOS Y ÁREA DE RETIROS, CALLE OCAMPO ESQUINA CON CALLE MIGUEL ALEMÁN, COLONIA CENTRO, LOCALIDAD MOCTEZUMA.</t>
  </si>
  <si>
    <t>REMODELACIÓN DE BAÑOS Y ASENTAMIENTO DE ALMACÉN SOBRE BAÑOS EN TEMPLO SHADDAI, AVENIDA PRIMERA, ENTRE CALLES TERCERA Y ÁLVARO OBREGÓN, COLONIA CODÓRACHI, LOCALIDAD MOCTEZUMA.</t>
  </si>
  <si>
    <t>AMPLIACIÓN Y REMODELACIÓN DE COMEDOR EN IGLESIA CRISTIANA SILOÉ, AVENIDA LERDO Y CALLE CRUZ GÁLVEZ, COLONIA CERRO DE LA CRUZ, LOCALIDAD NACO.</t>
  </si>
  <si>
    <t>CONSTRUCCIÓN DE CERCO PERIMETRAL EN PARQUE INFONAVIT, AVENIDA EMILIANO ZAPATA Y CALLE CRUZ GÁLVEZ, COLONIA INFONAVIT, LOCALIDAD NACO.</t>
  </si>
  <si>
    <t>ELECTRIFICACIÓN CALLE MORELOS ENTRE AVENIDA IGNACIO RAMÍREZ Y AVENIDA JUSTO SIERRA, COLONIA CENTRO, EN LA LOCALIDAD DE NACO.</t>
  </si>
  <si>
    <t>REHABILITACIÓN DE POZO DE AGUA POTABLE EN EJIDO CUAUHTÉMOC.</t>
  </si>
  <si>
    <t>REMODELACIÓN DE IGLESIA CATÓLICA CAPILLA DE NUESTRA SEÑORA DEL CARMEN, UBICADO EN DOMICILIO CONOCIDO DEL EJIDO CUAUHTÉMOC.</t>
  </si>
  <si>
    <t>(16-MIC-302)  REHABILITACIÓN GENERAL DEL PLANTEL EN:  JARDÍN DE NIÑOS SILVESTRE RODRÍGUEZ, UBICADO EN CALLE OPOSURA , EN NACOZARI.</t>
  </si>
  <si>
    <t>(16-MIC-303)  REHABILITACIÓN GENERAL DEL PLANTEL EN: JARDÍN DE NIÑOS HÉROE JESÚS GARCÍA, EN SAN MARTIN COLONIA LOMAS NUEVAS, NACOZARI DE GARCÍA.</t>
  </si>
  <si>
    <t>(16-MIC-304)  REHABILITACIÓN GENERAL DEL PLANTEL EN: PRIMARIA BENITO JUÁREZ, UBICADA EN AVENIDA MADERO Y SERDÁN NORTE Y 2 EN NACOZARI.</t>
  </si>
  <si>
    <t>CONSTRUCCIÓN DE ESCALONES EN COLONIA SOLIDARIDAD ENTRE CALLE 20 DE NOVIEMBRE Y LOS JALIS, COLONIA SOLIDARIDAD LOCALIDAD, NACOZARI DE GARCÍA.</t>
  </si>
  <si>
    <t>CONSTRUCCIÓN DE PARQUE EN LA COLONIA CANTERA (INFONAVIT-MINERA), CALLE SIERRA PÚRICA ESQUINA CON CALLE NIÑOS HÉROES, COLONIA CANTERA, LOCALIDAD NACOZARI DE GARCÍA.</t>
  </si>
  <si>
    <t>CONSTRUCCIÓN DE PARQUE RECREATIVO EN COLONIA BELTRONES, CALLE DEL ÁLAMO ESQUINA CON CALLE DEL ENCINO, COLONIA BELTRONES, LOCALIDAD NACOZARI DE GARCÍA.</t>
  </si>
  <si>
    <t>PAVIMENTACIÓN CON CONCRETO HIDRÁULICO DE AVENIDA ÁLAMO, ENTRE CALLE FERROCARRIL Y LA PERRERA, COLONIA TRES ÁLAMOS, LOCALIDAD DE NACOZARI DE GARCÍA.</t>
  </si>
  <si>
    <t>PAVIMENTACIÓN CON CONCRETO HIDRÁULICO EN CALLEJÓN ALLENDE, ENTRE CALLE ALLENDE Y CALLE FRANCISCO JAVIER MINA, COLONIA NUEVO NACOZARI DE GARCÍA, LOCALIDAD DE NACOZARI DE GARCÍA.</t>
  </si>
  <si>
    <t>PAVIMENTACIÓN CON CONCRETO HIDRÁULICO Y CONSTRUCCIÓN DE REGISTRO PLUVIAL EN CALLE FRANCISCO VILLA, COLONIA RASTRO VIEJO, LOCALIDAD DE NACOZARI DE GARCÍA,</t>
  </si>
  <si>
    <t>REHABILITACIÓN DE LÍNEA DE AGUA POTABLE EN BARRIO MICROONDAS, UBICADO EN BARRIO MICROONDAS, ENTRE LOS JALIS Y MILPITA, LOCALIDAD NACOZARI DE GARCÍA</t>
  </si>
  <si>
    <t>REHABILITACIÓN DE LÍNEA DE AGUA POTABLE EN REPRESO EL HUACAL, UBICADO EN DOMICILIO CONOCIDO AL NOROESTE DE LA CIUDAD DE NACOZARI, LOCALIDAD DE NACOZARI DE GARCÍA.</t>
  </si>
  <si>
    <t>(16-MIC-307)  REHABILITACIÓN GENERAL DEL PLANTEL EN:  JARDÍN DE NIÑOS BENITO PÉREZ GALDÓS UBICADO EN CALLEJÓN MARGARITA ENTRE CALLES CHIHUAHUA Y NUEVO LEÓN, EN NAVOJOA.</t>
  </si>
  <si>
    <t>(16-MIC-311)  REHABILITACIÓN GENERAL DEL PLANTEL EN: PRIMARIA NARCIZO MENDOZA, UBICADA EN CALLE JAZMÍN, EN NAVOJOA.</t>
  </si>
  <si>
    <t>(16-MIC-314)  REHABILITACIÓN GENERAL DEL PLANTEL EN: PRIMARIA VICENTE GUERRERO, UBICADA EN DOMICILIO CONOCIDO, LOCALIDAD SAPOMORA.</t>
  </si>
  <si>
    <t>(16-MIC-315)  REHABILITACIÓN GENERAL DEL PLANTEL EN: ESCUELA PRIMARIA ÁLVARO OBREGÓN, UBICADA EN CALLE CUAUHTÉMOC 101 Y OBREGÓN, EN NAVOJOA.</t>
  </si>
  <si>
    <t xml:space="preserve">(16-MIC-471)  REHABILITACIÓN GENERAL DEL PLANTEL EN: JARDÍN DE NIÑOS LUIS DONALDO COLOSIO, DOMICILIO CONOCIDO, LOCALIDAD EL DÁTIL, NAVOJOA. </t>
  </si>
  <si>
    <t>(16-SUB-038)  REHABILITACIÓN DEL SISTEMA ELÉCTRICO DE MEDIA TENSIÓN ESCUELA PRIMARIA GRAL. LÁZARO CÁRDENAS, DOMICILIO CONOCIDO, LOCALIDAD MEZQUITAL DE BUIYACUSI, NAVOJOA.</t>
  </si>
  <si>
    <t>(16-SUB-039)  REHABILITACIÓN DEL SISTEMA ELÉCTRICO DE MEDIA TENSIÓN ESCUELA PRIMARIA NARCIZO MENDOZA, CALLE JAZMÍN, NAVOJOA.</t>
  </si>
  <si>
    <t>ADAPTACIÓN DE SÓTANO PARA ARCHIVO GENERAL Y REHABILITACIÓN DE OFICINAS DE ATENCIÓN CIUDADANA EN PALACIO MUNICIPAL, BOULEVARD NO REELECCIÓN Y PLAZA 5 DE MAYO, COLONIA REFORMA, LOCALIDAD NAVOJOA.</t>
  </si>
  <si>
    <t>COLOCACIÓN DE ADOQUÍN EN ATRIO NORTE DE LA IGLESIA DEL SAGRADO CORAZÓN DE JESÚS, CALLE JESÚS GARCÍA MORALES, ESQUINA CON AVENIDA JOSÉ MARÍA MORELOS Y PAVÓN, COLONIA REFORMA, LOCALIDAD NAVOJOA.</t>
  </si>
  <si>
    <t>COLOCACIÓN DE LOSETA CERÁMICA EN CENTRO JUVENIL MARÍA AUXILIADORA, AVENIDA GUILLERMO CHÁVEZ, ENTRE CALLES REFORMA Y MELCHOR OCAMPO, COLONIA ROSALES, LOCALIDAD NAVOJOA.</t>
  </si>
  <si>
    <t>COLOCACIÓN DE LOSETA CERÁMICA EN IGLESIA CATÓLICA SAN FRANCISCO, AVENIDA RÍO PÁNUCO, ESQUINA CON CALLE PLUTARCO ELÍAS CALLES, COLONIA FRANCISCO VILLA, LOCALIDAD COMISARÍA DE MASIACA.</t>
  </si>
  <si>
    <t>COLOCACIÓN DE LOSETA CERÁMICA EN IGLESIA CATÓLICA SAN MIGUEL ARCÁNGEL, AVENIDA INDEPENDENCIA, ENTRE CALLES TAMAULIPAS Y NAYARIT, LOCALIDAD COMISARÍA DE MASIACA.</t>
  </si>
  <si>
    <t>CONSTRUCCIÓN DE BAÑO EN IGLESIA DE DIOS EN MÉXICO EVANGELIO COMPLETO A.R. LA VIDA VERDADERA, AVENIDA FRESNO, ENTRE CALLES CLUB ROTARIO Y SOCIEDAD MUTUALISTA, COLONIA AMPLIACIÓN BELTRONES, LOCALIDAD NAVOJOA.</t>
  </si>
  <si>
    <t>CONSTRUCCIÓN DE BASES DE CONCRETO PARA COLOCACIÓN DE ESCULTURAS A BASE DE ACERO EN VARIAS UBICACIONES DE LA LOCALIDAD DE NAVOJOA.</t>
  </si>
  <si>
    <t>CONSTRUCCIÓN DE BEBEDEROS EN ESCUELA PRIMARIA MANUEL FERRÁ MARTÍNEZ, CALLEJÓN QUINTO Y CALLE CANANEA, COLONIA TEPEYAC, LOCALIDAD NAVOJOA.</t>
  </si>
  <si>
    <t>CONSTRUCCIÓN DE CAMPANARIO Y MÓDULO DE BAÑOS EN IGLESIA CATÓLICA SAN CAYETANO EN SINAHUIZA, DOMICILIO CONOCIDO A UN COSTADO DE LA CANCHA SOCIAL EN SINAHUIZA, LOCALIDAD COMISARÍA DE BACABACHI.</t>
  </si>
  <si>
    <t>CONSTRUCCIÓN DE CANCHA EN ÁREA DE JUEGOS EN ESTANCIA INFANTIL ESTEFANÍA CASTAÑEDA, CALLE PINO SUÁREZ, ENTRE AVENIDAS CRUZ GÁLVEZ Y SOBARZO, COLONIA HIDALGO, LOCALIDAD NAVOJOA.</t>
  </si>
  <si>
    <t>CONSTRUCCIÓN DE CAPILLA PARA NUESTRA SEÑORA DE GUADALUPE EN LAS PILAS, DOMICILIO CONOCIDO A UN COSTADO DEL CANAL, MARGEN IZQUIERDA DEL RÍO MAYO, EN LAS PILAS TESIA, LOCALIDAD COMISARÍA DE TESIA.</t>
  </si>
  <si>
    <t>CONSTRUCCIÓN DE CERCO DE MALLA CICLÓNICA CON DALA PERIMETRAL EN IGLESIA CATÓLICA DE SANTA LUCÍA, DOMICILIO CONOCIDO A UN COSTADO DE CENTRO DE SALUD EN LA LAGUNA DE TESIA, LOCALIDAD COMISARÍA DE TESIA.</t>
  </si>
  <si>
    <t>CONSTRUCCIÓN DE DOUG OUT Y REHABILITACIÓN DE GRADAS Y BACK STOP EN ESTADIO DE BEISBOL EN MASIACA, DOMICILIO CONOCIDO EN CALLE PRINCIPAL SALIDA A CHOACALLE, UNIDAD DEPORTIVA EN MASIACA, LOCALIDAD COMISARÍA DE MASIACA.</t>
  </si>
  <si>
    <t>CONSTRUCCIÓN DE GRADAS, BACK-STOP Y DOG-OUT EN ESTADIO DE BEISBOL EN CHOACALLE, DOMICILIO CONOCIDO FRENTE A CARRETERA A MASIACA - ÁLAMOS EN CHOACALLE, DE LA LOCALIDAD COMISARÍA DE MASIACA.</t>
  </si>
  <si>
    <t>CONSTRUCCIÓN DE GRADAS, BACK-STOP Y DOG-OUT EN ESTADIO DE BEISBOL EN EJIDO JOAQUÍN AMARO, DOMICILIO CONOCIDO DETRÁS DE ESCUELA PRIMARIA EJIDO JOAQUÍN AMARO, DE LA LOCALIDAD COMISARÍA DE FUNDICIÓN.</t>
  </si>
  <si>
    <t>CONSTRUCCIÓN DE LOSA EN  IGLESIA DE DIOS EN MÉXICO EVANGELIO COMPLETO A.R. TERRITORIO NOROESTE SUR EN LA COLONIA REFORMA, BOULEVARD CUAUHTÉMOC ENTRE AVENIDAS IGNACIO ALLENDE Y I. L. RAYÓN,  LOCALIDAD NAVOJOA.</t>
  </si>
  <si>
    <t>CONSTRUCCIÓN DE LOSA EN IGLESIA CRISTIANA BAUTISTA A.R. BETANIA, AVENIDA PUEBLA NO. 203, ENTRE CALLE A. TOLEDO Y CALLE J. GARCÍA MORALES, COLONIA JUÁREZ, LOCALIDAD NAVOJOA.</t>
  </si>
  <si>
    <t>CONSTRUCCIÓN DE LOSA PARA TEMPLETE EN IGLESIA CATÓLICA DE NUESTRA SEÑORA DEL PERPETUO SOCORRO, AVENIDA ÍMURIS ENTRE CALLES CAJEME Y AGUA PRIETA, COLONIA SONORA, LOCALIDAD NAVOJOA.</t>
  </si>
  <si>
    <t>CONSTRUCCIÓN DE MÓDULOS DE BAÑOS Y AMPLIACIÓN DE CANCHA DE USOS MÚLTIPLES EN LOS BUAYUMS, DOMICILIO CONOCIDO A UN COSTADO DE LA DELEGACIÓN DE POLICÍA EN LOS BUAYUMS, LOCALIDAD COMISARÍA DE BACABACHI.</t>
  </si>
  <si>
    <t>CONSTRUCCIÓN DE QUIOSCO EN LA COMUNIDAD DE PUEBLO MAYO.</t>
  </si>
  <si>
    <t>CONSTRUCCIÓN DE SALÓN PARA CATEQUESIS EN LA IGLESIA DE DIOS EN MÉXICO EVANGELIO COMPLETO A.R.  CALLE JESÚS GARCÍA MORALES ENTRE AVENIDAS TLAXCALA Y CHIHUAHUA, COLONIA JUÁREZ, LOCALIDAD NAVOJOA.</t>
  </si>
  <si>
    <t>CONSTRUCCIÓN DE SISTEMA DE RIEGO POR GOTEO EN LA UNIDAD DEPORTIVA PAQUIN ESTRADA, UBICADA EN CALLE LÁZARO CÁRDENAS, SALIDA A ÁLAMOS, EN LA COLONIA 16 DE JUNIO.</t>
  </si>
  <si>
    <t>CONSTRUCCIÓN DE TEJABÁN METÁLICO CON CUBIERTA DE LÁMINA EN IGLESIA CATÓLICA DE NUESTRA SEÑORA DEL ROSARIO EN ROSALES, DOMICILIO CONOCIDO A LADO IZQUIERDO DE CARRETERA DE ACCESO AL POBLADO EN ROSALES, LOCALIDAD COMISARÍA DE ROSALES.</t>
  </si>
  <si>
    <t>CONSTRUCCIÓN DE TEJABÁN METÁLICO CON CUBIERTA DE LÁMINA EN IGLESIA CATÓLICA DE SAN IGNACIO DE LOYOLA, EN SAN IGNACIO, CALLE CENTRAL ENTRE AVENIDAS GENERAL ÁLVARO OBREGÓN Y 16 DE SEPTIEMBRE, EN SAN IGNACIO, LOCALIDAD COMISARÍA DE SAN IGNACIO.</t>
  </si>
  <si>
    <t>CONSTRUCCIÓN DE TEJABÁN METÁLICO CON CUBIERTA DE LÁMINA EN IGLESIA CATÓLICA DE SANTA TERESITA DEL NIÑO JESÚS EN EL MEZQUITAL DE BUIYACUSI, DOMICILIO CONOCIDO A ESPALDA DEL CAMPO DE BEISBOL, EN EL MEZQUITAL DE BUIYACUSI, COMISARÍA DE ROSALES.</t>
  </si>
  <si>
    <t>CONSTRUCCIÓN DE TEJABÁN METÁLICO CON CUBIERTA DE LÁMINA EN IGLESIA DE DIOS PUERTA ABIERTA A.R. JERUSALÉN EN CHIRAJOBAMPO, AVENIDA MIGUEL HIDALGO, ENTRE CALLES 20 DE NOVIEMBRE Y VICENTE GUERRERO, COMISARÍA DE BACABACHI.</t>
  </si>
  <si>
    <t>CONSTRUCCIÓN DE TEJABÁN METÁLICO CON CUBIERTA DE LÁMINA Y BANCAS INTEGRADAS EN CENTRO DE SALUD EN FUNDICIÓN, CALLE CHIHUAHUA ESQUINA CON BOULEVARD JESÚS GARCÍA DE LA LOCALIDAD COMISARÍA DE FUNDICIÓN.</t>
  </si>
  <si>
    <t>CONSTRUCCIÓN DE TEJABÁN METÁLICO DE 10.00 X 15.00 MT. CON CUBIERTA DE LÁMINA Y PISO DE CONCRETO EN IGLESIA CATÓLICA DE LA SANTA CRUZ EN NAVOMORA, DOMICILIO CONOCIDO A UN COSTADO DEL TINACO EN NAVOMORA, LOCALIDAD COMISARÍA DE PUEBLO MAYO.</t>
  </si>
  <si>
    <t>CONSTRUCCIÓN DE TEJABÁN METÁLICO DE 6.0 X 10.0 M CON CUBIERTA DE LÁMINA EN IGLESIA CATÓLICA SAN MARTÍN DE PORRES, CALLE RAMÓN TERÁN, ENTRE AVENIDA VENUSTIANO CARRANZA Y AVENIDA ÁNGEL FLORES, LOCALIDAD COMISARÍA DE SAN IGNACIO.</t>
  </si>
  <si>
    <t>IMPERMEABILIZACIÓN DE TECHUMBRE E INSTALACIÓN DE PLAFÓN MODULADO Y LÁMPARAS LED EN IGLESIA CATÓLICA DE NUESTRA SEÑORA DEL ROSARIO, DOMICILIO CONOCIDO, DETRÁS DEL CAMPO DE BEISBOL, LOCALIDAD COMISARÍA DE BACABACHI.</t>
  </si>
  <si>
    <t>PRIMERA ETAPA DE COLOCACIÓN DE LOSETA CERÁMICA, APLANADOS Y PINTURA EN OFICINA DEL COMISARIADO EJIDAL HÉCTOR DUARTE AYALA, CALLE EMILIANO ZAPATA, A ESPALDAS DEL JARDÍN DE NIÑOS EN EL EJIDO JOAQUÍN AMARO, LOCALIDAD COMISARÍA DE FUNDICIÓN.</t>
  </si>
  <si>
    <t>PRIMERA ETAPA DE CONSTRUCCIÓN DE BARDA PERIMETRAL EN MUSEO REGIONAL DEL MAYO,  AVENIDA LEONA VICARIO, ENTRE BOULEVARD NO REELECCIÓN Y CALLE J. GARCÍA MORALES, COLONIA JUÁREZ, LOCALIDAD NAVOJOA.</t>
  </si>
  <si>
    <t>PRIMERA ETAPA DE CONSTRUCCIÓN DE CAMPANARIO Y AMPLIACIÓN DE LA IGLESIA CATÓLICA DE NUESTRA SEÑORA DE GUADALUPE EN EL JÍJIRI, DOMICILIO CONOCIDO CALLE PRINCIPAL A UN COSTADO DEL TINACO, EN EL JÍJIRI, LOCALIDAD COMISARÍA DE TESIA.</t>
  </si>
  <si>
    <t>PRIMERA ETAPA DE CONSTRUCCIÓN DE COMEDOR EN EL CENTRO DE INTEGRACIÓN PARA DROGADICTOS Y ALCOHÓLICOS (CIDA), CARRETERA ESTATAL A TESIA KM 1 NO. 53, COLONIA ROSALES, LOCALIDAD NAVOJOA.</t>
  </si>
  <si>
    <t>PRIMERA ETAPA DE CONSTRUCCIÓN DE IGLESIA MISIÓN EMMANUEL DE ASAMBLEA DE DIOS A.R. EN LA COLONIA 16 DE SEPTIEMBRE, BOULEVARD JESÚS ALDACO Y BOULEVARD GUADALUPE VICTORIA, LOCALIDAD NAVOJOA.</t>
  </si>
  <si>
    <t>PRIMERA ETAPA DE CONSTRUCCIÓN DE SALÓN PARA CATEQUESIS EN IGLESIA CATÓLICA SAN JUDAS TADEO, BOULEVARD BRISAS ESQUINA CON CALLE JACARANDA, COLONIA BRISAS DEL VALLE, LOCALIDAD NAVOJOA.</t>
  </si>
  <si>
    <t>PRIMERA ETAPA DE CONSTRUCCIÓN DE SALÓN PARROQUIAL EN IGLESIA CATÓLICA SANTA MARTHA,  CALLE UBALAMA NO. 202, ESQUINA CON AVENIDA ÁLAMO, COLONIA MOCÚZARIT, LOCALIDAD NAVOJOA.</t>
  </si>
  <si>
    <t>PRIMERA ETAPA DE CONSTRUCCIÓN DE TEJABÁN METÁLICO PARA SALÓN DE USOS MÚLTIPLES EN CASA DE FORMACIÓN PRESBÍTERO RAMÓN CORONA, DOMICILIO CONOCIDO A UN COSTADO DE LA IGLESIA CATÓLICA DEL POBLADO, COLONIA LOMA DEL REFUGIO, LOCALIDAD COMISARÍA DE ROSALES.</t>
  </si>
  <si>
    <t>PRIMERA ETAPA DE INTRODUCCIÓN DE ALUMBRADO PARA PISTA DE ATLETISMO DE LA ESCUELA TÉCNICA NO. 5, BOULEVARD  RAFAEL J. ALMADA Y AVENIDA RODOLFO CAMPODÓNICO, COLONIA JUÁREZ, LOCALIDAD NAVOJOA.</t>
  </si>
  <si>
    <t>REHABILITACIÓN DE ALUMBRADO PÚBLICO EN LA COMUNIDAD DE CAPOHUIZA.</t>
  </si>
  <si>
    <t>REHABILITACIÓN DE BODEGA Y CASITA DE JUEGO EN JARDÍN DE NIÑOS VASCO DE QUIROGA EN LA COLONIA TETANCHOPO, AVENIDA ROMÁN YOCUPICIO, ENTRE MAQUILADORA YAMAZAKI Y CALLE INOCENTE AMPARÁN, COLONIA TETANCHOPO, LOCALIDAD NAVOJOA.</t>
  </si>
  <si>
    <t>REHABILITACIÓN DE CANCHA CÍVICA EN ESCUELA SECUNDARIA TÉCNICA NO. 45, AVENIDA EMILIANO ZAPATA, ENTRE CALLE OVIDIO PEREYRA Y ORILLA DEL DREN, LOCALIDAD COMISARÍA DE SAN IGNACIO.</t>
  </si>
  <si>
    <t>REHABILITACIÓN DE CANCHA DE USOS MÚLTIPLES EN SANTA MARÍA DEL BUÁRAJE, DOMICILIO CONOCIDO ENSEGUIDA DEL COMISARIADO EJIDAL EN SANTA MARÍA DEL BUÁRAJE, LOCALIDAD COMISARÍA DE FUNDICIÓN.</t>
  </si>
  <si>
    <t>REHABILITACIÓN DE CERCO DE MALLA CICLÓNICA Y COLOCACIÓN DE BANCAS METÁLICAS EN ESCUELA PRIMARIA MOISÉS SÁENZ, CALLE PEDRO MORENO, ENTRE AVENIDAS LEONARDO MAGAÑA Y R. CAMPODÓNICO, LOCALIDAD NAVOJOA.</t>
  </si>
  <si>
    <t>REHABILITACIÓN DE IGLESIA CATÓLICA DE SANTA CATALINA, DOMICILIO CONOCIDO, A UN COSTADO  DEL QUIOSCO, LOCALIDAD COMISARÍA DE CAMOA.</t>
  </si>
  <si>
    <t>REHABILITACIÓN DE MÓDULOS DE BAÑOS EN ALBERGUE PARA ADULTOS MAYORES SARITA CASTRO I.A.P., CALLE AGUA PRIETA ESQUINA CON INDEPENDENCIA, COLONIA SONORA, LOCALIDAD NAVOJOA.</t>
  </si>
  <si>
    <t>REHABILITACIÓN DE MÓDULOS DE BAÑOS EN ESCUELA PRIMARIA JUVENTINO R. SOLANO. AVENIDA IGNACIO ALDAMA, ESQUINA CON CALLE JOSÉ MARÍA MORELOS Y PAVÓN, COLONIA PUEBLO VIEJO, LOCALIDAD NAVOJOA.</t>
  </si>
  <si>
    <t>SEGUNDA ETAPA DE CONSTRUCCIÓN DE IGLESIA CATÓLICA DE NUESTRA SEÑORA DE LOURDES EN EL FRACCIONAMIENTO VILLA LOURDES, CALLA FÁTIMA, ENTRE AVENIDA DEL ROSARIO Y AVENIDA DEL REFUGIO, FRACCIONAMIENTO VILLA LOURDES, LOCALIDAD NAVOJOA.</t>
  </si>
  <si>
    <t>SEGUNDA ETAPA DE CONSTRUCCIÓN DE LOSA EN IGLESIA CATÓLICA DEL ESPÍRITU SANTO, CALLE FLORES MAGÓN, ENTRE JALISCO Y AGUASCALIENTES, COLONIA DEPORTIVA, LOCALIDAD NAVOJOA.</t>
  </si>
  <si>
    <t>TERMINACIÓN DE LOSA EN SALÓN DE USOS MÚLTIPLES  DE LA ESCUELA DE CURSILLOS DE LA CRISTIANDAD DE LA REGIÓN DEL MAYO, CALLE INDEPENDENCIA ENTRE AVENIDA GUILLERMO PRIETO Y BOULEVARD MISIÓN SANTA MARÍA, COLONIA INFONAVIT OBRERA, LOCALIDAD NAVOJOA.</t>
  </si>
  <si>
    <t>(16-MIC-317)  REHABILITACIÓN GENERAL DEL PLANTEL EN: ESCUELA DEL JARDÍN DE NIÑOS ALEJANDRO SILVA HURTADO, UBICADA EN RODOLFO AURELIO NERI Y JOSÉ SOLÍS, NOGALES.</t>
  </si>
  <si>
    <t>(16-MIC-321)  REHABILITACIÓN GENERAL DEL PLANTEL EN: ESCUELA PRIMARIA CUAUHTÉMOC, UBICADA EN CALLE CHULAVISTA  EN NOGALES.</t>
  </si>
  <si>
    <t>(16-MIC-322)  REHABILITACIÓN GENERAL DEL PLANTEL EN: PRIMARIA PROF. ROMÁN BAQUEIRO TEC, TERRA COLONIA MEDITERRÁNEO, NOGALES.</t>
  </si>
  <si>
    <t>(16-MIC-324)  REHABILITACIÓN GENERAL DEL PLANTEL EN:  JARDÍN DE NIÑOS  THERESE DE TOURNIEL, CAMPILLO 51, COLONIA CENTRO EN NOGALES.</t>
  </si>
  <si>
    <t>(16-MIC-326)  REHABILITACIÓN GENERAL DEL PLANTEL EN: PRIMARIA PROF. RODOLFO SIORDIA MONTANO, NOGALES.</t>
  </si>
  <si>
    <t>(16-MIC-328)  REHABILITACIÓN GENERAL DEL PLANTEL EN:  ESCUELA PRIMARIA ENRIQUE QUIJADA, UBICADA EN CALLE DÁVALOS Y TENOCHTITLAN EN NOGALES.</t>
  </si>
  <si>
    <t>(16-MIC-330)  REHABILITACIÓN GENERAL DEL PLANTEL EN: ESCUELA PRIMARIA VENUSTIANO CARRANZA UBICADA EN KILOMETRO 21, CARRETERA HERMOSILLO-NOGALES, DOMICILIO CONOCIDO, LOCALIDAD CÍBUTA.</t>
  </si>
  <si>
    <t>(16-SUB-040)  CONSTRUCCIÓN DE SUBESTACIÓN ELÉCTRICA EN ESCUELA JARDÍN DE NIÑOS RODOLFO MONROY RIVERA, EN NOGALES.</t>
  </si>
  <si>
    <t>(16-SUB-041)  CONSTRUCCIÓN DE SUBESTACIÓN ELÉCTRICA EN ESCUELA JARDÍN DE NIÑOS THERESE DE TOURNIEL, EN NOGALES.</t>
  </si>
  <si>
    <t>(16-SUB-042)  CONSTRUCCIÓN DE SUBESTACIÓN ELÉCTRICA Y ALIMENTADORES ELÉCTRICOS EN ESCUELA PRIMARIA MARÍA DOLORES FERNÁNDEZ TORRES, EN NOGALES.</t>
  </si>
  <si>
    <t>ACONDICIONAMIENTO DE CENTRO DE REHABILITACIÓN NUEVA CREACIÓN, CALLE TECTITECOS NO. 16, COLONIA LUIS DONALDO COLOSIO MURRIETA, LOCALIDAD NOGALES.</t>
  </si>
  <si>
    <t>CONSTRUCCIÓN DE 136 M2 DE AULA AUDITORIO, BANQUETAS Y ANDÉN EN JARDÍN DE NIÑOS RODOLFO MONROY RIVERA, BOULEVARD LAS BELLOTAS, FRACCIONAMIENTO LAS BELLOTAS, LOCALIDAD NOGALES.</t>
  </si>
  <si>
    <t>CONSTRUCCIÓN DE 180 M2 DE TEJABÁN EN ESCUELA PRIMARIA LUIS DONALDO COLOSIO MURRIETA, CALLE AURORA Y ALBORADA NO. 61, COLONIA PUESTA DEL SOL, LOCALIDAD NOGALES.</t>
  </si>
  <si>
    <t>CONSTRUCCIÓN DE 182.04 M2 DE TEJABÁN EN ÁREA CÍVICA DE LA ESCUELA PRIMARIA J. ALBERTO GONZÁLEZ VILLEGAS, CALLE FRANCISCO PARTIDA, COLONIA CTS-CROC, LOCALIDAD NOGALES.</t>
  </si>
  <si>
    <t>CONSTRUCCIÓN DE 250 M2 DE TECHUMBRE EN JARDÍN DE NIÑOS IM JIABSI USI, CALLE GUAYAQUIL NO. 96, COLONIA ESPERANZA, LOCALIDAD NOGALES.</t>
  </si>
  <si>
    <t>CONSTRUCCIÓN DE 316.25 M2 DE TECHUMBRE EN CANCHA CÍVICA DE LA ESCUELA PRIMARIA ENRIQUE QUIJADA, CALLES DÁVALOS Y TENOCHTITLÁN, COLONIA BUENOS AIRES, LOCALIDAD NOGALES.</t>
  </si>
  <si>
    <t>CONSTRUCCIÓN DE 510 M2 DE TECHUMBRE EN ESCUELA PRIMARIA SOR JUANA INÉS DE LA CRUZ, CALLE ABRAHAM ZAIED, COLONIA LUIS DONALDO COLOSIO MURRIETA, LOCALIDAD NOGALES.</t>
  </si>
  <si>
    <t>CONSTRUCCIÓN DE 527 M2 DE TECHUMBRE EN CANCHA DE BASQUETBOL Y 15 M2 ML DE IMPERMEABILIZACIÓN EN ESCUELA PRIMARIA JOSÉ MARÍA MORELOS Y PAVÓN, CALLE VÍA DE BEIRA, COLONIA LOMAS DE FÁTIMA, LOCALIDAD NOGALES.</t>
  </si>
  <si>
    <t>CONSTRUCCIÓN DE 585 M2 DE TEJABÁN EN CANCHA CÍVICO DEPORTIVA DE LA ESCUELA SECUNDARIA GENERAL NO. 3  PROFESOR HUMBERTO CAMPOS VARELA, CALLE LAGO AZUL, COLONIA MARGARITA MAZA DE JUÁREZ, LOCALIDAD NOGALES.</t>
  </si>
  <si>
    <t>SUMINISTRO Y COLOCACIÓN DE 658.05 M2 DE VITROPISO DE LA ESCUELA PRIMARIA NUEVA CREACIÓN LA HACIENDAS, CALLE TORNADO FINAL, COLONIA LAS HACIENDAS, LOCALIDAD NOGALES.</t>
  </si>
  <si>
    <t>CONSTRUCCIÓN DE BANQUETAS EN CALLE CALVARIO, LOCALIDAD ÓNAVAS.</t>
  </si>
  <si>
    <t>REHABILITACIÓN DE ARCO EN ACCESO PRINCIPAL DE LA LOCALIDAD DE ÓNAVAS.</t>
  </si>
  <si>
    <t>REHABILITACIÓN DE BIBLIOTECA PÚBLICA MUNICIPAL, DOMICILIO CONOCIDO, COLONIA CENTRO, LOCALIDAD ÓNAVAS.</t>
  </si>
  <si>
    <t>REHABILITACIÓN DE PALACIO MUNICIPAL, CALLE MATAMOROS FRENTE A PLAZA MUNICIPAL, LOCALIDAD ÓNAVAS.</t>
  </si>
  <si>
    <t>REHABILITACIÓN DEL EDIFICIO DEL DIF MUNICIPAL, DOMICILIO CONOCIDO, COLONIA CENTRO, LOCALIDAD ÓNAVAS.</t>
  </si>
  <si>
    <t>SUMINISTRO E INSTALACIÓN DE SUBESTACIÓN EN EL MUSEO, CALLE MATAMOROS, COLONIA CENTRO, LOCALIDAD ÓNAVAS.</t>
  </si>
  <si>
    <t>(16-MIC-333)  REHABILITACIÓN GENERAL DEL PLANTEL EN: PRIMARIA  NIÑOS HÉROES, UBICADA EN CALLES SONORA Y ASUNCIÓN DE OPODEPE,</t>
  </si>
  <si>
    <t xml:space="preserve">(16-MIC-334)  REHABILITACIÓN GENERAL DEL PLANTEL EN: PRIMARIA  GILDARDO F. AVILÉS, UBICADA EN CALLES ABELARDO L. RODRÍGUEZ Y JUÁREZ </t>
  </si>
  <si>
    <t>(16-MIC-335)  REHABILITACIÓN GENERAL DEL PLANTEL EN:  PRIMARIA  EUSEBIO FRANCISCO KINO, UBICADA EN CALLE ADOLFO DE LA HUERTA FINAL, LOCALIDAD DE QUEROBABI, MUNICIPIO DE OPODEPE.</t>
  </si>
  <si>
    <t>(16-SUB-043)  CONSTRUCCIÓN DE SUBESTACIÓN ELÉCTRICA Y ALIMENTADORES ELÉCTRICOS EN ESCUELA PRIMARIA GILDARDO F. AVILÉS, LOCALIDAD QUEROBABI, OPODEPE.</t>
  </si>
  <si>
    <t>CONSTRUCCIÓN DE ARCO DE BIENVENIDA EN ACCESO PRINCIPAL A LA LOCALIDAD DE QUEROBABI, UBICADA EN CALLE DE ACCESO PRINCIPAL BENITO JUÁREZ.</t>
  </si>
  <si>
    <t>CONSTRUCCIÓN DE BANQUETAS DE CONCRETO HIDRÁULICO EN ACCESO PRINCIPAL, CALLE BENITO JUÁREZ, LOCALIDAD QUEROBABI.</t>
  </si>
  <si>
    <t>REHABILITACIÓN DE BAÑOS DE COMISARÍA, CALLE 16 DE SEPTIEMBRE, ESQUINA CON CALLE ADOLFO DE LA HUERTA, LOCALIDAD QUEROBABI.</t>
  </si>
  <si>
    <t>REHABILITACIÓN DE CENTRO DE USOS MÚLTIPLES, CALLE BENITO JUÁREZ, ENTRE ARROLLO LA PRIMAVERA Y CALLE FRANCISCO I. MADERO, LOCALIDAD QUEROBABI.</t>
  </si>
  <si>
    <t>(16-MIC-336)  REHABILITACIÓN GENERAL DEL PLANTEL EN: ESCUELA PRIMARIA AMADO NERVO UBICADO EN CALLE FRANCISCO EUSEBIO KINO ENTRE MIGUEL HIDALGO Y COSTILLA Y BENITO JUÁREZ GARCÍA, EN OQUITOA.</t>
  </si>
  <si>
    <t>CONSTRUCCIÓN DE CERCO PERIMETRAL EN CANCHA DEPORTIVA LOS PRESIDENTES, CALLE EDUARDO BOURS, COLONIA LOS PRESIDENTES, LOCALIDAD OQUITOA.</t>
  </si>
  <si>
    <t>REHABILITACIÓN DE ESTADIO DE BEISBOL MUNICIPAL, UBICADO EN BOULEVARD EUSEBIO KINO, COLONIA CENTRO, LOCALIDAD OQUITOA.</t>
  </si>
  <si>
    <t>REHABILITACIÓN EN CANCHA DEPORTIVA MORELOS, CALLE JOSÉ MARÍA MORELOS Y PAVÓN ESQUINA CON BOULEVARD LUIS DONALDO COLOSIO, COLONIA CENTRO, LOCALIDAD OQUITOA.</t>
  </si>
  <si>
    <t>REMODELACIÓN DE PLAZA MUNICIPAL, CALLE JUÁREZ, COLONIA CENTRO, LOCALIDAD OQUITOA.</t>
  </si>
  <si>
    <t>REMODELACIÓN DEL PALACIO  MUNICIPAL, CALLE JUÁREZ, COLONIA CENTRO, LOCALIDAD OQUITOA.</t>
  </si>
  <si>
    <t>COLOCACIÓN DE LUMINARIAS EN CANCHA DE BASQUETBOL, CALLE DE LOS SÉRIS Y CALLEJÓN SIN NOMBRE, LOCALIDAD DESEMBOQUE DE LOS SÉRIS.</t>
  </si>
  <si>
    <t>CONSTRUCCIÓN DE CERCO PERIMETRAL EN PANTEÓN MUNICIPAL (ETAPA II), CALLE PROFESORA OLIVIA CASTRO, LOCALIDAD PITIQUITO.</t>
  </si>
  <si>
    <t>REMODELACIÓN DE INSTALACIONES EN ESTADIO DE BEISBOL, CALLES COSTERA Y PEDRO RODRÍGUEZ, LOCALIDAD PUERTO LIBERTAD.</t>
  </si>
  <si>
    <t>SUMINISTRO Y COLOCACIÓN DE APARATOS DE EJERCICIO Y JUEGOS INFANTILES EN PARQUE RECREATIVO,  CALLES YAQUI Y CUCAPAH, COLONIA INFONAVIT SAN DIEGO, LOCALIDAD PITIQUITO.</t>
  </si>
  <si>
    <t>(16-SUB-021)  REHABILITACIÓN DE SUBESTACIÓN ELÉCTRICA EN ESCUELA DEL JARDÍN DE NIÑOS HÉROES DE CHAPULTEC EN SONOYTA, GENERAL PLUTARCO ELÍAS CALLES.</t>
  </si>
  <si>
    <t>AMPLIACIÓN DE LA RED DE AGUA POTABLE EN CALLES SINALOA Y BELTRONES, COLONIA BURÓCRATA, LOCALIDAD SONOYTA.</t>
  </si>
  <si>
    <t>AMPLIACIÓN DE LA RED DE ALCANTARILLADO EN AVENIDA "O", ENTRE CALLES 8 Y 10, COLONIA PÁPAGO,  LOCALIDAD SONOYTA.</t>
  </si>
  <si>
    <t>AMPLIACIÓN DE LA RED DE ALCANTARILLADO EN CALLE 2 Y 3 ENTRE AVENIDAS "H" Y "J", COLONIA PÁPAGO,  LOCALIDAD SONOYTA.</t>
  </si>
  <si>
    <t>AMPLIACIÓN DE LA RED DE ALCANTARILLADO EN CALLE 7 Y 8 ENTRE AVENIDAS "Ñ" Y "L", COLONIA PÁPAGO,  LOCALIDAD SONOYTA.</t>
  </si>
  <si>
    <t>AMPLIACIÓN DE LA RED DE ALCANTARILLADO EN CALLES 14, 15 Y 16, AVENIDAS "E", "F" Y "G", COLONIA LOMA BONITA, EN LA LOCALIDAD DE SONOYTA.</t>
  </si>
  <si>
    <t>AMPLIACIÓN DE LA RED DE DRENAJE EN CALLES 4, 5 Y 6, AVENIDAS "H", "I" Y "J",  COLONIA PÁPAGO, EN LA LOCALIDAD DE SONOYTA.</t>
  </si>
  <si>
    <t>AMPLIACIÓN DE LA RED DE DRENAJE EN CALLES 8 Y 9, AVENIDAS "I", "J" Y "K", COLONIA HOMBRES BLANCOS, EN LA LOCALIDAD DE SONOYTA.</t>
  </si>
  <si>
    <t>AMPLIACIÓN DE LA RED DE ENERGÍA ELÉCTRICA EN AVENIDA PUERTO ESCONDIDO Y MIGUEL ALEMÁN, EJIDO DESIERTO DE SONORA.</t>
  </si>
  <si>
    <t>CONSTRUCCIÓN DE CANCHA CÍVICA CULTURAL EN ESCUELA PRIMARIA GENERAL LÁZARO CÁRDENAS, DOMICILIO CONOCIDO DEL EJIDO DESIERTO DE SONORA.</t>
  </si>
  <si>
    <t>CONSTRUCCIÓN DE CASA PASTORAL EN TEMPLO LUZ DEL MUNDO, AVENIDA ALTAR, COLONIA CENTRO, LOCALIDAD SONOYTA.</t>
  </si>
  <si>
    <t>CONSTRUCCIÓN DE LOSA PARA ESTACIONAMIENTO DE AMBULANCIAS EN CRUZ ROJA, BOULEVARD FRANCISCO EUSEBIO KINO Y DOCTOR OLIVARES, COLONIA CENTRO, LOCALIDAD DE SONOYTA.</t>
  </si>
  <si>
    <t>CONSTRUCCIÓN DE MESAS Y PALAPAS EN JARDÍN DE NIÑOS SONOYDAG, CALLE 13, ENTRE AVENIDAS "H" E "I", COLONIA PÁPAGO, LOCALIDAD SONOYTA.</t>
  </si>
  <si>
    <t>CONSTRUCCIÓN DE SALÓN DE USOS MÚLTIPLES EN IGLESIA METODISTA DE MÉXICO A.R., TEMPLO EMANUEL. CALLE SONORA NO. 21, COLONIA CENTRO, LOCALIDAD SONOYTA.</t>
  </si>
  <si>
    <t>CONSTRUCCIÓN DE TECHUMBRE EN IGLESIA APOSTÓLICA DE LA FE EN CRISTO JESÚS, CALLE SONORA, COLONIA CENTRO. LOCALIDAD SONOYTA.</t>
  </si>
  <si>
    <t>CONSTRUCCIÓN DE TEMPLETE Y ASTA BANDERA EN JARDÍN DE NIÑOS ELVIRA FIGUEROA, CALLE SUAQUI ENTRE AQUILES SERDÁN Y JULIO QUIROZ, COLONIA LA BOTELLA, LOCALIDAD DE SONOYTA.</t>
  </si>
  <si>
    <t>REMODELACIÓN DE FACHADA  EN IGLESIA DE NUESTRA SEÑORA DE LORETO Y SAGRADA FAMILIA, CALLE BENITO JUÁREZ, ENTRE CALLE ADOLFO LÓPEZ MATEOS Y AVENIDA ALTAR, COLONIA CENTRO, LOCALIDAD SONOYTA.</t>
  </si>
  <si>
    <t>SUMINISTRO E INSTALACIÓN DE JUEGOS INFANTILES EN JARDÍN DE NIÑOS OASIS, DOMICILIO CONOCIDO, EN EL EJIDO DESIERTO DE SONORA.</t>
  </si>
  <si>
    <t>SUMINISTRO Y COLOCACIÓN DE ALUMBRADO PÚBLICO EN CALLE 3 Y 5 ENTRE AVENIDAS "A" Y "B", EJIDO ADOLFO LÓPEZ MATEOS.</t>
  </si>
  <si>
    <t>SUMINISTRO Y COLOCACIÓN DE VITROPISO EN IGLESIA BAUTISTA BEREA, CALLE AQUILES SERDÁN NÚM. 59, COLONIA LA BOTELLA, LOCALIDAD SONOYTA.</t>
  </si>
  <si>
    <t>TERMINACIÓN DE OFICINAS DE LA AGRUPACIÓN GEORGE PAPANICOLAOU, CALLE 8 NORTE Y CALLEJÓN LOS CHINOS, COLONIA PÁPAGO, LOCALIDAD SONOYTA.</t>
  </si>
  <si>
    <t>(16-MIC-340)  REHABILITACIÓN GENERAL DEL PLANTEL EN:  JARDÍN DE NIÑOS MANUEL AZUETA, UBICADO EN CALLE FRANCISCO I. MADERO, EN PUERTO PEÑASCO.</t>
  </si>
  <si>
    <t>(16-MIC-341)  REHABILITACIÓN GENERAL DEL PLANTEL EN:  JARDÍN DE NIÑOS MARINA NACIONAL, UBICADO EN CALLE FRANCISCO VILLA, EN PUERTO PEÑASCO.</t>
  </si>
  <si>
    <t>(16-MIC-342)  REHABILITACIÓN GENERAL DEL PLANTEL EN: JARDÍN DE NIÑOS NUEVOS CAMINOS, HERMENEGILDO GALEANA , PUERTO PEÑASCO.</t>
  </si>
  <si>
    <t>(16-MIC-343)  REHABILITACIÓN GENERAL DEL PLANTEL EN: JARDÍN DE NIÑOS TESORO INFANTIL UBICADO EN CALLE EDUARDO IBARRA ENTRE CUARTA Y LEÓN DE LA BARRERA Y/O QUINTA EN PUERTO PEÑASCO.</t>
  </si>
  <si>
    <t>(16-MIC-344)  REHABILITACIÓN GENERAL DEL PLANTEL EN: JARDÍN DE NIÑOS ENRIQUE MONTIJO, GUILLERMO PRIETO , COLONIA NUEVA ESPERANZA, PUERTO PEÑASCO.</t>
  </si>
  <si>
    <t>(16-MIC-345)  REHABILITACIÓN GENERAL DEL PLANTEL EN: ESCUELA PRIMARIA MIGUEL HIDALGO ADOLFO CAMPODÓNICO COLONIA ORIENTE, PUERTO PEÑASCO.</t>
  </si>
  <si>
    <t>(16-MIC-346)  REHABILITACIÓN GENERAL DEL PLANTEL EN: PRIMARIA VICENTE GUERRERO, UBICADA EN AVENIDA VENUSTIANO CARRANZA Y CALLE 18 , EN PUERTO PEÑASCO.</t>
  </si>
  <si>
    <t>AMPLIACIÓN DE EDIFICIO DE IGLESIA SAN FRANCISCO DE ASÍS A.R., BOULEVARD JOSEFA ORTIZ DE DOMÍNGUEZ Y CALLE OBREGÓN, COLONIA ORIENTE, LOCALIDAD PUERTO PEÑASCO.</t>
  </si>
  <si>
    <t>AMPLIACIÓN DE LA RED DE ENERGÍA ELÉCTRICA EN AVENIDA 62 Y RÍO BRAVO, COLONIA SAN RAFAEL, LOCALIDAD PUERTO PEÑASCO.</t>
  </si>
  <si>
    <t>AMPLIACIÓN DE LA RED DE ENERGÍA ELÉCTRICA EN AVENIDA 66, DE CALLE LÁZARO CÁRDENAS A JOSÉ HEALY, COLONIA SAN RAFAEL, LOCALIDAD PUERTO PEÑASCO.</t>
  </si>
  <si>
    <t>AMPLIACIÓN DE LA RED DE ENERGÍA ELÉCTRICA EN AVENIDA CONSTITUCIÓN ESQUINA CON CALLE INDEPENDENCIA, COLONIA LA HERRADURA, LOCALIDAD PUERTO PEÑASCO.</t>
  </si>
  <si>
    <t>AMPLIACIÓN DE OFICINA EN EDIFICIO DEL INSTITUTO MUNICIPAL DE LA MUJER, CALLES REVOLUCIÓN Y CUAUHTÉMOC, COLONIA LÓPEZ PORTILLO, LOCALIDAD PUERTO PEÑASCO.</t>
  </si>
  <si>
    <t>AMPLIACIÓN Y COLOCACIÓN DE LOSETA EN ASOCIACIÓN CLÍNICAS MÉDICAS PUERTO PEÑASCO A.C., CALLEJÓN JUAN ALDAMA, ENTRE AVENIDAS 68 Y 69, COLONIA SAN RAFAEL, LOCALIDAD PUERTO PEÑASCO.</t>
  </si>
  <si>
    <t>AMPLIACIÓN Y REMODELACIÓN EN EDIFICIO DE DIF MUNICIPAL, AVENIDAS SINALOA Y ADOLFO RUIZ CORTINES, COLONIA CENTRO, LOCALIDAD PUERTO PEÑASCO.</t>
  </si>
  <si>
    <t>CONSTRUCCIÓN DE BARDA PERIMETRAL EN ESCUELA PRIMARIA NUEVA CREACIÓN, AVENIDA 57, ENTRE RÍO LERMA Y RÍO ASUNCIÓN, COLONIA SAN RAFAEL, LOCALIDAD PUERTO PEÑASCO.</t>
  </si>
  <si>
    <t>CONSTRUCCIÓN DE BARDA PERIMETRAL EN JARDÍN DE NIÑOS DOMITILA CONCEPCIÓN ROJO RUÍZ, CALLES LOS ÁNGELES Y RÍO SANTIAGO, COLONIA BRISAS DEL GOLFO, LOCALIDAD PUERTO PEÑASCO.</t>
  </si>
  <si>
    <t>CONSTRUCCIÓN DE CASA PARROQUIAL EN PLANTA ALTA DEL DISPENSARIO EN TEMPLO SAN JUDAS TADEO A.R.,  AVENIDAS SAN LUIS Y ARTÍCULO 123, COLONIA LÓPEZ PORTILLO, LOCALIDAD PUERTO PEÑASCO.</t>
  </si>
  <si>
    <t>CONSTRUCCIÓN DE MALLA SOMBRA EN INAPAM, AVENIDA ABELARDO L. RODRÍGUEZ ENTRE CALLES LÓPEZ MATEOS Y LÁZARO CÁRDENAS, COLONIA DEPORTIVA, LOCALIDAD PUERTO PEÑASCO.</t>
  </si>
  <si>
    <t>CONSTRUCCIÓN DE OFICINA PARA PROCURADURÍA DEL ADULTO MAYOR, AVENIDAS SINALOA Y ADOLFO RUÍZ CORTINES, COLONIA CENTRO, LOCALIDAD PUERTO PEÑASCO.</t>
  </si>
  <si>
    <t>CONSTRUCCIÓN DE SALÓN EN PLANTA ALTA DE LA PRIMERA IGLESIA APOSTÓLICA DE LA FE EN CRISTO JESÚS A.R.,  AVENIDAS CONSTITUCIÓN Y LEÓN DE LA BARRA, COLONIA CENTRO, LOCALIDAD PUERTO PEÑASCO.</t>
  </si>
  <si>
    <t>REHABILITACIÓN DE ÁREA CENTRAL DE ESPARCIMIENTO Y PROTECCIÓN CON CERCO DE MALLA CICLÓNICA EN CAM LA MONTAÑA, CALLES ADOLFO LÓPEZ MATEOS Y R. CAMPODÓNICO, COLONIA DEPORTIVA, LOCALIDAD PUERTO PEÑASCO.</t>
  </si>
  <si>
    <t>REHABILITACIÓN DE CASETA DE SEGURIDAD PÚBLICA, CALLES GUILLERMO MUNRO Y RÍO PÁNUCO, COLONIA BRISAS DEL GOLFO, LOCALIDAD PUERTO PEÑASCO.</t>
  </si>
  <si>
    <t>REMODELACIÓN DE ACCESO PRINCIPAL EN ESCUELA PRIMARIA NUEVA CREACIÓN, CALLE LÁZARO CÁRDENAS Y AVENIDA 51, COLONIA NUEVO PEÑASCO, LOCALIDAD PUERTO PEÑASCO.</t>
  </si>
  <si>
    <t>REMODELACIÓN DE ESTACIÓN DE BOMBEROS NO. 2, UBICADA EN AVENIDA REVOLUCIÓN Y AGUSTÍN MELGAR, COLONIA LÓPEZ PORTILLO, LOCALIDAD PUERTO PEÑASCO.</t>
  </si>
  <si>
    <t>REMODELACIÓN EN INSTALACIONES EN INSTITUTO MUNICIPAL DE LA JUVENTUD, AVENIDAS CUAUHTÉMOC Y SUFRAGIO EFECTIVO, COLONIA CENTRO, LOCALIDAD PUERTO PEÑASCO.</t>
  </si>
  <si>
    <t>(16-MIC-349)  REHABILITACIÓN GENERAL DEL PLANTEL EN: ESCUELA DEL JARDÍN DE NIÑOS MANUEL TOLSA UBICADO EN CALLE LUIS DONALDO COLOSIO Y CALLE DEL BESO , QUIRIEGO.</t>
  </si>
  <si>
    <t>(16-MIC-470)  REHABILITACIÓN GENERAL DEL PLANTEL EN: ESCUELA PRIMARIA GENERAL ANTONIO ARMENTA UBICADA EN DOMICILIO CONOCIDO, LOCALIDAD TEPAHUI, QUIRIEGO</t>
  </si>
  <si>
    <t>(16-MIC-473)  REHABILITACIÓN GENERAL DEL PLANTEL EN: ESCUELA PRIMARIA FRANCISCO I. MADERO UBICADA EN DOMICILIO CONOCIDO, LOCALIDAD BATACOSA, QUIRIEGO.</t>
  </si>
  <si>
    <t>CONSTRUCCIÓN DE BANQUETAS CALLEJÓN SIN NOMBRE, ENTRE CALLES MÉXICO Y PUEBLA, LOCALIDAD QUIRIEGO.</t>
  </si>
  <si>
    <t>CONSTRUCCIÓN DE BANQUETAS Y MACETEROS EN BOULEVARD FRENTE A CENTRO DE SALUD, LOCALIDAD TEPAHUI.</t>
  </si>
  <si>
    <t>CONSTRUCCIÓN DE CUATRO TECHUMBRES PARA USO DE PARADA DE AUTOBÚS EN CARRETERA FUNDICIÓN QUIRIEGO, ENTRONQUE A LOS POBLADOS DE BATACOSA, EL TANQUE, CABORA Y EL JINCORI, EJIDO FIDEL VELÁSQUEZ.</t>
  </si>
  <si>
    <t>REHABILITACIÓN DE CAMELLÓN Y CONSTRUCCIÓN DE BANQUETAS Y MACETEROS EN BOULEVARD FRENTE A LA PLAZA, LOCALIDAD TEPAHUI.</t>
  </si>
  <si>
    <t>REHABILITACIÓN DE CAMELLÓN Y CONSTRUCCIÓN DE MACETEROS EN BOULEVARD CALLE CARRERA, LOCALIDAD QUIRIEGO.</t>
  </si>
  <si>
    <t>REHABILITACIÓN DE CAMELLÓN Y CONSTRUCCIÓN DE MACETEROS EN BOULEVARD FRENTE A LA IGLESIA, LOCALIDAD QUIRIEGO.</t>
  </si>
  <si>
    <t>REHABILITACIÓN DE CAMELLÓN Y CONSTRUCCIÓN DE MACETEROS EN BOULEVARD FRENTE A LA PLAZA PRINCIPAL, LOCALIDAD QUIRIEGO.</t>
  </si>
  <si>
    <t>REHABILITACIÓN DE LA UNIDAD DEPORTIVA EL QUIRIEGO UBICADA EN BOULEVARD LUIS DONALDO COLOSIO FINAL, EN LA LOCALIDAD DE QUIRIEGO.</t>
  </si>
  <si>
    <t>SUMINISTRO E INSTALACIÓN DE TOMAS DOMICILIARIAS DE AGUA POTABLE, DOMICILIO CONOCIDO ENTRE CALLES SIN NOMBRE, DEL EJIDO FIDEL VELÁSQUEZ.</t>
  </si>
  <si>
    <t>(16-MIC-350)  REPARACIÓN DEL SISTEMA ELÉCTRICO Y PINTURA EN JARDÍN DE NIÑOS HANS CRISTIAN ANDERSSEN, DOMICILIO CONOCIDO, LOC. RAYÓN.</t>
  </si>
  <si>
    <t>(16-MIC-352)  REHABILITACIÓN GENERAL DEL PLANTEL EN: PRIMARIA GENERAL IGNACIO ZARAGOZA, CARBÓ , EN RAYÓN.</t>
  </si>
  <si>
    <t>PAVIMENTACIÓN CON CONCRETO HIDRÁULICO EN CALLE ADOLFO LÓPEZ MATEOS, ENTRE CALLES NACAMERI Y PLUTARCO ELÍAS CALLES, LOCALIDAD RAYÓN.</t>
  </si>
  <si>
    <t>PAVIMENTACIÓN CON CONCRETO HIDRÁULICO EN CALLE AYUNTAMIENTO, ENTRE CALLES AMOLES Y DIANA LAURA, LOCALIDAD RAYÓN.</t>
  </si>
  <si>
    <t>PAVIMENTACIÓN CON CONCRETO HIDRÁULICO EN CALLE CORDÓN RICO, ENTRE CALLE DIANA LAURA Y PANTEÓN, LOCALIDAD RAYÓN.</t>
  </si>
  <si>
    <t>PAVIMENTACIÓN CON CONCRETO HIDRÁULICO EN CALLE NACAMERI, ENTRE CALLES ADOLFO LÓPEZ MATEOS Y GALEANA, LOCALIDAD RAYÓN.</t>
  </si>
  <si>
    <t>SUMINISTRO E INSTALACIÓN EN PASILLO DE ENTRADA PRINCIPAL DE LA ESCUELA SECUNDARIA TÉCNICA NO.33, CALLE BARTOLOMÉ CASTAÑO, ENTRE BOULEVARD COLOSIO Y DIANA LAURA, LOCALIDAD RAYÓN.</t>
  </si>
  <si>
    <t>AMPLIACIÓN DE GRADAS EN ESTADIO DE BEISBOL EN LA COMUNIDAD EL SAUZ, CALLE PRINCIPAL, A 300 METROS AL NORTE DE LA ESCUELA PRIMARIA ADOLFO LÓPEZ MATEOS, LOCALIDAD EL SAÚZ.</t>
  </si>
  <si>
    <t>AMPLIACIÓN DE LA RED DE ENERGÍA ELÉCTRICA EN CALLE EJIDO ENTRE CALIFORNIA Y ALFONSO REYES, COLONIA JOCONAL, LOCALIDAD ROSARIO.</t>
  </si>
  <si>
    <t>AMPLIACIÓN DE LA RED DE ENERGÍA ELÉCTRICA EN CALLE JUÁREZ ESTE, COLONIA JUÁREZ, LOCALIDAD ROSARIO.</t>
  </si>
  <si>
    <t>AMPLIACIÓN DE LA RED DE ENERGÍA ELÉCTRICA, UBICADO EN CALLES ÁLVARO OBREGÓN Y HAITÍ, COLONIA CENTRO, LOCALIDAD ROSARIO.</t>
  </si>
  <si>
    <t>REHABILITACIÓN DE CAMPO DE BEISBOL EN LA COMUNIDAD NURI, DOMICILIO CONOCIDO, A ESPALDAS DE LA ESCUELA TELESECUNDARIA NO. 95, LOCALIDAD NURI.</t>
  </si>
  <si>
    <t xml:space="preserve">REHABILITACIÓN DE CAMPO DE BEISBOL INFANTIL EN LA LOCALIDAD DE ROSARIO. </t>
  </si>
  <si>
    <t>REHABILITACIÓN DE CENTRO DE USOS MÚLTIPLES, CALLE PRINCIPAL SIN NÚMERO, A 150 MTS DE LA PLAZA PÚBLICA, LOCALIDAD NURI.</t>
  </si>
  <si>
    <t>REHABILITACIÓN DE CENTRO DE USOS MÚLTIPLES, UBICADO FRENTE A LA ESCUELA TELESECUNDARIA, LOCALIDAD CUBA.</t>
  </si>
  <si>
    <t>REHABILITACIÓN DE ESTADIO DE BEISBOL EN LA COMUNIDAD DE CUBA, CALLE PRINCIPAL, A 100 METROS AL SUR DE LA ESCUELA TELESECUNDARIA NO. 240, LOCALIDAD CUBA.</t>
  </si>
  <si>
    <t>REHABILITACIÓN DE ESTADIO DE BEISBOL EN LA COMUNIDAD LA ESTRELLA, CALLE PRINCIPAL, FRENTE A LA ESCUELA TELESECUNDARIA NO. 220, LOCALIDAD LA ESTRELLA.</t>
  </si>
  <si>
    <t>REHABILITACIÓN DEL DIF MUNICIPAL, CALLE NO REELECCIÓN NO. 85, LOCALIDAD ROSARIO.</t>
  </si>
  <si>
    <t>(16-MIC-355)  REHABILITACIÓN GENERAL DEL PLANTEL EN: ESCUELA PRIMARIA ESCUADRÓN 201 UBICADA EN MIGUEL HIDALGO Y COSTILLA Y LÁZARO CÁRDENAS, EN SAHUARIPA.</t>
  </si>
  <si>
    <t>(16-MIC-356)  REHABILITACIÓN GENERAL DEL PLANTEL EN: ESCUELA SECUNDARIA GENERAL JOSÉ ESTEBAN CORONADO UBICADA EN FRANCISCO I. MADERO, EN SAHUARIPA.</t>
  </si>
  <si>
    <t>(16-MIC-357)  REHABILITACIÓN GENERAL DEL PLANTEL EN: JARDÍN DE NIÑOS MARÍA MENESES, CALLE PROF. RAFAEL V. MENESES COLONIA CENTRO, SAHUARIPA.</t>
  </si>
  <si>
    <t>CONSTRUCCIÓN DE TEJABÁN Y PISO EN SALÓN EJIDAL, CALLES CONSTITUCIÓN Y BENITO JUÁREZ, COLONIA CENTRO, EN LA LOCALIDAD DE SAN FELIPE DE JESÚS.</t>
  </si>
  <si>
    <t>REHABILITACIÓN DE PAVIMENTO DE 15 CM DE ESPESOR CON CONCRETO HIDRÁULICO F´C=250KG/CM2 EN CALLE CONSTITUCIÓN ENTRE CALLES FAUSTINO TÁNORI Y CALLE 1º DE MAYO, COLONIA CENTRO, EN LA LOCALIDAD DE SAN FELIPE DE JESÚS.</t>
  </si>
  <si>
    <t>REHABILITACIÓN Y ACONDICIONAMIENTO DE BIBLIOTECA, CALLE BENITO JUÁREZ Y AVENIDA LIBERTAD, COLONIA CENTRO, EN LA LOCALIDAD DE SAN FELIPE DE JESÚS.</t>
  </si>
  <si>
    <t>REHABILITACIÓN Y ACONDICIONAMIENTO DE EDIFICIO PARA ADULTO MAYOR, CALLE BENITO JUÁREZ Y AVENIDA LIBERTAD, COL. CENTRO, EN LA LOCALIDAD DE SAN FELIPE DE JESÚS.</t>
  </si>
  <si>
    <t>REHABILITACIÓN Y CONSTRUCCIÓN DE TEJABÁN EN PLAZA PÚBLICA UBICADA EN AVENIDA LIBERTAD Y CALLE JUAN DE LA GRANJA, EN LA LOCALIDAD DE SAN FELIPE DE JESÚS.</t>
  </si>
  <si>
    <t>(16-MIC-361)  REHABILITACIÓN GENERAL DEL PLANTEL EN: JARDÍN DE NIÑOS MÁRTIRES DE SAN IGNACIO RÍO MUERTO, UBICADO EN CALLE NIÑOS HÉROES EN SAN IGNACIO RÍO MUERTO.</t>
  </si>
  <si>
    <t>(16-MIC-362)  REHABILITACIÓN GENERAL DEL PLANTEL EN: PRIMARIA  VENUSTIANO CARRANZA, UBICADA EN CALLE BENITO JUÁREZ SUR ENTRE CALLE 600 Y J. MA. GUTIÉRREZ EN SAN IGNACIO RÍO MUERTO.</t>
  </si>
  <si>
    <t>(16-MIC-363)  REHABILITACIÓN GENERAL DEL PLANTEL EN: ESCUELA PRIMARIA  ESCUADRÓN 201, UBICADA EN DOMICILIO CONOCIDO DE LA LOCALIDAD EL POLVORÓN MUNICIPIO DE SAN IGNACIO RÍO MUERTO.</t>
  </si>
  <si>
    <t>(16-MIC-364)  REHABILITACIÓN GENERAL DEL PLANTEL EN: ESCUELA PRIMARIA  PLAN DE AYALA, UBICADA EN DOMICILIO CONOCIDO DE LA LOCALIDAD SINGAPUR, MUNICIPIO DE SAN IGNACIO RÍO MUERTO.</t>
  </si>
  <si>
    <t>(16-MIC-365)  REHABILITACIÓN GENERAL DEL PLANTEL EN: ESCUELA PRIMARIA RAFAEL RAMÍREZ, BENITO JUÁREZ , SAN IGNACIO RÍO MUERTO.</t>
  </si>
  <si>
    <t>(16-MIC-367)  REHABILITACIÓN GENERAL DEL PLANTEL EN: ESCUELA PRIMARIA 23 DE OCTUBRE, UBICADA EN CALLE INDEPENDENCIA ,SAN IGNACIO RÍO MUERTO.</t>
  </si>
  <si>
    <t>(16-MIC-452)  REPARACIÓN DEL SISTEMA ELÉCTRICO DEL PLANTEL EN JARDÍN DE NIÑOS  MÁRTIRES DE SAN IGNACIO, UBICADO EN DOMICILIO CONOCIDO, EN SAN IGNACIO RÍO MUERTO.</t>
  </si>
  <si>
    <t>(16-SUB-047)  REHABILITACIÓN DEL SISTEMA ELÉCTRICO DE MEDIA TENSIÓN ESCUELA PRIMARIA VENUSTIANO CARRANZA, DOMICILIO CONOCIDO, SAN IGNACIO RÍO MUERTO.</t>
  </si>
  <si>
    <t>AMPLIACIÓN DE ALCANTARILLADO SANITARIO EN CALLE 23 DE OCTUBRE, ENTRE CALLES ADRIÁN SOSA Y 21, COLONIA DOCTORES, LOCALIDAD SAN IGNACIO RÍO MUERTO.</t>
  </si>
  <si>
    <t>AMPLIACIÓN DE ALCANTARILLADO SANITARIO EN CALLE GILDARDO GIL, ENTRE CALLES CÓCORIT Y 7 PUEBLOS, COLONIA EL GALLITO, LOCALIDAD SAN IGNACIO RÍO MUERTO.</t>
  </si>
  <si>
    <t>AMPLIACIÓN DE ALCANTARILLADO SANITARIO EN CALLE JACINTO LÓPEZ, ENTRE ROSA D. ANAYA Y REFORMA AGRARIA, COLONIA EL GALLITO, LOCALIDAD SAN IGNACIO RÍO MUERTO.</t>
  </si>
  <si>
    <t>AMPLIACIÓN DE ALCANTARILLADO SANITARIO EN CALLE MIGUEL HIDALGO, ENTRE MÁRTIRES DE SAN IGNACIO Y GENERAL AMARILLAS, COLONIA ZONA URBANA, LOCALIDAD SAN IGNACIO RÍO MUERTO.</t>
  </si>
  <si>
    <t>AMPLIACIÓN DE ALCANTARILLADO SANITARIO EN CALLE PRINCIPAL ORIENTE Y CALLEJÓN 1, DE LA COMUNIDAD AGRARISTA DE OBREGÓN.</t>
  </si>
  <si>
    <t>AMPLIACIÓN DE RED DE AGUA POTABLE, CALLE SAMUEL OCAÑA GARCÍA FINAL Y PROLONGACIÓN DE CALLE GUADALUPE MORENO, LOCALIDAD BAHÍA DE LOBOS YORIS.</t>
  </si>
  <si>
    <t>BALASTREO DE CALLES PRINCIPALES (PRIMERA ETAPA) EN CALLE JOSÉ G. CÁZARES Y CALLE EMILIANO ZAPATA, (ENTRE DREN COLECTOR Y CANAL DE RIEGO NO. 4), LOCALIDAD SINGAPUR.</t>
  </si>
  <si>
    <t>BALASTREO DE CALLES PRINCIPALES EN BAHÍA DE LOBOS (PRIMERA ETAPA) EN CALLE "A" ENTRE CALLES 1 Y 8, Y CALLE 1 ENTRE CALLES "A" Y "H", LOCALIDAD BAHÍA DE LOBOS YAQUIS.</t>
  </si>
  <si>
    <t>CONSTRUCCIÓN DE BANQUETAS EN CALLE GENERAL AMARILLAS, ENTRE CALLES 600 Y BACAYURI, COLONIA MILITAR, LOCALIDAD SAN IGNACIO RÍO MUERTO.</t>
  </si>
  <si>
    <t>PAVIMENTACIÓN CON CONCRETO HIDRÁULICO DE 15 CENTIMETROS DE ESPESOR EN CALL JOSÉ MARÍA GUTIÉRREZ ENTRE GENERAL AMARILLAS Y CALLE GABRIEL BUITIMEA, EN SAN IGNACIO RÍO MUERTO.</t>
  </si>
  <si>
    <t>PAVIMENTACIÓN CON CONCRETO HIDRÁULICO DE 15 CENTIMETROS DE ESPESOR EN CALLE GENERAL ESTEBAN BACA CALDERÓN ENTRE CALLE INDEPENDENCIA Y CALLE GABRIEL BUITIMEA GARCÍA EN SAN IGNACIO RÍO MUERTO.</t>
  </si>
  <si>
    <t>CONSTRUCCIÓN DE CANCHA DE FUTBOL 5 A BASE DE PASTO SINTÉTICO UBICADA EN CALLE FRANCISCO I. MADERO ESQUINA CON CALLE AQUILES SERDÁN, EN LA LOCALIDAD DE SAN JAVIER.</t>
  </si>
  <si>
    <t>CONSTRUCCIÓN DE EDIFICIO PARA ALOJAMIENTO DE ELEMENTOS DE SEGURIDAD PÚBLICA, UBICADO EN EL PALACIO MUNICIPAL, CALLE DOCTOR GREGORIO FERNÁNDEZ, COLONIA CENTRO, LOCALIDAD SAN JAVIER.</t>
  </si>
  <si>
    <t>CONSTRUCCIÓN DE PARQUE SAN JAVIER, UBICADO EN CALLE FRANCISCO I. MADERO ESQUINA CON CALLE SIN NOMBRE, EN LA LOCALIDAD DE SAN JAVIER.</t>
  </si>
  <si>
    <t>REHABILITACIÓN DE CENTRO DE USOS MÚLTIPLES, UBICADO EN CALLE FRANCISCO I. MADERO ESQUINA CON CALLE AQUILES SERDÁN, EN LA LOCALIDAD DE SAN JAVIER.</t>
  </si>
  <si>
    <t>REMODELACIÓN DE PALACIO MUNICIPAL UBICADO EN DOCTOR FERNANDEZ ESQUINA CON CALLE SEBASTÍAN LERDO DE TEJADA, EN LA LOCALIDAD DE SAN JAVIER.</t>
  </si>
  <si>
    <t>URBANIZACIÓN EN INFRAESTRUCTURA VIAL, A BASE DE INFRAESTRUCTURA HIDRÁULICA Y SANITARIA. Y PAVIMENTO DE CONCRETO HIDRÁULICO CON 15 CENTÍMETROS DE ESPESOR EN CALLE SIN NOMBRE EN LA LOCALIDAD DE SAN JAVIER.</t>
  </si>
  <si>
    <t>(16-MIC-353)  REHABILITACIÓN GENERAL DEL PLANTEL EN: ESCUELA PRIMARIA IGNACIO MANUEL ALTAMIRANO UBICADA EN CALLE  NAYARIT ENTRE CALLE DIECISIETE Y DIECIOCHO, EN SAN LUIS RÍO COLORADO.</t>
  </si>
  <si>
    <t>(16-MIC-374)  REHABILITACIÓN GENERAL DEL PLANTEL EN ESCUELA PRIMARIA IGNACIO ZARAGOZA UBICADA EN AVENIDA LÁZARO CÁRDENAS DEL RÍO, ENTRE 9 Y 10, EN SAN LUIS RÍO COLORADO.</t>
  </si>
  <si>
    <t>(16-MIC-375)  REHABILITACIÓN GENERAL DEL PLANTEL EN ESCUELA  PRIMARIA CLUB DE LEONES, UBICADA CALLE CHIHUAHUA EN SAN LUIS RÍO COLORADO.</t>
  </si>
  <si>
    <t>(16-MIC-376)  REHABILITACIÓN GENERAL DEL PLANTEL EN:  ESCUELA PRIMARIA MIGUEL HIDALGO Y COSTILLA, UBICADA EN CONOCIDO, COL. AZTECA EN SAN LUIS RÍO COLORADO.</t>
  </si>
  <si>
    <t>(16-MIC-378)  REHABILITACIÓN GENERAL DEL PLANTEL EN ESCUELA PRIMARIA JUAN G. CABRAL, EN LA LOCALIDAD DE SAN LUIS RÍO COLORADO, MUNICIPIO DE SAN LUIS RÍO COLORADO, EN EL ESTADO DE SONORA.</t>
  </si>
  <si>
    <t>(16-MIC-380)  REPARACIÓN DEL SISTEMA ELÉCTRICO DEL PLANTEL EN ESCUELA PRIMARIA HERIBERTO R. SILVA 2, UBICADA EN CALLE: BENITO JUÁREZ GARCÍA, EN SAN LUIS RÍO COLORADO.</t>
  </si>
  <si>
    <t>(16-MIC-383)  REHABILITACIÓN GENERAL DEL PLANTEL EN: ESCUELA SECUNDARIA LUIS DONALDO COLOSIO MURRIETA UBICADA EN FRANCISCO SARABIA, ENTRE COLOMBIA Y PERÚ, EN SAN LUIS RÍO COLORADO.</t>
  </si>
  <si>
    <t>(16-MIC-384)  REHABILITACIÓN GENERAL DEL PLANTEL EN: ESCUELA DEL JARDÍN DE NIÑOS ALBORADA UBICADO EN  SAN LUIS RÍO COLORADO.</t>
  </si>
  <si>
    <t>(16-MIC-387)  REHABILITACIÓN GENERAL DEL PLANTEL EN ESCUELA DEL JARDÍN DE NIÑOS JUANA DE ARCO, UBICADA EN  SAN LUIS RÍO COLORADO.</t>
  </si>
  <si>
    <t>(16-MIC-389)  REHABILITACIÓN GENERAL DEL PLANTEL EN:  JARDÍN DE NIÑOS VICENTE GUERRERO, AVENIDA CHIAPAS, SAN LUIS RÍO COLORADO.</t>
  </si>
  <si>
    <t>(16-MIC-390)  REHABILITACIÓN GENERAL DEL PLANTEL EN: JARDÍN DE NIÑOS LEONOR MEDINA Y RIVERA DEL CASTILLO, SANTO TOMAS Y SAN ANTONIO, SAN LUIS RÍO COLORADO.</t>
  </si>
  <si>
    <t>(16-MIC-393)  REHABILITACIÓN GENERAL DEL PLANTEL EN: ESCUELA PRIMARIA GRACIANO SÁNCHEZ ROMO, UBICADA EN CALLE ZACATECAS, EN SAN LUIS RÍO COLORADO.</t>
  </si>
  <si>
    <t>(16-MIC-394)  REHABILITACIÓN GENERAL DEL PLANTEL EN:  ESCUELA PRIMARIA MELCHOR OCAMPO, UBICADA EN  SAN LUIS RÍO COLORADO.</t>
  </si>
  <si>
    <t>(16-MIC-396)  REHABILITACIÓN GENERAL DEL PLANTEL EN: E.P. GENERAL LÁZARO CÁRDENAS, EN LA LOCALIDAD DE SAN LUIS RÍO COLORADO, MUNICIPIO DE SAN LUIS RÍO COLORADO, EN EL ESTADO DE SONORA.</t>
  </si>
  <si>
    <t>(16-MIC-398)  REHABILITACIÓN GENERAL DEL PLANTEL EN:  ESCUELA PRIMARIA ESTHER QUIJADA DOMÍNGUEZ, UBICADA EN CALLE 12 RESIDENCIAS, EN SAN LUIS RÍO COLORADO.</t>
  </si>
  <si>
    <t>(16-MIC-399)  REHABILITACIÓN GENERAL DEL PLANTEL EN:  ESCUELA PRIMARIA ABELARDO L. RODRÍGUEZ, UBICADA EN CALLE 3, EN SAN LUIS RÍO COLORADO.</t>
  </si>
  <si>
    <t>(16-MIC-400)  REHABILITACIÓN GENERAL DEL PLANTEL EN: ESCUELA PRIMARIA FÉLIX SORIA, UBICADA EN MIGUEL HIDALGO Y CALLE NUEVE, EN SAN LUIS RÍO COLORADO.</t>
  </si>
  <si>
    <t>(16-MIC-401)  REHABILITACIÓN GENERAL DEL PLANTEL EN: ESCUELA PRIMARIA SOLIDARIDAD, UBICADA EN AVENIDA ZACATECAS Y CALLE 19, EN SAN LUIS RÍO COLORADO.</t>
  </si>
  <si>
    <t>(16-SUB-046)  CONSTRUCCIÓN DE ALIMENTADORES ELÉCTRICOS EN ESCUELA PRIMARIA EVA SÁMANO DE LÓPEZ MATEOS 1, EN SAN LUIS RÍO COLORADO.</t>
  </si>
  <si>
    <t>(16-SUB-048)  CONSTRUCCIÓN DE SUBESTACIÓN ELÉCTRICA EN ESCUELA DEL JARDÍN DE NIÑOS ALBITA ZARAGOZA DE OCAÑA, EN SAN LUIS RÍO COLORADO.</t>
  </si>
  <si>
    <t>(16-SUB-049)  CONSTRUCCIÓN DE SUBESTACIÓN EN ESCUELA PRIMARIA JOSEFA ORTIZ DE DOMÍNGUEZ, EN SAN LUIS RÍO COLORADO.</t>
  </si>
  <si>
    <t>INFRAESTRUCTURA ELÉCTRICA EN MEDIA TENSIÓN DESDE SUBESTACIÓN DE COMISIÓN FEDERAL DE ELECTRICIDAD HASTA LA UNIVERSIDAD TECNOLÓGICA DE SAN LUIS RÍO COLORADO, AVENIDA JALISCO Y CALLE SIN NOMBRE, LOCALIDAD SAN LUIS RÍO COLORADO.</t>
  </si>
  <si>
    <t>(16-MIC-404)  REHABILITACIÓN GENERAL DEL PLANTEL EN: ESCUELA PRIMARIA FRANCISCO BALLESTEROS UBICADA EN DOMICILIO CONOCIDO, LOCALIDAD EL TORREÓN, SAN MIGUEL DE HORCASITAS.</t>
  </si>
  <si>
    <t>(16-MIC-405)  REHABILITACIÓN GENERAL DEL PLANTEL EN: ESCUELA DEL JARDÍN DE NIÑOS LIBERTADOR DE LAS AMÉRICAS UBICADO EN IGNACIO ZARAGOZA Y GUADALUPE VICTORIA, EN SAN MIGUEL DE HORCASITAS.</t>
  </si>
  <si>
    <t>(16-MIC-406)  REHABILITACIÓN GENERAL DEL PLANTEL EN:  ESCUELA PRIMARIA MÁRTIRES DE CANANEA UBICADA EN MATAMOROS SIN NUMERO LOCALIDAD FABRICA DE LOS ÁNGELES, SAN MIGUEL DE HORCASITAS.</t>
  </si>
  <si>
    <t>(16-MIC-408)  REHABILITACIÓN GENERAL DEL PLANTEL EN: ESCUELA PRIMARIA FORTUNATO SIARUQUI QUIJANO UBICADA EN CALLE ARROYO, LOCALIDAD DE ESTACIÓN PESQUEIRA, SAN MIGUEL DE HORCASITAS.</t>
  </si>
  <si>
    <t>(16-MIC-409)  REHABILITACIÓN GENERAL DEL PLANTEL EN: ESCUELA PRIMARIA ISMAEL S. QUIROGA, DOMICILIO CONOCIDO, EJIDO PUEBLO NUEVO, SAN MIGUEL DE HORCASITAS.</t>
  </si>
  <si>
    <t>(16-MIC-410)  REHABILITACIÓN GENERAL DEL PLANTEL EN: ESCUELA PRIMARIA PRIMERO DE MAYO, FERROCARRILERA , LOCALIDAD PESQUEIRA, SAN MIGUEL DE HORCASITAS.</t>
  </si>
  <si>
    <t>(16-MIC-411)  REHABILITACIÓN GENERAL DEL PLANTEL EN: PRIMARIA BENEMÉRITO DE LAS AMÉRICAS UBICADA EN FRANCISCO SERGIO ORTIZ RAMÍREZ FINAL Y DEL DEPORTE, EN LA LOCALIDAD DE ESTACIÓN PESQUEIRA, SAN MIGUEL DE HORCASITAS.</t>
  </si>
  <si>
    <t>CONSTRUCCIÓN DE BACK STOP EN CANCHA DE USOS MÚLTIPLES, DOMICILIO CONOCIDO EN CALLE TRONCONAL - SAN MIGUEL DE HORCASITAS, LOCALIDAD PUEBLO NUEVO.</t>
  </si>
  <si>
    <t>CONSTRUCCIÓN DE CANCHA DE USOS MÚLTIPLES EN ÁREA PÚBLICA, CALLES INDEPENDENCIA Y FRANCISCO JAVIER MINA, LOCALIDAD SAN MIGUEL DE HORCASITAS.</t>
  </si>
  <si>
    <t>CONSTRUCCIÓN DE TEJABÁN EN CANCHA DE USOS MÚLTIPLES EN ESCUELA PREPARATORIA CECYTES, UBICADA EN CALLE SAN PEDRO, ENTRE AVENIDAS DEL DEPORTE Y BARTOLOMÉ NEPOMUCENO AMARILLAS, LOCALIDAD PESQUEIRA</t>
  </si>
  <si>
    <t>REHABILITACIÓN DE TECHO DE CENTRO CULTURAL, CALLE FAUSTO TOPETE, ENTRE AVENIDAS NÚÑEZ Y DEL COMERCIO, LOCALIDAD PESQUEIRA.</t>
  </si>
  <si>
    <t>REHABILITACIÓN DE TECHO EN PALACIO MUNICIPAL, CALLE REFORMA, ENTRE AVENIDAS NICOLÁS BRAVO Y FRANCISCO JAVIER MINA, LOCALIDAD SAN MIGUEL DE HORCASITAS.</t>
  </si>
  <si>
    <t>(16-MIC-414)  REHABILITACIÓN GENERAL DEL PLANTEL EN: ESCUELA PRIMARIA NIÑOS HÉROES UBICADA EN JESÚS GARCÍA , SAN JOSÉ DE BATUC (BATUQUITO), SAN PEDRO DE LA CUEVA.</t>
  </si>
  <si>
    <t>AMPLIACIÓN DE LÍNEA DE DRENAJE, UBICADO EN CALLE JOSÉ MARÍA MORELOS ESQUINA CON PLUTARCO ELÍAS CALLES, LOCALIDAD SAN PEDRO DE LA CUEVA,</t>
  </si>
  <si>
    <t>CONSTRUCCIÓN DE BARDA PERIMETRAL DEL LADO NORTE Y PONIENTE EN PANTEÓN MUNICIPAL, CALLES ALLENDE Y DEL PANTEÓN, LOCALIDAD SAN PEDRO DE LA CUEVA.</t>
  </si>
  <si>
    <t>CONSTRUCCIÓN DE CANCHA DE FUTBOL 5, JARDINERA Y REHABILITACIÓN DE CANCHA DE CONCRETO EN LA SECUNDARIA TECNICA NÚMERO 35 PROFESORA ARTEMISA CÓRDOBA, DOMICILIO CONOCIDO, LOCALIDAD SAN PEDRO DE LA CUEVA.</t>
  </si>
  <si>
    <t>CONSTRUCCIÓN DE EXPLANADA MIRADOR, CALLES IGNACIO ZARAGOZA Y OBREGÓN, COLONIA CENTRO, LOCALIDAD SAN PEDRO DE LA CUEVA.</t>
  </si>
  <si>
    <t>CONSTRUCCIÓN DE PAVIMENTO DE CONCRETO HIDRÁULICO EN CAMINO AL BALNEARIO, UBICADO APROXIMADAMENTE A 400 METROS DE LA SALIDA NORTE, LOCALIDAD SAN PEDRO DE LA CUEVA</t>
  </si>
  <si>
    <t>EQUIPAMIENTO CON APARATOS DE EJERCICIOS EN PARQUE BICENTENARIO, CALLES VENUSTIANO CARRANZA Y BENITO JUÁREZ, EN LA LOCALIDAD DE SAN PEDRO DE LA CUEVA</t>
  </si>
  <si>
    <t>MANTENIMIENTO DE TERRACERÍAS EN CAMINOS RURALES KM 1.282 AL 2.472 (ANCHO 6.5M) TRAMO SAN JOSÉ DE BATUC A CARRETERA EL NOVILLO A SAN PEDRO DE LA CUEVA EN EL MUNICIPIO DE SAN PEDRO DE LA CUEVA.</t>
  </si>
  <si>
    <t>(16-MIC-416)  REHABILITACIÓN GENERAL DEL PLANTEL EN: PRIMARIA JOSEFA ORTIZ DE DOMÍNGUEZ, DOMICILIO CONOCIDO</t>
  </si>
  <si>
    <t>(16-MIC-418)  REHABILITACIÓN GENERAL DEL PLANTEL EN: PRIMARIA FRANCISCO GONZÁLEZ BOCANEGRA, CALLE IGNACIO LÓPEZ RAYÓN, SANTA ANA.</t>
  </si>
  <si>
    <t xml:space="preserve">(16-MIC-419)  REHABILITACIÓN GENERAL DEL PLANTEL EN: PRIMARIA CARLOS ENCINAS CORRALES, ARTICULO 70 SN ENTRE MIGUEL HIDALGO Y COSTILLA Y LUIS DONALDO COLOSIO MURRIETA, EN SANTA ANA. </t>
  </si>
  <si>
    <t>ALUMBRADO DE PLAZA ZARAGOZA, UBICADA EN CALLE ZARAGOZA ENTRE AVENIDAS SERNA Y OBREGÓN, COLONIA CENTRO, LOCALIDAD SANTA ANA.</t>
  </si>
  <si>
    <t>AMPLIACIÓN DE CUBIERTA EN PATIO CÍVICO DEL JARDÍN DE NIÑOS REAL DE MINAS, CALLE LUIS DONALDO COLOSIO, ENTRE INDEPENDENCIA Y BOULEVARD RENÉ REBEIL MAJOCCHI, COLONIA LA CAÑADA, LOCALIDAD SANTA ANA</t>
  </si>
  <si>
    <t>AMPLIACIÓN DE CUBIERTA EN PATIO CÍVICO DEL JARDÍN DE NIÑOS YOLANDA SILVA GALLEGO, DOMICILIO CONOCIDO, LOCALIDAD EL CLARO.</t>
  </si>
  <si>
    <t>CONSTRUCCIÓN DE CUBIERTA EN PATIO CÍVICO DEL JARDÍN DE NIÑOS ALFONSO MARÍN RETIFF, UBICADO EN CALLE JUAN PABLO II, COLONIA SANTA RITA, LOCALIDAD SANTA ANA.</t>
  </si>
  <si>
    <t>CONSTRUCCIÓN DE ESCALINATAS EN CALLE VICENTE GUERRERO, ENTRE CALLES BENITO JUÁREZ Y SONORA, COLONIA V8, LOCALIDAD SANTA ANA.</t>
  </si>
  <si>
    <t>ELECTRIFICACIÓN EN CALLE MISIÓN, ENTRE AVENIDA BAJA CALIFORNIA Y CALLE QUEROBABI, COLONIA KENNEDY, LOCALIDAD SANTA ANA.</t>
  </si>
  <si>
    <t>ELECTRIFICACIÓN EN CALLE NOGALES, ENTRE CALLES BENJAMÍN HILL Y ARIZPE, COLONIA KENNEDY, LOCALIDAD SANTA ANA.</t>
  </si>
  <si>
    <t>INSTALACIÓN DE VITROPISO Y CONSTRUCCIÓN DE PISO EN PALACIO MUNICIPAL, AVENIDA SERNA ENTRE CALLES ZARAGOZA E HIDALGO, COLONIA CENTRO, LOCALIDAD DE SANTA ANA</t>
  </si>
  <si>
    <t>PAVIMENTACIÓN CON CONCRETO ASFALTICO EN CALLE DEL RIO ENTRE IGNACIO ALLENDE Y JOSÉ MARÍA MORELOS EN  LA LOCALIDAD DE SANTA ANA.</t>
  </si>
  <si>
    <t>PAVIMENTACIÓN CON CONCRETO ASFALTICO EN CALLE IGNACIO ALLENDE ENTRE CUAUHTÉMOC Y BORDO DEL RIO EN LA LOCALIDAD DE SANTA ANA.</t>
  </si>
  <si>
    <t>REHABILITACIÓN DE CANCHA MULTIFUNCIONAL, CALLE 16 DE SEPTIEMBRE, COLONIA MICROONDAS, LOCALIDAD DE SANTA ANA,</t>
  </si>
  <si>
    <t>APLICACIÓN DE PINTURA VINÍLICA EN MUROS INTERIORES Y EXTERIORES EN PALACIO MUNICIPAL, CALLE ADOLFO LÓPEZ MATEOS Y 5 DE FEBRERO, LOCALIDAD SANTA CRUZ.</t>
  </si>
  <si>
    <t>CONSTRUCCIÓN DE TEJABÁN EN ÁREA CÍVICA Y REMODELACIÓN DE BAÑOS EN ESCUELA TELESECUNDARIA NO. 56, CALLE JACINTO LÓPEZ Y ADOLFO LÓPEZ MATEOS, EJIDO MIGUEL HIDALGO.</t>
  </si>
  <si>
    <t>INSTALACIÓN DE BEBEDEROS EN ESCUELA TELESECUNDARIA NO. 55, CALLE DIANA LAURA RIOJAS, ESQUINA CON ADOLFO LÓPEZ MATEOS, LOCALIDAD MIGUEL HIDALGO.</t>
  </si>
  <si>
    <t>AMPLIACIÓN DE ALUMBRADO PÚBLICO EN BOULEVARD INDEPENDENCIA Y EN PLAZA PÚBLICA,  UBICADO EN BOULEVARD INDEPENDENCIA Y PLAZA PÚBLICA, LOCALIDAD SÁRIC.</t>
  </si>
  <si>
    <t>APLICACIÓN DE PINTURA ESMALTE EN GUARNICIONES EXISTENTES EN VARIAS CALLES DE LA LOCALIDAD, UBICADAS EN CALLE ALFONSO GARCÍA, AVENIDA MADERO Y CALLE DEL DIQUE, COLONIA CENTRO, LOCALIDAD SÁRIC.</t>
  </si>
  <si>
    <t>CONSTRUCCIÓN DE FACHADA PRINCIPAL Y CERCO DE MALLA CICLÓNICA EN PANTEÓN MUNICIPAL, UBICADO EN CAMINO VECINAL CERRO PRIETO LOS CHIRRIONES KM  1+650, LOCALIDAD CERRO PRIETO.</t>
  </si>
  <si>
    <t>CONSTRUCCIÓN DE FACHADA PRINCIPAL, CERCO DE MALLA CICLÓNICA Y AMPLIACIÓN DE PANTEÓN MUNICIPAL, DOMICILIO CONOCIDO AVENIDA PRINCIPAL A SALIDA NORTE DE LA LOCALIDAD DEL SÁSABE.</t>
  </si>
  <si>
    <t>REMODELACIÓN DE PLAZA PÚBLICA, UBICADA EN CALLE PRINCIPAL FRENTE A LA ESCUELA PRIMARIA, LOCALIDAD EL SÁSABE.</t>
  </si>
  <si>
    <t xml:space="preserve">(16-MIC-420)  REHABILITACIÓN GENERAL DEL PLANTEL EN: ESCUELA PRIMARIA EPIFANIO E VIEYRA UBICADA EN DOMICILIO CONOCIDO, TÓNICHI, SOYOPA. </t>
  </si>
  <si>
    <t>(16-MIC-423)  REHABILITACIÓN GENERAL DEL PLANTEL EN: TELESECUNDARIA 51, DOMICILIO CONOCIDO, LOCALIDAD EL NOVILLO (CAMPAMENTO EL AGUILAR), SOYOPA.</t>
  </si>
  <si>
    <t>CONSTRUCCIÓN DE MÓDULO DE BAÑOS EN PLAZA PÚBLICA, UBICADO A UN COSTADO DE LA CANCHA MULTIFUNCIONAL, LOCALIDAD SAN ANTONIO DE LA HUERTA.</t>
  </si>
  <si>
    <t>CONSTRUCCIÓN DE NOMENCLATURA DE BIENVENIDA EN ENTRADA DE LA LOCALIDAD DEL NOVILLO.</t>
  </si>
  <si>
    <t>CONSTRUCCIÓN DE TECHUMBRE EN CANCHA MULTIFUNCIONAL, DOMICILIO CONOCIDO A UN COSTADO DE PLAZA PÚBLICA, LOCALIDAD SAN ANTONIO DE LA HUERTA.</t>
  </si>
  <si>
    <t>REHABILITACIÓN DE CENTRO DE SALUD, UBICADO EN DOMICILIO CONOCIDO FRENTE A PLAZA PÚBLICA, LOCALIDAD REBÉICO.</t>
  </si>
  <si>
    <t>REHABILITACIÓN DE LA ESCUELA TELESECUNDARIA NO. 50, DOMICILIO CONOCIDO FRENTE A PLAZA PÚBLICA, LOCALIDAD REBÉICO.</t>
  </si>
  <si>
    <t>REMODELACIÓN DEL EDIFICIO DEL DIF MUNICIPAL, DOMICILIO CONOCIDO, LOCALIDAD SOYOPA.</t>
  </si>
  <si>
    <t>(16-MIC-424)  REHABILITACIÓN GENERAL DEL PLANTEL EN:  ESCUELA PRIMARIA BENITO JUÁREZ, UBICADA EN ABELARDO L. RODRÍGUEZ Y VICENTE GUERRERO, EN SUAQUI GRANDE.</t>
  </si>
  <si>
    <t>AMPLIACIÓN DE RED DE ALCANTARILLADO EN CALLE CANAL, ENTRE ARTURO FIMBRES Y ABELARDO L. RODRÍGUEZ, LOCALIDAD SUAQUI GRANDE.</t>
  </si>
  <si>
    <t>AMPLIACIÓN DE RED DE ALCANTARILLADO EN CALLE SIN NOMBRE, ESQUINA CON CALLEJÓN GUERRERO FINAL, LOCALIDAD SUAQUI GRANDE.</t>
  </si>
  <si>
    <t>AMPLIACIÓN DE RED DE ENERGÍA ELÉCTRICA EN CALLEJÓN SIN NOMBRE, ESQUINA CON VICENTE GUERRERO, LOCALIDAD SUAQUI GRANDE.</t>
  </si>
  <si>
    <t>CONSTRUCCIÓN DE PAVIMENTO DE CONCRETO HIDRÁULICO, CALLE CANAL ENTRE CALLES ARTURO FIMBRES Y ABELARDO L. RODRÍGUEZ, LOCALIDAD SUAQUI GRANDE.</t>
  </si>
  <si>
    <t>REHABILITACIÓN DE LA RED DE DRENAJE Y AGUA POTABLE EN CALLE JUÁREZ ENTRE CALLES MORELOS Y CAMARGO, LOCALIDAD SUAQUI GRANDE.</t>
  </si>
  <si>
    <t>REHABILITACIÓN DE PALACIO MUNICIPAL, CALLE ZARAGOZA ESQUINA CON MIGUEL HIDALGO Y COSTILLA, LOCALIDAD SUAQUI GRANDE.</t>
  </si>
  <si>
    <t>CONSTRUCCIÓN DE GUARNICIONES Y REHABILITACIÓN DE BANQUETAS EN CALLES ALEDAÑAS A LA PLAZA PÚBLICA JUÁREZ, UBICADAS EN AVENIDAS HIDALGO Y MORELOS, ENTRE ALEMÁN Y OBREGÓN Y CALLES ALEMÁN Y OBREGÓN ENTRE HIDALGO Y MORELOS, LOCALIDAD TEPACHE.</t>
  </si>
  <si>
    <t>CONSTRUCCIÓN DE PAVIMENTO DE CONCRETO HIDRÁULICO EN AVENIDA RAFAEL MORENO ENTRE CALLES MADERO Y ALDAMA, LOCALIDAD TEPACHE.</t>
  </si>
  <si>
    <t>REHABILITACIÓN DE CERCO PERIMETRAL EN ESCUELA PRIMARIA AMADO NERVO, AVENIDA OCAMPO ENTRE CALLE MADERO Y DE LOS MÚSICOS, LOCALIDAD TEPACHE.</t>
  </si>
  <si>
    <t>REHABILITACIÓN DE CERCO PERIMETRAL Y CONSTRUCCIÓN DE FACHADA EN DIF MUNICIPAL, CALLE MADERO Y AVENIDA ALLENDE, LOCALIDAD TEPACHE.</t>
  </si>
  <si>
    <t>CONSTRUCCIÓN DE TINACO PARA AGUA POTABLE  DE 30,000 LITROS, DOMICILIO CONOCIDO, A DOS CUADRAS DEL CENTRO DE SALUD RURAL, LOCALIDAD EL OCUCA.</t>
  </si>
  <si>
    <t>REHABILITACIÓN DE CERCO PERIMETRAL EN ESCUELA TELESECUNDARIA NO. 263, CALLE SIN NOMBRE, ENSEGUIDA DE JARDÍN DE NIÑOS NUEVO AMANECER, FRENTE A IGLESIA CATÓLICA EL OCUCA, LOCALIDAD EL OCUCA.</t>
  </si>
  <si>
    <t>REHABILITACIÓN DE CERCO PERIMETRAL EN JARDÍN DE NIÑOS PASCUAL ORTIZ RUBIO, CALLE 20 DE NOVIEMBRE ESQUINA CON AVENIDA IGNACIO ZARAGOZA, COLONIA CENTRO, LOCALIDAD TRINCHERAS.</t>
  </si>
  <si>
    <t>REHABILITACIÓN DE CERCO PERIMETRAL EN JARDÍN DE NUEVO AMANECER, DOMICILIO CONOCIDO EN SEGUIDA DE LA TELESECUNDARIA NO. 263 FRENTE A PLAZA PÚBLICA, LOCALIDAD EL OCUCA.</t>
  </si>
  <si>
    <t>REHABILITACIÓN DE PALACIO MUNICIPAL, UBICADO A UN LADO DE LA PARROQUIA SAN PEDRO Y SAN PABLO Y CONTRA ESQUINA DE LA PLAZA PÚBLICA MUNICIPAL EN LA LOCALIDAD DE TUBUTAMA.</t>
  </si>
  <si>
    <t>REHABILITACIÓN DE SALÓN DE USOS MÚLTIPLES, FRENTE A LA PLAZA PÚBLICA A UN COSTADO DE LA OFICINA DE LA COMISARÍA, EN EJIDO DE SAN MIGUEL.</t>
  </si>
  <si>
    <t>REHABILITACIÓN DE SALÓN DE USOS MÚLTIPLES, UBICADO FRENTE A LA PLAZA PÚBLICA, A UN COSTADO DE LA OFICINA DE LA COMISARÍA, EN EJIDO LA SANGRE.</t>
  </si>
  <si>
    <t>AMPLIACIÓN DE LA RED DE ALCANTARILLADO SANITARIO EN CALLE DEL TILI, CALLE SIN NOMBRE Y CALLEJÓN DEL ARROYO, LOCALIDAD GUADALUPE.</t>
  </si>
  <si>
    <t>CONSTRUCCIÓN DE BAÑOS EN IGLESIA CATÓLICA DE SAN RAFAEL, UBICADA EN CALLE SIN NOMBRE, EN PLAZA PÚBLICA DE LA LOCALIDAD SAN RAFAEL</t>
  </si>
  <si>
    <t>CONSTRUCCIÓN DE SALÓN DE USOS MÚLTIPLES EN CAME NO. 18, CALLE URREA ENTRE ZARAGOZA Y CALLEJÓN ISLAS, LOCALIDAD URES.</t>
  </si>
  <si>
    <t>CONSTRUCCIÓN DE SANITARIOS EN PLAZA PÚBLICA, DOMICILIO CONOCIDO DE LA LOCALIDAD RANCHO VIEJO.</t>
  </si>
  <si>
    <t>CONSTRUCCIÓN DE TEJABÁN EN ÁREA DE COMEDOR EN CBTA 161, AVENIDA MARCO A. ZAVALA, LOCALIDAD URES.</t>
  </si>
  <si>
    <t>MANTENIMIENTO DE TERRACERÍAS EN CAMINOS RURALES KM 0 AL 1.21 (ANCHO 8M) TRAMO ENTRONQUE CARRETERA URES-PUEBLO DE ÁLAMOS  A RANCHO VIEJO EN EL MUNICIPIO DE URES.</t>
  </si>
  <si>
    <t>MANTENIMIENTO DE TERRACERÍAS EN CAMINOS RURALES KM 0 AL 1.30  (ANCHO DE 7M) SAN RAFAEL- SANTA ROSALÍA EN EL MUNICIPIO DE URES.</t>
  </si>
  <si>
    <t>MANTENIMIENTO DE TERRACERÍAS EN CAMINOS RURALES KM 0.775 AL 1.113  (ANCHO DE 6.5M) Y  KM 1.113 AL 2.132  TRAMO SANTA ROSALÍA A SAN RAFAEL EN LA COMUNIDAD DE SANTA ROSALÍA MUNICIPIO DE URES.</t>
  </si>
  <si>
    <t>REHABILITACIÓN DE CASA DE LA CULTURA, AVENIDA ZARAGOZA, LOCALIDAD SAN PEDRO.</t>
  </si>
  <si>
    <t>REHABILITACIÓN DE CENTRO DE USOS MÚLTIPLES, DOMICILIO CONOCIDO DEL EJIDO DE SANTA ROSALÍA.</t>
  </si>
  <si>
    <t>REHABILITACIÓN DE CERCO PERIMETRAL EN IGLESIA SANTIAGO APÓSTOL, CALLES JUÁREZ Y RAYÓN, LOCALIDAD SANTIAGO.</t>
  </si>
  <si>
    <t>REHABILITACIÓN DE LA RED DE DRENAJE EN CALLE OBREGÓN, ENTRE CALLES DEL TORIL Y COLOSIO, LOCALIDAD EL SAUZ.</t>
  </si>
  <si>
    <t>REHABILITACIÓN DE LA RED DE DRENAJE EN CARRETERA VIEJA Y CALLE SIN NOMBRE, COLONIA EJIDAL, LOCALIDAD EL SAUZ.</t>
  </si>
  <si>
    <t>REHABILITACIÓN DE RED DE ALCANTARILLADO SANITARIO EN AVENIDA PESQUEIRA ENTRE CALLE OBREGÓN Y BLVD. ALAMEDA EN LA LOCALIDAD DE URES.</t>
  </si>
  <si>
    <t>TERMINACIÓN DE CUARTOS PARA DOCTRINA EN IGLESIA CRISTIANA APOSENTO ALTO, CALLE SIN NOMBRE Y CARRETERA INTERNACIONAL, LOCALIDAD LOMA DE GUADALUPE.</t>
  </si>
  <si>
    <t>(16-MIC-428)  REHABILITACIÓN GENERAL DEL PLANTEL EN: ESCUELA PRIMARIA  PROF. RAFAEL D. FIERROS EN VILLA HIDALGO.</t>
  </si>
  <si>
    <t>(16-SUB-053)  CONSTRUCCIÓN DE SUBESTACIÓN Y ALIMENTADORES ELÉCTRICOS EN ESCUELA PRIMARIA  PROF. RAFAEL D. FIERROS EN VILLA HIDALGO, SONORA.</t>
  </si>
  <si>
    <t>PAVIMENTACIÓN CON CONCRETO HIDRÁULICO EN AVENIDA ALDAMA ENTRE CALLES MORELOS Y ZARAGOZA, LOCALIDAD VILLA HIDALGO.</t>
  </si>
  <si>
    <t>PAVIMENTACIÓN CON CONCRETO HIDRÁULICO EN AVENIDA FRANCISCO JAVIER MINA, ENTRE CALLES MORELOS Y ZARAGOZA, LOCALIDAD DE VILLA HIDALGO.</t>
  </si>
  <si>
    <t>PAVIMENTACIÓN CON CONCRETO HIDRÁULICO EN AVENIDA MORELOS, ENTRE AVENIDAS BRAVO Y ARROYO, LOCALIDAD DE VILLA HIDALGO.</t>
  </si>
  <si>
    <t>PAVIMENTACIÓN CON CONCRETO HIDRÁULICO EN AVENIDA OBREGÓN ENTRE CALLES MORELOS Y ZARAGOZA, LOCALIDAD VILLA HIDALGO.</t>
  </si>
  <si>
    <t>CONSTRUCCIÓN DE EXPLANADA Y TEMPLETE EN PLAZA PÚBLICA DE NÁCORI GRANDE, UBICADA EN DOMICILIO CONOCIDO DE LA LOCALIDAD DE NÁCORI GRANDE</t>
  </si>
  <si>
    <t>CONSTRUCCIÓN DE GUARNICIONES Y BANQUETAS DE CONCRETO HIDRÁULICO EN AVENIDA IGNACIO SOTO FINAL, ENTRE AVENIDA BENITO JUÁREZ Y CALLE METATES CUATES, LOCALIDAD MÁTAPE.</t>
  </si>
  <si>
    <t>CONSTRUCCIÓN DE GUARNICIONES Y BANQUETAS DE CONCRETO HIDRÁULICO EN AVENIDA PRINCIPAL DE LA LOCALIDAD DE ADIVINO.</t>
  </si>
  <si>
    <t>CONSTRUCCIÓN DE GUARNICIONES Y BANQUETAS DE CONCRETO HIDRÁULICO EN CALLE METATES CUATES, ENTRE AVENIDA IGNACIO SOTO Y CALLE SIN NOMBRE, LOCALIDAD MÁTAPE.</t>
  </si>
  <si>
    <t>MANTENIMIENTO DE TERRACERÍAS EN CAMINOS RURALES KM 0 A 0.886  (ANCHO 5M) TRAMO ADIVINO A NÁCORI GRANDE EN EL MUNICIPIO DE VILLA PESQUEIRA.</t>
  </si>
  <si>
    <t>MANTENIMIENTO DE TERRACERÍAS EN CAMINOS RURALES KM 0 AL 1.213 (ANCHO 8M) EN TRAMO NÁCORI GRANDE A ADIVINOS EN EL MUNICIPIO DE VILLA PESQUEIRA.</t>
  </si>
  <si>
    <t>PAVIMENTACIÓN DE CONCRETO HIDRÁULICO EN AVENIDA IGNACIO SOTO FINAL, ENTRE AVENIDA BENITO JUÁREZ Y CALLE METATES CUATES, LOCALIDAD MÁTAPE.</t>
  </si>
  <si>
    <t>PAVIMENTACIÓN DE CONCRETO HIDRÁULICO EN AVENIDA PRINCIPAL, UBICADA EN DOMICILIO CONOCIDO DE LA AVENIDA PRINCIPAL DE LA LOCALIDAD DE ADIVINO</t>
  </si>
  <si>
    <t>PAVIMENTACIÓN DE CONCRETO HIDRÁULICO EN CALLE METATES CUATES, ENTRE AVENIDA IGNACIO SOTO Y CALLE SIN NOMBRE, LOCALIDAD MÁTAPE.</t>
  </si>
  <si>
    <t>PAVIMENTACIÓN DE CONCRETO HIDRÁULICO EN CALLE SIN NOMBRE, UBICADA ENTRE CALLE CANADÁ DE LAS FLORES Y AVENIDA BENITO JUÁREZ, LOCALIDAD MÁTAPE</t>
  </si>
  <si>
    <t>CONSTRUCCIÓN DE FACHADA Y CERCO EN ENTRADA PRINCIPAL DEL PANTEÓN MUNICIPAL, CALLE 2 Y BENITO JUÁREZ GARCÍA, LADO OESTE, LOCALIDAD YÉCORA.</t>
  </si>
  <si>
    <t>PAVIMENTACIÓN CON CONCRETO HIDRÁULICO DE 12 CENTÍMETROS DE ESPESOR EN AVENIDA 1673 ENTRE CALLES YÉCORA Y HERMOSILLO, EN LA LOCALIDAD DE YÉCORA.</t>
  </si>
  <si>
    <t>PAVIMENTACIÓN CON CONCRETO HIDRÁULICO DE 12 CENTIMETROS DE ESPESOR EN AVENIDA ALVARO OBREGÓN ENTRE NAVOJOA Y OFELIA VALENZUELA, EN LA LOCALIDAD DE YÉCORA.</t>
  </si>
  <si>
    <t>PAVIMENTACIÓN CON CONCRETO HIDRÁULICO DE 12 CENTÍMETROS DE ESPESOR EN AVENIDA ÁLVARO OBREGÓN, ENTRE NOGALES Y CABORCA, EN LA LOCALIDAD DE YÉCORA.</t>
  </si>
  <si>
    <t>PAVIMENTACIÓN CON CONCRETO HIDRÁULICO DE 12 CENTÍMETROS DE ESPESOR EN CALLE ÁLAMOS, ENTRE AVENIDA LÁZARO CÁRDENAS Y CALLEJÓN ARIVECHI, EN LA LOCALIDAD DE YÉCORA.</t>
  </si>
  <si>
    <t>PAVIMENTACIÓN CON CONCRETO HIDRÁULICO DE 12 CENTIMETROS DE ESPESOR EN CALLE SIN NOMBRE EN LA LOCALIDAD DE GUADALUPE DE TAYOPA.</t>
  </si>
  <si>
    <t>PAVIMENTACIÓN CON CONCRETO HIDRÁULICO DE 12 CENTÍMETROS DE ESPESOR EN CALLE SIN NOMBRE EN LA LOCALIDAD DE SANTA ROSA.</t>
  </si>
  <si>
    <t>PAVIMENTACIÓN CON CONCRETO HIDRÁULICO EN CALLEJÓN HIDALGO, ENTRE AVENIDAS BENITO JUÁREZ Y LÁZARO CÁRDENAS, LOCALIDAD YÉCORA.</t>
  </si>
  <si>
    <t>REHABILITACIÓN DE CAMINO RURAL A SANTA ROSA, EN ENTRONQUE CARRETERA FEDERAL HERMOSILLO, CHIHUAHUA A SANTA ROSA DE LA LOCALIDAD SANTA ROSA.</t>
  </si>
  <si>
    <t>REHABILITACIÓN DE CAMINO RURAL SANTA ANA - GUADALUPE DE TAYOPA - LA CONCEPCIÓN - RANCHO VIEJO, EN ENTRONQUE CARRETERA FEDERAL HERMOSILLO, CHIHUAHUA A SANTA ROSA DE LA LOCALIDAD SANTA ROSA.</t>
  </si>
  <si>
    <t>REHABILITACIÓN DE CENTRO DE SALUD DE SANTA ROSA, DOMICILIO CONOCIDO, LADO NORESTE DEL POBLADO SANTA ROSA.</t>
  </si>
  <si>
    <t>REHABILITACIÓN DE CERCO PERIMETRAL DEL PANTEÓN MUNICIPAL, DOMICILIO CONOCIDO LADO SUR OESTE DE LA LOCALIDAD DE MAYCOBA.</t>
  </si>
  <si>
    <t>REHABILITACIÓN DE LA IGLESIA NUESTRA SEÑORA DE GUADALUPE, CALLE PRINCIPAL, FRENTE A PLAZA PÚBLICA, LOCALIDAD GUADALUPE DE TAYOPA.</t>
  </si>
  <si>
    <t>REHABILITACIÓN DE PLAZA PÚBLICA DE TEPOCA, CALLE PRINCIPAL FRENTE A ABARROTES, LOCALIDAD TEPOCA.</t>
  </si>
  <si>
    <t>REPOSICIÓN DE PAVIMENTO EN CALLE CAJEME ENTRE AVENIDAS LÁZARO CÁRDENAS Y BOULEVARD FRANCISCO I. MADERO, LOCALIDAD YÉCORA.</t>
  </si>
  <si>
    <t>SUPERVISIÓN EXTERNA Y  CONTROL DE CALIDAD DE 8 OBRAS: PAVIMENTACIÓN CON CONCRETO HIDRÁULICO DE 15 CM. ESPESOR EN: 1.- AVENIDA 1673 ENTRE CALLES YÉCORA Y HERMOSILLO; 2.- CALLE ALAMOS ENTRE AVENIDA LAZARO CARDENAS Y CALLEJON ARIVECHI; 3.-  AVENIDA ALVARO OBREGON ENTRE NAVOJOA Y OFELIA VALENZUELA; 4.- CALLE AV. ALVARO OBREGON ENTRE NOGALES Y CABORCA; 5.- CALLE SIN NOMBRE EN LA LOCALIDAD DE SANTA ROSA; 6.-CALLE SIN NOMBRE EN LA LOCALIDAD DE GUADALUPE DE TAYOPA, EN YÉCORA, 7.- CALLE GRAL. ESTEBAN BACA CALDERÓN ENTRE CALLE INDEPENDENCIA Y CALLE GABRIEL BUITIMEA GARCÍA; 8.-  CALLE JOSÉ MARÍA GUTIÉRREZ ENTRE GENERAL AMARILLAS Y CALLE GABRIEL BUITIMEA, EN  SAN IGNACIO RÍO MUERTO, SONORA.(R23-022-R23-033)</t>
  </si>
  <si>
    <t>SUPERVISIÓN EXTERNA Y CONTROL DE CALIDAD DE 11 OBRAS: 1.- CONSTRUCCIÓN DE PARQUE Y ÁREAS VERDES EN LA COMUNIDAD EL JUPARE, 2.- REHABILITACIÓN DEL ALUMBRADO EN EL ESTADIO DE BÉISBOL JESÚS IBARRA, 3.- CONSTRUCCIÓN CANCHA DE USOS MÚLTIPLES EN LA COMUNIDAD DE SIREBAMPO, 4.- CONSTRUCCIÓN DE CENTRO COMUNITARIO EN LA COMUNIDAD DE NAVOVAXIA, EN  HUATABAMPO, SONORA; 5.- REHABILITACIÓN DE ALUMBRADO PÚBLICO EN LA COMUNIDAD DE CAPOHUIZA, EN NAVOJOA, SONORA; 6.- REHABILITACIÓN DE LA UNIDAD DEPORTIVA EL QUIRIEGO, EN QUIRIEGO, SONORA.; 7.- CONSTRUCCIÓN DE QUIOSCO EN LA COMUNIDAD DE PUEBLO MAYO, 8.- CONSTRUCCIÓN DE ALUMBRADO PÚBLICO SOBRE EL BLVD CENTRAL EN LA COMUNIDAD DE SAN IGNACIO COHUIRIMPO, 9.- CONSTRUCCIÓN DE SISTEMA DE RIEGO POR GOTEO EN LA UNIDAD DEPORTIVA PAQUIN ESTRADA, EN NAVOJOA,  SONORA.;  10.- REHABILITACIÓN DE CAMPO BÉISBOL INFANTIL, MUNICIPIO DE ROSARIO, SONORA; 11.- CONSTRUCCIÓN DE ESTADIO FUTBOL EN LA COMUNIDAD EL PAREDONCITO, MUNICIPIO DE BENITO JUÁREZ, SONORA. (R23-015-R23-021)</t>
  </si>
  <si>
    <t>SUPERVISIÓN EXTERNA Y CONTROL DE CALIDAD DE 6 OBRAS: 1.- PAVIMENTACIÓN A BASE DE CONCRETO HIDRAULICO DE 15 CM DE ESPESOR EN CALLE 12, DESDE  AV. VICENTE GUERRERO A BLVD. BICENTENARIO EN CUMPAS, 2.- EN CALLE SIN NOMBRE, EN EL MUNICIPIO DE SAN JAVIER, 3.- CONSTRUCCIÓN DE PARQUE SAN JAVIER, UBICADO EN CALLE FRANCISCO I. MADERO ESQUINA CON CALLE SIN NOMBRE, 4.- REMODELACIÓN DE PALACIO MUNICIPAL EN CALLE DOCTOR FERNANDEZ ESQUINA CON CALLE SEBASTIAN LERDO DE TEJADA, 5.- CONSTRUCCIÓN DE CANCHA DE FUTBOL 5 A BASE DE PASTO SINTÉTICO UBICADA EN CALLE FRANCISCO I. MADERO ESQUINA CON CALLE AQUILES SERDÁN, 6.-REHABILITACIÓN DE CENTRO DE USOS MULTIPLES, UBICADO EN CALLE FRANCISCO I. MADERO ESQUINA CON CALLE AQUILES SERDAN, EN EL MUNICIPIO DE SAN JAVIER, SONORA. (R23-034-R23-039)</t>
  </si>
  <si>
    <t>SUPERVISIÓN EXTERNA Y CONTROL DE CALIDAD DE 8 OBRAS: 1.- CONSTRUCCIÓN DE CAMPO DE SOFTBOL EN LA LOCALIDAD DE MABEJAQUI, 2.- CONSTRUCCIÓN DE PLAZA PUBLICA EN LA COMUNIDAD DE VILLA 3 CRUCES, 3.- REHABILITACIÓN DE PLAZA INDIGENA , 4.- REHABILITACIÓN DE CENTRO COMUNITARIO DE LA COMUNIDAD DE LA BOCANA, 5.- REHABILITACIÓN DE PLAZA PUBLICA EN LA COMUNIDAD DE BACAME, EN EL MUNICIPIO DE ETCHOJOA, SONORA.; 6.- CONSTRUCCIÓN DE UNIDAD DEPORTIVA EN LA COMUNIDAD DE SAN BERNARDO, 7.- CONSTRUCCIÓN DE PARQUE LOMA LINDA Y 8.- REHABILITACIÓN DE PARQUE ESMERALDA, EN EL MUNICIPIO DE ÁLAMOS, SONORA. (R23-007-R23-014)</t>
  </si>
  <si>
    <t>SUPERVISIÓN EXTERNA Y CONTROL DE CALIDAD EN VARIAS OBRAS: CONSTRUCCIÓN Y REHABILITACIÓN DEL PARQUE ZAPATA,  PARQUE ALTARES, REHABILITACIÓN DE PAVIMENTOS EN AVE. MARGARITA MAZA DE JUAREZ; CONSTRUCCIÓN Y REHABILITACIÓN DE UNIDAD DEPORTIVA "LA VICTORIA", EN HERMOSILLO, SONORA. (R23-001-R23-006)</t>
  </si>
  <si>
    <t>SUPERVISIÓN EXTERNA Y CONTROL DE CALIDAD EN VARIAS OBRAS: REHABILITACIÓN DE PAVIMENTOS EN CALZADA SANTA CECILIA Y EN BLVD. LIBERTAD, EN HERMOSILLO, SONORA. (R23-003 Y R23-005)</t>
  </si>
  <si>
    <t>EQUIPO DE REFRIGERACIÓN MINISPLIT 1 TONELADAS</t>
  </si>
  <si>
    <t>CEC0676</t>
  </si>
  <si>
    <t>SILLÓN CON DESCANSA BRAZOS COLOR NEGRO</t>
  </si>
  <si>
    <t>CEC0677</t>
  </si>
  <si>
    <t>CEC0678</t>
  </si>
  <si>
    <t>CEC0679</t>
  </si>
  <si>
    <t>ARCHIVERO VERTICAL 4 GAVETAS CHOCOLATE GRIS</t>
  </si>
  <si>
    <t>CECOP 36</t>
  </si>
  <si>
    <t>MITSUBISHI L200 PICKUP COLOR BLANCO</t>
  </si>
  <si>
    <t>CECOP 37</t>
  </si>
  <si>
    <t>MITSUBISHI L200 PICKUP COLOR PLATA</t>
  </si>
  <si>
    <t>CECOP 38</t>
  </si>
  <si>
    <t>MITSUBISHI L200 PICKUP COLOR VERDE</t>
  </si>
  <si>
    <t>CEC0680</t>
  </si>
  <si>
    <t xml:space="preserve">EQUIPO DE REFRIGERACIÓN MINISPLIT 1.0 TONELADAS </t>
  </si>
  <si>
    <t>CEC0681</t>
  </si>
  <si>
    <t>CEC0682</t>
  </si>
  <si>
    <t xml:space="preserve">EQUIPO DE REFRIGERACIÓN MINISPLIT 2.0 TONELADAS </t>
  </si>
  <si>
    <t>CEC0683</t>
  </si>
  <si>
    <t>ESTACIÓN DE TRABAJO DE 1.10 X 0.70 CON DIVISIÓN CAOBA NEGRO</t>
  </si>
  <si>
    <t>CEC0684</t>
  </si>
  <si>
    <t>CEC0685</t>
  </si>
  <si>
    <t>CEC0686</t>
  </si>
  <si>
    <t>CEC0687</t>
  </si>
  <si>
    <t>CEC0688</t>
  </si>
  <si>
    <t>CEC0689</t>
  </si>
  <si>
    <t>ESTACIÓN DE TRABAJO ESQUINERO DE 1.25 X 0.70 CON DIVISIÓN CAOBA NEGRO</t>
  </si>
  <si>
    <t>CEC0690</t>
  </si>
  <si>
    <t>MÓDULO EMPOTRABLE DE 1.10 X 0.35 X 1.65 NEGRO CAOBA</t>
  </si>
  <si>
    <t>CEC0691</t>
  </si>
  <si>
    <t>CEC0692</t>
  </si>
  <si>
    <t>CEC0693</t>
  </si>
  <si>
    <t>CEC0694</t>
  </si>
  <si>
    <t>CEC0695</t>
  </si>
  <si>
    <t>CEC0696</t>
  </si>
  <si>
    <t>CEC0697</t>
  </si>
  <si>
    <t xml:space="preserve">TABLET IPAD PRO 9.7 WI-FI 32 GB </t>
  </si>
  <si>
    <t>CEC0698</t>
  </si>
  <si>
    <t>CEC0699</t>
  </si>
  <si>
    <t>ESCRITORIO PENINSULAR CON DOS GAVETAS NEGRO CAOBA</t>
  </si>
  <si>
    <t>CEC0700</t>
  </si>
  <si>
    <t>CEC0701</t>
  </si>
  <si>
    <t>CEC0702</t>
  </si>
  <si>
    <t>CEC0703</t>
  </si>
  <si>
    <t>ARCHIVERO HORIZONTAL DOS GAVETAS OFICIO</t>
  </si>
  <si>
    <t>CEC0704</t>
  </si>
  <si>
    <t>CEC0705</t>
  </si>
  <si>
    <t>CEC0706</t>
  </si>
  <si>
    <t>CEC0707</t>
  </si>
  <si>
    <t>CEC0708</t>
  </si>
  <si>
    <t>CEC0709</t>
  </si>
  <si>
    <t>IMPRESORA LASERJET PRO M176N</t>
  </si>
  <si>
    <t>CEC0710</t>
  </si>
  <si>
    <t>ESCANER CANNON DR-C225</t>
  </si>
  <si>
    <t>CEC0711</t>
  </si>
  <si>
    <t>COMPUTADORA DE ESCRITORIO</t>
  </si>
  <si>
    <t>CEC0712</t>
  </si>
  <si>
    <t>CEC0713</t>
  </si>
  <si>
    <t>CEC0714</t>
  </si>
  <si>
    <t>MONITOR LED 21.5 PULGADAS</t>
  </si>
  <si>
    <t>CEC0715</t>
  </si>
  <si>
    <t>CEC0716</t>
  </si>
  <si>
    <t>CEC0717</t>
  </si>
  <si>
    <t>COMPUTADORA LAPTOP INSPIRON</t>
  </si>
  <si>
    <t>CEC0718</t>
  </si>
  <si>
    <t>CEC0719</t>
  </si>
  <si>
    <t>CÁMARA NIKON D750 24-120MM</t>
  </si>
  <si>
    <t>CEC0720</t>
  </si>
  <si>
    <t>LENTE PARA CÁMARA NIKKOR</t>
  </si>
  <si>
    <t>CEC0721</t>
  </si>
  <si>
    <t>CONJUNTO MODULAR  DE 1.8 X .75 X 1.85 CHOCOLATE</t>
  </si>
  <si>
    <t>CEC0722</t>
  </si>
  <si>
    <t>CEC0723</t>
  </si>
  <si>
    <t>IMPRESORA HP LASERJET PRO M176N</t>
  </si>
  <si>
    <t>CEC0724</t>
  </si>
  <si>
    <t>CEC0725</t>
  </si>
  <si>
    <t>COMPUTADORA DE ESCRITORIO DELL INSPIRON AIO24-7459</t>
  </si>
  <si>
    <t>CEC0726</t>
  </si>
  <si>
    <t>CEC0727</t>
  </si>
  <si>
    <t>CEC0728</t>
  </si>
  <si>
    <t>COMPUTADORA PORTATIL DELL INSPIRON DDR3L</t>
  </si>
  <si>
    <t>CEC0729</t>
  </si>
  <si>
    <t>IMPRESORA MULTIFUNCIONAL  HP LASERJET PRO M277C6</t>
  </si>
  <si>
    <t>CEC0730</t>
  </si>
  <si>
    <t>CEC0731</t>
  </si>
  <si>
    <t>ESCRITORIO SECRETARIAL DE 1.2 X 0.60 X 0.75 CAOBA NEGRO</t>
  </si>
  <si>
    <t>CEC0732</t>
  </si>
  <si>
    <t>CEC0733</t>
  </si>
  <si>
    <t>SOFÁ RECEPCIÓN DE 3 PLAZAS TAPIZADO EN PIEL COLOR NEGRO</t>
  </si>
  <si>
    <t>CEC0734</t>
  </si>
  <si>
    <t>CEC0735</t>
  </si>
  <si>
    <t>ARCHIVERO VERTICAL DE 3 GAVETAS TAMAÑO OFICIO NEGRO CAOBA</t>
  </si>
  <si>
    <t>CEC0736</t>
  </si>
  <si>
    <t>CEC0737</t>
  </si>
  <si>
    <t>CEC0738</t>
  </si>
  <si>
    <t>CEC0739</t>
  </si>
  <si>
    <t>ESCRITORIO TRADICIONAL1.2 X 60 CON CAJONERA</t>
  </si>
  <si>
    <t>CEC0740</t>
  </si>
  <si>
    <t>CEC0741</t>
  </si>
  <si>
    <t>CEC0742</t>
  </si>
  <si>
    <t>CEC0743</t>
  </si>
  <si>
    <t>ARCHIVERO VERTICAL DE 3 GAVETAS</t>
  </si>
  <si>
    <t>CEC0744</t>
  </si>
  <si>
    <t>FLASH SB-5000 AF SPEEDLIGHT</t>
  </si>
  <si>
    <t>CEC0745</t>
  </si>
  <si>
    <t>EQUIPO DE REFRIGERACIÓN MINISPLIT 1.5 TONELADAS</t>
  </si>
  <si>
    <t>CEC0746</t>
  </si>
  <si>
    <t>CEC0747</t>
  </si>
  <si>
    <t>CEC0748</t>
  </si>
  <si>
    <t>FERTILIZANTES PESTICIDAS Y OTROS AGROQUIMICOS</t>
  </si>
  <si>
    <t>MATERIAS PRIMAS Y  MATERIALES DE PRODUCCION Y COMERCIALIZACION</t>
  </si>
  <si>
    <t>GASTOS DE ORDEN SOCIAL Y CULTURAL</t>
  </si>
  <si>
    <t>ESTATAL DIRECTO - PISO</t>
  </si>
  <si>
    <t>REHABILITACIÓN DE CASETA DE SEGURIDAD PÚBLICA, CALLES ORIENTE Y LEÓN DE LA BARRA, COLONIA JOSEFA ORTIZ DE DOMÍNGUEZ, LOCALIDAD PUERTO PEÑASCO, MUNICIPIO DE PUERTO PEÑASCO SONORA.</t>
  </si>
  <si>
    <t>REHABILITACIÓN DE CASETA DE SEGURIDAD PÚBLICA Y GIMNASIO,  AVENIDA LUIS ENCINAS Y CALLE 20, COLONIA FERROCARRILERA, LOCALIDAD PUERTO PEÑASCO, MUNICIPIO DE PUERTO PEÑASCO SONORA.</t>
  </si>
  <si>
    <t>CONSTRUCCIÓN DE BARDA PERIMETRAL EN MINISTERIO INTERNACIONAL JESUCRISTO FUENTE DE VIDA A.R., AVENIDA 61, ENTRE CALLEJÓN JUAN ALMADA Y CALLE RUÍZ CORTÍNEZ, COLONIA NUEVO PEÑASCO, LOCALIDAD PUERTO PEÑASCO.</t>
  </si>
  <si>
    <t>ESTATAL DIRECTO - IE</t>
  </si>
  <si>
    <t>(16-MIC-120)  REHABILITACIÓN GENERAL DEL PLANTEL EN: CAM NÚM.  10, UBICADA EN CALLE LICENCIADO ADOLFO RUIZ CORTINES, EN CARBÓ.</t>
  </si>
  <si>
    <t xml:space="preserve">(16-MIC-412)  REHABILITACIÓN GENERAL DEL PLANTEL EN: ESCUELA TELESECUNDARIA NÚM.  60 UBICADA EN CARRETERA A LA FABRICA DE LOS ÁNGELES, SAN MIGUEL DE HORCASITAS. </t>
  </si>
  <si>
    <t>(16-SUB-010)  CONSTRUCCIÓN DE SUBESTACIÓN ELÉCTRICA, ALIMENTADORES EN ESCUELA JARDÍN DE NIÑOS LUIS SANDY, UBICADO EN CALLES PASEO MIRAVALLE Y GUADALAJARA, EN CIUDAD OBREGÓN.</t>
  </si>
  <si>
    <t>(16-SUB-011)  CONSTRUCCIÓN DE SUBESTACIÓN ELÉCTRICA EN ESCUELA JARDÍN DE NIÑOS JOSÉ LAFONTAINE, UBICADO EN CALLE ALMEZ ENTRE PÉRSIMO Y ALMENDRO EN CIUDAD OBREGÓN.</t>
  </si>
  <si>
    <t>(16-SUB-013)  CONSTRUCCIÓN DE SUBESTACIÓN EN ESCUELA PRIMARIA RICARDO FLORES MAGÓN UBICADA EN CALLE TRINIDAD HACIENDA ENTRE JESÚS GARCÍA Y JUAN ÁVILA, LOCALIDAD DE VICENTE GUERRERO.</t>
  </si>
  <si>
    <t>(16-SUB-015)  ALIMENTADORES ELÉCTRICOS EN TELESECUNDARIA NÚM.  14, UBICADA EN DOMICILIO CONOCIDO, EN LAS INMEDIACIONES DEL SALÓN DEL REINO DE LOS TESTIGOS DE JEHOVÁ, LOCALIDAD LA TINAJERA.</t>
  </si>
  <si>
    <t>(16-SUB-020)  CONSTRUCCIÓN DE SUBESTACIÓN ELÉCTRICA Y ALIMENTADORES ELÉCTRICOS EN ESCUELA TELESECUNDARIA NÚM.  216, UBICADA EN CALLES DOCTOR SAMUEL OCAÑA GARCÍA Y J. MORAGA, EN LA LOC. DE FRONTERAS.</t>
  </si>
  <si>
    <t>(16-MIC-413)  REHABILITACIÓN GENERAL DEL PLANTEL EN: ESCUELA TELESECUNDARIA NÚM.  61 UBICADA EN REFORMA AGRARIA ENTRE ISMAEL AMARILLAS SALAS Y CAMINO A PESQUEIRA, LOCALIDAD DE ESTACIÓN PESQUEIRA, SAN MIGUEL DE HORCASITAS.</t>
  </si>
  <si>
    <t>(16-MIC-417)  REHABILITACIÓN GENERAL DEL PLANTEL EN: ESCUELA PRIMARIA NIÑOS HÉROES UBICADA EN CALLE ARTÍCULO 70 Y LUIS DONALDO COLOSIO MURRIETA, EN SANTA ANA.</t>
  </si>
  <si>
    <t>(16-MIC-320)  REHABILITACIÓN GENERAL DEL PLANTEL EN: ESCUELA PRIMARIA MARGARITA MAZA DE JUÁREZ UBICADA ARGENTINA ENTRE PARAGUAY Y PLAYA COCHORIT, NOGALES.</t>
  </si>
  <si>
    <t>(16-MIC-292)  REHABILITACIÓN GENERAL DEL PLANTEL EN: ESCUELA SECUNDARIA TÉCNICA NÚM.  18, 7 DE NOVIEMBRE UBICADA EN IGNACIO GARCÍA MORALES, EN MOCTEZUMA.</t>
  </si>
  <si>
    <t>(16-MIC-316)  REHABILITACIÓN GENERAL DEL PLANTEL EN: SECUNDARIA PLUTARCO ELÍAS CALLES GENERAL NÚM.  1, AVENIDA ÁLVARO OBREGÓN NÚM. 1350, MODERNA, NOGALES.</t>
  </si>
  <si>
    <t>(16-MIC-169)  REHABILITACIÓN GENERAL DEL PLANTEL EN:  ESCUELA SECUNDARIA GENERAL NÚM.  8 NETZAHUALCÓYOTL, UBICADA EN CALLE TRES ENTRE AVENIDA LEY FEDERAL DEL TRABAJO Y LEY 57 EN HERMOSILLO.</t>
  </si>
  <si>
    <t xml:space="preserve">(16-MIC-407)  REHABILITACIÓN GENERAL DEL PLANTEL EN: ESCUELA TELESECUNDARIA NÚM.  235 UBICADA EN LA LOCALIDAD DE PUEBLO NUEVO, SAN MIGUEL DE HORCASITAS. </t>
  </si>
  <si>
    <t>(16-MIC-176)  REHABILITACIÓN GENERAL DEL PLANTEL DEL JARDÍN DE NIÑOS DULCE INFANCIA UBICADO EN CALLE LEANDRO P. GAXIOLA Y SAN PEDRO EN HERMOSILLO.</t>
  </si>
  <si>
    <t>(16-MIC-027)  REHABILITACIÓN GENERAL DEL PLANTEL EN:  ESCUELA TELESECUNDARIA NÚM.  88 UBICADA EN MARÍA OCAÑA DIEGO VALENZUELA, EN ÁTIL.</t>
  </si>
  <si>
    <t>(16-MIC-331)  REHABILITACIÓN GENERAL DEL PLANTEL EN: ESCUELA TELESECUNDARIA NÚM.  63 UBICADA EN DOMICILIO CONOCIDO, CARRETERA INTERNACIONAL KILOMETRO 34 TRAMO ÍMURIS-NOGALES, LOCALIDAD CÍBUTA.</t>
  </si>
  <si>
    <t>(16-MIC-132)  REHABILITACIÓN GENERAL DEL PLANTEL EN: ESCUELA TELESECUNDARIA NÚM.  281 UBICADA EN CALLE PRIMERA SIN NUMERO ENTRE SAHUAROS Y CHAMIZAL, EN EMPALME.</t>
  </si>
  <si>
    <t>(16-MIC-146)  REHABILITACIÓN GENERAL DEL PLANTEL  DEL JARDÍN DE NIÑOS EL TRENECITO UBICADO EN HUÉPARI E IGNACIO ALDAMA, LOCALIDAD VÍCAM (SWITCH), GUAYMAS.</t>
  </si>
  <si>
    <t>(16-MIC-426)  REHABILITACIÓN GENERAL DEL PLANTEL EN: JARDÍN DE NIÑOS  CATALINA DE SALCIDO, UBICADO EN AVENIDA LAFONTAINE CALLE JOSÉ MARÍA MORELOS Y PAVÓN, EN URES.</t>
  </si>
  <si>
    <t>(16-MIC-427)  REPARACION DEL SISTEMA ELECTRICO DEL PLANTEL ESCUELA PRIMARIA ALVARO OBREGON, UBICADA EN CALLE URES Y FRANCISCO VILLA, EN LA LOCALIDAD DE PUEBLO DE ALAMOS.</t>
  </si>
  <si>
    <t>(16-MIC-299)  REHABILITACIÓN GENERAL DEL PLANTEL EN: JARDÍN DE NIÑOS RENACIMIENTO, BARRÍO SAN PEDRO, NACOZARI DE GARCÍA.</t>
  </si>
  <si>
    <t>(16-MIC-055)  REHABILITACIÓN GENERAL DEL PLANTEL EN:  JARDÍN DE NIÑOS MUNDO FELIZ, CALLE P NÚM. 216, HEROICA CABORCA.</t>
  </si>
  <si>
    <t>(16-MIC-434)  REHABILITACIÓN GENERAL DEL PLANTEL EN:  ESCUELA DEL CENTRO DE ATENCIÓN MÚLTIPLE NÚM.  20 UBICADO EN VILLA BUGAMBILIA ENTRE SAN PEDRO Y DEL BOSQUE, EN HERMOSILLO.</t>
  </si>
  <si>
    <t>(16-MIC-275)  REHABILITACIÓN GENERAL DEL PLANTEL DEL JARDÍN DE NIÑOS NUEVA CREACIÓN UBICADO EN DOMICILIO CONOCIDO, LOCALIDAD DE JANOS, EN ÍMURIS.</t>
  </si>
  <si>
    <t>(16-MIC-274)  REHABILITACIÓN GENERAL DEL PLANTEL DEL JARDÍN DE NIÑOS PEDRO DE GANTE UBICADO EN CALLE SONORA ENTRE BENITO JUÁREZ GARCÍA Y GUERRERO, ÍMURIS.</t>
  </si>
  <si>
    <t>(16-MIC-276)  REHABILITACIÓN GENERAL DEL PLANTEL EN ESCUELA PRIMARIA EDUARDO RAMÍREZ SALCIDO UBICADA EN DOCTORA ALICIA ARELLANO NUMERO CIENTO VEINTITRÉS, ENTRE COLIMA Y NAYARIT, ÍMURIS.</t>
  </si>
  <si>
    <t>(16-MIC-385)  REHABILITACIÓN GENERAL DEL PLANTEL EN ESCUELA DEL JARDÍN DE NIÑOS ENRIQUE C. RÉBSAMEN, UBICADO EN CALLE COAHUILA ENTRE CALLES 18 Y 19, EN SAN LUIS RÍO COLORADO.</t>
  </si>
  <si>
    <t>(16-MIC-386)  REHABILITACIÓN GENERAL DEL PLANTEL DEL JARDÍN DE NIÑOS TAMAULIPAS UBICADA EN CALLE TAMAULIPAS Y CALLE 25, EN SAN LUIS RÍO COLORADO.</t>
  </si>
  <si>
    <t>(16-MIC-277)  REHABILITACIÓN GENERAL DEL PLANTEL EN ESCUELA SECUNDARIA BENITO JUÁREZ GARCÍA, CALLE BENITO JUÁREZ GARCÍA, ÍMURIS.</t>
  </si>
  <si>
    <t>(16-MIC-289)  REHABILITACIÓN GENERAL DEL PLANTEL EN: USAER NÚM.  126, CALLE JUÁREZ NÚM. 101, MAGDALENA DE KINO.</t>
  </si>
  <si>
    <t>(16-MIC-395)  REHABILITACIÓN GENERAL DEL PLANTEL DEL JARDÍN DE NIÑOS PATRICIA ISABEL FLAMAND GONZÁLEZ UBICADA EN PATRICIA ISABEL FLAMAND GONZÁLEZ, UBICADA EN CALLE 16 ENTRE DALIAS Y ESCALONIAS, EN SAN LUIS RÍO COLORADO.</t>
  </si>
  <si>
    <t>(16-MIC-054)  REHABILITACIÓN GENERAL DEL PLANTEL DEL JARDÍN DE NIÑOS ALEGRÍA UBICADA EN CALLE DIECISIETE ENTRE SEIS DE ABRIL Y DOMINGO QUIROZ Y MORA, EN HEROICA CABORCA.</t>
  </si>
  <si>
    <t>(16-MIC-002)  JARDIN DE NIÑOS NUEVA CREACIÓN UBICADO EN CALLE 28 Y CALLE 40, AGUA PRIETA.</t>
  </si>
  <si>
    <t>(16-MIC-022)  REHABILITACIÓN GENERAL DEL PLANTEL EN ESCUELA PRIMARIA BENITO JUÁREZ, DOMICILIO CONOCIDO, ARIVECHI.</t>
  </si>
  <si>
    <t>(16-MIC-023)  REHABILITACIÓN GENERAL DEL PLANTEL EN ESCUELA SECUNDARIA TÉCNICA NÚM.  14, DOMICILIO CONOCIDO, ARIVECHI.</t>
  </si>
  <si>
    <t>(16-MIC-180)  REHABILITACIÓN GENERAL DEL PLANTEL DEL JARDÍN DE NIÑOS HÉROES DE CHAPULTEPEC UBICADA EN CALLE PINO ENTRE DEL NOGAL Y DEL FRESNO, EN HERMOSILLO.</t>
  </si>
  <si>
    <t>(16-MIC-238)  REHABILITACIÓN GENERAL DEL PLANTEL EN: CENTRO DE ATENCIÓN MÚLTIPLE ESTATAL NÚM.  15, AVENIDA 13, HERMOSILLO.</t>
  </si>
  <si>
    <t>(16-MIC-310)  REHABILITACIÓN GENERAL DEL PLANTEL EN ESCUELA  PRIMARIA GRAL. LÁZARO CÁRDENAS, DOMICILIO CONOCIDO, LOCALIDAD DE MEZQUITAL DE BUIYACUSI, NAVOJOA.</t>
  </si>
  <si>
    <t>(16-MIC-305)  REHABILITACIÓN GENERAL DEL PLANTEL DEL JARDÍN DE NIÑOS ANTONIO CASO, CALLE IGNACIO ZARAGOZA NÚM. 12, NAVOJOA.</t>
  </si>
  <si>
    <t>(16-MIC-309)  REHABILITACIÓN GENERAL DEL PLANTEL EN: CENTRO DE ATENCIÓN MÚLTIPLE NÚM.  53, BLVD. SOSA CHÁVEZ COLONIA JUÁREZ, NAVOJOA.</t>
  </si>
  <si>
    <t>(16-MIC-126)  REHABILITACIÓN GENERAL DEL PLANTEL EN:  TELESECUNDARIA NÚM.  76, CALLE SONORA, LOCALIDAD DIVISADEROS.</t>
  </si>
  <si>
    <t>(16-MIC-425)  REHABILITACIÓN GENERAL DEL PLANTEL EN ESCUELA  PRIMARIA AMADO NERVO, CALLE MELCHOR OCAMPO NÚM. 401, TEPACHE.</t>
  </si>
  <si>
    <t>(16-MIC-293)  REHABILITACIÓN GENERAL DEL PLANTEL EN  CENTRO DE ATENCIÓN MÚLTIPLE ESTATAL NÚM. 8, CALLE RIÍTO FINAL, MOCTEZUMA.</t>
  </si>
  <si>
    <t>(16-MIC-430)  REHABILITACIÓN GENERAL DEL PLANTEL EN: TELESECUNDARIA NÚM.  219, CALLE JESÚS GARCÍA CORONA, OPODEPE.</t>
  </si>
  <si>
    <t>(16-SUB-029)  REHABILITACIÓN DEL SISTEMA ELÉCTRICO DE MEDIA TENSIÓN CENTRO DE ATENCIÓN MÚLTIPLE NÚM.  51, CALLE TRES, COLONIA BUGAMBILIA, HERMOSILLO.</t>
  </si>
  <si>
    <t>(16-SUB-030)  REHABILITACIÓN DEL SISTEMA ELÉCTRICO DE MEDIA TENSIÓN CENTRO DE ATENCIÓN MÚLTIPLE NÚM.  57, CALLE ALFONSO ARMENTA NÚM. 4, COLONIA PALO VERDE, HERMOSILLO.</t>
  </si>
  <si>
    <t>(16-SUB-017)  REHABILITACIÓN DEL SISTEMA ELÉCTRICO DE MEDIA TENSIÓN JARDÍN DE NIÑOS REVOLUCIÓN, DOMICILIO CONOCIDO, LOCALIDAD DE BACAME NUEVO, ETCHOJOA.</t>
  </si>
  <si>
    <t>(16-SUB-018)  REHABILITACIÓN DEL SISTEMA ELÉCTRICO DE MEDIA TENSIÓN ESCUELA PRIMARIA BELISARÍO DOMÍNGUEZ, COLONIA TALAMANTE, ETCHOJOA.</t>
  </si>
  <si>
    <t>(16-SUB-037)  REHABILITACIÓN DEL SISTEMA ELÉCTRICO DE MEDIA TENSIÓN JARDÍN DE NIÑOS ANTONIO CASO, CALLE IGNACIO ZARAGOZA NÚM. 12, NAVOJOA SONORA.</t>
  </si>
  <si>
    <t>(16-SUB-007)  REHABILITACIÓN DEL SISTEMA ELÉCTRICO DE MEDIA TENSIÓN ESCUELA PRIMARIA BENITO JUÁREZ, AVENIDA CENTENARÍO Y DURANGO, COLONIA CENTRO, BACERAC.</t>
  </si>
  <si>
    <t>(16-SUB-035)  REHABILITACIÓN DEL SISTEMA ELÉCTRICO DE MEDIA TENSIÓN ESCUELA PRIMARIA 10 DE MAYO, CALLE HIDALGO NÚM. 10, COLONIA CENTRO, HUÉPAC.</t>
  </si>
  <si>
    <t>(16-SUB-036)  REHABILITACIÓN DEL SISTEMA ELÉCTRICO DE MEDIA TENSIÓN JARDÍN DE NIÑOS BELLO PRINCIPIO, CALLE ROSALES NÚM. 1004, MOCTEZUMA.</t>
  </si>
  <si>
    <t>(16-MIC-115)  REHABILITACIÓN GENERAL DEL PLANTEL DE LA ESCUELA PRIMARIA IGNACIO MANUEL ALTAMIRANO, BENITO JUÁREZ COLONIA CENTRO, CANANEA.</t>
  </si>
  <si>
    <t>(16-MIC-034)  REHABILITACIÓN GENERAL DEL PLANTEL DEL JARDÍN DE NIÑOS JUAN FRANCISCO STRAPPAROLA, CANANEA Y JESÚS GARCÍA MORALES, BACOACHI.</t>
  </si>
  <si>
    <t>(16-MIC-029)  REHABILITACIÓN GENERAL DEL PLANTEL EN: SECUNDARIA MARÍO BARCELÓ ABRIL, CALLE MÉXICO NÚM. 21, BARRÍO SAN LUIS, BACADÉHUACHI.</t>
  </si>
  <si>
    <t>(16-MIC-201)  REHABILITACIÓN GENERAL DEL PLANTEL EN CENTRO DE ATENCIÓN MÚLTIPLE NÚM.  51, CALLE TRES COLONIA BUGAMBILIAS, HERMOSILLO.</t>
  </si>
  <si>
    <t>(16-MIC-205)  REHABILITACIÓN GENERAL DEL PLANTEL EN LA ESCUELA PRIMARIA MIGUEL HIDALGO Y COSTILLA, CALLE EDMUNDO ASTIAZARAN, LOCALIDAD LA VICTORIA.</t>
  </si>
  <si>
    <t>(16-MIC-213)  REHABILITACIÓN GENERAL DEL PLANTEL EN ESCUELA PRIMARIA REVOLUCIÓN, CALLE ROMA, LOCALIDAD SAN PEDRO EL SAUCITO, HERMOSILLO.</t>
  </si>
  <si>
    <t>(16-MIC-403)  REHABILITACIÓN GENERAL DEL PLANTEL DEL JARDÍN DE NIÑOS FRANCISCA MERCEDES MADRID DURAZO, CALLE CERRO PELÓN, LOCALIDAD PESQUEIRA, SAN MIGUEL DE HORCASITAS.</t>
  </si>
  <si>
    <t>(16-MIC-073)  REHABILITACIÓN GENERAL DEL PLANTEL  DEL JARDÍN DE NIÑOS EMILIO O. RABASA UBICADO EN LOCALIDAD ALTOS DE JECOPACO.</t>
  </si>
  <si>
    <t>(16-MIC-094)  REHABILITACIÓN GENERAL DEL PLANTEL DE LA ESCUELA PRIMARIA LÁZARO CÁRDENAS NÚM.  1 UBICADA EN EMILIANO ZAPATA Y CALLE 1400, LOCALIDAD QUETCHEHUECA.</t>
  </si>
  <si>
    <t>(16-MIC-463)  REHABILITACIÓN GENERAL DEL PLANTEL EN: DE LA ESCUELA PRIMARIA LÁZARO CÁRDENAS NÚM.  3 UBICADA EN EMILIANO ZAPATA Y CALLE 1400, LOCALIDAD QUETCHEHUECA.</t>
  </si>
  <si>
    <t xml:space="preserve">(16-MIC-254)  REHABILITACIÓN GENERAL DEL PLANTEL EN ESCUELA SECUNDARIA TÉCNICA NÚM.  15 ROBERTO H. CRUZ HOYOS UBICADA EN VILLA DEL REAL ENTRE VILLA FLORENTINA Y VILLA DEL CORTEZ </t>
  </si>
  <si>
    <t>(16-MIC-391)  REHABILITACIÓN GENERAL DEL PLANTEL EN:  ESCUELA DEL CENTRO DE ATENCIÓN MÚLTIPLE NÚM.  10, UBICADA EN  SAN LUIS RÍO COLORADO.</t>
  </si>
  <si>
    <t>(16-MIC-245)  REHABILITACIÓN GENERAL DEL PLANTEL EN ESCUELA PRIMARIA CLUB DE LEONES 4 UBICADO EN CALLE PLUTARCO ELÍAS CALLES, COLONIA PEDREGAL DE LA VILLA, EN HERMOSILLO.</t>
  </si>
  <si>
    <t>(16-MIC-431)  REHABILITACIÓN GENERAL DEL PLANTEL DEL JARDÍN DE NIÑOS BERNARDO RIVERA RODRÍGUEZ, EN CALLE GILA, EN HERMOSILLO.</t>
  </si>
  <si>
    <t>(16-MIC-018)  REHABILITACIÓN GENERAL DEL PLANTEL EN: ESCUELA SECUNDARIA TÉCNICA NÚM.  68 UBICADA EN CALLE 19, EN AGUA PRIETA.</t>
  </si>
  <si>
    <t>(16-MIC-295)  REHABILITACIÓN GENERAL DEL PLANTEL EN:  ESCUELA DEL JARDÍN DE NIÑOS JOSEFINA ROMO DE HUERTA UBICADA EN CALLE FRANCISCO I. MADERO NÚM.  385 EN NACO.</t>
  </si>
  <si>
    <t>(16-MIC-296)  REHABILITACIÓN GENERAL DEL PLANTEL EN: ESCUELA TELESECUNDARIA NÚM.  357 UBICADA, DOMICILIO CONOCIDO EN LA LOCALIDAD DE CUAUHTÉMOC, EN NACO.</t>
  </si>
  <si>
    <t>(16-MIC-457)  REHABILITACIÓN GENERAL DEL PLANTEL EN: ESCUELA U. S. A. E. R. NÚM.  201 UBICADA EN AVE. QUINTANA ROO 331B, COLONIA OLIVARES, EN HERMOSILLO.</t>
  </si>
  <si>
    <t>(16-MIC-010)  REHABILITACIÓN GENERAL DEL PLANTEL EN: ESCUELA PRIMARIA GENERAL MARIANO ESCOBEDO, UBICADO EN CALLE 9 NÚM. 2002 ENTRE CALLE 20 DE NOVIEMBRE Y 21, AGUA PRIETA.</t>
  </si>
  <si>
    <t>(16-MIC-338)  REHABILITACIÓN GENERAL DEL PLANTEL EN: EN SEC. NÚM.  58 "FUNDACIÓN ESPOSOS RODRÍGUEZ", ABELARDO L. RODRÍGUEZ COLONIA CENTRO SN EN LA LOCALIDAD DE PUERTO LIBERTAD.</t>
  </si>
  <si>
    <t>(16-MIC-140)  REHABILITACIÓN GENERAL DEL PLANTEL EN ESCUELA PRIMARIA MIGUEL HIDALGO Y COSTILLA, DOMICILIO CONOCIDO , LOCALIDAD DE CUCHUTA, FRONTERAS.</t>
  </si>
  <si>
    <t>(16-MIC-141)  REHABILITACIÓN GENERAL DEL PLANTEL EN ESCUELA SECUNDARIA GILDARDO MENDOZA ALCÁNTAR, BENITO JUÁREZ, LOCALIDAD ESQUEDA, FRONTERAS.</t>
  </si>
  <si>
    <t>(16-MIC-143)  REHABILITACIÓN GENERAL DEL PLANTEL EN: TELESECUNDARIA 216, DOCTOR SAMUEL OCAÑA GARCÍA, EN FRONTERAS.</t>
  </si>
  <si>
    <t>(16-MIC-301)  REHABILITACIÓN GENERAL DEL PLANTEL EN: JARDÍN DE NIÑOS BELISARÍO DOMÍNGUEZ, DOMICILIO CONOCIDO, NACOZARI DE GARCÍA.</t>
  </si>
  <si>
    <t>(16-MIC-124)  REHABILITACIÓN GENERAL DEL PLANTEL EN ESCUELA PRIMARIA MÁRTIRES DE BACOBAMPO, CALLE JOSÉ MARÍA MORELOS Y PAVÓN, EN CUMPAS.</t>
  </si>
  <si>
    <t>(16-MIC-297)  REHABILITACIÓN GENERAL DEL PLANTEL EN: TELESECUNDARIA NÚM.  169 UBICADA EN IGNACIO SOTO, EN NÁCORI CHICO.</t>
  </si>
  <si>
    <t>(16-MIC-086)  REHABILITACIÓN GENERAL DEL PLANTEL EN: ESCUELA PRIMARIA LÁZARO CÁRDENAS, CALLE MAXIMILIANO R. LÓPEZ, LOCALIDAD PROGRESO (CAMPO 47).</t>
  </si>
  <si>
    <t>(16-MIC-264)  REHABILITACIÓN GENERAL DEL PLANTEL EN ESCUELA PRIMARIA PROFR. ALBERTO GUTIÉRREZ, ÁLVARO OBREGÓN , LOCALIDAD YAVAROS (ISLAS LAS VIEJAS), HUATABAMPO.</t>
  </si>
  <si>
    <t>(16-MIC-300)  REHABILITACIÓN GENERAL DEL PLANTEL EN ESCUELA SECUNDARIA 7 DE NOVIEMBRE UBICADA EN OPOSURA Y ELISEO NAVARRO VALENZUELA, EN NACOZARI DE GARCÍA.</t>
  </si>
  <si>
    <t xml:space="preserve">(16-MIC-348)  REHABILITACIÓN GENERAL DEL PLANTEL  DEL JARDÍN DE NIÑOS NARCIZO MENDOZA UBICADA EN CALLE ÁLVARO OREGÓN NUMERO CINCUENTA, EN PUERTO PEÑASCO. </t>
  </si>
  <si>
    <t>(16-MIC-476)  REHABILITACIÓN GENERAL DEL PLANTEL EN: EN TELESECUNDARIA 333, EN AMÉRICA NÚM.  407, TEPACHE.</t>
  </si>
  <si>
    <t>(16-MIC-477)  REHABILITACIÓN GENERAL DEL PLANTEL EN: JARDÍN DE NIÑOS JUAN DE DIOS PESA, CALLE AMÉRICA, COL. CENTRO, LOCALIDAD TEPACHE.</t>
  </si>
  <si>
    <t>(16-MIC-445)  REHABILITACIÓN GENERAL DEL PLANTEL EN ESCUELA SECUNDARIA ESTATAL NÚM.  35- PROFRA. ARTEMISA CÓRDOVA DE MORENO, CALLE VENUSTIANO CARRANZA , EN SAN PEDRO DE LA CUEVA.</t>
  </si>
  <si>
    <t>(16-MIC-337)  REHABILITACIÓN GENERAL DEL PLANTEL EN: SECUNDARIA TÉCNICA NÚM.  11, DOMICILIO CONOCIDO, EN PITIQUITO.</t>
  </si>
  <si>
    <t>(16-MIC-466)  REHABILITACIÓN GENERAL DEL PLANTEL EN: JARDÍN DE NIÑOS LIC. LUIS DONALDO COLOSIO MURRIETA, FRANCISCO I. MADERO NÚM. 32, ÁTIL.</t>
  </si>
  <si>
    <t>(16-MIC-360)  REHABILITACIÓN GENERAL DEL PLANTEL EN: JARDÍN DE NIÑOS ROSENDO MONTAÑO ROMERO, INDEPENDENCIA, SAN IGNACIO RÍO MUERTO.</t>
  </si>
  <si>
    <t>(16-MIC-025)  REHABILITACIÓN GENERAL DEL PLANTEL EN: ESCUELA PRIMARIA GENERAL ABELARDO L. RODRÍGUEZ , JESÚS GARCÍA MORALES NÚM. 201, COLONIA PRÓCER CENTRO, ARIZPE.</t>
  </si>
  <si>
    <t>(16-MIC-030)  REHABILITACIÓN GENERAL DEL PLANTEL EN: ESCUELA PRIMARIA GILBERTO R. LIMÓN, MÉXICO NÚM. 18 BACADÉHUACHI CENTRO, EN BACADÉHUACHI.</t>
  </si>
  <si>
    <t>(16-MIC-032)  REHABILITACIÓN GENERAL DEL PLANTEL EN: JARDÍN DE NIÑOS IGNACIO ZARAGOZA, CALLE GUERRERO, LOCA.IDAD BACERAC.</t>
  </si>
  <si>
    <t>(16-MIC-465)  REHABILITACIÓN GENERAL DEL PLANTEL EN JARDÍN DE NIÑOS NUEVA CREACIÓN LOS ARROYOS, UBICADA EN ARROYO EL LLANO FRACC. LOS ARROYOS. EN HERMOSILLO.</t>
  </si>
  <si>
    <t>(16-MIC-459)  REHABILITACIÓN GENERAL DEL PLANTEL DEL JARDÍN DE NIÑOS DOLORES CORTEZ DE ISHIDA, UBICADA EN IGNACIO SOTO, JEREZ DEL VALLE, EN HERMOSILLO.</t>
  </si>
  <si>
    <t>(16-MIC-469)  REHABILITACIÓN GENERAL DEL PLANTEL EN ESCUELA SECUNDARIA NÚM.  31 MIGUEL ÁNGEL LOYA MARTÍNEZ, QUINTANA ROO, EN HERMOSILLO.</t>
  </si>
  <si>
    <t>(16-MIC-114)  REHABILITACIÓN GENERAL DEL PLANTEL EN: ESCUELA PRIMARIA IGNACIO HERNÁNDEZ, CALLE ÁLVARO OBREGÓN NÚM.  174 CANANEA CENTRO, CANANEA.</t>
  </si>
  <si>
    <t>(16-MIC-123)  REHABILITACIÓN GENERAL DEL PLANTEL EN: ESCUELA PRIMARIA CUAUHTÉMOC, CALLE ÁLVARO OBREGÓN NÚM. 23, CUCURPE CENTRO, CUCURPE.</t>
  </si>
  <si>
    <t>(16-MIC-467)  REHABILITACIÓN GENERAL DEL PLANTEL EN: ESCUELA PRIMARIA TIERRA Y YAQUI, CALLE PALMA ARECA, CD. OBREGÓN.</t>
  </si>
  <si>
    <t>(16-MIC-461)  REHABILITACIÓN GENERAL DEL PLANTEL EN ESCUELA PRIMARIA HERMANOS FLORES MAGÓN, ZACATECAS, CD. OBREGÓN.</t>
  </si>
  <si>
    <t>(16-MIC-468)  REHABILITACIÓN GENERAL DEL PLANTEL EN: JARDÍN DE NIÑOS INDEPENDENCIA, CALLE JOSEFA ORTIZ DE DOMÍNGUEZ, LOCALIDAD DE PROVIDENCIA.</t>
  </si>
  <si>
    <t>(16-MIC-487)  REHABILITACIÓN GENERAL DEL PLANTEL EN ESCUELA PRIMARIA JUAN BOURJAC UBICADA EN PLAZA DE LOS ROSALES Y CALLE DE LAS PLACITAS, EN HERMOSILLO.</t>
  </si>
  <si>
    <t>(16-MIC-432)  REHABILITACIÓN GENERAL DEL PLANTEL EN: ESCUELA DEL CENTRO DE DESARROLLO INFANTIL NÚM.  2 UBICADA EN CALLE UNO ENTRE DIEZ Y DOCE, EN HERMOSILLO.</t>
  </si>
  <si>
    <t>(16-MIC-478)  REHABILITACIÓN GENERAL DEL PLANTEL EN: ESCUELA SECUNDARIA NÚM.  57 JOSÉ ALBERTO MARTÍNEZ PLOMOSO UBICADA EN AVENIDA DE LOS YAQUIS ENTRE CALLE PROFESOR VICENTE MORA Y PROFESOR ÁNGEL ARREOLA, HERMOSILLO.</t>
  </si>
  <si>
    <t>(16-MIC-031)  REHABILITACIÓN GENERAL DEL PLANTEL EN: ESCUELA TELESECUNDARIA NÚM. 208 UBICADA EN DOMICILIO CONOCIDO EN BACANORA.</t>
  </si>
  <si>
    <t>(16-MIC-135)  REHABILITACIÓN GENERAL DEL PLANTEL EN: ESCUELA PRIMARIA BELISARÍO DOMÍNGUEZ, UBICADA EN CALLE JESÚS MARÍA PADILLA ENTRE VICENTE R. GÓMEZ Y VICENTE MARISCAL, COLONIA TALAMANTE, EN ETCHOJOA.</t>
  </si>
  <si>
    <t xml:space="preserve">(16-MIC-489)  REHABILITACIÓN GENERAL DEL PLANTEL EN: ESCUELA DEL CENTRO DE ATENCIÓN MÚLTIPLE ESTATAL NÚM.  7 JULIO GARCÍA GONZÁLEZ UBICADA EN CALLE ACAPULCO ENTRE ENSENADA Y MANZANILLA, EN BAHÍA DE KINO, HERMOSILLO. </t>
  </si>
  <si>
    <t xml:space="preserve">(16-MIC-488)  REHABILITACIÓN GENERAL DEL PLANTEL EN: ESCUELA TELESECUNDARIA NÚM.  73 UBICADA EN DOMICILIO CONOCIDO, EJIDO LA PEAÑA NUEVA, HERMOSILLO. </t>
  </si>
  <si>
    <t>SUPERVISION EXTERNA Y CONTROL DE CALIDAD  DE  24 OBRAS.</t>
  </si>
  <si>
    <t>SUPERVISION EXTERNA Y CONTROL DE CALIDAD  DE 7 OBRAS.</t>
  </si>
  <si>
    <t>SUPERVISION EXTERNA Y CONTROL DE CALIDAD  DE 15 OBRAS.</t>
  </si>
  <si>
    <t>SUPERVISION EXTERNA Y CONTROL DE CALIDAD  DE 14 OBRAS.</t>
  </si>
  <si>
    <t>SUPERVISION EXTERNA Y CONTROL DE CALIDAD  DE 19 OBRAS.</t>
  </si>
  <si>
    <t>SUPERVISION EXTERNA Y CONTROL DE CALIDAD  DE 22 OBRAS.</t>
  </si>
  <si>
    <t>SUPERVISION EXTERNA Y CONTROL DE CALIDAD  DE 18 OBRAS.</t>
  </si>
  <si>
    <t>SUPERVISION EXTERNA Y CONTROL DE CALIDAD  DE 16 OBRAS.</t>
  </si>
  <si>
    <t>SUPERVISION EXTERNA Y CONTROL DE CALIDAD  DE 25 OBRAS.</t>
  </si>
  <si>
    <t>SUPERVISION EXTERNA Y CONTROL DE CALIDAD  DE 23 OBRAS.</t>
  </si>
  <si>
    <t>SUPERVISION EXTERNA Y CONTROL DE CALIDAD  DE 11 OBRAS.</t>
  </si>
  <si>
    <t>SUPERVISION EXTERNA Y CONTROL DE CALIDAD  DE 17 OBRAS.</t>
  </si>
  <si>
    <t>SUPERVISION EXTERNA Y CONTROL DE CALIDAD  DE 27 OBRAS.</t>
  </si>
  <si>
    <t>SUPERVISION EXTERNA Y CONTROL DE CALIDAD  DE 24 OBRAS.</t>
  </si>
  <si>
    <t>SUPERVISION EXTERNA Y CONTROL DE CALIDAD  DE 28 OBRAS.</t>
  </si>
  <si>
    <t>(16-MIC-101)  REHABILITACIÓN GENERAL DEL PLANTEL EN: SECUNDARIA TÉCNICA NÚM.  8, EN CIUDAD OBREGÓN.</t>
  </si>
  <si>
    <t>(16-MIC-103)  REHABILITACIÓN GENERAL DEL PLANTEL EN:  JARDÍN DE NIÑOS SEVERIANO TALAMANTE, UBICADO EN CALLE DURANGO NÚM.  644 SUR ENTRE CALLES ZARAGOZA Y JESÚS GARCÍA,  COLONIA CENTRO, CIUDAD OBREGÓN.</t>
  </si>
  <si>
    <t>(16-MIC-083)  REHABILITACIÓN GENERAL DEL PLANTEL EN:  CAM NÚM.  02, UBICADA EN GALEANA Y QUINTANA ROO, CIUDAD OBREGÓN.</t>
  </si>
  <si>
    <t>(16-MIC-250)  REHABILITACIÓN GENERAL DEL PLANTEL EN: ESCUELA PRIMARIA TEODOSIO NAVARRETE GARCÍA, UBICADA EN CALLE NUDO MIXTECO NÚM. 43, HERMOSILLO.</t>
  </si>
  <si>
    <t>(16-MIC-137)  REHABILITACIÓN GENERAL DEL PLANTEL EN: SECUNDARIA TÉCNICA NÚM.  7, DOMICILIO CONOCIDO, LOCALIDAD SAN PEDRO VIEJO, EN ETCHOJOA.</t>
  </si>
  <si>
    <t>(16-MIC-139)  REHABILITACIÓN GENERAL DEL PLANTEL EN: TELESECUNDARIA NÚM.  250, CARRETERA 5 DE JUNIO, BACOBAMPO, COMUNIDAD LAS PLAYITAS, EN ETCHOJOA.</t>
  </si>
  <si>
    <t xml:space="preserve">(16-MIC-085)  REHABILITACIÓN GENERAL DEL PLANTEL EN: ESCUELA PRIMARIA CLUB DE LEONES UBICADA EN CALLE RAMÓN GUZMÁN NÚM.  1800 ENTRE CALLES HILARÍO MEDINA Y EDUARDO C. GARCÍA COLONIA XOCHILOA, </t>
  </si>
  <si>
    <t>(16-MIC-167)  REHABILITACIÓN GENERAL DEL PLANTEL EN:  CENDI NÚM.  5, UBICADO EN CALLES BABILONIA Y NAVOJOA ESQUINA, COLONIA SAN FRANCISCO</t>
  </si>
  <si>
    <t>(16-MIC-183)  REHABILITACIÓN GENERAL DEL PLANTEL EN:  JARDÍN DE NIÑOS GANDHI UBICADO EN CALLE PUNTA CHUECA NÚM.  1355 ENTRE CALLES ÁNGEL ARREOLA E IGNACIO SOTO COLONIA SAHUARO</t>
  </si>
  <si>
    <t>(16-MIC-173)  REHABILITACIÓN GENERAL DEL PLANTEL EN: JARDÍN DE NIÑOS ARNOLD GESSEL, UBICADO EN CALLES EDEL CASTELLANOS Y SAHUARIPA COLONIA PRADOS DEL CENTENARÍO,</t>
  </si>
  <si>
    <t>(16-MIC-107)  REPARACIÓN DE SISTEMA ELÉCTRICO DEL PLANTEL EN TELESECUNDARIA NÚM.  145, UBICADA EN CALLE GUADALUPE VICTORIA , EN FRANCISCO VILLA.</t>
  </si>
  <si>
    <t xml:space="preserve">(16-MIC-441)  REHABILITACIÓN GENERAL DEL PLANTEL EN: JARDÍN DE NIÑOS ROSALÍA MORALES DUARTE, UBICADO EN CALLE PUNTA CHUECA NÚM.  1355 ENTRE CALLES ÁNGEL ARREOLA E IGNACIO SOTO COLONIA SAHUARO </t>
  </si>
  <si>
    <t>(16-MIC-185)  REHABILITACIÓN GENERAL DEL PLANTEL EN: JARDÍN DE NIÑOS  BERNARDINO DE SAHAGÚN UBICADO EN CALLE IMPERIAL NÚM.  49 COLONIA LOS NARANJOS, EN HERMOSILLO.</t>
  </si>
  <si>
    <t>(16-MIC-440)  REHABILITACIÓN GENERAL DEL PLANTEL EN: SECUNDARIA TÉCNICA NÚM.  74, UBICADA EN CALLE NAVOJOA FINAL , EN HERMOSILLO.</t>
  </si>
  <si>
    <t xml:space="preserve">(16-MIC-351)  REHABILITACIÓN GENERAL DEL PLANTEL EN: SECUNDARIA TÉCNICA NÚM.  33, UBICADA EN BOULEVARD LUIS DONALDO COLOSIO EN RAYÓN, </t>
  </si>
  <si>
    <t>(16-MIC-358)  REHABILITACIÓN GENERAL DEL PLANTEL EN: ESCUELA PRIMARIA  GUADALUPE VICTORIA, UBICADA EN CALLE CONSTITUCIÓN NÚM.  2 EN SAN FELIPE DE JESÚS</t>
  </si>
  <si>
    <t>(16-MIC-271)  REHABILITACIÓN GENERAL DEL PLANTEL EN:  SECUNDARIA TÉCNICA NÚM.  17 ALEJANDRO CARRILLO DURÓN, UBICADA EN CARRETERA A CANANEA KILOMETRO 2.5</t>
  </si>
  <si>
    <t>(16-MIC-272)  REHABILITACIÓN GENERAL DEL PLANTEL EN:  JARDÍN DE NIÑOS MERCEDES FÉLIX UBICADO EN MORELOS NÚM.  92 Y GENERAL PADILLA, EN HUÉPAC.</t>
  </si>
  <si>
    <t>(16-MIC-063)  REHABILITACIÓN GENERAL DEL PLANTEL EN:  ESCUELA PRIMARIA  UNIDAD FORD NÚM.  10 UBICADA EN AVENIDA A Y CALLE 7A NÚM.  74 COLONIA EL ALTO, LOCALIDAD CABORCA.</t>
  </si>
  <si>
    <t>(16-MIC-368)  REHABILITACIÓN GENERAL DEL PLANTEL EN: SECUNDARIA TÉCNICA NÚM.  31, UBICADA EN CALLE 23 Y 600, EN SAN IGNACIO RÍO MUERTO.</t>
  </si>
  <si>
    <t>(16-MIC-323)  REHABILITACIÓN GENERAL DEL PLANTEL EN: CENDI ANITA ELÍAS, PRIVADA FRANCISCO VILLA NÚM.  5, COLONIA ENCINOS, EN NOGALES.</t>
  </si>
  <si>
    <t>(16-MIC-382)  REHABILITACIÓN GENERAL DEL PLANTEL EN: CAM NÚM. 10, UBICADA EN CALLE 12 EN SAN LUIS RÍO COLORADO.</t>
  </si>
  <si>
    <t>(16-MIC-188)  REHABILITACIÓN GENERAL DEL PLANTEL EN:  JARDÍN DE NIÑOS PORFIRÍO PARRA, UBICADO EN CALLE TEZCATLIPOCA, VALLE DEL MÁRQUEZ, EN HERMOSILLO.</t>
  </si>
  <si>
    <t>(16-MIC-200)  REHABILITACIÓN GENERAL DEL PLANTEL EN: CAM NÚM.  41, UBICADO EN AVENIDA 13 ENTRE CALLE PERIMETRAL Y CALLE 3,  COLONIA BUGAMBILIAS</t>
  </si>
  <si>
    <t>(16-MIC-202)  REHABILITACIÓN GENERAL DEL PLANTEL EN:  CAM NÚM.  57, UBICADO EN ALFONSO ARMENTA ENTRE LÁZARO CÁRDENAS Y JOSEFA ORTIZ DE DOMÍNGUEZ COLONIA PALO VERDE</t>
  </si>
  <si>
    <t>(16-MIC-097)  REHABILITACIÓN GENERAL DEL PLANTEL EN: ESCUELA PRIMARIA  MAXIMILIANO R. LÓPEZ, UBICADA EN CALLE  LIRÍOS Y/O OCTAVA LOCALIDAD CUAUHTÉMOC (CAMPO5).</t>
  </si>
  <si>
    <t>(16-MIC-153)  REHABILITACIÓN GENERAL DEL PLANTEL EN: CAM NÚM. . 45, UBICADA EN BOULEVARD LAS VILLAS FINAL EN GUAYMAS.</t>
  </si>
  <si>
    <t>(16-MIC-366)  REHABILITACIÓN GENERAL EN: ESCUELA PRIMARIA  JOSÉ MARÍA MORELOS, UBICADA EN DOMICILIO CONOCIDO DE LA LOCALIDAD DE BACHOMOBAMPO, MUNICIPIO DE SAN IGNACIO RÍO MUERTO.</t>
  </si>
  <si>
    <t>(16-MIC-109)  REPARACIÓN DE SISTEMA ELÉCTRICO DEL PLANTEL EN TELESECUNDARIA NÚM. 278, UBICADA EN CARRETERA CIUDAD OBREGÓN</t>
  </si>
  <si>
    <t>(16-MIC-145)  REHABILITACIÓN GENERAL DEL PLANTEL EN: ESCUELA PRIMARIA FILOMENO MATA, UBICADA EN PRIVADA FILOMENO MATA NÚM. . 2, SONOYTA, EN GENERAL PLUTARCO ELÍAS CALLES.</t>
  </si>
  <si>
    <t>(16-MIC-397)  REHABILITACIÓN GENERAL DEL PLANTEL EN: ESCUELA SECUNDARIA TÉCNICA NÚM.  4, EN LA LOCALIDAD DE SAN LUIS RÍO COLORADO, MUNICIPIO DE SAN LUIS RÍO COLORADO, EN EL ESTADO DE SONORA.</t>
  </si>
  <si>
    <t>(16-MIC-203)  REHABILITACIÓN GENERAL DEL PLANTEL EN: CAM NÚM.  62, UBICADA EN CALLE BENJAMÍN HILL , EN LA LOCALIDAD DEL POBLADO MIGUEL ALEMÁN, EN HERMOSILLO.</t>
  </si>
  <si>
    <t>(16-MIC-093)  REHABILITACIÓN GENERAL DEL PLANTEL EN: ESCUELA PRIMARIA CLUB 20-30, UBICADA EN CALLE PONCIANO ARRIAGA NÚM.  160 Y COAHUILA, COLONIA CORTINAS 1RA. SECCIÓN, EN CIUDAD OBREGÓN.</t>
  </si>
  <si>
    <t>(16-MIC-166)  REHABILITACIÓN GENERAL DEL PLANTEL EN: CEDI NÚM.  1, UBICADO EN CALLE DOCTOR AGUILAR NÚM. . 54, EN HERMOSILLO.</t>
  </si>
  <si>
    <t>(16-MIC-128)  REHABILITACIÓN GENERAL DEL PLANTEL EN: PRIMARIA HÉROE DE NACOZARI, UBICADA EN CALLE 1RO DE MAYO Y GUILLERMO PRIETO, 2, EN EMPALME.</t>
  </si>
  <si>
    <t>(16-MIC-021)  REHABILITACIÓN GENERAL DEL PLANTEL EN: TELESECUNDARIA NÚM.  31 UBICADA EN LA LOCALIDAD DE LA ADUANA, EN ÁLAMOS.</t>
  </si>
  <si>
    <t>(16-MIC-204)  REHABILITACIÓN GENERAL DEL PLANTEL EN: ESCUELA PRIMARIA NUEVA CREACIÓN, UBICADA EN CALLE ROSARÍO IBARRA DE PIEDRA, HERMOSILLO.</t>
  </si>
  <si>
    <t>(16-MIC-117)  REHABILITACIÓN GENERAL DEL PLANTEL EN: USAER NÚM.  214 UBICADO EN AVENIDA QUERÉTARO NÚM. . 63, EN CANANEA.</t>
  </si>
  <si>
    <t>(16-MIC-116)  REHABILITACIÓN GENERAL DEL PLANTEL EN:  ESCUELA PRIMARIA  ESTEBAN BACA CALDERÓN, UBICADA EN AVENIDA QUERÉTARO NÚM. . 63, EN CANANEA.</t>
  </si>
  <si>
    <t>(16-MIC-227)  REHABILITACIÓN GENERAL DEL PLANTEL EN:  JARDÍN DE NIÑOS  IGNACIA E DE AMANTE, UBICADO EN CALLE PROFESOR HORACIO SORIA LARREA NÚM. 200, EN HERMOSILLO.</t>
  </si>
  <si>
    <t>MANTENIMIENTO DE TERRACERIAS EN CAMINOS RURALES KM 0 AL 1.151 (ANCHO 8M) TRAMO COCORIT A TAJIMAROA.</t>
  </si>
  <si>
    <t>ESTATAL DIRECTO - GSE</t>
  </si>
  <si>
    <t>CONSTRUCCIÓN DE ALIMENTADORES ELÉCTRICOS EN CENTRO DE ATENCIÓN MÚLTIPLE NO. 51, CALLE TRES, COLONIA BUGAMBILIA, HERMOSILLO, SONORA.</t>
  </si>
  <si>
    <t>CONSTRUCCIÓN DE ALIMENTADORES ELÉCTRICOS EN ESCUELA PRIMARIA EVA SAMANO DE LOPEZ MATEOS 1, EN SAN LUIS RIO COLORADO.</t>
  </si>
  <si>
    <t>CONSTRUCCIÓN  DE ALIMENTADORES ELÉCTRICOS EN ESCUELA PRIMARIA BENITO JUAREZ 3 UBICADA EN EN FRANCSCO  ZARCO ENTRE DONATO GUERRA Y RAMON GUZMAN, EN CIUDAD OBREGÓN, CAJEME, SONORA</t>
  </si>
  <si>
    <t>ESTATAL DIRECTO - R23</t>
  </si>
  <si>
    <t>CONSTRUCCIÓN DE DE ESTADIO DE FUTBOL CON PASTO SINTÉTICO, EN LA LOCALIDAD EL PAREDONCITO.</t>
  </si>
  <si>
    <t>PAVIMENTACIÓN CON CONCRETO HIDRÁULICO DE 15 CENTIMETROS DE ESPESOR EN CALLE 12 DESDE AVENIDA VICENTE GUERRERO A BOULEVARD BICENTENARIO, EN CUMPAS.</t>
  </si>
  <si>
    <t>CONSTRUCCIÓN DE PLAZA PÚBLIZA EN LA COMUNIDAD DE VILLA DE 3 CRUCES.</t>
  </si>
  <si>
    <t>REHABILITACIÓN DE PAVIMENTOS A BASE DE RECARPETEO EN AVENIDA MARGARITA MAZA DE JUÁREZ ENTRE BOULEVARD LÓPEZ PORTILLO Y CALLE REBEICO, EN HERMOSILLO.</t>
  </si>
  <si>
    <t>CONSTRUCCIÓN DE PARQUE Y ÁREAS VERDES EN LA COMUNIDAD EL JUPARE.</t>
  </si>
  <si>
    <t>CONSTRUCCIÓN DE ALUMBRADO PÚBLICO SOBRE EL BOULEVARD CENTRAL EN LA LOCALIDD DE SAN IGNACIO COHUIRIMPO.</t>
  </si>
  <si>
    <t>CONSTRUCCION DE UNIDAD DEPORTIVA SOLIDARIDAD (PRIMERA ETAPA), UBICADA EN AV. GASPAR LUKEN ESCALANTE ENTRE CALLE ALEJANDRINA Y BLVD. ANTONIO QUIROGA, COLONIA SAN FRANCISCO EN HERMOSILLO SONORA.</t>
  </si>
  <si>
    <t>CONSTRUCCIÓN DE UNIDAD DEPORTIVA NORTE (PRIMERA ETAPA), UBICADA EN CALLE SACRAMENTO ENTRE CALLE QUERÉTARO Y CALLE LAS ARENERAS EN CD. OBREGÓN MUNICIPIO DE CAJEME, SONORA.</t>
  </si>
  <si>
    <t>CONSTRUCCIÓN DE CENTRO EDUCATIVO Y ARTÍSTICO DOWN, UBICADO EN CALLE SAN ANDRES PTE. ENTRE AVENIDA REVOLUCIÓN Y CALLE SANTA TERESITA EN CD. OBREGÓN, SONORA.</t>
  </si>
  <si>
    <t>SUPERVISION EXTERNA Y CONTROL DE CALIDAD DE LA OBRA: CONSTRUCCION DE UNIDAD DEPORTIVA SOLIDARIDAD (PRIMERA ETAPA), UBICADA EN AV. GASPAR LUKEN ESCALANTE ENTRE CALLE ALEJANDRINA Y BLVD. ANTONIO QUIROGA, COLONIA SAN FRANCISCO EN HERMOSILLO SONORA.</t>
  </si>
  <si>
    <t>SUPERVISION EXTERNA Y CONTROL DE CALIDAD DE LA OBRA: CONSTRUCCIÓN DE CENTRO EDUCATIVO Y ARTÍSTICO DOWN, UBICADO EN CALLE SAN ANDRES PTE. ENTRE AVENIDA REVOLUCIÓN Y CALLE SANTA TERESITA EN CD. OBREGÓN, SONORA.</t>
  </si>
  <si>
    <t xml:space="preserve">SUPERVISION EXTERNA Y CONTROL DE CALIDAD DE LA OBRA: CONSTRUCCIÓN DE UNIDAD DEPORTIVA NORTE (PRIMERA ETAPA), UBICADA EN CALLE SACRAMENTO ENTRE CALLE QUERÉTARO Y CALLE LAS ARENERAS EN CD. OBREGÓN MUNICIPIO DE CAJEME, SONORA. </t>
  </si>
  <si>
    <t>(16-CE-072) REHABILITACIÓN GENERAL DEL JARDIN DE NIÑOS FRANCISCO JAVIER CLAVIJEROS, UBICADA EN CALLE CARLOS BALDERRAMA Y AVENIDA DE LOS YAQUIS, COLONIA CAMINO REAL</t>
  </si>
  <si>
    <t>ESTATAL DIRECTO</t>
  </si>
  <si>
    <t>(16-CE-073) REHABILITACIÓN GENERAL DEL PLANTEL EN ESCUELA PRIMARIA GENERAL VICENTE GUERRERO, UBICADA EN CALLE SEGUNDA Y EMILIANO ZAPATA FINAL, COLONIA PALO VERDE,</t>
  </si>
  <si>
    <t>(16-CE-074) REHABILITACIÓN GENERAL DEL PLANTEL EN ESCUELA PRIMARIA LEONA VICARIO, UBICADA EN CALLE BANAMICHI SIN NUMERO Y CALLE 2, COLONIA CUATRO OLIVOS</t>
  </si>
  <si>
    <t xml:space="preserve">(16-CE-076) REHABILITACIÓN GENERAL DEL PLANTEL EN ESCUELA PRIMARIA LUIS ARTURO PALMA MEZA, UBICADA EN CALLE SAN MIGUEL Y BOULEVARD SANTA INES, FRACCIONAMIENTO VILLA VERDE,  </t>
  </si>
  <si>
    <t>(16-CE-078) REHABILITACIÓN GENERAL DEL PLANTEL EN CENTRO DE ATENCIÓN MÚLTIPLE ESTATAL NUMERO (16, PROF. LUIS EDGARDO AINZA CANIZALES, UBICADO EN CALLE VILLA DEL BOSQUE Y VILLA HERMOSA, COLONIA LAS VILLAS</t>
  </si>
  <si>
    <t>(16-CE-080) REHABILITACIÓN GENERAL DEL PLANTEL EN ESCUELA PRIMARIA LAZARO MERCADO, UBICADA EN CALLE NUEVA CIRCUNVALACIÓN Y BOULEVARD JORGE VALENCIA GUILLERAT, COLONIA COLOSO BAJO,</t>
  </si>
  <si>
    <t>(16-CE-081) REHABILITACIÓN GENERAL DEL PLANTEL EN NUEVE ESCUELAS: 7.-  ESCUELA PRIMARIA IGNACIA FIMBRES, UBICADA EN CALLE OTHON ALMADA, ENTRE SIMON BLEY Y MANUEL I. LOAIZA, COLONIA OLIVARES,</t>
  </si>
  <si>
    <t>(16-CE-082) REHABILITACIÓN GENERAL DEL PLANTEL EN ESCUELA PRIMARIA LUIS DONALDO COLOSIO MURRIETA, UBICADA EN CALLE OPODEPE, ENTRE GENERAL JOSÉ YAÑEZ Y GENERAL BERNARDO REYES, COLONIA INSURGENTES</t>
  </si>
  <si>
    <t>(16-CE-083) REHABILITACIÓN GENERAL DEL PLANTEL EN ESCUELA PRIMARIA MARIA GUADALUPE RICO DE RAMIREZ., UBICADA EN CALLE VILLA DEL CASTAÑO Y AVENIDA VILLA DEL REAL, FRACCIONAMIENTO VILLAS DEL REAL; TODAS EN HERMOSILLO, SONORA.</t>
  </si>
  <si>
    <t>(16-MIC-494) REHABILITACIÓN GENERAL DEL PLANTEL EN ESCUELA PRIMARIA ESCUADRÓN 201 UBICADA EN MIGUEL HIDALGO Y COSTILLA Y LÁZARO CÁRDENAS, EN SAHUARIPA, SONORA.</t>
  </si>
  <si>
    <t>(16-CE-046) REHABILITACIÓN GENERAL DEL PLANTEL EN JARDIN DE NIÑOS U-BISEROU, DOMICILIO CONOCIDO, UBICADO EN LOCALIDAD MOCHIBAMPO, MUNICIPIO HUATABAMPO, SONORA</t>
  </si>
  <si>
    <t>(16-CE-047) REHABILITACIÓN GENERAL DEL PLANTEL EN JARDIN DE NIÑOS LA PALOMITA UBICADO EN CALLE CENTRAL, DOMICILIO CONOCIDO A UN COSTADO DE LA ESCUELA PRIMARIA LICENCIADO ADOLFO LÓPEZ MATEOS, EJIDO LA PROVIDENCIA, LOCALIDAD LA PROVIDENCIA, MUNICIPIO ALAMOS, SONORA,</t>
  </si>
  <si>
    <t>(16-CE-050) REHABILITACIÓN GENERAL DEL PLANTEL EN JARDIN DE NIÑOS ÁLVARO OBREGÓN UBICADO EN CALLE NARCISO MENDOZA, ENTRE CONSTITUCIÓN Y BENITO JUÁREZ GARCIA, COLONIA BENITO JUÁREZ, LOCALIDAD CIUDAD OBREGÓN, MUNICIPIO CAJEME, SONORA</t>
  </si>
  <si>
    <t>(16-CE-056) REHABILITACIÓN GENERAL DEL PLANTEL EN ESCUELA PRIMARIA FRANCISCO ZARCO, UBICADA EN CALLE PASCUAL OROZCO Y MAXIMILIANO R. LÓPEZ, COLONIA CAJEME, LOCALIDAD CIUDAD OBREGÓN, MUNICIPIO CAJEME</t>
  </si>
  <si>
    <t>(16-CE-057) REHABILITACIÓN GENERAL DEL PLANTEL EN ESCUELA PRIMARIA CLUB DE LEONES, UBICADA EN CALLE RAMÓN GUZMAN E HILARIO MEDINA, COLONIA SOCHILOA, LOCALIDAD CIUDAD OBREGÓN, MUNICIPIO CAJEME,</t>
  </si>
  <si>
    <t>(16-CE-058) REHABILITACIÓN GENERAL DEL PLANTEL EN ESCUELA PRIMARIA JOSÉ VASCONCELOS, UBICADA EN CALLE JALISCO Y PROFESORA CARMEN CUEVA, COLONIA MUNICIPIO LIBRE, LOCALIDAD CIUDAD OBREGÓN, MUNICIPIO CAJEME, SONORA,</t>
  </si>
  <si>
    <t>(16-CE-059) REHABILITACIÓN GENERAL DEL PLANTEL EN ONCE ESCUELA PRIMARIA CLUB 20-30, UBICADA EN CALLE PONCIANO ARRIAGA, ENTRE ZACATECAS Y COAHUILA, COLONIA LAS CORTINAS, LOCALIDAD CIUDAD OBREGÓN, MUNICIPIO CAJEME,</t>
  </si>
  <si>
    <t>(16-CE-066) REHABILITACIÓN GENERAL DEL PLANTEL EN JARDIN DE NIÑOS GUADALUPE LOPEZ FELIX, UBICADO EN CALLE ARIBABI Y CARBÓ, COLONIA ROSARIO RUELAS, LOCALIDAD NAVOJOA, MUNICIPIO NAVOJOA,</t>
  </si>
  <si>
    <t>(16-CE-068) REHABILITACIÓN GENERAL DEL PLANTEL EN ESCUELA PRIMARIA RUFFO E. VITELA, UBICADA EN CALLE BENITO JUÁREZ GARCIA Y NIÑOS HEROES, COLONIA CENTRO, LOCALIDAD ESPERANZA, MUNICIPIO CAJEME, SONORA,</t>
  </si>
  <si>
    <t>(16-CE-070) REHABILITACIÓN GENERAL DEL PLANTEL EN ESCUELA PRIMARIA CLUB DE LEONES 2, UBICADA EN CALLE CINCO DE MAYO Y ABELARDO L. RODRIGUEZ, COLONIA OBREGÓN, LOCALIDAD HUATABAMPO, MUNICIPIO DE HUATABAMPO, SONORA</t>
  </si>
  <si>
    <t>(16-CE-069) REHABILITACIÓN GENERAL DEL PLANTEL EN ESCUELA PRIMARIA BENITO JUÁREZ, UBICADA EN VALSEQUILLO Y MIGUEL HIDALGO Y COSTILLA, COLONIA CENTRO, LOCALIDAD VILLA JUÁREZ, MUNICIPIO BENITO JUÁREZ, SONORA.</t>
  </si>
  <si>
    <t>(16-MIC-499) REHABILITACION GENERAL DEL PLANTEL EN ESCUELA PRIMARIA BENITO JUAREZ NO. 1, UBICADA EN CALLE SEBASTIAN LERDO DE TEJADA ENTRE DONATO GUERRA Y RAMÓN GUZMAN, COLONIA CONSTITUCIÓN  CIUDAD OBREGÓN, SONORA.</t>
  </si>
  <si>
    <t>(16-MIC-514) REHABILITACIÓN GENERAL DEL PLANTEL DE LA ESCUELA SECUNDARIA TÉCNICA ESTATAL NO. 2, UBICADA EN CALLE 300, ENTRE 7 Y NUEVE, CAMPO 60, LOCALIDAD EJIDO FRANCISCO JAVIER MINA, MUNICIPIO BACUM, SONORA</t>
  </si>
  <si>
    <t>(16-MIC-523) REHABILITACION GENERAL DEL PLANTEL EN ESCUELA DEL JARDÍN DE NIÑOS JULIO VERNE, UBICADO EN CALLE LOS PITAYOS NO. 797, COLONIA LAS PALMAS, GUAYMAS, SONORA.</t>
  </si>
  <si>
    <t>(16-MIC-493) REHABILITACION GENERAL DEL PLANTEL EN ESCUELAS TELESECUNDARIA NUMERO 76, UBICADA EN CALLE SONORA, DIVISADEROS, SONORA.</t>
  </si>
  <si>
    <t>(16-MIC-496) REHABILITACION GENERAL DEL PLANTEL ESCUELA PRIMARIA IGNACIO HERNANDEZ, ALVARO OBREGON NO. 174 CANANEA CENTRO, CANANEA, SONORA.</t>
  </si>
  <si>
    <t>(16-MIC-504) REHABILITACION GENERAL DEL PLANTEL ESCUELA PRIMARIA MIGUEL HIDALGO, UBICADA EN ADOLFO CAMPODONICO S/N COLONIA ORIENTE, PUERTO PEÑASCO.</t>
  </si>
  <si>
    <t>(16-MIC-525) REHABILITACION GENERAL DEL PLANTEL EN PRIMARIA REVOLUCION, CALLE ROMA, LOCALIDAD SAN PEDRO EL SAUCITO, HERMOSILLO</t>
  </si>
  <si>
    <t>REHABILITACION GENERAL DEL PLANTEL EN PRIMARIA VICENTE MORA, CALLE GUADALUPE VICTORIA ENTRE AVE. JOSE CARMELO Y AVE. JOSE S. HEALY, COLONIA BALDERRAMA, HERMOSILLO</t>
  </si>
  <si>
    <t>SUPERVISIÓN - PENDIENTE</t>
  </si>
  <si>
    <t>1) AMPLIACION EN ESCUELA PRIMARIA MARGARITA ROMANDIA DE MENDEZ UBICADA EN CALLE EL Y ARENAL SN, COLONIA SANTA FE, EN LA LOCALIDAD DE HERMOSILLO.</t>
  </si>
  <si>
    <t>2) CONSTRUCCION DE DOS BARDAS UBICADAS EN: 1) CAMPOS ELISEOS ENTRE LAS PRIVADAS SAVINE Y GAUDENS); 2) BLVD. MONTECARLO ENTRE PRIVADAS LYON Y AMBERT, DE LA RESIDENCIAL MONTECARLO, LOCALIDAD HERMOSILLO.</t>
  </si>
  <si>
    <t>3)REHABILITACION DE PARQUE EN AV. ANGEL GARCIA ABURTO ESQUINA CON AYUNTAMIENTO ENTRE FRANCISCO L. CARREON, LOCALIDAD HERMOSILLO.</t>
  </si>
  <si>
    <t xml:space="preserve">4) REHABILITACION DE PARQUE EN PRIVADA MONZA SOBRE BLVD. VILLA BONITA EN RESIDENCIAL VILLA BONITA, HERMOSILLO SONORA </t>
  </si>
  <si>
    <t>5) CONSTRUCCION DE VITROMURAL EN AV. GRAL. IGNACIO PESQUEIRA, EN LA LOCALIDAD DE NAVOJOA, SONORA.</t>
  </si>
  <si>
    <t>1) CONSTRUCCION DE CANCHA EN UNIVERSIDAD PEDAGOGICA NACIONAL, EN LA LOCALIDAD DE NOGALES.</t>
  </si>
  <si>
    <t>2) PAVIMENTACION DE CONCRETO HIDRAULICO DE  FC=250 KG/CM2 CALLE 21 DE MARZO, EN LA CIUDAD DE NOGALES, SONORA.</t>
  </si>
  <si>
    <t>CONSTRUCCION DE ESTRUCTURA DE TECHUMBRE EN E.P. FEDERALIZADA "ACAMAPICHTLI"EN CALLE AGUSTIN LARA Y PASCUAL OROZCO, CD. OBREGON, CAJEME, SONORA.</t>
  </si>
  <si>
    <t>CONSTRUCCIÓN DE CENTRO CEREMONIAL, UBICADO A UN COSTADO DE CARRETERA ÁLAMOS -MASIACA, LOCALIDAD TOJIBAMPO.</t>
  </si>
  <si>
    <t>APLICACIÓN DE PINTURA EN JARDÍN DE NIÑOS LAUREANA WRIGHT, CALLE ENRIQUE PESTALOZZI Y MARÍA MENDIVIL, COLONIA MUNICIPIO LIBRE, LOCALIDAD CIUDAD OBREGÓN.</t>
  </si>
  <si>
    <t>IMPERMEABILIZACIÓN DE AZOTEA Y APLICACIÓN DE PINTURA EN JARDÍN DE NIÑOS JAIME SABINES, CALLES GORRIÓN Y GOLONDRINAS, COLONIA AVES DEL CASTILLO, LOCALIDAD CIUDAD OBREGÓN.</t>
  </si>
  <si>
    <t>REHABILITACIÓN DE TEJABÁN Y APLICACIÓN DE PINTURA EN CENTRO EDUCATIVO PREESCOLAR INDÍGENA LA HUERTA, DOMICILIO CONOCIDO, CAMINO CARRETERO EL CONTI -  CÓCORIT, LOCALIDAD CÓCORIT.</t>
  </si>
  <si>
    <t>APLICACIÓN DE PINTURA EN JUEGOS INFANTILES DEL JARDÍN DE NIÑOS ARMIDA GONZÁLEZ CASTRO, CALLE CRUZADA, ENTRE ALMENAR Y CAPILLA REAL, FRACCIONAMIENTO URBI VILLAS DEL REY, LOCALIDAD CIUDAD OBREGÓN.</t>
  </si>
  <si>
    <t>CONSTRUCCIÓN DE SUBESTACIÓN ELÉCTRICA EN ESCUELA PRIMARIA NUEVA CREACIÓN,  CALLE MICAELA CASTELO LIMÓN Y GERMÁN PABLOS, COLONIA PIONEROS DE CAJEME, LOCALIDAD CIUDAD OBREGÓN.</t>
  </si>
  <si>
    <t>CONSTRUCCIÓN DE BANQUETA EN ACCESO PRINCIPAL EN ESCUELA SECUNDARIA GENERAL NO. 4 PROFESOR JOSÉ L. GUERRA, CALLE JESÚS GARCÍA, ENTRE MICHOACÁN Y OTANCAHUI FOVISSSTE II, LOCALIDAD CIUDAD OBREGÓN.</t>
  </si>
  <si>
    <t>REHABILITACIÓN DE PARQUE DEL VALLE, CALLES RÍO TAMESIS Y RÍO NAZAS, COLONIA DEL VALLE, COLONIA PRIMERO DE MAYO, LOCALIDAD CIUDAD OBREGÓN.</t>
  </si>
  <si>
    <t>REHABILITACIÓN DE PARQUE PÚBLICO ECHEVERRÍA, CALLES PUERTO VALLARTA Y PUERTO DE ACAPULCO, COLONIA LUIS ECHEVERRÍA, LOCALIDAD CIUDAD OBREGÓN.</t>
  </si>
  <si>
    <t>REHABILITACIÓN DE PARQUE PÚBLICO LIBERTAD ORIENTE, CALLES PASEO DE LAS TORRES Y RÍO SAN MIGUEL, COLONIA LIBERTAD, LOCALIDAD CIUDAD OBREGÓN.</t>
  </si>
  <si>
    <t>REHABILITACIÓN DE PARQUE PÚBLICO BELTRONES, BOULEVARD DE LA RIVERA Y CALLE CASCADA DE ORO, COLONIA BELTRONES, LOCALIDAD CIUDAD OBREGÓN.</t>
  </si>
  <si>
    <t>REHABILITACIÓN DE PARQUE PÚBLICO FRANCISCO VILLA, CALLE FRANCISCO VILLA, ENTRE EMILIANO ZAPATA Y FRANCISCO SARABIA, LOCALIDAD PUEBLO YAQUI.</t>
  </si>
  <si>
    <t>REHABILITACIÓN DE PARQUE PÚBLICO LAS PRADERAS, CALLE PASEO DE LAS PRADERAS Y PASEO DE LOS NOGALES, COLONIA VILLA BONITA, LOCALIDAD CIUDAD OBREGÓN.</t>
  </si>
  <si>
    <t>REHABILITACIÓN DE PARQUE PÚBLICO DEL CAMPESTRE, CALLES LAGUNAS Y CAMPESTRE, FRACCIONAMIENTO VILLAS DEL CAMPESTRE, LOCALIDAD CIUDAD OBREGÓN.</t>
  </si>
  <si>
    <t>REHABILITACIÓN DE PARQUE PÚBLICO LOS ARCOS, CALLES PÉNJAMO Y MARAVATIO, COLONIA LOS ARCOS, LOCALIDAD CIUDAD OBREGÓN.</t>
  </si>
  <si>
    <t>REHABILITACIÓN DE PARQUE PÚBLICO LOS PIONEROS, CALLES MORELOS Y ZACATECAS, COLONIA ZONA NORTE, LOCALIDAD CIUDAD OBREGÓN.</t>
  </si>
  <si>
    <t>REHABILITACIÓN DE PARQUE PÚBLICO CASA BLANCA, BOULEVARD CASA BLANCA Y  CALLE CASA REAL, COLONIA CASA BLANCA, LOCALIDAD CIUDAD OBREGÓN.</t>
  </si>
  <si>
    <t>REHABILITACIÓN DE PARQUE PÚBLICO VILLA CALIFORNIA NORTE, CALLES NOGALES E ÍMURIS, COLONIA VILLA CALIFORNIA, LOCALIDAD CIUDAD OBREGÓN.</t>
  </si>
  <si>
    <t>REHABILITACIÓN DE PARQUE PÚBLICO MALVINAS, CALLES RAMÓN LIMÓN Y VENUSTIANO CARRANZA, COLONIA LAS MALVINAS, LOCALIDAD ESPERANZA.</t>
  </si>
  <si>
    <t>REHABILITACIÓN DE IGLESIA BETHANIA, CALLE OBREGÓN NO. 37, LOCALIDAD BACOBAMPO.</t>
  </si>
  <si>
    <t>COLOCACIÓN DE POSTES DE PROTECCIÓN Y CONSTRUCCIÓN DE RAMPAS EN JARDÍN DE NIÑOS MARIANO AZUELA, AVENIDA AGIABAMPO, COLONIA FOVISSTE, LOCALIDAD GUAYMAS.</t>
  </si>
  <si>
    <t>CONSTRUCCIÓN DE TEJABÁN METÁLICO EN CECYTES PLANTEL MIGUEL ALEMÁN, UBICADO EN BOULEVARD EMILIANO ZAPATA PROLONGACIÓN SUR, LOCALIDAD COMISARÍA MIGUEL ALEMÁN.</t>
  </si>
  <si>
    <t>CEC0749</t>
  </si>
  <si>
    <t>CEC0750</t>
  </si>
  <si>
    <t>CEC0751</t>
  </si>
  <si>
    <t>CEC0752</t>
  </si>
  <si>
    <t>CEC0753</t>
  </si>
  <si>
    <t>CEC0754</t>
  </si>
  <si>
    <t>CEC0755</t>
  </si>
  <si>
    <t>CEC0756</t>
  </si>
  <si>
    <t xml:space="preserve">COMPUTADORA PERSONAL LAPTOP ACER E5-523-98ES </t>
  </si>
  <si>
    <t>IMPRESORA XEROX PHASER 6600DN COLOR</t>
  </si>
  <si>
    <t>RELOJ CHECADOR ZKTECO MOD. X629-C</t>
  </si>
  <si>
    <t>LIBRERO DE PISO CON PUERTAS INFERIORES PERLA / GRIS</t>
  </si>
  <si>
    <t>MESA DE 1.2 DE DIAMETRO EN MELANINA COLOR CHOCOLATE</t>
  </si>
  <si>
    <t>SILLÓN EJECUTIVO REGENCY CON DESCANSA BRAZOS</t>
  </si>
  <si>
    <t>SILLÓN EJECUTIVO RESPALDO ALTO COLOR NEGRO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</si>
</sst>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4" formatCode="_-&quot;$&quot;* #,##0.00_-;\-&quot;$&quot;* #,##0.00_-;_-&quot;$&quot;* &quot;-&quot;??_-;_-@_-"/>
    <numFmt numFmtId="43" formatCode="_-* #,##0.00_-;\-* #,##0.00_-;_-* &quot;-&quot;??_-;_-@_-"/>
    <numFmt numFmtId="164" formatCode="_-&quot;€&quot;* #,##0.00_-;\-&quot;€&quot;* #,##0.00_-;_-&quot;€&quot;* &quot;-&quot;??_-;_-@_-"/>
    <numFmt numFmtId="165" formatCode="00"/>
    <numFmt numFmtId="166" formatCode="0.00000"/>
  </numFmts>
  <fonts count="97" x14ac:knownFonts="1">
    <font>
      <sz val="11"/>
      <color theme="1"/>
      <name val="Calibri"/>
      <family val="2"/>
      <scheme val="minor"/>
    </font>
    <font>
      <sz val="10"/>
      <color theme="1"/>
      <name val="Arial Narrow"/>
      <family val="2"/>
    </font>
    <font>
      <sz val="10"/>
      <color rgb="FF000000"/>
      <name val="Arial Narrow"/>
      <family val="2"/>
    </font>
    <font>
      <b/>
      <sz val="10"/>
      <color theme="1"/>
      <name val="Arial Narrow"/>
      <family val="2"/>
    </font>
    <font>
      <sz val="10"/>
      <name val="Arial"/>
      <family val="2"/>
    </font>
    <font>
      <sz val="11"/>
      <color theme="1"/>
      <name val="Arial Narrow"/>
      <family val="2"/>
    </font>
    <font>
      <b/>
      <vertAlign val="superscript"/>
      <sz val="12"/>
      <color theme="1"/>
      <name val="Arial Narrow"/>
      <family val="2"/>
    </font>
    <font>
      <b/>
      <sz val="11"/>
      <color theme="1"/>
      <name val="Arial Narrow"/>
      <family val="2"/>
    </font>
    <font>
      <b/>
      <i/>
      <sz val="11"/>
      <color theme="1"/>
      <name val="Arial Narrow"/>
      <family val="2"/>
    </font>
    <font>
      <sz val="11"/>
      <color theme="1"/>
      <name val="Calibri"/>
      <family val="2"/>
      <scheme val="minor"/>
    </font>
    <font>
      <sz val="10"/>
      <name val="MS Sans Serif"/>
      <family val="2"/>
    </font>
    <font>
      <b/>
      <sz val="12"/>
      <color theme="1"/>
      <name val="Arial Narrow"/>
      <family val="2"/>
    </font>
    <font>
      <b/>
      <sz val="9"/>
      <color theme="1"/>
      <name val="Arial Narrow"/>
      <family val="2"/>
    </font>
    <font>
      <sz val="8"/>
      <color theme="1"/>
      <name val="Arial Narrow"/>
      <family val="2"/>
    </font>
    <font>
      <sz val="11"/>
      <color indexed="8"/>
      <name val="Calibri"/>
      <family val="2"/>
    </font>
    <font>
      <b/>
      <u/>
      <sz val="10"/>
      <color theme="1"/>
      <name val="Arial Narrow"/>
      <family val="2"/>
    </font>
    <font>
      <b/>
      <i/>
      <sz val="10"/>
      <color theme="1"/>
      <name val="Arial Narrow"/>
      <family val="2"/>
    </font>
    <font>
      <sz val="11"/>
      <color rgb="FF000000"/>
      <name val="Arial Narrow"/>
      <family val="2"/>
    </font>
    <font>
      <i/>
      <sz val="10"/>
      <color theme="1"/>
      <name val="Arial Narrow"/>
      <family val="2"/>
    </font>
    <font>
      <i/>
      <sz val="11"/>
      <color theme="1"/>
      <name val="Arial Narrow"/>
      <family val="2"/>
    </font>
    <font>
      <u/>
      <sz val="11"/>
      <color theme="10"/>
      <name val="Calibri"/>
      <family val="2"/>
    </font>
    <font>
      <b/>
      <sz val="10"/>
      <color rgb="FF000000"/>
      <name val="Arial Narrow"/>
      <family val="2"/>
    </font>
    <font>
      <sz val="12"/>
      <color theme="1"/>
      <name val="Arial Narrow"/>
      <family val="2"/>
    </font>
    <font>
      <b/>
      <sz val="11"/>
      <color rgb="FF000000"/>
      <name val="Arial Narrow"/>
      <family val="2"/>
    </font>
    <font>
      <sz val="9"/>
      <color theme="1"/>
      <name val="Arial Narrow"/>
      <family val="2"/>
    </font>
    <font>
      <sz val="6"/>
      <color theme="1"/>
      <name val="Arial Narrow"/>
      <family val="2"/>
    </font>
    <font>
      <b/>
      <i/>
      <sz val="8"/>
      <color theme="1"/>
      <name val="Arial Narrow"/>
      <family val="2"/>
    </font>
    <font>
      <b/>
      <sz val="8"/>
      <color theme="1"/>
      <name val="Arial Narrow"/>
      <family val="2"/>
    </font>
    <font>
      <sz val="7"/>
      <color theme="1"/>
      <name val="Arial Narrow"/>
      <family val="2"/>
    </font>
    <font>
      <b/>
      <sz val="6"/>
      <color rgb="FF000000"/>
      <name val="Arial Narrow"/>
      <family val="2"/>
    </font>
    <font>
      <sz val="6"/>
      <color rgb="FF000000"/>
      <name val="Arial Narrow"/>
      <family val="2"/>
    </font>
    <font>
      <b/>
      <sz val="9"/>
      <color rgb="FF000000"/>
      <name val="Arial Narrow"/>
      <family val="2"/>
    </font>
    <font>
      <sz val="9"/>
      <color rgb="FF000000"/>
      <name val="Arial Narrow"/>
      <family val="2"/>
    </font>
    <font>
      <b/>
      <u/>
      <sz val="11"/>
      <color rgb="FF000000"/>
      <name val="Arial Narrow"/>
      <family val="2"/>
    </font>
    <font>
      <b/>
      <i/>
      <sz val="9"/>
      <color rgb="FF000000"/>
      <name val="Arial Narrow"/>
      <family val="2"/>
    </font>
    <font>
      <i/>
      <sz val="9"/>
      <color rgb="FF000000"/>
      <name val="Arial Narrow"/>
      <family val="2"/>
    </font>
    <font>
      <b/>
      <sz val="14"/>
      <color theme="1"/>
      <name val="Arial Narrow"/>
      <family val="2"/>
    </font>
    <font>
      <b/>
      <i/>
      <sz val="11"/>
      <color rgb="FF000000"/>
      <name val="Arial Narrow"/>
      <family val="2"/>
    </font>
    <font>
      <b/>
      <i/>
      <sz val="10"/>
      <color rgb="FF000000"/>
      <name val="Arial Narrow"/>
      <family val="2"/>
    </font>
    <font>
      <b/>
      <i/>
      <sz val="9"/>
      <color theme="1"/>
      <name val="Arial Narrow"/>
      <family val="2"/>
    </font>
    <font>
      <b/>
      <sz val="12"/>
      <name val="Arial Narrow"/>
      <family val="2"/>
    </font>
    <font>
      <b/>
      <sz val="10"/>
      <name val="Arial Narrow"/>
      <family val="2"/>
    </font>
    <font>
      <sz val="10"/>
      <name val="Arial Narrow"/>
      <family val="2"/>
    </font>
    <font>
      <b/>
      <sz val="11"/>
      <name val="Arial Narrow"/>
      <family val="2"/>
    </font>
    <font>
      <b/>
      <sz val="20"/>
      <color theme="1"/>
      <name val="Arial Narrow"/>
      <family val="2"/>
    </font>
    <font>
      <b/>
      <i/>
      <sz val="10"/>
      <name val="Arial Narrow"/>
      <family val="2"/>
    </font>
    <font>
      <u/>
      <sz val="11"/>
      <color theme="10"/>
      <name val="Arial Narrow"/>
      <family val="2"/>
    </font>
    <font>
      <b/>
      <sz val="24"/>
      <color theme="1"/>
      <name val="Arial Narrow"/>
      <family val="2"/>
    </font>
    <font>
      <b/>
      <i/>
      <sz val="12"/>
      <color theme="1"/>
      <name val="Arial Narrow"/>
      <family val="2"/>
    </font>
    <font>
      <sz val="10"/>
      <color theme="1"/>
      <name val="Arial"/>
      <family val="2"/>
    </font>
    <font>
      <b/>
      <sz val="10"/>
      <color theme="1"/>
      <name val="Arial"/>
      <family val="2"/>
    </font>
    <font>
      <b/>
      <i/>
      <sz val="10"/>
      <color theme="1"/>
      <name val="Arial"/>
      <family val="2"/>
    </font>
    <font>
      <b/>
      <sz val="11"/>
      <color theme="1"/>
      <name val="Calibri"/>
      <family val="2"/>
      <scheme val="minor"/>
    </font>
    <font>
      <sz val="11"/>
      <color theme="0"/>
      <name val="Arial Narrow"/>
      <family val="2"/>
    </font>
    <font>
      <sz val="9"/>
      <color indexed="81"/>
      <name val="Tahoma"/>
      <family val="2"/>
    </font>
    <font>
      <b/>
      <sz val="9"/>
      <color indexed="81"/>
      <name val="Tahoma"/>
      <family val="2"/>
    </font>
    <font>
      <sz val="10"/>
      <color theme="0"/>
      <name val="Arial Narrow"/>
      <family val="2"/>
    </font>
    <font>
      <b/>
      <sz val="10"/>
      <color theme="0"/>
      <name val="Arial Narrow"/>
      <family val="2"/>
    </font>
    <font>
      <sz val="11"/>
      <color theme="1"/>
      <name val="Arial"/>
      <family val="2"/>
    </font>
    <font>
      <b/>
      <sz val="9"/>
      <color theme="0"/>
      <name val="Arial Narrow"/>
      <family val="2"/>
    </font>
    <font>
      <b/>
      <i/>
      <sz val="9"/>
      <color theme="3" tint="0.39997558519241921"/>
      <name val="Arial Narrow"/>
      <family val="2"/>
    </font>
    <font>
      <b/>
      <sz val="12"/>
      <color theme="0"/>
      <name val="Arial Narrow"/>
      <family val="2"/>
    </font>
    <font>
      <sz val="9"/>
      <color theme="1"/>
      <name val="Calibri"/>
      <family val="2"/>
      <scheme val="minor"/>
    </font>
    <font>
      <sz val="12"/>
      <color theme="0"/>
      <name val="Arial Narrow"/>
      <family val="2"/>
    </font>
    <font>
      <b/>
      <i/>
      <sz val="11"/>
      <color theme="1"/>
      <name val="Calibri"/>
      <family val="2"/>
      <scheme val="minor"/>
    </font>
    <font>
      <sz val="16"/>
      <color theme="0"/>
      <name val="Arial Narrow"/>
      <family val="2"/>
    </font>
    <font>
      <b/>
      <sz val="11"/>
      <color theme="0"/>
      <name val="Arial Narrow"/>
      <family val="2"/>
    </font>
    <font>
      <b/>
      <sz val="16"/>
      <color theme="0"/>
      <name val="Arial Narrow"/>
      <family val="2"/>
    </font>
    <font>
      <b/>
      <sz val="14"/>
      <color theme="0"/>
      <name val="Arial Narrow"/>
      <family val="2"/>
    </font>
    <font>
      <b/>
      <sz val="9"/>
      <color theme="0"/>
      <name val="Arial"/>
      <family val="2"/>
    </font>
    <font>
      <sz val="8"/>
      <color theme="1"/>
      <name val="Calibri"/>
      <family val="2"/>
      <scheme val="minor"/>
    </font>
    <font>
      <sz val="7"/>
      <color theme="1"/>
      <name val="Calibri"/>
      <family val="2"/>
      <scheme val="minor"/>
    </font>
    <font>
      <b/>
      <sz val="8"/>
      <color theme="1"/>
      <name val="Calibri"/>
      <family val="2"/>
      <scheme val="minor"/>
    </font>
    <font>
      <b/>
      <sz val="8"/>
      <color theme="0"/>
      <name val="Arial Narrow"/>
      <family val="2"/>
    </font>
    <font>
      <b/>
      <sz val="14"/>
      <name val="Arial Narrow"/>
      <family val="2"/>
    </font>
    <font>
      <b/>
      <sz val="6"/>
      <color theme="1"/>
      <name val="Arial"/>
      <family val="2"/>
    </font>
    <font>
      <b/>
      <sz val="8"/>
      <color theme="1"/>
      <name val="Arial"/>
      <family val="2"/>
    </font>
    <font>
      <b/>
      <sz val="7.5"/>
      <color theme="1"/>
      <name val="Arial Narrow"/>
      <family val="2"/>
    </font>
    <font>
      <sz val="7.5"/>
      <color theme="1"/>
      <name val="Arial Narrow"/>
      <family val="2"/>
    </font>
    <font>
      <b/>
      <i/>
      <sz val="7.5"/>
      <color theme="1"/>
      <name val="Arial Narrow"/>
      <family val="2"/>
    </font>
    <font>
      <sz val="7"/>
      <color theme="1"/>
      <name val="Arial"/>
      <family val="2"/>
    </font>
    <font>
      <b/>
      <sz val="7.5"/>
      <color theme="1"/>
      <name val="Arial"/>
      <family val="2"/>
    </font>
    <font>
      <sz val="7.5"/>
      <color theme="1"/>
      <name val="Arial"/>
      <family val="2"/>
    </font>
    <font>
      <sz val="7.5"/>
      <color theme="1"/>
      <name val="Calibri"/>
      <family val="2"/>
      <scheme val="minor"/>
    </font>
    <font>
      <sz val="6"/>
      <color theme="1"/>
      <name val="Arial"/>
      <family val="2"/>
    </font>
    <font>
      <b/>
      <vertAlign val="superscript"/>
      <sz val="7.5"/>
      <color theme="1"/>
      <name val="Arial Narrow"/>
      <family val="2"/>
    </font>
    <font>
      <b/>
      <sz val="6"/>
      <color theme="1"/>
      <name val="Arial Narrow"/>
      <family val="2"/>
    </font>
    <font>
      <b/>
      <sz val="6.5"/>
      <color theme="1"/>
      <name val="Arial Narrow"/>
      <family val="2"/>
    </font>
    <font>
      <sz val="6.5"/>
      <color theme="1"/>
      <name val="Arial Narrow"/>
      <family val="2"/>
    </font>
    <font>
      <sz val="8"/>
      <color theme="1"/>
      <name val="Arial"/>
      <family val="2"/>
    </font>
    <font>
      <i/>
      <sz val="8"/>
      <color theme="1"/>
      <name val="Arial"/>
      <family val="2"/>
    </font>
    <font>
      <b/>
      <sz val="8"/>
      <name val="Arial"/>
      <family val="2"/>
    </font>
    <font>
      <b/>
      <sz val="8"/>
      <color indexed="8"/>
      <name val="Arial"/>
      <family val="2"/>
    </font>
    <font>
      <sz val="8"/>
      <name val="Arial"/>
      <family val="2"/>
    </font>
    <font>
      <sz val="8"/>
      <color indexed="8"/>
      <name val="Arial"/>
      <family val="2"/>
    </font>
    <font>
      <sz val="9"/>
      <color indexed="8"/>
      <name val="Times New Roman"/>
      <family val="1"/>
    </font>
    <font>
      <sz val="9"/>
      <color rgb="FF000000"/>
      <name val="Times New Roman"/>
      <family val="1"/>
    </font>
  </fonts>
  <fills count="10">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indexed="47"/>
      </patternFill>
    </fill>
    <fill>
      <patternFill patternType="solid">
        <fgColor rgb="FFD9D9D9"/>
        <bgColor indexed="64"/>
      </patternFill>
    </fill>
    <fill>
      <patternFill patternType="solid">
        <fgColor rgb="FFFFFF99"/>
        <bgColor indexed="64"/>
      </patternFill>
    </fill>
    <fill>
      <patternFill patternType="solid">
        <fgColor theme="0" tint="-0.249977111117893"/>
        <bgColor indexed="64"/>
      </patternFill>
    </fill>
    <fill>
      <patternFill patternType="solid">
        <fgColor rgb="FF92D050"/>
        <bgColor indexed="64"/>
      </patternFill>
    </fill>
  </fills>
  <borders count="6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style="double">
        <color indexed="64"/>
      </top>
      <bottom/>
      <diagonal/>
    </border>
    <border>
      <left style="medium">
        <color indexed="64"/>
      </left>
      <right style="medium">
        <color indexed="64"/>
      </right>
      <top style="medium">
        <color indexed="64"/>
      </top>
      <bottom/>
      <diagonal/>
    </border>
    <border>
      <left/>
      <right style="medium">
        <color rgb="FF000000"/>
      </right>
      <top/>
      <bottom/>
      <diagonal/>
    </border>
    <border>
      <left/>
      <right style="medium">
        <color rgb="FF000000"/>
      </right>
      <top/>
      <bottom style="medium">
        <color indexed="64"/>
      </bottom>
      <diagonal/>
    </border>
    <border>
      <left style="medium">
        <color rgb="FF000000"/>
      </left>
      <right style="medium">
        <color indexed="64"/>
      </right>
      <top/>
      <bottom/>
      <diagonal/>
    </border>
    <border>
      <left/>
      <right style="medium">
        <color rgb="FF000000"/>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14">
    <xf numFmtId="0" fontId="0"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0" fontId="10" fillId="0" borderId="0"/>
    <xf numFmtId="44" fontId="9" fillId="0" borderId="0" applyFont="0" applyFill="0" applyBorder="0" applyAlignment="0" applyProtection="0"/>
    <xf numFmtId="43" fontId="4" fillId="0" borderId="0" applyFont="0" applyFill="0" applyBorder="0" applyAlignment="0" applyProtection="0"/>
    <xf numFmtId="0" fontId="14" fillId="5" borderId="0" applyNumberFormat="0" applyBorder="0" applyAlignment="0" applyProtection="0"/>
    <xf numFmtId="0" fontId="9" fillId="0" borderId="0"/>
    <xf numFmtId="0" fontId="20" fillId="0" borderId="0" applyNumberFormat="0" applyFill="0" applyBorder="0" applyAlignment="0" applyProtection="0">
      <alignment vertical="top"/>
      <protection locked="0"/>
    </xf>
    <xf numFmtId="43" fontId="9" fillId="0" borderId="0" applyFont="0" applyFill="0" applyBorder="0" applyAlignment="0" applyProtection="0"/>
  </cellStyleXfs>
  <cellXfs count="1343">
    <xf numFmtId="0" fontId="0" fillId="0" borderId="0" xfId="0"/>
    <xf numFmtId="0" fontId="1" fillId="0" borderId="8" xfId="0" applyFont="1" applyBorder="1"/>
    <xf numFmtId="0" fontId="1" fillId="0" borderId="9" xfId="0" applyFont="1" applyBorder="1"/>
    <xf numFmtId="0" fontId="5" fillId="0" borderId="0" xfId="0" applyFont="1"/>
    <xf numFmtId="0" fontId="7" fillId="0" borderId="0" xfId="0" applyFont="1" applyFill="1" applyBorder="1" applyAlignment="1">
      <alignment horizontal="right" vertical="top"/>
    </xf>
    <xf numFmtId="0" fontId="12" fillId="0" borderId="0" xfId="0" applyFont="1" applyFill="1" applyBorder="1" applyAlignment="1">
      <alignment vertical="top"/>
    </xf>
    <xf numFmtId="0" fontId="5" fillId="0" borderId="0" xfId="0" applyFont="1" applyAlignment="1">
      <alignment vertical="center"/>
    </xf>
    <xf numFmtId="0" fontId="5" fillId="0" borderId="0" xfId="0" applyFont="1" applyAlignment="1"/>
    <xf numFmtId="0" fontId="1" fillId="0" borderId="1" xfId="0" applyFont="1" applyBorder="1"/>
    <xf numFmtId="0" fontId="1" fillId="0" borderId="2" xfId="0" applyFont="1" applyBorder="1"/>
    <xf numFmtId="0" fontId="1" fillId="0" borderId="3" xfId="0" applyFont="1" applyBorder="1"/>
    <xf numFmtId="0" fontId="1" fillId="0" borderId="5" xfId="0" applyFont="1" applyBorder="1"/>
    <xf numFmtId="0" fontId="1" fillId="0" borderId="0" xfId="0" applyFont="1" applyBorder="1"/>
    <xf numFmtId="0" fontId="1" fillId="0" borderId="6" xfId="0" applyFont="1" applyBorder="1"/>
    <xf numFmtId="0" fontId="3" fillId="0" borderId="5" xfId="0" applyFont="1" applyBorder="1"/>
    <xf numFmtId="0" fontId="3" fillId="0" borderId="0" xfId="0" applyFont="1" applyBorder="1" applyAlignment="1">
      <alignment vertical="justify"/>
    </xf>
    <xf numFmtId="0" fontId="1" fillId="0" borderId="7" xfId="0" applyFont="1" applyBorder="1"/>
    <xf numFmtId="0" fontId="3" fillId="0" borderId="8" xfId="0" applyFont="1" applyBorder="1" applyAlignment="1">
      <alignment vertical="justify"/>
    </xf>
    <xf numFmtId="0" fontId="5" fillId="0" borderId="0" xfId="0" applyFont="1" applyFill="1" applyBorder="1"/>
    <xf numFmtId="0" fontId="3" fillId="0" borderId="0" xfId="0" applyFont="1" applyBorder="1"/>
    <xf numFmtId="0" fontId="3" fillId="0" borderId="1" xfId="0" applyFont="1" applyBorder="1" applyAlignment="1"/>
    <xf numFmtId="0" fontId="1" fillId="0" borderId="2" xfId="0" applyFont="1" applyBorder="1" applyAlignment="1"/>
    <xf numFmtId="0" fontId="1" fillId="0" borderId="3" xfId="0" applyFont="1" applyBorder="1" applyAlignment="1"/>
    <xf numFmtId="0" fontId="3" fillId="0" borderId="5" xfId="0" applyFont="1" applyBorder="1" applyAlignment="1"/>
    <xf numFmtId="0" fontId="1" fillId="0" borderId="0" xfId="0" applyFont="1" applyBorder="1" applyAlignment="1"/>
    <xf numFmtId="0" fontId="1" fillId="0" borderId="6" xfId="0" applyFont="1" applyBorder="1" applyAlignment="1"/>
    <xf numFmtId="0" fontId="3" fillId="0" borderId="7" xfId="0" applyFont="1" applyBorder="1" applyAlignment="1"/>
    <xf numFmtId="0" fontId="1" fillId="0" borderId="8" xfId="0" applyFont="1" applyBorder="1" applyAlignment="1"/>
    <xf numFmtId="0" fontId="1" fillId="0" borderId="9" xfId="0" applyFont="1" applyBorder="1" applyAlignment="1"/>
    <xf numFmtId="0" fontId="1" fillId="0" borderId="5" xfId="0" quotePrefix="1" applyFont="1" applyBorder="1"/>
    <xf numFmtId="0" fontId="1" fillId="0" borderId="0" xfId="0" applyFont="1" applyFill="1" applyBorder="1"/>
    <xf numFmtId="0" fontId="22"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center"/>
    </xf>
    <xf numFmtId="0" fontId="5" fillId="0" borderId="0" xfId="0" applyFont="1" applyAlignment="1">
      <alignment horizontal="center" vertical="center"/>
    </xf>
    <xf numFmtId="0" fontId="5" fillId="0" borderId="0" xfId="0" applyFont="1" applyAlignment="1">
      <alignment horizontal="right" vertical="center" indent="1"/>
    </xf>
    <xf numFmtId="0" fontId="1" fillId="0" borderId="0" xfId="0" applyFont="1"/>
    <xf numFmtId="0" fontId="7" fillId="0" borderId="0" xfId="0" applyFont="1"/>
    <xf numFmtId="0" fontId="40" fillId="0" borderId="0" xfId="0" applyFont="1" applyAlignment="1"/>
    <xf numFmtId="0" fontId="41" fillId="0" borderId="40" xfId="0" applyFont="1" applyBorder="1" applyAlignment="1">
      <alignment horizontal="center" vertical="center"/>
    </xf>
    <xf numFmtId="0" fontId="41" fillId="0" borderId="36" xfId="0" applyFont="1" applyBorder="1" applyAlignment="1">
      <alignment horizontal="center" vertical="center"/>
    </xf>
    <xf numFmtId="0" fontId="41" fillId="0" borderId="39" xfId="0" applyFont="1" applyBorder="1" applyAlignment="1">
      <alignment horizontal="center" vertical="center"/>
    </xf>
    <xf numFmtId="0" fontId="47" fillId="0" borderId="0" xfId="0" applyFont="1" applyAlignment="1">
      <alignment horizontal="center"/>
    </xf>
    <xf numFmtId="0" fontId="5" fillId="2" borderId="0" xfId="0" applyFont="1" applyFill="1"/>
    <xf numFmtId="0" fontId="36" fillId="2" borderId="0" xfId="0" applyFont="1" applyFill="1"/>
    <xf numFmtId="0" fontId="11" fillId="2" borderId="19" xfId="0" applyFont="1" applyFill="1" applyBorder="1" applyAlignment="1">
      <alignment horizontal="center"/>
    </xf>
    <xf numFmtId="0" fontId="11" fillId="2" borderId="40" xfId="0" applyFont="1" applyFill="1" applyBorder="1" applyAlignment="1">
      <alignment horizontal="center"/>
    </xf>
    <xf numFmtId="0" fontId="11" fillId="0" borderId="20" xfId="0" applyFont="1" applyFill="1" applyBorder="1" applyAlignment="1">
      <alignment horizontal="center"/>
    </xf>
    <xf numFmtId="0" fontId="45" fillId="0" borderId="36" xfId="0" applyFont="1" applyFill="1" applyBorder="1" applyAlignment="1">
      <alignment horizontal="center" vertical="center"/>
    </xf>
    <xf numFmtId="0" fontId="5" fillId="0" borderId="0" xfId="0" applyFont="1" applyFill="1"/>
    <xf numFmtId="0" fontId="49" fillId="0" borderId="19" xfId="0" applyFont="1" applyBorder="1" applyAlignment="1">
      <alignment horizontal="left"/>
    </xf>
    <xf numFmtId="0" fontId="49" fillId="0" borderId="40" xfId="0" applyFont="1" applyBorder="1"/>
    <xf numFmtId="0" fontId="49" fillId="0" borderId="19" xfId="0" applyFont="1" applyBorder="1"/>
    <xf numFmtId="0" fontId="49" fillId="0" borderId="21" xfId="0" applyFont="1" applyBorder="1" applyAlignment="1">
      <alignment horizontal="left"/>
    </xf>
    <xf numFmtId="0" fontId="49" fillId="0" borderId="21" xfId="0" applyFont="1" applyBorder="1"/>
    <xf numFmtId="0" fontId="49" fillId="0" borderId="26" xfId="0" applyFont="1" applyBorder="1"/>
    <xf numFmtId="0" fontId="49" fillId="0" borderId="22" xfId="0" applyFont="1" applyBorder="1" applyAlignment="1">
      <alignment horizontal="left"/>
    </xf>
    <xf numFmtId="0" fontId="49" fillId="0" borderId="17" xfId="0" applyFont="1" applyBorder="1"/>
    <xf numFmtId="0" fontId="49" fillId="0" borderId="21" xfId="0" applyFont="1" applyBorder="1" applyAlignment="1">
      <alignment horizontal="left" vertical="center"/>
    </xf>
    <xf numFmtId="0" fontId="49" fillId="0" borderId="26" xfId="0" applyFont="1" applyBorder="1" applyAlignment="1">
      <alignment vertical="center"/>
    </xf>
    <xf numFmtId="0" fontId="49" fillId="0" borderId="21" xfId="0" applyFont="1" applyBorder="1" applyAlignment="1">
      <alignment wrapText="1"/>
    </xf>
    <xf numFmtId="0" fontId="50" fillId="0" borderId="0" xfId="0" applyFont="1" applyFill="1" applyBorder="1" applyAlignment="1">
      <alignment horizontal="center"/>
    </xf>
    <xf numFmtId="0" fontId="49" fillId="0" borderId="0" xfId="0" applyFont="1" applyFill="1" applyBorder="1" applyAlignment="1">
      <alignment horizontal="left"/>
    </xf>
    <xf numFmtId="0" fontId="49" fillId="0" borderId="0" xfId="0" applyFont="1"/>
    <xf numFmtId="0" fontId="49" fillId="0" borderId="0" xfId="0" applyFont="1" applyFill="1" applyBorder="1"/>
    <xf numFmtId="0" fontId="12" fillId="0" borderId="8" xfId="0" applyFont="1" applyFill="1" applyBorder="1" applyAlignment="1">
      <alignment vertical="center"/>
    </xf>
    <xf numFmtId="0" fontId="49" fillId="0" borderId="20" xfId="0" applyFont="1" applyBorder="1" applyAlignment="1">
      <alignment horizontal="left"/>
    </xf>
    <xf numFmtId="0" fontId="49" fillId="0" borderId="20" xfId="0" applyFont="1" applyBorder="1"/>
    <xf numFmtId="0" fontId="7" fillId="0" borderId="0" xfId="0" applyFont="1" applyFill="1" applyBorder="1" applyAlignment="1">
      <alignment horizontal="left" vertical="top"/>
    </xf>
    <xf numFmtId="0" fontId="49" fillId="0" borderId="21" xfId="0" applyFont="1" applyBorder="1" applyAlignment="1">
      <alignment vertical="center" wrapText="1"/>
    </xf>
    <xf numFmtId="0" fontId="49" fillId="0" borderId="19" xfId="0" applyFont="1" applyBorder="1" applyAlignment="1">
      <alignment wrapText="1"/>
    </xf>
    <xf numFmtId="0" fontId="49" fillId="0" borderId="19" xfId="0" applyFont="1" applyBorder="1" applyAlignment="1">
      <alignment horizontal="left" vertical="center"/>
    </xf>
    <xf numFmtId="43" fontId="16" fillId="2" borderId="0" xfId="0" applyNumberFormat="1" applyFont="1" applyFill="1" applyBorder="1" applyAlignment="1" applyProtection="1">
      <alignment wrapText="1"/>
    </xf>
    <xf numFmtId="0" fontId="7" fillId="0" borderId="0" xfId="0" applyFont="1" applyFill="1" applyBorder="1" applyAlignment="1" applyProtection="1">
      <alignment vertical="top"/>
      <protection locked="0"/>
    </xf>
    <xf numFmtId="0" fontId="5" fillId="0" borderId="0" xfId="0" applyFont="1" applyFill="1" applyProtection="1">
      <protection locked="0"/>
    </xf>
    <xf numFmtId="0" fontId="7" fillId="0" borderId="0" xfId="0" applyFont="1" applyFill="1" applyBorder="1" applyAlignment="1" applyProtection="1">
      <alignment horizontal="right" vertical="top"/>
      <protection locked="0"/>
    </xf>
    <xf numFmtId="0" fontId="5" fillId="0" borderId="0" xfId="0" applyFont="1" applyFill="1" applyBorder="1" applyProtection="1">
      <protection locked="0"/>
    </xf>
    <xf numFmtId="0" fontId="12" fillId="0" borderId="0" xfId="0" applyFont="1" applyFill="1" applyBorder="1" applyAlignment="1" applyProtection="1">
      <alignment horizontal="center" vertical="top"/>
      <protection locked="0"/>
    </xf>
    <xf numFmtId="0" fontId="12" fillId="0" borderId="0" xfId="0" applyFont="1" applyFill="1" applyBorder="1" applyAlignment="1" applyProtection="1">
      <alignment vertical="top"/>
      <protection locked="0"/>
    </xf>
    <xf numFmtId="0" fontId="2" fillId="0" borderId="5"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2" fillId="0" borderId="6" xfId="0" applyFont="1" applyFill="1" applyBorder="1" applyAlignment="1" applyProtection="1">
      <alignment vertical="top" wrapText="1"/>
      <protection locked="0"/>
    </xf>
    <xf numFmtId="0" fontId="8" fillId="0" borderId="5" xfId="0" applyFont="1" applyFill="1" applyBorder="1" applyAlignment="1" applyProtection="1">
      <alignment wrapText="1"/>
      <protection locked="0"/>
    </xf>
    <xf numFmtId="0" fontId="16" fillId="0" borderId="0" xfId="0" applyFont="1" applyFill="1" applyBorder="1" applyAlignment="1" applyProtection="1">
      <alignment wrapText="1"/>
      <protection locked="0"/>
    </xf>
    <xf numFmtId="0" fontId="5" fillId="0" borderId="0" xfId="0" applyFont="1" applyFill="1" applyBorder="1" applyAlignment="1" applyProtection="1">
      <alignment horizontal="justify" wrapText="1"/>
      <protection locked="0"/>
    </xf>
    <xf numFmtId="0" fontId="8" fillId="0" borderId="0" xfId="0" applyFont="1" applyFill="1" applyBorder="1" applyAlignment="1" applyProtection="1">
      <alignment wrapText="1"/>
      <protection locked="0"/>
    </xf>
    <xf numFmtId="0" fontId="16" fillId="0" borderId="6" xfId="0" applyFont="1" applyFill="1" applyBorder="1" applyAlignment="1" applyProtection="1">
      <alignment wrapText="1"/>
      <protection locked="0"/>
    </xf>
    <xf numFmtId="0" fontId="5" fillId="0" borderId="5" xfId="0" applyFont="1" applyFill="1" applyBorder="1" applyAlignment="1" applyProtection="1">
      <alignment wrapText="1"/>
      <protection locked="0"/>
    </xf>
    <xf numFmtId="43" fontId="1" fillId="0" borderId="0" xfId="8" applyNumberFormat="1" applyFont="1" applyFill="1" applyBorder="1" applyAlignment="1" applyProtection="1">
      <alignment vertical="top" wrapText="1"/>
      <protection locked="0"/>
    </xf>
    <xf numFmtId="0" fontId="5" fillId="0" borderId="0" xfId="0" applyFont="1" applyFill="1" applyBorder="1" applyAlignment="1" applyProtection="1">
      <alignment wrapText="1"/>
      <protection locked="0"/>
    </xf>
    <xf numFmtId="43" fontId="1" fillId="0" borderId="6" xfId="8" applyNumberFormat="1" applyFont="1" applyFill="1" applyBorder="1" applyAlignment="1" applyProtection="1">
      <alignment vertical="top" wrapText="1"/>
      <protection locked="0"/>
    </xf>
    <xf numFmtId="0" fontId="5" fillId="0" borderId="5" xfId="0" applyFont="1" applyFill="1" applyBorder="1" applyAlignment="1" applyProtection="1">
      <alignment horizontal="left" wrapText="1"/>
      <protection locked="0"/>
    </xf>
    <xf numFmtId="0" fontId="17" fillId="0" borderId="5" xfId="0" applyFont="1" applyFill="1" applyBorder="1" applyAlignment="1" applyProtection="1">
      <alignment horizontal="justify" wrapText="1"/>
      <protection locked="0"/>
    </xf>
    <xf numFmtId="43" fontId="1" fillId="0" borderId="0" xfId="0" applyNumberFormat="1" applyFont="1" applyFill="1" applyBorder="1" applyAlignment="1" applyProtection="1">
      <alignment wrapText="1"/>
      <protection locked="0"/>
    </xf>
    <xf numFmtId="43" fontId="18" fillId="0" borderId="0" xfId="0" applyNumberFormat="1" applyFont="1" applyFill="1" applyBorder="1" applyAlignment="1" applyProtection="1">
      <alignment wrapText="1"/>
      <protection locked="0"/>
    </xf>
    <xf numFmtId="0" fontId="19" fillId="0" borderId="0" xfId="0" applyFont="1" applyFill="1" applyBorder="1" applyAlignment="1" applyProtection="1">
      <alignment wrapText="1"/>
      <protection locked="0"/>
    </xf>
    <xf numFmtId="43" fontId="18" fillId="0" borderId="6" xfId="0" applyNumberFormat="1" applyFont="1" applyFill="1" applyBorder="1" applyAlignment="1" applyProtection="1">
      <alignment wrapText="1"/>
      <protection locked="0"/>
    </xf>
    <xf numFmtId="43" fontId="16" fillId="0" borderId="0" xfId="0" applyNumberFormat="1" applyFont="1" applyFill="1" applyBorder="1" applyAlignment="1" applyProtection="1">
      <alignment wrapText="1"/>
      <protection locked="0"/>
    </xf>
    <xf numFmtId="43" fontId="16" fillId="0" borderId="6" xfId="0" applyNumberFormat="1" applyFont="1" applyFill="1" applyBorder="1" applyAlignment="1" applyProtection="1">
      <alignment wrapText="1"/>
      <protection locked="0"/>
    </xf>
    <xf numFmtId="0" fontId="5" fillId="0" borderId="0" xfId="0" applyFont="1" applyFill="1" applyBorder="1" applyAlignment="1" applyProtection="1">
      <protection locked="0"/>
    </xf>
    <xf numFmtId="0" fontId="19" fillId="0" borderId="5" xfId="0" applyFont="1" applyFill="1" applyBorder="1" applyAlignment="1" applyProtection="1">
      <alignment wrapText="1"/>
      <protection locked="0"/>
    </xf>
    <xf numFmtId="43" fontId="1" fillId="0" borderId="6" xfId="0" applyNumberFormat="1" applyFont="1" applyFill="1" applyBorder="1" applyAlignment="1" applyProtection="1">
      <alignment wrapText="1"/>
      <protection locked="0"/>
    </xf>
    <xf numFmtId="0" fontId="0" fillId="0" borderId="0" xfId="0" applyFont="1" applyFill="1" applyProtection="1">
      <protection locked="0"/>
    </xf>
    <xf numFmtId="0" fontId="7" fillId="0" borderId="0" xfId="0" applyFont="1" applyFill="1" applyBorder="1" applyAlignment="1" applyProtection="1">
      <alignment wrapText="1"/>
      <protection locked="0"/>
    </xf>
    <xf numFmtId="0" fontId="5" fillId="0" borderId="5" xfId="0" applyFont="1" applyFill="1" applyBorder="1" applyAlignment="1" applyProtection="1">
      <protection locked="0"/>
    </xf>
    <xf numFmtId="43" fontId="1" fillId="0" borderId="0" xfId="0" applyNumberFormat="1" applyFont="1" applyFill="1" applyBorder="1" applyAlignment="1" applyProtection="1">
      <protection locked="0"/>
    </xf>
    <xf numFmtId="0" fontId="17" fillId="0" borderId="0" xfId="0" applyFont="1" applyFill="1" applyBorder="1" applyAlignment="1" applyProtection="1">
      <alignment horizontal="justify" wrapText="1"/>
      <protection locked="0"/>
    </xf>
    <xf numFmtId="43" fontId="1" fillId="0" borderId="6" xfId="0" applyNumberFormat="1" applyFont="1" applyFill="1" applyBorder="1" applyAlignment="1" applyProtection="1">
      <protection locked="0"/>
    </xf>
    <xf numFmtId="4" fontId="1" fillId="0" borderId="0" xfId="0" applyNumberFormat="1" applyFont="1" applyFill="1" applyBorder="1" applyProtection="1">
      <protection locked="0"/>
    </xf>
    <xf numFmtId="4" fontId="1" fillId="0" borderId="6" xfId="0" applyNumberFormat="1" applyFont="1" applyFill="1" applyBorder="1" applyProtection="1">
      <protection locked="0"/>
    </xf>
    <xf numFmtId="0" fontId="5" fillId="0" borderId="7" xfId="0" applyFont="1" applyFill="1" applyBorder="1" applyProtection="1">
      <protection locked="0"/>
    </xf>
    <xf numFmtId="43" fontId="1" fillId="0" borderId="8" xfId="0" applyNumberFormat="1" applyFont="1" applyFill="1" applyBorder="1" applyProtection="1">
      <protection locked="0"/>
    </xf>
    <xf numFmtId="0" fontId="5" fillId="0" borderId="8" xfId="0" applyFont="1" applyFill="1" applyBorder="1" applyProtection="1">
      <protection locked="0"/>
    </xf>
    <xf numFmtId="0" fontId="1" fillId="0" borderId="8" xfId="0" applyFont="1" applyFill="1" applyBorder="1" applyProtection="1">
      <protection locked="0"/>
    </xf>
    <xf numFmtId="0" fontId="1" fillId="0" borderId="9" xfId="0" applyFont="1" applyFill="1" applyBorder="1" applyProtection="1">
      <protection locked="0"/>
    </xf>
    <xf numFmtId="43" fontId="16" fillId="2" borderId="6" xfId="0" applyNumberFormat="1" applyFont="1" applyFill="1" applyBorder="1" applyAlignment="1" applyProtection="1">
      <alignment wrapText="1"/>
    </xf>
    <xf numFmtId="43" fontId="3" fillId="2" borderId="0" xfId="0" applyNumberFormat="1" applyFont="1" applyFill="1" applyBorder="1" applyAlignment="1" applyProtection="1">
      <alignment wrapText="1"/>
    </xf>
    <xf numFmtId="43" fontId="3" fillId="2" borderId="6" xfId="0" applyNumberFormat="1" applyFont="1" applyFill="1" applyBorder="1" applyAlignment="1" applyProtection="1">
      <alignment wrapText="1"/>
    </xf>
    <xf numFmtId="43" fontId="3" fillId="2" borderId="0" xfId="0" applyNumberFormat="1" applyFont="1" applyFill="1" applyBorder="1" applyAlignment="1" applyProtection="1">
      <alignment vertical="center" wrapText="1"/>
    </xf>
    <xf numFmtId="43" fontId="3" fillId="2" borderId="6" xfId="0" applyNumberFormat="1" applyFont="1" applyFill="1" applyBorder="1" applyAlignment="1" applyProtection="1">
      <alignment vertical="center" wrapText="1"/>
    </xf>
    <xf numFmtId="43" fontId="16" fillId="2" borderId="0" xfId="0" applyNumberFormat="1" applyFont="1" applyFill="1" applyBorder="1" applyAlignment="1" applyProtection="1"/>
    <xf numFmtId="43" fontId="16" fillId="2" borderId="6" xfId="0" applyNumberFormat="1" applyFont="1" applyFill="1" applyBorder="1" applyAlignment="1" applyProtection="1"/>
    <xf numFmtId="0" fontId="7" fillId="0" borderId="41" xfId="0" applyFont="1" applyFill="1" applyBorder="1" applyAlignment="1" applyProtection="1">
      <alignment horizontal="center" vertical="center" wrapText="1"/>
      <protection locked="0"/>
    </xf>
    <xf numFmtId="0" fontId="33" fillId="0" borderId="43"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right" vertical="top"/>
      <protection locked="0"/>
    </xf>
    <xf numFmtId="0" fontId="5" fillId="2" borderId="0" xfId="0" applyFont="1" applyFill="1" applyProtection="1">
      <protection locked="0"/>
    </xf>
    <xf numFmtId="0" fontId="7" fillId="0" borderId="0" xfId="0" applyFont="1" applyFill="1" applyProtection="1">
      <protection locked="0"/>
    </xf>
    <xf numFmtId="0" fontId="8" fillId="2" borderId="5" xfId="0" applyFont="1" applyFill="1" applyBorder="1" applyAlignment="1" applyProtection="1">
      <alignment wrapText="1"/>
      <protection locked="0"/>
    </xf>
    <xf numFmtId="0" fontId="8" fillId="2" borderId="0" xfId="0" applyFont="1" applyFill="1" applyBorder="1" applyAlignment="1" applyProtection="1">
      <protection locked="0"/>
    </xf>
    <xf numFmtId="0" fontId="8" fillId="2" borderId="0" xfId="0" applyFont="1" applyFill="1" applyBorder="1" applyAlignment="1" applyProtection="1">
      <alignment wrapText="1"/>
      <protection locked="0"/>
    </xf>
    <xf numFmtId="0" fontId="8" fillId="2" borderId="0" xfId="0" applyFont="1" applyFill="1" applyBorder="1" applyAlignment="1" applyProtection="1">
      <alignment horizontal="left" wrapText="1"/>
      <protection locked="0"/>
    </xf>
    <xf numFmtId="0" fontId="5" fillId="0" borderId="0" xfId="0" applyFont="1" applyProtection="1">
      <protection locked="0"/>
    </xf>
    <xf numFmtId="0" fontId="22" fillId="0" borderId="0" xfId="0" applyFont="1" applyBorder="1" applyAlignment="1" applyProtection="1">
      <alignment horizontal="left"/>
      <protection locked="0"/>
    </xf>
    <xf numFmtId="0" fontId="12" fillId="0" borderId="8" xfId="0" applyFont="1" applyFill="1" applyBorder="1" applyAlignment="1" applyProtection="1">
      <alignment vertical="top"/>
      <protection locked="0"/>
    </xf>
    <xf numFmtId="0" fontId="5" fillId="0" borderId="0" xfId="0" applyFont="1" applyBorder="1" applyAlignment="1" applyProtection="1">
      <alignment horizontal="left"/>
      <protection locked="0"/>
    </xf>
    <xf numFmtId="0" fontId="7" fillId="0" borderId="5"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23" fillId="2" borderId="5" xfId="0" applyFont="1" applyFill="1" applyBorder="1" applyAlignment="1" applyProtection="1">
      <alignment horizontal="left" vertical="top"/>
      <protection locked="0"/>
    </xf>
    <xf numFmtId="0" fontId="23" fillId="2" borderId="0" xfId="0" applyFont="1" applyFill="1" applyBorder="1" applyAlignment="1" applyProtection="1">
      <alignment horizontal="left" vertical="top"/>
      <protection locked="0"/>
    </xf>
    <xf numFmtId="0" fontId="17" fillId="0" borderId="5" xfId="0" applyFont="1" applyBorder="1" applyAlignment="1" applyProtection="1">
      <alignment horizontal="left" vertical="top"/>
      <protection locked="0"/>
    </xf>
    <xf numFmtId="0" fontId="1" fillId="0" borderId="0" xfId="0" applyFont="1" applyBorder="1" applyAlignment="1" applyProtection="1">
      <alignment horizontal="left" vertical="top"/>
      <protection locked="0"/>
    </xf>
    <xf numFmtId="0" fontId="8" fillId="2" borderId="5" xfId="0" applyFont="1" applyFill="1" applyBorder="1" applyAlignment="1" applyProtection="1">
      <alignment horizontal="left" vertical="top"/>
      <protection locked="0"/>
    </xf>
    <xf numFmtId="0" fontId="8" fillId="2" borderId="0" xfId="0" applyFont="1" applyFill="1" applyBorder="1" applyAlignment="1" applyProtection="1">
      <alignment horizontal="left" vertical="top"/>
      <protection locked="0"/>
    </xf>
    <xf numFmtId="0" fontId="17" fillId="0" borderId="0" xfId="0" applyFont="1" applyBorder="1" applyAlignment="1" applyProtection="1">
      <alignment horizontal="left" vertical="top"/>
      <protection locked="0"/>
    </xf>
    <xf numFmtId="0" fontId="17" fillId="0" borderId="7" xfId="0" applyFont="1" applyBorder="1" applyAlignment="1" applyProtection="1">
      <alignment horizontal="left" vertical="top"/>
      <protection locked="0"/>
    </xf>
    <xf numFmtId="0" fontId="17" fillId="0" borderId="8" xfId="0" applyFont="1" applyBorder="1" applyAlignment="1" applyProtection="1">
      <alignment horizontal="left" vertical="top"/>
      <protection locked="0"/>
    </xf>
    <xf numFmtId="0" fontId="33" fillId="0" borderId="44" xfId="0" applyFont="1" applyFill="1" applyBorder="1" applyAlignment="1" applyProtection="1">
      <alignment horizontal="center" vertical="center" wrapText="1"/>
      <protection locked="0"/>
    </xf>
    <xf numFmtId="0" fontId="7" fillId="0" borderId="44" xfId="0" applyFont="1" applyFill="1" applyBorder="1" applyAlignment="1" applyProtection="1">
      <alignment horizontal="center" vertical="center" wrapText="1"/>
      <protection locked="0"/>
    </xf>
    <xf numFmtId="0" fontId="24" fillId="0" borderId="0" xfId="0" applyFont="1" applyProtection="1">
      <protection locked="0"/>
    </xf>
    <xf numFmtId="0" fontId="5" fillId="0" borderId="0" xfId="0" applyFont="1" applyAlignment="1" applyProtection="1">
      <alignment vertical="center"/>
      <protection locked="0"/>
    </xf>
    <xf numFmtId="0" fontId="24" fillId="0" borderId="0" xfId="0" applyFont="1" applyAlignment="1" applyProtection="1">
      <alignment vertical="center"/>
      <protection locked="0"/>
    </xf>
    <xf numFmtId="0" fontId="5" fillId="0" borderId="0" xfId="0" applyFont="1" applyAlignment="1" applyProtection="1">
      <protection locked="0"/>
    </xf>
    <xf numFmtId="0" fontId="24" fillId="0" borderId="0" xfId="0" applyFont="1" applyAlignment="1" applyProtection="1">
      <protection locked="0"/>
    </xf>
    <xf numFmtId="0" fontId="23" fillId="3" borderId="45" xfId="0" applyFont="1" applyFill="1" applyBorder="1" applyAlignment="1" applyProtection="1">
      <alignment horizontal="justify" vertical="center"/>
      <protection locked="0"/>
    </xf>
    <xf numFmtId="0" fontId="33" fillId="3" borderId="44" xfId="0" applyFont="1" applyFill="1" applyBorder="1" applyAlignment="1" applyProtection="1">
      <alignment horizontal="center" vertical="center"/>
      <protection locked="0"/>
    </xf>
    <xf numFmtId="0" fontId="33" fillId="3" borderId="46" xfId="0" applyFont="1" applyFill="1" applyBorder="1" applyAlignment="1" applyProtection="1">
      <alignment horizontal="center" vertical="center"/>
      <protection locked="0"/>
    </xf>
    <xf numFmtId="0" fontId="13" fillId="0" borderId="6" xfId="0" applyFont="1" applyFill="1" applyBorder="1" applyProtection="1">
      <protection locked="0"/>
    </xf>
    <xf numFmtId="0" fontId="13" fillId="0" borderId="0" xfId="0" applyFont="1" applyFill="1" applyProtection="1">
      <protection locked="0"/>
    </xf>
    <xf numFmtId="0" fontId="13" fillId="0" borderId="5" xfId="0" applyFont="1" applyFill="1" applyBorder="1" applyAlignment="1" applyProtection="1">
      <alignment horizontal="justify" vertical="top"/>
      <protection locked="0"/>
    </xf>
    <xf numFmtId="0" fontId="27" fillId="0" borderId="0" xfId="0" applyFont="1" applyFill="1" applyBorder="1" applyAlignment="1" applyProtection="1">
      <alignment vertical="top"/>
      <protection locked="0"/>
    </xf>
    <xf numFmtId="0" fontId="28" fillId="0" borderId="5" xfId="0" applyFont="1" applyFill="1" applyBorder="1" applyAlignment="1" applyProtection="1">
      <alignment horizontal="justify" vertical="top"/>
      <protection locked="0"/>
    </xf>
    <xf numFmtId="0" fontId="28" fillId="0" borderId="0" xfId="0" applyFont="1" applyFill="1" applyProtection="1">
      <protection locked="0"/>
    </xf>
    <xf numFmtId="0" fontId="26" fillId="0" borderId="5" xfId="0" applyFont="1" applyFill="1" applyBorder="1" applyAlignment="1" applyProtection="1">
      <alignment vertical="top"/>
      <protection locked="0"/>
    </xf>
    <xf numFmtId="0" fontId="26" fillId="0" borderId="0" xfId="0" applyFont="1" applyFill="1" applyBorder="1" applyAlignment="1" applyProtection="1">
      <alignment vertical="top"/>
      <protection locked="0"/>
    </xf>
    <xf numFmtId="0" fontId="13" fillId="0" borderId="5" xfId="0" applyFont="1" applyFill="1" applyBorder="1" applyAlignment="1" applyProtection="1">
      <alignment vertical="top"/>
      <protection locked="0"/>
    </xf>
    <xf numFmtId="0" fontId="13" fillId="0" borderId="0" xfId="0" applyFont="1" applyFill="1" applyBorder="1" applyAlignment="1" applyProtection="1">
      <alignment vertical="top"/>
      <protection locked="0"/>
    </xf>
    <xf numFmtId="0" fontId="27" fillId="0" borderId="5" xfId="0" applyFont="1" applyFill="1" applyBorder="1" applyAlignment="1" applyProtection="1">
      <alignment vertical="top"/>
      <protection locked="0"/>
    </xf>
    <xf numFmtId="0" fontId="26" fillId="0" borderId="0" xfId="0" applyFont="1" applyFill="1" applyBorder="1" applyAlignment="1" applyProtection="1">
      <alignment vertical="top" wrapText="1"/>
      <protection locked="0"/>
    </xf>
    <xf numFmtId="0" fontId="25" fillId="0" borderId="5" xfId="0" applyFont="1" applyFill="1" applyBorder="1" applyAlignment="1" applyProtection="1">
      <alignment vertical="top"/>
      <protection locked="0"/>
    </xf>
    <xf numFmtId="0" fontId="25" fillId="0" borderId="0" xfId="0" applyFont="1" applyFill="1" applyBorder="1" applyAlignment="1" applyProtection="1">
      <alignment vertical="top"/>
      <protection locked="0"/>
    </xf>
    <xf numFmtId="0" fontId="26" fillId="0" borderId="8" xfId="0" applyFont="1" applyFill="1" applyBorder="1" applyAlignment="1" applyProtection="1">
      <alignment vertical="top" wrapText="1"/>
      <protection locked="0"/>
    </xf>
    <xf numFmtId="0" fontId="26" fillId="0" borderId="7" xfId="0" applyFont="1" applyFill="1" applyBorder="1" applyAlignment="1" applyProtection="1">
      <alignment vertical="top"/>
      <protection locked="0"/>
    </xf>
    <xf numFmtId="0" fontId="13" fillId="0" borderId="0" xfId="0" applyFont="1" applyFill="1" applyBorder="1" applyAlignment="1" applyProtection="1">
      <alignment horizontal="left" vertical="top" wrapText="1" indent="2"/>
      <protection locked="0"/>
    </xf>
    <xf numFmtId="0" fontId="13" fillId="0" borderId="0" xfId="0" applyFont="1" applyFill="1" applyBorder="1" applyAlignment="1" applyProtection="1">
      <alignment horizontal="left" vertical="top" indent="2"/>
      <protection locked="0"/>
    </xf>
    <xf numFmtId="0" fontId="53" fillId="0" borderId="0" xfId="0" applyFont="1" applyProtection="1">
      <protection locked="0"/>
    </xf>
    <xf numFmtId="4" fontId="27" fillId="0" borderId="0" xfId="0" applyNumberFormat="1" applyFont="1" applyFill="1" applyBorder="1" applyAlignment="1" applyProtection="1">
      <alignment vertical="top"/>
    </xf>
    <xf numFmtId="4" fontId="27" fillId="0" borderId="6" xfId="0" applyNumberFormat="1" applyFont="1" applyFill="1" applyBorder="1" applyAlignment="1" applyProtection="1">
      <alignment vertical="top"/>
    </xf>
    <xf numFmtId="4" fontId="13" fillId="0" borderId="0" xfId="0" applyNumberFormat="1" applyFont="1" applyFill="1" applyBorder="1" applyProtection="1">
      <protection locked="0"/>
    </xf>
    <xf numFmtId="4" fontId="13" fillId="0" borderId="6" xfId="0" applyNumberFormat="1" applyFont="1" applyFill="1" applyBorder="1" applyProtection="1">
      <protection locked="0"/>
    </xf>
    <xf numFmtId="4" fontId="26" fillId="0" borderId="0" xfId="0" applyNumberFormat="1" applyFont="1" applyFill="1" applyBorder="1" applyAlignment="1" applyProtection="1">
      <alignment vertical="top"/>
    </xf>
    <xf numFmtId="4" fontId="26" fillId="0" borderId="6" xfId="0" applyNumberFormat="1" applyFont="1" applyFill="1" applyBorder="1" applyAlignment="1" applyProtection="1">
      <alignment vertical="top"/>
    </xf>
    <xf numFmtId="4" fontId="13" fillId="0" borderId="0" xfId="0" applyNumberFormat="1" applyFont="1" applyFill="1" applyBorder="1" applyAlignment="1" applyProtection="1">
      <alignment vertical="top"/>
    </xf>
    <xf numFmtId="4" fontId="13" fillId="0" borderId="6" xfId="0" applyNumberFormat="1" applyFont="1" applyFill="1" applyBorder="1" applyAlignment="1" applyProtection="1">
      <alignment vertical="top"/>
    </xf>
    <xf numFmtId="4" fontId="27" fillId="0" borderId="0" xfId="0" applyNumberFormat="1" applyFont="1" applyFill="1" applyBorder="1" applyAlignment="1" applyProtection="1">
      <alignment vertical="top"/>
      <protection locked="0"/>
    </xf>
    <xf numFmtId="4" fontId="27" fillId="0" borderId="6" xfId="0" applyNumberFormat="1" applyFont="1" applyFill="1" applyBorder="1" applyAlignment="1" applyProtection="1">
      <alignment vertical="top"/>
      <protection locked="0"/>
    </xf>
    <xf numFmtId="4" fontId="13" fillId="0" borderId="0" xfId="0" applyNumberFormat="1" applyFont="1" applyFill="1" applyBorder="1" applyAlignment="1" applyProtection="1">
      <alignment vertical="top"/>
      <protection locked="0"/>
    </xf>
    <xf numFmtId="4" fontId="13" fillId="0" borderId="6" xfId="0" applyNumberFormat="1" applyFont="1" applyFill="1" applyBorder="1" applyAlignment="1" applyProtection="1">
      <alignment vertical="top"/>
      <protection locked="0"/>
    </xf>
    <xf numFmtId="4" fontId="26" fillId="0" borderId="0" xfId="0" applyNumberFormat="1" applyFont="1" applyFill="1" applyBorder="1" applyAlignment="1" applyProtection="1">
      <alignment vertical="top" wrapText="1"/>
    </xf>
    <xf numFmtId="4" fontId="26" fillId="0" borderId="6" xfId="0" applyNumberFormat="1" applyFont="1" applyFill="1" applyBorder="1" applyAlignment="1" applyProtection="1">
      <alignment vertical="top" wrapText="1"/>
    </xf>
    <xf numFmtId="4" fontId="26" fillId="0" borderId="8" xfId="0" applyNumberFormat="1" applyFont="1" applyFill="1" applyBorder="1" applyAlignment="1" applyProtection="1">
      <alignment vertical="top" wrapText="1"/>
    </xf>
    <xf numFmtId="4" fontId="26" fillId="0" borderId="9" xfId="0" applyNumberFormat="1" applyFont="1" applyFill="1" applyBorder="1" applyAlignment="1" applyProtection="1">
      <alignment vertical="top" wrapText="1"/>
    </xf>
    <xf numFmtId="0" fontId="15" fillId="0" borderId="44" xfId="0" applyFont="1" applyFill="1" applyBorder="1" applyAlignment="1" applyProtection="1">
      <alignment horizontal="center" vertical="center"/>
      <protection locked="0"/>
    </xf>
    <xf numFmtId="0" fontId="15" fillId="0" borderId="46" xfId="0" applyFont="1" applyFill="1" applyBorder="1" applyAlignment="1" applyProtection="1">
      <alignment horizontal="center" vertical="center"/>
      <protection locked="0"/>
    </xf>
    <xf numFmtId="0" fontId="22" fillId="0" borderId="0" xfId="0" applyFont="1" applyBorder="1" applyAlignment="1" applyProtection="1">
      <alignment horizontal="left" vertical="center"/>
      <protection locked="0"/>
    </xf>
    <xf numFmtId="0" fontId="12" fillId="0" borderId="8" xfId="0" applyFont="1" applyFill="1" applyBorder="1" applyAlignment="1" applyProtection="1">
      <alignment vertical="center"/>
      <protection locked="0"/>
    </xf>
    <xf numFmtId="0" fontId="5" fillId="0" borderId="0" xfId="0" applyFont="1" applyBorder="1" applyAlignment="1" applyProtection="1">
      <alignment horizontal="left" vertical="center"/>
      <protection locked="0"/>
    </xf>
    <xf numFmtId="0" fontId="5" fillId="0" borderId="0" xfId="0" applyFont="1" applyAlignment="1" applyProtection="1">
      <alignment vertical="center" wrapText="1"/>
      <protection locked="0"/>
    </xf>
    <xf numFmtId="0" fontId="23" fillId="3" borderId="5" xfId="0" applyFont="1" applyFill="1" applyBorder="1" applyAlignment="1" applyProtection="1">
      <alignment horizontal="justify" vertical="center"/>
      <protection locked="0"/>
    </xf>
    <xf numFmtId="0" fontId="17" fillId="3" borderId="5" xfId="0" applyFont="1" applyFill="1" applyBorder="1" applyAlignment="1" applyProtection="1">
      <alignment horizontal="justify" vertical="center"/>
      <protection locked="0"/>
    </xf>
    <xf numFmtId="0" fontId="7" fillId="0" borderId="24" xfId="0" applyFont="1" applyFill="1" applyBorder="1" applyAlignment="1" applyProtection="1">
      <alignment horizontal="center" vertical="center" wrapText="1"/>
      <protection locked="0"/>
    </xf>
    <xf numFmtId="0" fontId="7" fillId="0" borderId="48" xfId="0" applyFont="1" applyFill="1" applyBorder="1" applyAlignment="1" applyProtection="1">
      <alignment horizontal="center" vertical="center" wrapText="1"/>
      <protection locked="0"/>
    </xf>
    <xf numFmtId="0" fontId="3" fillId="0" borderId="24"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5" fillId="0" borderId="0" xfId="0" applyFont="1" applyAlignment="1" applyProtection="1">
      <alignment horizontal="center"/>
      <protection locked="0"/>
    </xf>
    <xf numFmtId="4" fontId="3" fillId="0" borderId="15" xfId="0" applyNumberFormat="1" applyFont="1" applyFill="1" applyBorder="1" applyAlignment="1" applyProtection="1">
      <alignment horizontal="center" vertical="top" wrapText="1"/>
      <protection locked="0"/>
    </xf>
    <xf numFmtId="4" fontId="3" fillId="0" borderId="15" xfId="0" applyNumberFormat="1" applyFont="1" applyFill="1" applyBorder="1" applyAlignment="1" applyProtection="1">
      <alignment vertical="top" wrapText="1"/>
      <protection locked="0"/>
    </xf>
    <xf numFmtId="4" fontId="3" fillId="0" borderId="3" xfId="0" applyNumberFormat="1" applyFont="1" applyFill="1" applyBorder="1" applyAlignment="1" applyProtection="1">
      <alignment horizontal="center" vertical="top" wrapText="1"/>
      <protection locked="0"/>
    </xf>
    <xf numFmtId="4" fontId="16" fillId="0" borderId="17" xfId="0" applyNumberFormat="1" applyFont="1" applyBorder="1" applyAlignment="1" applyProtection="1">
      <alignment horizontal="right" vertical="top" wrapText="1"/>
      <protection locked="0"/>
    </xf>
    <xf numFmtId="4" fontId="16" fillId="0" borderId="6" xfId="0" applyNumberFormat="1" applyFont="1" applyBorder="1" applyAlignment="1" applyProtection="1">
      <alignment horizontal="right" vertical="top" wrapText="1"/>
      <protection locked="0"/>
    </xf>
    <xf numFmtId="4" fontId="3" fillId="0" borderId="17" xfId="0" applyNumberFormat="1" applyFont="1" applyBorder="1" applyAlignment="1" applyProtection="1">
      <alignment horizontal="right" vertical="top" wrapText="1"/>
      <protection locked="0"/>
    </xf>
    <xf numFmtId="4" fontId="3" fillId="0" borderId="6" xfId="0" applyNumberFormat="1" applyFont="1" applyBorder="1" applyAlignment="1" applyProtection="1">
      <alignment horizontal="right" vertical="top" wrapText="1"/>
      <protection locked="0"/>
    </xf>
    <xf numFmtId="0" fontId="1" fillId="0" borderId="0" xfId="0" applyFont="1" applyBorder="1" applyAlignment="1" applyProtection="1">
      <alignment horizontal="justify" vertical="top" wrapText="1"/>
      <protection locked="0"/>
    </xf>
    <xf numFmtId="0" fontId="5" fillId="0" borderId="5" xfId="0" applyFont="1" applyBorder="1" applyAlignment="1" applyProtection="1">
      <alignment horizontal="justify" vertical="top" wrapText="1"/>
      <protection locked="0"/>
    </xf>
    <xf numFmtId="4" fontId="1" fillId="0" borderId="17" xfId="0" applyNumberFormat="1" applyFont="1" applyBorder="1" applyAlignment="1" applyProtection="1">
      <alignment horizontal="right" vertical="top" wrapText="1"/>
      <protection locked="0"/>
    </xf>
    <xf numFmtId="4" fontId="1" fillId="0" borderId="6" xfId="0" applyNumberFormat="1" applyFont="1" applyBorder="1" applyAlignment="1" applyProtection="1">
      <alignment horizontal="right" vertical="top" wrapText="1"/>
      <protection locked="0"/>
    </xf>
    <xf numFmtId="0" fontId="5" fillId="0" borderId="0" xfId="0" applyFont="1" applyBorder="1" applyAlignment="1" applyProtection="1">
      <alignment horizontal="justify" vertical="top" wrapText="1"/>
      <protection locked="0"/>
    </xf>
    <xf numFmtId="0" fontId="19" fillId="0" borderId="5" xfId="0" applyFont="1" applyBorder="1" applyAlignment="1" applyProtection="1">
      <alignment horizontal="justify" vertical="top" wrapText="1"/>
      <protection locked="0"/>
    </xf>
    <xf numFmtId="0" fontId="19" fillId="0" borderId="0" xfId="0" applyFont="1" applyBorder="1" applyAlignment="1" applyProtection="1">
      <alignment horizontal="justify" vertical="top" wrapText="1"/>
      <protection locked="0"/>
    </xf>
    <xf numFmtId="4" fontId="18" fillId="0" borderId="17" xfId="0" applyNumberFormat="1" applyFont="1" applyBorder="1" applyAlignment="1" applyProtection="1">
      <alignment horizontal="right" vertical="top" wrapText="1"/>
      <protection locked="0"/>
    </xf>
    <xf numFmtId="4" fontId="18" fillId="0" borderId="6" xfId="0" applyNumberFormat="1" applyFont="1" applyBorder="1" applyAlignment="1" applyProtection="1">
      <alignment horizontal="right" vertical="top" wrapText="1"/>
      <protection locked="0"/>
    </xf>
    <xf numFmtId="0" fontId="16" fillId="0" borderId="16" xfId="0" applyFont="1" applyBorder="1" applyAlignment="1" applyProtection="1">
      <alignment horizontal="justify" vertical="top" wrapText="1"/>
      <protection locked="0"/>
    </xf>
    <xf numFmtId="0" fontId="16" fillId="0" borderId="9" xfId="0" applyFont="1" applyBorder="1" applyAlignment="1" applyProtection="1">
      <alignment horizontal="justify" vertical="top" wrapText="1"/>
      <protection locked="0"/>
    </xf>
    <xf numFmtId="4" fontId="3" fillId="0" borderId="17" xfId="0" applyNumberFormat="1" applyFont="1" applyBorder="1" applyAlignment="1" applyProtection="1">
      <alignment horizontal="right" vertical="top" wrapText="1"/>
    </xf>
    <xf numFmtId="4" fontId="3" fillId="0" borderId="6" xfId="0" applyNumberFormat="1" applyFont="1" applyBorder="1" applyAlignment="1" applyProtection="1">
      <alignment horizontal="right" vertical="top" wrapText="1"/>
    </xf>
    <xf numFmtId="4" fontId="16" fillId="0" borderId="17" xfId="0" applyNumberFormat="1" applyFont="1" applyBorder="1" applyAlignment="1" applyProtection="1">
      <alignment horizontal="right" vertical="top" wrapText="1"/>
    </xf>
    <xf numFmtId="4" fontId="16" fillId="0" borderId="6" xfId="0" applyNumberFormat="1" applyFont="1" applyBorder="1" applyAlignment="1" applyProtection="1">
      <alignment horizontal="right" vertical="top" wrapText="1"/>
    </xf>
    <xf numFmtId="0" fontId="3" fillId="0" borderId="15"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5"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3" fillId="0" borderId="25"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protection locked="0"/>
    </xf>
    <xf numFmtId="49" fontId="3" fillId="0" borderId="16" xfId="0" applyNumberFormat="1" applyFont="1" applyFill="1" applyBorder="1" applyAlignment="1" applyProtection="1">
      <alignment horizontal="center" vertical="center" wrapText="1"/>
      <protection locked="0"/>
    </xf>
    <xf numFmtId="49" fontId="3" fillId="4" borderId="16" xfId="0" applyNumberFormat="1" applyFont="1" applyFill="1" applyBorder="1" applyAlignment="1" applyProtection="1">
      <alignment horizontal="center" vertical="center" wrapText="1"/>
      <protection locked="0"/>
    </xf>
    <xf numFmtId="49" fontId="3" fillId="0" borderId="18" xfId="0" applyNumberFormat="1"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4" fontId="3" fillId="0" borderId="17" xfId="0" applyNumberFormat="1" applyFont="1" applyFill="1" applyBorder="1" applyAlignment="1" applyProtection="1">
      <alignment horizontal="right" vertical="center" wrapText="1"/>
      <protection locked="0"/>
    </xf>
    <xf numFmtId="0" fontId="1" fillId="0" borderId="5" xfId="0" applyFont="1" applyBorder="1" applyAlignment="1" applyProtection="1">
      <alignment horizontal="justify" vertical="center" wrapText="1"/>
      <protection locked="0"/>
    </xf>
    <xf numFmtId="0" fontId="1" fillId="0" borderId="14" xfId="0" applyFont="1" applyBorder="1" applyAlignment="1" applyProtection="1">
      <alignment horizontal="justify" vertical="center" wrapText="1"/>
      <protection locked="0"/>
    </xf>
    <xf numFmtId="0" fontId="1" fillId="0" borderId="7" xfId="0" applyFont="1" applyBorder="1" applyAlignment="1" applyProtection="1">
      <alignment horizontal="justify" vertical="center" wrapText="1"/>
      <protection locked="0"/>
    </xf>
    <xf numFmtId="0" fontId="1" fillId="0" borderId="31" xfId="0" applyFont="1" applyBorder="1" applyAlignment="1" applyProtection="1">
      <alignment horizontal="justify" vertical="center" wrapText="1"/>
      <protection locked="0"/>
    </xf>
    <xf numFmtId="0" fontId="3" fillId="0" borderId="2" xfId="0" applyFont="1" applyBorder="1" applyAlignment="1" applyProtection="1">
      <alignment horizontal="center" vertical="center"/>
      <protection locked="0"/>
    </xf>
    <xf numFmtId="0" fontId="25" fillId="0" borderId="2" xfId="0" applyFont="1" applyBorder="1" applyAlignment="1" applyProtection="1">
      <alignment horizontal="justify" vertical="center" wrapText="1"/>
      <protection locked="0"/>
    </xf>
    <xf numFmtId="0" fontId="11" fillId="0" borderId="2" xfId="0" applyFont="1" applyBorder="1" applyAlignment="1" applyProtection="1">
      <alignment vertical="center" wrapText="1"/>
      <protection locked="0"/>
    </xf>
    <xf numFmtId="0" fontId="3" fillId="0" borderId="0" xfId="0" applyFont="1" applyBorder="1" applyAlignment="1" applyProtection="1">
      <alignment horizontal="center" vertical="center"/>
      <protection locked="0"/>
    </xf>
    <xf numFmtId="0" fontId="25" fillId="0" borderId="0" xfId="0" applyFont="1" applyBorder="1" applyAlignment="1" applyProtection="1">
      <alignment horizontal="justify" vertical="center" wrapText="1"/>
      <protection locked="0"/>
    </xf>
    <xf numFmtId="0" fontId="11" fillId="0" borderId="0" xfId="0" applyFont="1" applyBorder="1" applyAlignment="1" applyProtection="1">
      <alignment vertical="center" wrapText="1"/>
      <protection locked="0"/>
    </xf>
    <xf numFmtId="0" fontId="11" fillId="0" borderId="0" xfId="0" applyFont="1" applyBorder="1" applyAlignment="1" applyProtection="1">
      <alignment horizontal="right" vertical="center" wrapText="1"/>
      <protection locked="0"/>
    </xf>
    <xf numFmtId="0" fontId="3" fillId="0" borderId="3" xfId="0" applyFont="1" applyFill="1" applyBorder="1" applyAlignment="1" applyProtection="1">
      <alignment horizontal="center" vertical="center" wrapText="1"/>
      <protection locked="0"/>
    </xf>
    <xf numFmtId="0" fontId="3" fillId="0" borderId="7" xfId="0" applyFont="1" applyFill="1" applyBorder="1" applyAlignment="1" applyProtection="1">
      <alignment vertical="center"/>
      <protection locked="0"/>
    </xf>
    <xf numFmtId="0" fontId="3" fillId="0" borderId="9" xfId="0" applyFont="1" applyFill="1" applyBorder="1" applyAlignment="1" applyProtection="1">
      <alignment vertical="center"/>
      <protection locked="0"/>
    </xf>
    <xf numFmtId="49" fontId="3" fillId="0" borderId="9" xfId="0" applyNumberFormat="1" applyFont="1" applyFill="1" applyBorder="1" applyAlignment="1" applyProtection="1">
      <alignment horizontal="center" vertical="center" wrapText="1"/>
      <protection locked="0"/>
    </xf>
    <xf numFmtId="49" fontId="3" fillId="4" borderId="9" xfId="0" applyNumberFormat="1" applyFont="1" applyFill="1" applyBorder="1" applyAlignment="1" applyProtection="1">
      <alignment horizontal="center" vertical="center" wrapText="1"/>
      <protection locked="0"/>
    </xf>
    <xf numFmtId="49" fontId="3" fillId="0" borderId="13" xfId="0" applyNumberFormat="1" applyFont="1" applyFill="1" applyBorder="1" applyAlignment="1" applyProtection="1">
      <alignment horizontal="center" vertical="center" wrapText="1"/>
      <protection locked="0"/>
    </xf>
    <xf numFmtId="0" fontId="3" fillId="0" borderId="1"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1" fillId="0" borderId="5" xfId="0" applyFont="1" applyBorder="1" applyAlignment="1" applyProtection="1">
      <alignment horizontal="left" vertical="center" indent="1"/>
      <protection locked="0"/>
    </xf>
    <xf numFmtId="0" fontId="1" fillId="0" borderId="6" xfId="0" applyFont="1" applyBorder="1" applyAlignment="1" applyProtection="1">
      <alignment horizontal="left" vertical="center" indent="1"/>
      <protection locked="0"/>
    </xf>
    <xf numFmtId="0" fontId="1" fillId="0" borderId="5" xfId="0" applyFont="1" applyBorder="1" applyAlignment="1" applyProtection="1">
      <alignment horizontal="left" vertical="center" indent="3"/>
      <protection locked="0"/>
    </xf>
    <xf numFmtId="0" fontId="1" fillId="0" borderId="6" xfId="0" applyFont="1" applyBorder="1" applyAlignment="1" applyProtection="1">
      <alignment horizontal="left" vertical="center" indent="6"/>
      <protection locked="0"/>
    </xf>
    <xf numFmtId="0" fontId="1" fillId="0" borderId="6" xfId="0" applyFont="1" applyBorder="1" applyAlignment="1" applyProtection="1">
      <alignment horizontal="left" vertical="center" wrapText="1" indent="2"/>
      <protection locked="0"/>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6" xfId="0" applyFont="1" applyBorder="1" applyAlignment="1" applyProtection="1">
      <alignment horizontal="left" vertical="justify"/>
      <protection locked="0"/>
    </xf>
    <xf numFmtId="0" fontId="1" fillId="0" borderId="6" xfId="0" applyFont="1" applyBorder="1" applyAlignment="1" applyProtection="1">
      <alignment horizontal="justify" vertical="center" wrapText="1"/>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4" fontId="25" fillId="0" borderId="2" xfId="0" applyNumberFormat="1" applyFont="1" applyBorder="1" applyAlignment="1" applyProtection="1">
      <alignment horizontal="right" vertical="center" wrapText="1"/>
      <protection locked="0"/>
    </xf>
    <xf numFmtId="4" fontId="11" fillId="0" borderId="3" xfId="0" applyNumberFormat="1" applyFont="1" applyBorder="1" applyAlignment="1" applyProtection="1">
      <alignment horizontal="right" vertical="center" wrapText="1"/>
      <protection locked="0"/>
    </xf>
    <xf numFmtId="0" fontId="11" fillId="0" borderId="0" xfId="0" applyFont="1" applyAlignment="1" applyProtection="1">
      <alignment vertical="top"/>
      <protection locked="0"/>
    </xf>
    <xf numFmtId="0" fontId="1" fillId="0" borderId="0" xfId="0" applyFont="1" applyAlignment="1" applyProtection="1">
      <alignment vertical="center"/>
      <protection locked="0"/>
    </xf>
    <xf numFmtId="4" fontId="3" fillId="0" borderId="17" xfId="0" applyNumberFormat="1" applyFont="1" applyFill="1" applyBorder="1" applyAlignment="1" applyProtection="1">
      <alignment horizontal="right" vertical="center" wrapText="1"/>
    </xf>
    <xf numFmtId="4" fontId="3" fillId="0" borderId="50" xfId="0" applyNumberFormat="1" applyFont="1" applyFill="1" applyBorder="1" applyAlignment="1" applyProtection="1">
      <alignment horizontal="right" vertical="center" wrapText="1"/>
    </xf>
    <xf numFmtId="0" fontId="5" fillId="0" borderId="0" xfId="0" applyFont="1" applyAlignment="1" applyProtection="1">
      <alignment vertical="center"/>
    </xf>
    <xf numFmtId="0" fontId="1" fillId="0" borderId="0" xfId="0" applyFont="1" applyFill="1" applyAlignment="1" applyProtection="1">
      <alignment vertical="center"/>
      <protection locked="0"/>
    </xf>
    <xf numFmtId="0" fontId="56" fillId="0" borderId="0" xfId="0" applyFont="1" applyAlignment="1" applyProtection="1">
      <alignment vertical="center"/>
      <protection locked="0"/>
    </xf>
    <xf numFmtId="0" fontId="57" fillId="0" borderId="0" xfId="0" applyFont="1" applyAlignment="1" applyProtection="1">
      <alignment vertical="center"/>
      <protection locked="0"/>
    </xf>
    <xf numFmtId="0" fontId="53" fillId="0" borderId="0" xfId="0" applyFont="1" applyAlignment="1" applyProtection="1">
      <alignment vertical="center"/>
      <protection locked="0"/>
    </xf>
    <xf numFmtId="0" fontId="7" fillId="0" borderId="0" xfId="0" applyFont="1" applyFill="1" applyBorder="1" applyAlignment="1" applyProtection="1">
      <alignment horizontal="left" vertical="top"/>
      <protection locked="0"/>
    </xf>
    <xf numFmtId="0" fontId="7" fillId="4" borderId="2" xfId="0" applyFont="1" applyFill="1" applyBorder="1" applyAlignment="1" applyProtection="1">
      <alignment horizontal="left" vertical="center"/>
      <protection locked="0"/>
    </xf>
    <xf numFmtId="0" fontId="7" fillId="4" borderId="2" xfId="0" applyFont="1" applyFill="1" applyBorder="1" applyAlignment="1" applyProtection="1">
      <alignment horizontal="center" vertical="center" wrapText="1"/>
      <protection locked="0"/>
    </xf>
    <xf numFmtId="0" fontId="5" fillId="4" borderId="0" xfId="0" applyFont="1" applyFill="1" applyAlignment="1" applyProtection="1">
      <alignment vertical="center" wrapText="1"/>
      <protection locked="0"/>
    </xf>
    <xf numFmtId="0" fontId="7" fillId="4" borderId="8" xfId="0" applyFont="1" applyFill="1" applyBorder="1" applyAlignment="1" applyProtection="1">
      <alignment horizontal="left" vertical="center"/>
      <protection locked="0"/>
    </xf>
    <xf numFmtId="0" fontId="7" fillId="4" borderId="8" xfId="0" applyFont="1" applyFill="1" applyBorder="1" applyAlignment="1" applyProtection="1">
      <alignment horizontal="center" vertical="center" wrapText="1"/>
      <protection locked="0"/>
    </xf>
    <xf numFmtId="0" fontId="17" fillId="3" borderId="7" xfId="0" applyFont="1" applyFill="1" applyBorder="1" applyAlignment="1" applyProtection="1">
      <alignment vertical="center"/>
      <protection locked="0"/>
    </xf>
    <xf numFmtId="4" fontId="17" fillId="3" borderId="9" xfId="0" applyNumberFormat="1" applyFont="1" applyFill="1" applyBorder="1" applyAlignment="1" applyProtection="1">
      <alignment horizontal="right" vertical="center"/>
      <protection locked="0"/>
    </xf>
    <xf numFmtId="0" fontId="17" fillId="3" borderId="5" xfId="0" applyFont="1" applyFill="1" applyBorder="1" applyAlignment="1" applyProtection="1">
      <alignment vertical="center"/>
      <protection locked="0"/>
    </xf>
    <xf numFmtId="0" fontId="7" fillId="2" borderId="24" xfId="0" applyFont="1" applyFill="1" applyBorder="1" applyAlignment="1" applyProtection="1">
      <alignment horizontal="center" vertical="center" wrapText="1"/>
      <protection locked="0"/>
    </xf>
    <xf numFmtId="4" fontId="7" fillId="2" borderId="48" xfId="0" applyNumberFormat="1" applyFont="1" applyFill="1" applyBorder="1" applyAlignment="1" applyProtection="1">
      <alignment horizontal="right" vertical="center" wrapText="1"/>
    </xf>
    <xf numFmtId="0" fontId="23" fillId="3" borderId="47" xfId="0" applyFont="1" applyFill="1" applyBorder="1" applyAlignment="1" applyProtection="1">
      <alignment vertical="center"/>
      <protection locked="0"/>
    </xf>
    <xf numFmtId="0" fontId="23" fillId="3" borderId="24" xfId="0" applyFont="1" applyFill="1" applyBorder="1" applyAlignment="1" applyProtection="1">
      <alignment vertical="center"/>
      <protection locked="0"/>
    </xf>
    <xf numFmtId="0" fontId="17" fillId="3" borderId="24" xfId="0" applyFont="1" applyFill="1" applyBorder="1" applyAlignment="1" applyProtection="1">
      <alignment horizontal="justify" vertical="center"/>
      <protection locked="0"/>
    </xf>
    <xf numFmtId="4" fontId="7" fillId="0" borderId="48" xfId="0" applyNumberFormat="1" applyFont="1" applyFill="1" applyBorder="1" applyAlignment="1" applyProtection="1">
      <alignment horizontal="right" vertical="center" wrapText="1"/>
    </xf>
    <xf numFmtId="43" fontId="7" fillId="0" borderId="17" xfId="0" applyNumberFormat="1" applyFont="1" applyFill="1" applyBorder="1" applyAlignment="1" applyProtection="1">
      <alignment horizontal="right" vertical="center" wrapText="1"/>
      <protection locked="0"/>
    </xf>
    <xf numFmtId="43" fontId="7" fillId="0" borderId="16" xfId="0" applyNumberFormat="1" applyFont="1" applyFill="1" applyBorder="1" applyAlignment="1" applyProtection="1">
      <alignment horizontal="right" vertical="center" wrapText="1"/>
      <protection locked="0"/>
    </xf>
    <xf numFmtId="0" fontId="7" fillId="0" borderId="17" xfId="0" applyFont="1" applyFill="1" applyBorder="1" applyAlignment="1" applyProtection="1">
      <alignment horizontal="right" vertical="center" wrapText="1"/>
      <protection locked="0"/>
    </xf>
    <xf numFmtId="0" fontId="17" fillId="3" borderId="17" xfId="0" applyFont="1" applyFill="1" applyBorder="1" applyAlignment="1" applyProtection="1">
      <alignment horizontal="right" vertical="center"/>
      <protection locked="0"/>
    </xf>
    <xf numFmtId="0" fontId="23" fillId="2" borderId="47" xfId="0" applyFont="1" applyFill="1" applyBorder="1" applyAlignment="1" applyProtection="1">
      <alignment vertical="center"/>
      <protection locked="0"/>
    </xf>
    <xf numFmtId="0" fontId="23" fillId="2" borderId="24" xfId="0" applyFont="1" applyFill="1" applyBorder="1" applyAlignment="1" applyProtection="1">
      <alignment vertical="center"/>
      <protection locked="0"/>
    </xf>
    <xf numFmtId="0" fontId="17" fillId="2" borderId="24" xfId="0" applyFont="1" applyFill="1" applyBorder="1" applyAlignment="1" applyProtection="1">
      <alignment horizontal="justify" vertical="center"/>
      <protection locked="0"/>
    </xf>
    <xf numFmtId="0" fontId="7" fillId="4" borderId="1" xfId="0" applyFont="1" applyFill="1" applyBorder="1" applyAlignment="1" applyProtection="1">
      <alignment horizontal="left" vertical="center"/>
      <protection locked="0"/>
    </xf>
    <xf numFmtId="0" fontId="7" fillId="4" borderId="7" xfId="0" applyFont="1" applyFill="1" applyBorder="1" applyAlignment="1" applyProtection="1">
      <alignment horizontal="left" vertical="center"/>
      <protection locked="0"/>
    </xf>
    <xf numFmtId="4" fontId="7" fillId="4" borderId="3" xfId="0" applyNumberFormat="1" applyFont="1" applyFill="1" applyBorder="1" applyAlignment="1" applyProtection="1">
      <alignment horizontal="right" vertical="center" wrapText="1"/>
      <protection locked="0"/>
    </xf>
    <xf numFmtId="4" fontId="7" fillId="4" borderId="9" xfId="0" applyNumberFormat="1" applyFont="1" applyFill="1" applyBorder="1" applyAlignment="1" applyProtection="1">
      <alignment horizontal="right" vertical="center" wrapText="1"/>
      <protection locked="0"/>
    </xf>
    <xf numFmtId="0" fontId="2" fillId="3" borderId="2" xfId="0" applyFont="1" applyFill="1" applyBorder="1" applyAlignment="1" applyProtection="1">
      <alignment horizontal="justify" vertical="center"/>
      <protection locked="0"/>
    </xf>
    <xf numFmtId="0" fontId="7" fillId="0" borderId="2" xfId="0" applyFont="1" applyFill="1" applyBorder="1" applyAlignment="1" applyProtection="1">
      <alignment horizontal="center" vertical="center" wrapText="1"/>
      <protection locked="0"/>
    </xf>
    <xf numFmtId="4" fontId="17" fillId="3" borderId="3" xfId="0" applyNumberFormat="1" applyFont="1" applyFill="1" applyBorder="1" applyAlignment="1" applyProtection="1">
      <alignment horizontal="right" vertical="center"/>
      <protection locked="0"/>
    </xf>
    <xf numFmtId="0" fontId="37" fillId="3" borderId="8" xfId="0" applyFont="1" applyFill="1" applyBorder="1" applyAlignment="1" applyProtection="1">
      <alignment horizontal="justify" vertical="center"/>
      <protection locked="0"/>
    </xf>
    <xf numFmtId="0" fontId="7" fillId="0" borderId="8" xfId="0" applyFont="1" applyFill="1" applyBorder="1" applyAlignment="1" applyProtection="1">
      <alignment horizontal="center" vertical="center" wrapText="1"/>
      <protection locked="0"/>
    </xf>
    <xf numFmtId="0" fontId="2" fillId="3" borderId="30" xfId="0" applyFont="1" applyFill="1" applyBorder="1" applyAlignment="1" applyProtection="1">
      <alignment horizontal="justify" vertical="center"/>
      <protection locked="0"/>
    </xf>
    <xf numFmtId="0" fontId="2" fillId="3" borderId="14" xfId="0" applyFont="1" applyFill="1" applyBorder="1" applyAlignment="1" applyProtection="1">
      <alignment horizontal="justify" vertical="center"/>
      <protection locked="0"/>
    </xf>
    <xf numFmtId="0" fontId="21" fillId="3" borderId="14" xfId="0" applyFont="1" applyFill="1" applyBorder="1" applyAlignment="1" applyProtection="1">
      <alignment horizontal="justify" vertical="center"/>
      <protection locked="0"/>
    </xf>
    <xf numFmtId="0" fontId="2" fillId="3" borderId="31" xfId="0" applyFont="1" applyFill="1" applyBorder="1" applyAlignment="1" applyProtection="1">
      <alignment horizontal="justify" vertical="center"/>
      <protection locked="0"/>
    </xf>
    <xf numFmtId="0" fontId="21" fillId="3" borderId="31" xfId="0" applyFont="1" applyFill="1" applyBorder="1" applyAlignment="1" applyProtection="1">
      <alignment horizontal="justify" vertical="center"/>
      <protection locked="0"/>
    </xf>
    <xf numFmtId="0" fontId="17" fillId="3" borderId="1" xfId="0" applyFont="1" applyFill="1" applyBorder="1" applyAlignment="1" applyProtection="1">
      <alignment horizontal="justify" vertical="center"/>
      <protection locked="0"/>
    </xf>
    <xf numFmtId="0" fontId="23" fillId="3" borderId="7" xfId="0" applyFont="1" applyFill="1" applyBorder="1" applyAlignment="1" applyProtection="1">
      <alignment horizontal="left" vertical="center"/>
      <protection locked="0"/>
    </xf>
    <xf numFmtId="0" fontId="50" fillId="0" borderId="0" xfId="0" applyFont="1" applyAlignment="1" applyProtection="1">
      <alignment vertical="center"/>
      <protection locked="0"/>
    </xf>
    <xf numFmtId="49" fontId="50" fillId="0" borderId="0" xfId="0" applyNumberFormat="1" applyFont="1" applyAlignment="1" applyProtection="1">
      <alignment vertical="center"/>
      <protection locked="0"/>
    </xf>
    <xf numFmtId="0" fontId="58" fillId="0" borderId="0" xfId="0" applyFont="1" applyAlignment="1" applyProtection="1">
      <alignment vertical="center"/>
      <protection locked="0"/>
    </xf>
    <xf numFmtId="0" fontId="5" fillId="0" borderId="0" xfId="0" applyFont="1" applyFill="1" applyAlignment="1" applyProtection="1">
      <alignment vertical="center"/>
      <protection locked="0"/>
    </xf>
    <xf numFmtId="0" fontId="22"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3" fillId="0" borderId="0" xfId="0" applyFont="1" applyFill="1" applyAlignment="1" applyProtection="1">
      <alignment vertical="center"/>
      <protection locked="0"/>
    </xf>
    <xf numFmtId="49" fontId="3" fillId="0" borderId="0" xfId="0" applyNumberFormat="1" applyFont="1" applyFill="1" applyAlignment="1" applyProtection="1">
      <alignment vertical="center"/>
      <protection locked="0"/>
    </xf>
    <xf numFmtId="0" fontId="59" fillId="0" borderId="0" xfId="0" applyFont="1" applyFill="1" applyAlignment="1" applyProtection="1">
      <alignment vertical="center"/>
      <protection locked="0"/>
    </xf>
    <xf numFmtId="0" fontId="24" fillId="0" borderId="0" xfId="0" applyFont="1" applyFill="1" applyAlignment="1" applyProtection="1">
      <alignment vertical="center"/>
      <protection locked="0"/>
    </xf>
    <xf numFmtId="0" fontId="59" fillId="0" borderId="0" xfId="0" applyFont="1" applyFill="1" applyAlignment="1" applyProtection="1">
      <alignment horizontal="justify"/>
      <protection locked="0"/>
    </xf>
    <xf numFmtId="0" fontId="60" fillId="0" borderId="0" xfId="0" applyFont="1" applyFill="1" applyAlignment="1" applyProtection="1">
      <alignment horizontal="right"/>
      <protection locked="0"/>
    </xf>
    <xf numFmtId="0" fontId="1" fillId="0" borderId="51" xfId="0" applyFont="1" applyFill="1" applyBorder="1" applyAlignment="1" applyProtection="1">
      <alignment horizontal="left" vertical="center" wrapText="1" indent="2"/>
      <protection locked="0"/>
    </xf>
    <xf numFmtId="0" fontId="1" fillId="0" borderId="52" xfId="0" applyFont="1" applyFill="1" applyBorder="1" applyAlignment="1" applyProtection="1">
      <alignment horizontal="justify" vertical="center" wrapText="1"/>
      <protection locked="0"/>
    </xf>
    <xf numFmtId="49" fontId="27" fillId="0" borderId="16" xfId="0" applyNumberFormat="1" applyFont="1" applyFill="1" applyBorder="1" applyAlignment="1">
      <alignment horizontal="center" vertical="center" wrapText="1"/>
    </xf>
    <xf numFmtId="49" fontId="27" fillId="0" borderId="18" xfId="0" applyNumberFormat="1" applyFont="1" applyFill="1" applyBorder="1" applyAlignment="1">
      <alignment horizontal="center" vertical="center" wrapText="1"/>
    </xf>
    <xf numFmtId="0" fontId="7" fillId="0" borderId="0" xfId="0" applyFont="1" applyFill="1" applyAlignment="1" applyProtection="1">
      <alignment vertical="center"/>
      <protection locked="0"/>
    </xf>
    <xf numFmtId="49" fontId="27" fillId="0" borderId="16" xfId="0" applyNumberFormat="1" applyFont="1" applyFill="1" applyBorder="1" applyAlignment="1" applyProtection="1">
      <alignment horizontal="center" vertical="center" wrapText="1"/>
      <protection locked="0"/>
    </xf>
    <xf numFmtId="49" fontId="27" fillId="0" borderId="18" xfId="0" applyNumberFormat="1" applyFont="1" applyFill="1" applyBorder="1" applyAlignment="1" applyProtection="1">
      <alignment horizontal="center" vertical="center" wrapText="1"/>
      <protection locked="0"/>
    </xf>
    <xf numFmtId="49" fontId="7" fillId="0" borderId="0" xfId="0" applyNumberFormat="1" applyFont="1" applyFill="1" applyAlignment="1" applyProtection="1">
      <alignment vertical="center"/>
      <protection locked="0"/>
    </xf>
    <xf numFmtId="0" fontId="24" fillId="0" borderId="51" xfId="0" applyFont="1" applyFill="1" applyBorder="1" applyAlignment="1" applyProtection="1">
      <alignment horizontal="justify" vertical="center" wrapText="1"/>
      <protection locked="0"/>
    </xf>
    <xf numFmtId="0" fontId="3" fillId="0" borderId="47" xfId="0" applyFont="1" applyFill="1" applyBorder="1" applyAlignment="1" applyProtection="1">
      <alignment horizontal="justify" vertical="center" wrapText="1"/>
      <protection locked="0"/>
    </xf>
    <xf numFmtId="49" fontId="27" fillId="0" borderId="0" xfId="0" applyNumberFormat="1" applyFont="1" applyFill="1" applyAlignment="1" applyProtection="1">
      <alignment vertical="center"/>
      <protection locked="0"/>
    </xf>
    <xf numFmtId="0" fontId="7" fillId="0" borderId="15"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1" fillId="0" borderId="51" xfId="0" applyFont="1" applyFill="1" applyBorder="1" applyAlignment="1" applyProtection="1">
      <alignment horizontal="justify" vertical="center" wrapText="1"/>
      <protection locked="0"/>
    </xf>
    <xf numFmtId="4" fontId="1" fillId="0" borderId="17" xfId="0" applyNumberFormat="1" applyFont="1" applyFill="1" applyBorder="1" applyAlignment="1" applyProtection="1">
      <alignment horizontal="justify" vertical="center" wrapText="1"/>
    </xf>
    <xf numFmtId="4" fontId="1" fillId="0" borderId="50" xfId="0" applyNumberFormat="1" applyFont="1" applyFill="1" applyBorder="1" applyAlignment="1" applyProtection="1">
      <alignment horizontal="justify" vertical="center" wrapText="1"/>
    </xf>
    <xf numFmtId="4" fontId="1" fillId="0" borderId="17" xfId="0" applyNumberFormat="1" applyFont="1" applyFill="1" applyBorder="1" applyAlignment="1" applyProtection="1">
      <alignment horizontal="right" vertical="center" wrapText="1"/>
      <protection locked="0"/>
    </xf>
    <xf numFmtId="4" fontId="1" fillId="0" borderId="17" xfId="0" applyNumberFormat="1" applyFont="1" applyFill="1" applyBorder="1" applyAlignment="1" applyProtection="1">
      <alignment horizontal="right" vertical="center" wrapText="1"/>
    </xf>
    <xf numFmtId="0" fontId="12" fillId="0" borderId="15" xfId="0" applyFont="1" applyFill="1" applyBorder="1" applyAlignment="1" applyProtection="1">
      <alignment horizontal="center" vertical="center" wrapText="1"/>
      <protection locked="0"/>
    </xf>
    <xf numFmtId="0" fontId="12" fillId="0" borderId="25" xfId="0" applyFont="1" applyFill="1" applyBorder="1" applyAlignment="1" applyProtection="1">
      <alignment horizontal="center" vertical="center" wrapText="1"/>
      <protection locked="0"/>
    </xf>
    <xf numFmtId="4" fontId="1" fillId="0" borderId="50" xfId="0" applyNumberFormat="1" applyFont="1" applyFill="1" applyBorder="1" applyAlignment="1" applyProtection="1">
      <alignment horizontal="right" vertical="center" wrapText="1"/>
    </xf>
    <xf numFmtId="0" fontId="1" fillId="0" borderId="51" xfId="0" applyFont="1" applyFill="1" applyBorder="1" applyAlignment="1" applyProtection="1">
      <alignment horizontal="left" vertical="center" wrapText="1" indent="1"/>
      <protection locked="0"/>
    </xf>
    <xf numFmtId="0" fontId="0" fillId="0" borderId="0" xfId="0" applyFill="1" applyProtection="1">
      <protection locked="0"/>
    </xf>
    <xf numFmtId="4" fontId="7" fillId="0" borderId="0" xfId="0" applyNumberFormat="1" applyFont="1" applyFill="1" applyBorder="1" applyAlignment="1" applyProtection="1">
      <alignment horizontal="right" vertical="top"/>
      <protection locked="0"/>
    </xf>
    <xf numFmtId="4" fontId="12" fillId="0" borderId="15" xfId="0" applyNumberFormat="1" applyFont="1" applyFill="1" applyBorder="1" applyAlignment="1" applyProtection="1">
      <alignment horizontal="center" vertical="center" wrapText="1"/>
      <protection locked="0"/>
    </xf>
    <xf numFmtId="4" fontId="12" fillId="0" borderId="25" xfId="0" applyNumberFormat="1" applyFont="1" applyFill="1" applyBorder="1" applyAlignment="1" applyProtection="1">
      <alignment horizontal="center" vertical="center" wrapText="1"/>
      <protection locked="0"/>
    </xf>
    <xf numFmtId="0" fontId="62" fillId="0" borderId="0" xfId="0" applyFont="1" applyFill="1" applyProtection="1">
      <protection locked="0"/>
    </xf>
    <xf numFmtId="4" fontId="12" fillId="0" borderId="16" xfId="0" applyNumberFormat="1" applyFont="1" applyFill="1" applyBorder="1" applyAlignment="1" applyProtection="1">
      <alignment horizontal="center" vertical="center" wrapText="1"/>
      <protection locked="0"/>
    </xf>
    <xf numFmtId="4" fontId="12" fillId="0" borderId="18" xfId="0" applyNumberFormat="1" applyFont="1" applyFill="1" applyBorder="1" applyAlignment="1" applyProtection="1">
      <alignment horizontal="center" vertical="center" wrapText="1"/>
      <protection locked="0"/>
    </xf>
    <xf numFmtId="0" fontId="5" fillId="0" borderId="51" xfId="0" applyFont="1" applyFill="1" applyBorder="1" applyAlignment="1" applyProtection="1">
      <alignment horizontal="justify" vertical="center" wrapText="1"/>
      <protection locked="0"/>
    </xf>
    <xf numFmtId="4" fontId="5" fillId="0" borderId="17" xfId="0" applyNumberFormat="1" applyFont="1" applyFill="1" applyBorder="1" applyAlignment="1" applyProtection="1">
      <alignment horizontal="justify" vertical="center" wrapText="1"/>
      <protection locked="0"/>
    </xf>
    <xf numFmtId="4" fontId="5" fillId="0" borderId="50" xfId="0" applyNumberFormat="1" applyFont="1" applyFill="1" applyBorder="1" applyAlignment="1" applyProtection="1">
      <alignment horizontal="justify" vertical="center" wrapText="1"/>
      <protection locked="0"/>
    </xf>
    <xf numFmtId="4" fontId="0" fillId="0" borderId="0" xfId="0" applyNumberFormat="1" applyFill="1" applyProtection="1">
      <protection locked="0"/>
    </xf>
    <xf numFmtId="0" fontId="3" fillId="0" borderId="0" xfId="0" applyFont="1" applyFill="1" applyBorder="1" applyAlignment="1">
      <alignment horizontal="left" vertical="top"/>
    </xf>
    <xf numFmtId="0" fontId="3" fillId="0" borderId="47" xfId="0" applyFont="1" applyFill="1" applyBorder="1" applyAlignment="1" applyProtection="1">
      <alignment horizontal="center" vertical="center" wrapText="1"/>
      <protection locked="0"/>
    </xf>
    <xf numFmtId="0" fontId="3" fillId="0" borderId="48" xfId="0" applyFont="1" applyFill="1" applyBorder="1" applyAlignment="1" applyProtection="1">
      <alignment horizontal="center" vertical="center" wrapText="1"/>
      <protection locked="0"/>
    </xf>
    <xf numFmtId="49" fontId="3" fillId="0" borderId="51" xfId="0" applyNumberFormat="1" applyFont="1" applyFill="1" applyBorder="1" applyAlignment="1">
      <alignment horizontal="left" vertical="center" wrapText="1"/>
    </xf>
    <xf numFmtId="49" fontId="3" fillId="0" borderId="17" xfId="0" applyNumberFormat="1" applyFont="1" applyFill="1" applyBorder="1" applyAlignment="1">
      <alignment horizontal="left" vertical="center" wrapText="1"/>
    </xf>
    <xf numFmtId="49" fontId="3" fillId="0" borderId="17"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27" fillId="4" borderId="16" xfId="0" applyNumberFormat="1" applyFont="1" applyFill="1" applyBorder="1" applyAlignment="1">
      <alignment horizontal="center" vertical="center" wrapText="1"/>
    </xf>
    <xf numFmtId="0" fontId="5" fillId="0" borderId="0" xfId="0" applyFont="1" applyProtection="1"/>
    <xf numFmtId="0" fontId="11" fillId="4" borderId="0" xfId="0" applyFont="1" applyFill="1" applyBorder="1" applyAlignment="1" applyProtection="1">
      <alignment horizontal="right"/>
      <protection locked="0"/>
    </xf>
    <xf numFmtId="0" fontId="40" fillId="0" borderId="0" xfId="0" applyFont="1" applyAlignment="1" applyProtection="1">
      <protection locked="0"/>
    </xf>
    <xf numFmtId="0" fontId="41" fillId="0" borderId="29" xfId="0" applyFont="1" applyBorder="1" applyAlignment="1" applyProtection="1">
      <alignment horizontal="center" vertical="center" wrapText="1"/>
      <protection locked="0"/>
    </xf>
    <xf numFmtId="0" fontId="41" fillId="0" borderId="15" xfId="0" applyFont="1" applyBorder="1" applyAlignment="1" applyProtection="1">
      <alignment horizontal="center" vertical="center" wrapText="1"/>
      <protection locked="0"/>
    </xf>
    <xf numFmtId="0" fontId="41" fillId="0" borderId="25" xfId="0" applyFont="1" applyBorder="1" applyAlignment="1" applyProtection="1">
      <alignment horizontal="center" vertical="center" wrapText="1"/>
      <protection locked="0"/>
    </xf>
    <xf numFmtId="0" fontId="41" fillId="0" borderId="27"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5" xfId="0" applyFont="1" applyBorder="1" applyAlignment="1" applyProtection="1">
      <alignment horizontal="center" vertical="center"/>
      <protection locked="0"/>
    </xf>
    <xf numFmtId="0" fontId="41" fillId="0" borderId="14" xfId="0" applyFont="1" applyBorder="1" applyAlignment="1" applyProtection="1">
      <alignment horizontal="center" vertical="center"/>
      <protection locked="0"/>
    </xf>
    <xf numFmtId="4" fontId="41" fillId="0" borderId="17" xfId="0" applyNumberFormat="1" applyFont="1" applyBorder="1" applyAlignment="1" applyProtection="1">
      <alignment horizontal="right" vertical="center"/>
      <protection locked="0"/>
    </xf>
    <xf numFmtId="4" fontId="41" fillId="0" borderId="14" xfId="0" applyNumberFormat="1" applyFont="1" applyBorder="1" applyAlignment="1" applyProtection="1">
      <alignment horizontal="right" vertical="center"/>
      <protection locked="0"/>
    </xf>
    <xf numFmtId="4" fontId="41" fillId="0" borderId="6" xfId="0" applyNumberFormat="1" applyFont="1" applyBorder="1" applyAlignment="1" applyProtection="1">
      <alignment horizontal="right" vertical="center"/>
      <protection locked="0"/>
    </xf>
    <xf numFmtId="0" fontId="41" fillId="0" borderId="14" xfId="0" applyFont="1" applyBorder="1" applyAlignment="1" applyProtection="1">
      <alignment horizontal="left" vertical="center"/>
      <protection locked="0"/>
    </xf>
    <xf numFmtId="0" fontId="41" fillId="0" borderId="14" xfId="0" applyFont="1" applyBorder="1" applyAlignment="1" applyProtection="1">
      <alignment horizontal="left" vertical="center" wrapText="1"/>
      <protection locked="0"/>
    </xf>
    <xf numFmtId="0" fontId="5" fillId="0" borderId="0" xfId="0" applyFont="1" applyAlignment="1" applyProtection="1">
      <alignment wrapText="1"/>
      <protection locked="0"/>
    </xf>
    <xf numFmtId="0" fontId="41" fillId="0" borderId="10" xfId="0" applyFont="1" applyBorder="1" applyAlignment="1" applyProtection="1">
      <alignment horizontal="center" vertical="center"/>
      <protection locked="0"/>
    </xf>
    <xf numFmtId="0" fontId="41" fillId="0" borderId="23" xfId="0" applyFont="1" applyBorder="1" applyAlignment="1" applyProtection="1">
      <alignment vertical="center"/>
      <protection locked="0"/>
    </xf>
    <xf numFmtId="0" fontId="42" fillId="0" borderId="0" xfId="0" applyFont="1" applyProtection="1">
      <protection locked="0"/>
    </xf>
    <xf numFmtId="4" fontId="41" fillId="0" borderId="17" xfId="0" applyNumberFormat="1" applyFont="1" applyBorder="1" applyAlignment="1" applyProtection="1">
      <alignment horizontal="right" vertical="center"/>
    </xf>
    <xf numFmtId="4" fontId="41" fillId="0" borderId="14" xfId="0" applyNumberFormat="1" applyFont="1" applyBorder="1" applyAlignment="1" applyProtection="1">
      <alignment horizontal="right" vertical="center"/>
    </xf>
    <xf numFmtId="4" fontId="41" fillId="0" borderId="6" xfId="0" applyNumberFormat="1" applyFont="1" applyBorder="1" applyAlignment="1" applyProtection="1">
      <alignment horizontal="right" vertical="center"/>
    </xf>
    <xf numFmtId="4" fontId="41" fillId="0" borderId="24" xfId="0" applyNumberFormat="1" applyFont="1" applyBorder="1" applyAlignment="1" applyProtection="1">
      <alignment horizontal="right" vertical="center"/>
    </xf>
    <xf numFmtId="4" fontId="41" fillId="0" borderId="48" xfId="0" applyNumberFormat="1" applyFont="1" applyBorder="1" applyAlignment="1" applyProtection="1">
      <alignment horizontal="right" vertical="center"/>
    </xf>
    <xf numFmtId="0" fontId="22" fillId="0" borderId="0" xfId="0" applyFont="1" applyAlignment="1" applyProtection="1">
      <protection locked="0"/>
    </xf>
    <xf numFmtId="0" fontId="41" fillId="0" borderId="17" xfId="0" applyFont="1" applyBorder="1" applyAlignment="1" applyProtection="1">
      <alignment horizontal="center" vertical="center"/>
      <protection locked="0"/>
    </xf>
    <xf numFmtId="0" fontId="41" fillId="0" borderId="6" xfId="0" applyFont="1" applyBorder="1" applyAlignment="1" applyProtection="1">
      <alignment horizontal="center" vertical="center"/>
      <protection locked="0"/>
    </xf>
    <xf numFmtId="4" fontId="41" fillId="0" borderId="12" xfId="0" applyNumberFormat="1" applyFont="1" applyBorder="1" applyAlignment="1" applyProtection="1">
      <alignment horizontal="right" vertical="center"/>
    </xf>
    <xf numFmtId="0" fontId="0" fillId="0" borderId="0" xfId="0" applyProtection="1">
      <protection locked="0"/>
    </xf>
    <xf numFmtId="0" fontId="12" fillId="0" borderId="8" xfId="0" applyFont="1" applyFill="1" applyBorder="1" applyAlignment="1" applyProtection="1">
      <alignment vertical="center" wrapText="1"/>
      <protection locked="0"/>
    </xf>
    <xf numFmtId="49" fontId="27" fillId="4" borderId="16" xfId="0" applyNumberFormat="1" applyFont="1" applyFill="1" applyBorder="1" applyAlignment="1" applyProtection="1">
      <alignment horizontal="center" vertical="center" wrapText="1"/>
      <protection locked="0"/>
    </xf>
    <xf numFmtId="4" fontId="5" fillId="0" borderId="17" xfId="0" applyNumberFormat="1" applyFont="1" applyBorder="1" applyAlignment="1" applyProtection="1">
      <alignment horizontal="right" vertical="center" wrapText="1"/>
      <protection locked="0"/>
    </xf>
    <xf numFmtId="0" fontId="39" fillId="0" borderId="5" xfId="0" applyFont="1" applyBorder="1" applyAlignment="1" applyProtection="1">
      <alignment vertical="center" wrapText="1"/>
      <protection locked="0"/>
    </xf>
    <xf numFmtId="4" fontId="39" fillId="0" borderId="17" xfId="0" applyNumberFormat="1" applyFont="1" applyBorder="1" applyAlignment="1" applyProtection="1">
      <alignment horizontal="right" vertical="center" wrapText="1"/>
      <protection locked="0"/>
    </xf>
    <xf numFmtId="0" fontId="64" fillId="0" borderId="0" xfId="0" applyFont="1" applyProtection="1">
      <protection locked="0"/>
    </xf>
    <xf numFmtId="0" fontId="12" fillId="0" borderId="51" xfId="0" applyFont="1" applyBorder="1" applyAlignment="1" applyProtection="1">
      <alignment vertical="top" wrapText="1"/>
      <protection locked="0"/>
    </xf>
    <xf numFmtId="0" fontId="52" fillId="0" borderId="0" xfId="0" applyFont="1" applyProtection="1">
      <protection locked="0"/>
    </xf>
    <xf numFmtId="0" fontId="0" fillId="0" borderId="0" xfId="0" applyFont="1" applyProtection="1">
      <protection locked="0"/>
    </xf>
    <xf numFmtId="0" fontId="0" fillId="0" borderId="0" xfId="0" applyAlignment="1" applyProtection="1">
      <alignment wrapText="1"/>
      <protection locked="0"/>
    </xf>
    <xf numFmtId="0" fontId="5" fillId="0" borderId="51" xfId="0" applyFont="1" applyBorder="1" applyAlignment="1" applyProtection="1">
      <alignment horizontal="justify" vertical="center" wrapText="1"/>
      <protection locked="0"/>
    </xf>
    <xf numFmtId="0" fontId="24" fillId="0" borderId="51" xfId="0" applyFont="1" applyBorder="1" applyAlignment="1" applyProtection="1">
      <alignment horizontal="left" vertical="center" wrapText="1" indent="4"/>
      <protection locked="0"/>
    </xf>
    <xf numFmtId="0" fontId="3" fillId="0" borderId="47" xfId="0" applyFont="1" applyBorder="1" applyAlignment="1" applyProtection="1">
      <alignment horizontal="justify" vertical="center" wrapText="1"/>
      <protection locked="0"/>
    </xf>
    <xf numFmtId="0" fontId="7" fillId="0" borderId="0" xfId="0" applyFont="1" applyFill="1" applyBorder="1" applyAlignment="1">
      <alignment horizontal="right"/>
    </xf>
    <xf numFmtId="0" fontId="40" fillId="0" borderId="0" xfId="0" applyFont="1" applyFill="1" applyBorder="1" applyAlignment="1">
      <alignment horizontal="center"/>
    </xf>
    <xf numFmtId="0" fontId="5" fillId="0" borderId="0" xfId="0" applyFont="1" applyFill="1" applyAlignment="1"/>
    <xf numFmtId="0" fontId="5" fillId="0" borderId="0" xfId="0" applyFont="1" applyFill="1" applyAlignment="1">
      <alignment horizontal="center" vertical="center"/>
    </xf>
    <xf numFmtId="0" fontId="41" fillId="0" borderId="0" xfId="0" applyFont="1" applyFill="1" applyBorder="1" applyAlignment="1">
      <alignment horizontal="center" vertical="center"/>
    </xf>
    <xf numFmtId="0" fontId="41" fillId="0" borderId="5" xfId="0" applyFont="1" applyFill="1" applyBorder="1" applyAlignment="1">
      <alignment horizontal="left" vertical="center"/>
    </xf>
    <xf numFmtId="0" fontId="41"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41" fillId="0" borderId="5" xfId="0" applyFont="1" applyFill="1" applyBorder="1" applyAlignment="1">
      <alignment horizontal="center" vertical="center"/>
    </xf>
    <xf numFmtId="0" fontId="5" fillId="0" borderId="5" xfId="0" applyFont="1" applyFill="1" applyBorder="1" applyAlignment="1"/>
    <xf numFmtId="0" fontId="5" fillId="0" borderId="7" xfId="0" applyFont="1" applyFill="1" applyBorder="1" applyAlignment="1"/>
    <xf numFmtId="0" fontId="44" fillId="0" borderId="0" xfId="0" applyFont="1" applyFill="1" applyAlignment="1"/>
    <xf numFmtId="0" fontId="41" fillId="0" borderId="0" xfId="0" applyFont="1" applyFill="1" applyBorder="1" applyAlignment="1">
      <alignment horizontal="left" vertical="center"/>
    </xf>
    <xf numFmtId="0" fontId="41" fillId="0" borderId="3" xfId="0" applyFont="1" applyFill="1" applyBorder="1" applyAlignment="1">
      <alignment horizontal="center" vertical="center"/>
    </xf>
    <xf numFmtId="0" fontId="7" fillId="4" borderId="0" xfId="0" applyFont="1" applyFill="1" applyBorder="1" applyAlignment="1" applyProtection="1">
      <alignment horizontal="right"/>
      <protection locked="0"/>
    </xf>
    <xf numFmtId="0" fontId="41" fillId="0" borderId="5" xfId="0" applyFont="1" applyBorder="1" applyAlignment="1" applyProtection="1">
      <alignment horizontal="left" vertical="center"/>
      <protection locked="0"/>
    </xf>
    <xf numFmtId="4" fontId="41" fillId="0" borderId="50" xfId="0" applyNumberFormat="1" applyFont="1" applyBorder="1" applyAlignment="1" applyProtection="1">
      <alignment horizontal="right" vertical="center"/>
      <protection locked="0"/>
    </xf>
    <xf numFmtId="0" fontId="42" fillId="0" borderId="14" xfId="0" applyFont="1" applyBorder="1" applyAlignment="1" applyProtection="1">
      <alignment horizontal="left" vertical="center"/>
      <protection locked="0"/>
    </xf>
    <xf numFmtId="0" fontId="41" fillId="2" borderId="15" xfId="0" applyFont="1" applyFill="1" applyBorder="1" applyAlignment="1" applyProtection="1">
      <alignment horizontal="center" vertical="center"/>
      <protection locked="0"/>
    </xf>
    <xf numFmtId="0" fontId="41" fillId="2" borderId="16" xfId="0" applyFont="1" applyFill="1" applyBorder="1" applyAlignment="1" applyProtection="1">
      <alignment horizontal="center" vertical="center"/>
      <protection locked="0"/>
    </xf>
    <xf numFmtId="0" fontId="41" fillId="0" borderId="9" xfId="0" applyFont="1" applyBorder="1" applyAlignment="1" applyProtection="1">
      <alignment horizontal="center" vertical="center"/>
      <protection locked="0"/>
    </xf>
    <xf numFmtId="0" fontId="63" fillId="0" borderId="0" xfId="0" applyFont="1" applyAlignment="1" applyProtection="1">
      <protection locked="0"/>
    </xf>
    <xf numFmtId="0" fontId="63" fillId="0" borderId="0" xfId="0" applyFont="1" applyProtection="1">
      <protection locked="0"/>
    </xf>
    <xf numFmtId="4" fontId="41" fillId="0" borderId="50" xfId="0" applyNumberFormat="1" applyFont="1" applyBorder="1" applyAlignment="1" applyProtection="1">
      <alignment horizontal="right" vertical="center"/>
    </xf>
    <xf numFmtId="0" fontId="40" fillId="0" borderId="0" xfId="0" applyFont="1" applyBorder="1" applyAlignment="1" applyProtection="1">
      <alignment horizontal="center"/>
      <protection locked="0"/>
    </xf>
    <xf numFmtId="0" fontId="41" fillId="0" borderId="29" xfId="0" applyFont="1" applyBorder="1" applyAlignment="1" applyProtection="1">
      <alignment horizontal="center" vertical="center"/>
      <protection locked="0"/>
    </xf>
    <xf numFmtId="0" fontId="41" fillId="0" borderId="14" xfId="0" applyFont="1" applyFill="1" applyBorder="1" applyAlignment="1" applyProtection="1">
      <alignment horizontal="center" vertical="center"/>
      <protection locked="0"/>
    </xf>
    <xf numFmtId="0" fontId="41" fillId="0" borderId="14" xfId="0" applyFont="1" applyFill="1" applyBorder="1" applyAlignment="1" applyProtection="1">
      <alignment horizontal="left" vertical="center"/>
      <protection locked="0"/>
    </xf>
    <xf numFmtId="0" fontId="46" fillId="0" borderId="0" xfId="12" applyFont="1" applyAlignment="1" applyProtection="1">
      <alignment horizontal="center" vertical="center"/>
      <protection locked="0"/>
    </xf>
    <xf numFmtId="0" fontId="65" fillId="0" borderId="0" xfId="0" applyFont="1" applyProtection="1">
      <protection locked="0"/>
    </xf>
    <xf numFmtId="4" fontId="41" fillId="0" borderId="6" xfId="6" applyNumberFormat="1" applyFont="1" applyBorder="1" applyAlignment="1" applyProtection="1">
      <alignment horizontal="right" vertical="center" wrapText="1"/>
    </xf>
    <xf numFmtId="4" fontId="41" fillId="0" borderId="17" xfId="0" applyNumberFormat="1" applyFont="1" applyBorder="1" applyAlignment="1" applyProtection="1">
      <alignment horizontal="right" vertical="center" wrapText="1"/>
    </xf>
    <xf numFmtId="4" fontId="41" fillId="0" borderId="14" xfId="6" applyNumberFormat="1" applyFont="1" applyBorder="1" applyAlignment="1" applyProtection="1">
      <alignment horizontal="right" vertical="center" wrapText="1"/>
    </xf>
    <xf numFmtId="0" fontId="12" fillId="0" borderId="0" xfId="0" applyFont="1" applyFill="1" applyBorder="1" applyAlignment="1" applyProtection="1">
      <alignment vertical="center"/>
      <protection locked="0"/>
    </xf>
    <xf numFmtId="4" fontId="7" fillId="0" borderId="8" xfId="0" applyNumberFormat="1" applyFont="1" applyFill="1" applyBorder="1" applyAlignment="1" applyProtection="1">
      <alignment horizontal="left" vertical="top"/>
      <protection locked="0"/>
    </xf>
    <xf numFmtId="0" fontId="7" fillId="0" borderId="47" xfId="0" applyFont="1" applyFill="1" applyBorder="1" applyAlignment="1" applyProtection="1">
      <alignment vertical="center"/>
      <protection locked="0"/>
    </xf>
    <xf numFmtId="0" fontId="5" fillId="0" borderId="0" xfId="0" applyFont="1" applyFill="1" applyAlignment="1" applyProtection="1">
      <alignment vertical="center" wrapText="1"/>
      <protection locked="0"/>
    </xf>
    <xf numFmtId="0" fontId="7" fillId="0" borderId="2"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0" fontId="23" fillId="0" borderId="49" xfId="0" applyFont="1" applyFill="1" applyBorder="1" applyAlignment="1" applyProtection="1">
      <alignment vertical="center"/>
      <protection locked="0"/>
    </xf>
    <xf numFmtId="0" fontId="17" fillId="0" borderId="15" xfId="0" applyFont="1" applyFill="1" applyBorder="1" applyAlignment="1" applyProtection="1">
      <alignment horizontal="justify" vertical="center"/>
      <protection locked="0"/>
    </xf>
    <xf numFmtId="0" fontId="2" fillId="0" borderId="51" xfId="0" applyFont="1" applyFill="1" applyBorder="1" applyAlignment="1" applyProtection="1">
      <alignment horizontal="left" vertical="center" indent="3"/>
      <protection locked="0"/>
    </xf>
    <xf numFmtId="0" fontId="23" fillId="0" borderId="52" xfId="0" applyFont="1" applyFill="1" applyBorder="1" applyAlignment="1" applyProtection="1">
      <alignment vertical="center"/>
      <protection locked="0"/>
    </xf>
    <xf numFmtId="0" fontId="2" fillId="0" borderId="2" xfId="0" applyFont="1" applyFill="1" applyBorder="1" applyAlignment="1" applyProtection="1">
      <alignment horizontal="justify" vertical="center"/>
      <protection locked="0"/>
    </xf>
    <xf numFmtId="0" fontId="23" fillId="0" borderId="8" xfId="0" applyFont="1" applyFill="1" applyBorder="1" applyAlignment="1" applyProtection="1">
      <alignment horizontal="left" vertical="center"/>
      <protection locked="0"/>
    </xf>
    <xf numFmtId="0" fontId="23" fillId="0" borderId="51" xfId="0" applyFont="1" applyFill="1" applyBorder="1" applyAlignment="1" applyProtection="1">
      <alignment vertical="center"/>
      <protection locked="0"/>
    </xf>
    <xf numFmtId="0" fontId="2" fillId="0" borderId="52" xfId="0" applyFont="1" applyFill="1" applyBorder="1" applyAlignment="1" applyProtection="1">
      <alignment horizontal="justify" vertical="center"/>
      <protection locked="0"/>
    </xf>
    <xf numFmtId="4" fontId="5" fillId="0" borderId="0" xfId="0" applyNumberFormat="1" applyFont="1" applyFill="1" applyAlignment="1" applyProtection="1">
      <alignment horizontal="right" vertical="center"/>
      <protection locked="0"/>
    </xf>
    <xf numFmtId="0" fontId="5" fillId="0" borderId="0" xfId="0" applyFont="1" applyFill="1" applyAlignment="1" applyProtection="1">
      <alignment vertical="center" wrapText="1"/>
    </xf>
    <xf numFmtId="4" fontId="7" fillId="0" borderId="2" xfId="0" applyNumberFormat="1" applyFont="1" applyFill="1" applyBorder="1" applyAlignment="1" applyProtection="1">
      <alignment horizontal="right" vertical="center" wrapText="1"/>
    </xf>
    <xf numFmtId="4" fontId="7" fillId="0" borderId="8" xfId="0" applyNumberFormat="1" applyFont="1" applyFill="1" applyBorder="1" applyAlignment="1" applyProtection="1">
      <alignment horizontal="right" vertical="center" wrapText="1"/>
    </xf>
    <xf numFmtId="4" fontId="7" fillId="2" borderId="25" xfId="0" applyNumberFormat="1" applyFont="1" applyFill="1" applyBorder="1" applyAlignment="1" applyProtection="1">
      <alignment horizontal="right" vertical="center" wrapText="1"/>
    </xf>
    <xf numFmtId="0" fontId="5" fillId="0" borderId="0" xfId="0" applyFont="1" applyFill="1" applyAlignment="1" applyProtection="1">
      <alignment vertical="center"/>
    </xf>
    <xf numFmtId="4" fontId="17" fillId="0" borderId="50" xfId="0" applyNumberFormat="1" applyFont="1" applyFill="1" applyBorder="1" applyAlignment="1" applyProtection="1">
      <alignment horizontal="right" vertical="center"/>
    </xf>
    <xf numFmtId="4" fontId="17" fillId="0" borderId="18" xfId="0" applyNumberFormat="1" applyFont="1" applyFill="1" applyBorder="1" applyAlignment="1" applyProtection="1">
      <alignment horizontal="right" vertical="center"/>
    </xf>
    <xf numFmtId="4" fontId="17" fillId="0" borderId="2" xfId="0" applyNumberFormat="1" applyFont="1" applyFill="1" applyBorder="1" applyAlignment="1" applyProtection="1">
      <alignment horizontal="right" vertical="center"/>
    </xf>
    <xf numFmtId="4" fontId="17" fillId="0" borderId="8" xfId="0" applyNumberFormat="1" applyFont="1" applyFill="1" applyBorder="1" applyAlignment="1" applyProtection="1">
      <alignment horizontal="right" vertical="center"/>
    </xf>
    <xf numFmtId="0" fontId="22" fillId="0" borderId="0" xfId="0" applyFont="1" applyBorder="1" applyAlignment="1" applyProtection="1">
      <alignment horizontal="left" vertical="center"/>
    </xf>
    <xf numFmtId="0" fontId="61" fillId="0" borderId="0" xfId="0" applyFont="1" applyBorder="1" applyAlignment="1" applyProtection="1">
      <alignment horizontal="center" vertical="center"/>
    </xf>
    <xf numFmtId="0" fontId="7" fillId="0" borderId="0" xfId="0" applyFont="1" applyFill="1" applyBorder="1" applyAlignment="1" applyProtection="1">
      <alignment horizontal="lef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4" fontId="17" fillId="3" borderId="50" xfId="0" applyNumberFormat="1" applyFont="1" applyFill="1" applyBorder="1" applyAlignment="1" applyProtection="1">
      <alignment horizontal="right" vertical="center"/>
    </xf>
    <xf numFmtId="4" fontId="17" fillId="3" borderId="18" xfId="0" applyNumberFormat="1" applyFont="1" applyFill="1" applyBorder="1" applyAlignment="1" applyProtection="1">
      <alignment horizontal="right" vertical="center"/>
    </xf>
    <xf numFmtId="0" fontId="67" fillId="0" borderId="0" xfId="0" applyFont="1" applyFill="1" applyBorder="1" applyAlignment="1" applyProtection="1">
      <alignment horizontal="center"/>
      <protection locked="0"/>
    </xf>
    <xf numFmtId="0" fontId="66" fillId="0" borderId="0" xfId="0" applyFont="1" applyBorder="1" applyAlignment="1" applyProtection="1">
      <alignment horizontal="left"/>
      <protection locked="0"/>
    </xf>
    <xf numFmtId="0" fontId="61" fillId="0" borderId="0" xfId="0" applyFont="1" applyBorder="1" applyAlignment="1" applyProtection="1">
      <alignment horizontal="left"/>
      <protection locked="0"/>
    </xf>
    <xf numFmtId="0" fontId="66" fillId="0" borderId="0" xfId="0" applyFont="1" applyFill="1" applyAlignment="1" applyProtection="1">
      <alignment horizontal="center" vertical="center"/>
      <protection locked="0"/>
    </xf>
    <xf numFmtId="0" fontId="68" fillId="0" borderId="0" xfId="0" applyFont="1" applyFill="1" applyAlignment="1" applyProtection="1">
      <alignment horizontal="center" vertical="center"/>
      <protection locked="0"/>
    </xf>
    <xf numFmtId="0" fontId="68" fillId="0" borderId="0" xfId="0" applyFont="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4" fontId="0" fillId="0" borderId="8" xfId="0" applyNumberFormat="1" applyFill="1" applyBorder="1" applyAlignment="1" applyProtection="1">
      <alignment horizontal="center"/>
      <protection locked="0"/>
    </xf>
    <xf numFmtId="0" fontId="68" fillId="0" borderId="0" xfId="0" applyFont="1" applyAlignment="1" applyProtection="1">
      <alignment horizontal="center" wrapText="1"/>
    </xf>
    <xf numFmtId="4" fontId="12" fillId="0" borderId="8" xfId="0" applyNumberFormat="1" applyFont="1" applyFill="1" applyBorder="1" applyAlignment="1" applyProtection="1">
      <alignment vertical="top"/>
      <protection locked="0"/>
    </xf>
    <xf numFmtId="4" fontId="17" fillId="0" borderId="9" xfId="0" applyNumberFormat="1" applyFont="1" applyBorder="1" applyAlignment="1" applyProtection="1">
      <alignment horizontal="left" vertical="top"/>
      <protection locked="0"/>
    </xf>
    <xf numFmtId="4" fontId="66" fillId="0" borderId="0" xfId="0" applyNumberFormat="1" applyFont="1" applyBorder="1" applyAlignment="1" applyProtection="1">
      <alignment horizontal="left"/>
      <protection locked="0"/>
    </xf>
    <xf numFmtId="4" fontId="7" fillId="0" borderId="0" xfId="0" applyNumberFormat="1" applyFont="1" applyFill="1" applyProtection="1">
      <protection locked="0"/>
    </xf>
    <xf numFmtId="4" fontId="5" fillId="0" borderId="0" xfId="0" applyNumberFormat="1" applyFont="1" applyBorder="1" applyAlignment="1" applyProtection="1">
      <alignment horizontal="left"/>
      <protection locked="0"/>
    </xf>
    <xf numFmtId="0" fontId="67" fillId="0" borderId="0" xfId="0" applyFont="1" applyFill="1" applyBorder="1" applyAlignment="1" applyProtection="1">
      <alignment horizontal="left"/>
    </xf>
    <xf numFmtId="0" fontId="68" fillId="0" borderId="0" xfId="0" applyFont="1" applyAlignment="1" applyProtection="1">
      <alignment horizontal="center"/>
      <protection locked="0"/>
    </xf>
    <xf numFmtId="0" fontId="11" fillId="0" borderId="0" xfId="0" applyFont="1" applyBorder="1" applyAlignment="1" applyProtection="1">
      <alignment horizontal="center" vertical="center" wrapText="1"/>
      <protection locked="0"/>
    </xf>
    <xf numFmtId="0" fontId="12" fillId="0" borderId="10" xfId="0" applyFont="1" applyBorder="1" applyAlignment="1" applyProtection="1">
      <alignment vertical="center" wrapText="1"/>
      <protection locked="0"/>
    </xf>
    <xf numFmtId="0" fontId="12" fillId="0" borderId="12" xfId="0" applyFont="1" applyBorder="1" applyAlignment="1" applyProtection="1">
      <alignment vertical="center" wrapText="1"/>
      <protection locked="0"/>
    </xf>
    <xf numFmtId="4" fontId="12" fillId="0" borderId="10" xfId="0" applyNumberFormat="1" applyFont="1" applyBorder="1" applyAlignment="1" applyProtection="1">
      <alignment vertical="center"/>
      <protection locked="0"/>
    </xf>
    <xf numFmtId="4" fontId="12" fillId="0" borderId="12" xfId="0" applyNumberFormat="1" applyFont="1" applyBorder="1" applyAlignment="1" applyProtection="1">
      <alignment vertical="center"/>
      <protection locked="0"/>
    </xf>
    <xf numFmtId="0" fontId="57" fillId="0" borderId="0" xfId="0" applyFont="1" applyFill="1" applyBorder="1" applyAlignment="1" applyProtection="1">
      <alignment horizontal="left"/>
    </xf>
    <xf numFmtId="0" fontId="24" fillId="0" borderId="0" xfId="0" applyFont="1" applyFill="1" applyProtection="1">
      <protection locked="0"/>
    </xf>
    <xf numFmtId="0" fontId="13" fillId="0" borderId="0" xfId="0" applyFont="1" applyProtection="1">
      <protection locked="0"/>
    </xf>
    <xf numFmtId="0" fontId="57" fillId="0" borderId="0" xfId="0" applyFont="1" applyFill="1" applyBorder="1" applyAlignment="1" applyProtection="1">
      <alignment horizontal="left"/>
      <protection locked="0"/>
    </xf>
    <xf numFmtId="0" fontId="1" fillId="0" borderId="0" xfId="0" applyFont="1" applyFill="1" applyProtection="1">
      <protection locked="0"/>
    </xf>
    <xf numFmtId="3" fontId="12" fillId="0" borderId="17" xfId="0" applyNumberFormat="1" applyFont="1" applyBorder="1" applyAlignment="1" applyProtection="1">
      <alignment horizontal="right" vertical="center" wrapText="1"/>
    </xf>
    <xf numFmtId="3" fontId="24" fillId="0" borderId="17" xfId="0" applyNumberFormat="1" applyFont="1" applyBorder="1" applyAlignment="1" applyProtection="1">
      <alignment horizontal="right" vertical="center" wrapText="1"/>
      <protection locked="0"/>
    </xf>
    <xf numFmtId="3" fontId="24" fillId="0" borderId="17" xfId="0" applyNumberFormat="1" applyFont="1" applyBorder="1" applyAlignment="1" applyProtection="1">
      <alignment horizontal="right" vertical="center" wrapText="1"/>
    </xf>
    <xf numFmtId="3" fontId="12" fillId="0" borderId="17" xfId="0" applyNumberFormat="1" applyFont="1" applyBorder="1" applyAlignment="1" applyProtection="1">
      <alignment horizontal="right" vertical="center" wrapText="1"/>
      <protection locked="0"/>
    </xf>
    <xf numFmtId="3" fontId="3" fillId="0" borderId="24" xfId="0" applyNumberFormat="1" applyFont="1" applyBorder="1" applyAlignment="1" applyProtection="1">
      <alignment horizontal="right" vertical="center" wrapText="1"/>
    </xf>
    <xf numFmtId="0" fontId="3" fillId="0" borderId="51" xfId="0" applyFont="1" applyFill="1" applyBorder="1" applyAlignment="1" applyProtection="1">
      <alignment vertical="center" wrapText="1"/>
      <protection locked="0"/>
    </xf>
    <xf numFmtId="3" fontId="3" fillId="0" borderId="17" xfId="0" applyNumberFormat="1" applyFont="1" applyFill="1" applyBorder="1" applyAlignment="1" applyProtection="1">
      <alignment horizontal="right" vertical="center" wrapText="1"/>
    </xf>
    <xf numFmtId="3" fontId="3" fillId="0" borderId="50" xfId="0" applyNumberFormat="1" applyFont="1" applyFill="1" applyBorder="1" applyAlignment="1" applyProtection="1">
      <alignment horizontal="right" vertical="center" wrapText="1"/>
    </xf>
    <xf numFmtId="3" fontId="1" fillId="0" borderId="17" xfId="0" applyNumberFormat="1" applyFont="1" applyFill="1" applyBorder="1" applyAlignment="1" applyProtection="1">
      <alignment horizontal="right" vertical="center" wrapText="1"/>
      <protection locked="0"/>
    </xf>
    <xf numFmtId="3" fontId="1" fillId="0" borderId="17" xfId="0" applyNumberFormat="1" applyFont="1" applyFill="1" applyBorder="1" applyAlignment="1" applyProtection="1">
      <alignment horizontal="right" vertical="center" wrapText="1"/>
    </xf>
    <xf numFmtId="3" fontId="1" fillId="0" borderId="50" xfId="0" applyNumberFormat="1" applyFont="1" applyFill="1" applyBorder="1" applyAlignment="1" applyProtection="1">
      <alignment horizontal="right" vertical="center" wrapText="1"/>
    </xf>
    <xf numFmtId="0" fontId="1" fillId="0" borderId="51" xfId="0" applyFont="1" applyFill="1" applyBorder="1" applyAlignment="1" applyProtection="1">
      <alignment horizontal="left" vertical="top" wrapText="1" indent="2"/>
      <protection locked="0"/>
    </xf>
    <xf numFmtId="3" fontId="1" fillId="0" borderId="24" xfId="0" applyNumberFormat="1" applyFont="1" applyFill="1" applyBorder="1" applyAlignment="1" applyProtection="1">
      <alignment horizontal="right" vertical="center" wrapText="1"/>
    </xf>
    <xf numFmtId="3" fontId="1" fillId="0" borderId="48" xfId="0" applyNumberFormat="1" applyFont="1" applyFill="1" applyBorder="1" applyAlignment="1" applyProtection="1">
      <alignment horizontal="right" vertical="center" wrapText="1"/>
    </xf>
    <xf numFmtId="3" fontId="3" fillId="0" borderId="24" xfId="0" applyNumberFormat="1" applyFont="1" applyFill="1" applyBorder="1" applyAlignment="1" applyProtection="1">
      <alignment horizontal="right" vertical="center" wrapText="1"/>
    </xf>
    <xf numFmtId="3" fontId="3" fillId="0" borderId="48" xfId="0" applyNumberFormat="1" applyFont="1" applyFill="1" applyBorder="1" applyAlignment="1" applyProtection="1">
      <alignment horizontal="right" vertical="center" wrapText="1"/>
    </xf>
    <xf numFmtId="3" fontId="1" fillId="0" borderId="16" xfId="0" applyNumberFormat="1" applyFont="1" applyFill="1" applyBorder="1" applyAlignment="1" applyProtection="1">
      <alignment horizontal="right" vertical="center" wrapText="1"/>
    </xf>
    <xf numFmtId="3" fontId="1" fillId="0" borderId="18" xfId="0" applyNumberFormat="1" applyFont="1" applyFill="1" applyBorder="1" applyAlignment="1" applyProtection="1">
      <alignment horizontal="right" vertical="center" wrapText="1"/>
    </xf>
    <xf numFmtId="3" fontId="3" fillId="0" borderId="16" xfId="0" applyNumberFormat="1" applyFont="1" applyFill="1" applyBorder="1" applyAlignment="1" applyProtection="1">
      <alignment horizontal="right" vertical="center" wrapText="1"/>
    </xf>
    <xf numFmtId="3" fontId="3" fillId="0" borderId="18" xfId="0" applyNumberFormat="1" applyFont="1" applyFill="1" applyBorder="1" applyAlignment="1" applyProtection="1">
      <alignment horizontal="right" vertical="center" wrapText="1"/>
    </xf>
    <xf numFmtId="3" fontId="24" fillId="0" borderId="17" xfId="0" applyNumberFormat="1" applyFont="1" applyFill="1" applyBorder="1" applyAlignment="1" applyProtection="1">
      <alignment horizontal="right" vertical="center" wrapText="1"/>
      <protection locked="0"/>
    </xf>
    <xf numFmtId="3" fontId="24" fillId="0" borderId="17" xfId="0" applyNumberFormat="1" applyFont="1" applyFill="1" applyBorder="1" applyAlignment="1" applyProtection="1">
      <alignment horizontal="right" vertical="center" wrapText="1"/>
    </xf>
    <xf numFmtId="3" fontId="24" fillId="0" borderId="50" xfId="0" applyNumberFormat="1" applyFont="1" applyFill="1" applyBorder="1" applyAlignment="1" applyProtection="1">
      <alignment horizontal="right" vertical="center" wrapText="1"/>
    </xf>
    <xf numFmtId="0" fontId="3" fillId="0" borderId="15" xfId="0" applyFont="1" applyFill="1" applyBorder="1" applyAlignment="1" applyProtection="1">
      <alignment horizontal="center" vertical="center" wrapText="1"/>
    </xf>
    <xf numFmtId="0" fontId="3" fillId="0" borderId="25" xfId="0" applyFont="1" applyFill="1" applyBorder="1" applyAlignment="1" applyProtection="1">
      <alignment horizontal="center" vertical="center" wrapText="1"/>
    </xf>
    <xf numFmtId="49" fontId="3" fillId="0" borderId="16" xfId="0" applyNumberFormat="1" applyFont="1" applyFill="1" applyBorder="1" applyAlignment="1" applyProtection="1">
      <alignment horizontal="center" vertical="center" wrapText="1"/>
    </xf>
    <xf numFmtId="49" fontId="3" fillId="0" borderId="18" xfId="0" applyNumberFormat="1" applyFont="1" applyFill="1" applyBorder="1" applyAlignment="1" applyProtection="1">
      <alignment horizontal="center" vertical="center" wrapText="1"/>
    </xf>
    <xf numFmtId="0" fontId="1" fillId="0" borderId="49" xfId="0" applyFont="1" applyBorder="1" applyAlignment="1" applyProtection="1">
      <alignment vertical="center" wrapText="1"/>
    </xf>
    <xf numFmtId="0" fontId="1" fillId="0" borderId="51" xfId="0" applyFont="1" applyBorder="1" applyAlignment="1" applyProtection="1">
      <alignment horizontal="left" vertical="center" wrapText="1" indent="3"/>
    </xf>
    <xf numFmtId="0" fontId="1" fillId="0" borderId="51" xfId="0" applyFont="1" applyBorder="1" applyAlignment="1" applyProtection="1">
      <alignment vertical="center" wrapText="1"/>
    </xf>
    <xf numFmtId="0" fontId="1" fillId="0" borderId="52" xfId="0" applyFont="1" applyBorder="1" applyAlignment="1" applyProtection="1">
      <alignment horizontal="left" vertical="center" wrapText="1" indent="3"/>
    </xf>
    <xf numFmtId="0" fontId="3" fillId="0" borderId="47" xfId="0" applyFont="1" applyBorder="1" applyAlignment="1" applyProtection="1">
      <alignment vertical="center" wrapText="1"/>
    </xf>
    <xf numFmtId="3" fontId="1" fillId="0" borderId="17" xfId="0" applyNumberFormat="1" applyFont="1" applyBorder="1" applyAlignment="1" applyProtection="1">
      <alignment horizontal="right" vertical="center" wrapText="1"/>
    </xf>
    <xf numFmtId="3" fontId="1" fillId="0" borderId="50" xfId="0" applyNumberFormat="1" applyFont="1" applyBorder="1" applyAlignment="1" applyProtection="1">
      <alignment horizontal="right" vertical="center" wrapText="1"/>
    </xf>
    <xf numFmtId="3" fontId="1" fillId="0" borderId="17" xfId="0" applyNumberFormat="1" applyFont="1" applyBorder="1" applyAlignment="1" applyProtection="1">
      <alignment horizontal="right" vertical="center" wrapText="1"/>
      <protection locked="0"/>
    </xf>
    <xf numFmtId="3" fontId="1" fillId="0" borderId="16" xfId="0" applyNumberFormat="1" applyFont="1" applyBorder="1" applyAlignment="1" applyProtection="1">
      <alignment horizontal="right" vertical="center" wrapText="1"/>
      <protection locked="0"/>
    </xf>
    <xf numFmtId="3" fontId="1" fillId="0" borderId="16" xfId="0" applyNumberFormat="1" applyFont="1" applyBorder="1" applyAlignment="1" applyProtection="1">
      <alignment horizontal="right" vertical="center" wrapText="1"/>
    </xf>
    <xf numFmtId="3" fontId="1" fillId="0" borderId="18" xfId="0" applyNumberFormat="1" applyFont="1" applyBorder="1" applyAlignment="1" applyProtection="1">
      <alignment horizontal="right" vertical="center" wrapText="1"/>
    </xf>
    <xf numFmtId="3" fontId="3" fillId="0" borderId="48" xfId="0" applyNumberFormat="1" applyFont="1" applyBorder="1" applyAlignment="1" applyProtection="1">
      <alignment horizontal="right" vertical="center" wrapText="1"/>
    </xf>
    <xf numFmtId="3" fontId="1" fillId="0" borderId="17" xfId="0" applyNumberFormat="1" applyFont="1" applyBorder="1" applyAlignment="1" applyProtection="1">
      <alignment horizontal="right" vertical="center"/>
      <protection locked="0"/>
    </xf>
    <xf numFmtId="3" fontId="3" fillId="0" borderId="16" xfId="0" applyNumberFormat="1" applyFont="1" applyBorder="1" applyAlignment="1" applyProtection="1">
      <alignment horizontal="right" vertical="center" wrapText="1"/>
    </xf>
    <xf numFmtId="3" fontId="3" fillId="0" borderId="18" xfId="0" applyNumberFormat="1" applyFont="1" applyBorder="1" applyAlignment="1" applyProtection="1">
      <alignment horizontal="right" vertical="center" wrapText="1"/>
    </xf>
    <xf numFmtId="3" fontId="16" fillId="0" borderId="6" xfId="0" applyNumberFormat="1" applyFont="1" applyBorder="1" applyAlignment="1" applyProtection="1">
      <alignment horizontal="right" vertical="center"/>
    </xf>
    <xf numFmtId="3" fontId="1" fillId="0" borderId="6" xfId="0" applyNumberFormat="1" applyFont="1" applyBorder="1" applyAlignment="1" applyProtection="1">
      <alignment horizontal="right" vertical="center"/>
      <protection locked="0"/>
    </xf>
    <xf numFmtId="3" fontId="1" fillId="0" borderId="6" xfId="0" applyNumberFormat="1" applyFont="1" applyBorder="1" applyAlignment="1" applyProtection="1">
      <alignment horizontal="right" vertical="center"/>
    </xf>
    <xf numFmtId="3" fontId="1" fillId="0" borderId="4" xfId="0" applyNumberFormat="1" applyFont="1" applyBorder="1" applyAlignment="1" applyProtection="1">
      <alignment horizontal="right" vertical="center"/>
    </xf>
    <xf numFmtId="3" fontId="18" fillId="0" borderId="6" xfId="0" applyNumberFormat="1" applyFont="1" applyBorder="1" applyAlignment="1" applyProtection="1">
      <alignment horizontal="right" vertical="center"/>
    </xf>
    <xf numFmtId="3" fontId="18" fillId="0" borderId="4" xfId="0" applyNumberFormat="1" applyFont="1" applyBorder="1" applyAlignment="1" applyProtection="1">
      <alignment horizontal="right" vertical="center"/>
    </xf>
    <xf numFmtId="3" fontId="18" fillId="0" borderId="6" xfId="0" applyNumberFormat="1" applyFont="1" applyBorder="1" applyAlignment="1" applyProtection="1">
      <alignment horizontal="right" vertical="center" wrapText="1"/>
    </xf>
    <xf numFmtId="3" fontId="1" fillId="0" borderId="6" xfId="0" applyNumberFormat="1" applyFont="1" applyBorder="1" applyAlignment="1" applyProtection="1">
      <alignment horizontal="right" vertical="center" wrapText="1"/>
      <protection locked="0"/>
    </xf>
    <xf numFmtId="3" fontId="1" fillId="0" borderId="9" xfId="0" applyNumberFormat="1" applyFont="1" applyBorder="1" applyAlignment="1" applyProtection="1">
      <alignment horizontal="right" vertical="center"/>
      <protection locked="0"/>
    </xf>
    <xf numFmtId="3" fontId="1" fillId="0" borderId="9" xfId="0" applyNumberFormat="1" applyFont="1" applyBorder="1" applyAlignment="1" applyProtection="1">
      <alignment horizontal="right" vertical="center"/>
    </xf>
    <xf numFmtId="3" fontId="1" fillId="0" borderId="13" xfId="0" applyNumberFormat="1" applyFont="1" applyBorder="1" applyAlignment="1" applyProtection="1">
      <alignment horizontal="right" vertical="center"/>
      <protection locked="0"/>
    </xf>
    <xf numFmtId="3" fontId="3" fillId="0" borderId="9" xfId="0" applyNumberFormat="1" applyFont="1" applyBorder="1" applyAlignment="1" applyProtection="1">
      <alignment horizontal="right" vertical="center" wrapText="1"/>
    </xf>
    <xf numFmtId="0" fontId="69" fillId="0" borderId="0" xfId="0" applyFont="1" applyAlignment="1" applyProtection="1">
      <alignment horizontal="center" wrapText="1"/>
    </xf>
    <xf numFmtId="43" fontId="1" fillId="0" borderId="0" xfId="0" applyNumberFormat="1" applyFont="1" applyFill="1" applyBorder="1" applyProtection="1">
      <protection locked="0"/>
    </xf>
    <xf numFmtId="0" fontId="1" fillId="0" borderId="0" xfId="0" applyFont="1" applyFill="1" applyBorder="1" applyProtection="1">
      <protection locked="0"/>
    </xf>
    <xf numFmtId="0" fontId="1" fillId="0" borderId="0" xfId="0" applyFont="1" applyProtection="1">
      <protection locked="0"/>
    </xf>
    <xf numFmtId="4" fontId="17" fillId="0" borderId="0" xfId="0" applyNumberFormat="1" applyFont="1" applyBorder="1" applyAlignment="1" applyProtection="1">
      <alignment horizontal="left" vertical="top"/>
      <protection locked="0"/>
    </xf>
    <xf numFmtId="0" fontId="16" fillId="0" borderId="0" xfId="0" applyFont="1" applyBorder="1" applyAlignment="1" applyProtection="1">
      <alignment horizontal="justify" vertical="top" wrapText="1"/>
      <protection locked="0"/>
    </xf>
    <xf numFmtId="0" fontId="3" fillId="0" borderId="0" xfId="0" applyFont="1" applyFill="1" applyBorder="1" applyAlignment="1" applyProtection="1">
      <alignment horizontal="center" vertical="center" wrapText="1"/>
      <protection locked="0"/>
    </xf>
    <xf numFmtId="3" fontId="3" fillId="0" borderId="0" xfId="0" applyNumberFormat="1" applyFont="1" applyFill="1" applyBorder="1" applyAlignment="1" applyProtection="1">
      <alignment horizontal="right" vertical="center" wrapText="1"/>
    </xf>
    <xf numFmtId="0" fontId="3" fillId="0" borderId="0" xfId="0" applyFont="1" applyFill="1" applyBorder="1" applyAlignment="1" applyProtection="1">
      <alignment horizontal="justify" vertical="center" wrapText="1"/>
      <protection locked="0"/>
    </xf>
    <xf numFmtId="0" fontId="1" fillId="0" borderId="0" xfId="0" applyFont="1" applyFill="1" applyBorder="1" applyAlignment="1" applyProtection="1">
      <alignment horizontal="left" vertical="center" wrapText="1" indent="2"/>
      <protection locked="0"/>
    </xf>
    <xf numFmtId="3" fontId="1" fillId="0" borderId="0" xfId="0" applyNumberFormat="1" applyFont="1" applyFill="1" applyBorder="1" applyAlignment="1" applyProtection="1">
      <alignment horizontal="right" vertical="center" wrapText="1"/>
      <protection locked="0"/>
    </xf>
    <xf numFmtId="3" fontId="1" fillId="0" borderId="0" xfId="0" applyNumberFormat="1" applyFont="1" applyFill="1" applyBorder="1" applyAlignment="1" applyProtection="1">
      <alignment horizontal="right" vertical="center" wrapText="1"/>
    </xf>
    <xf numFmtId="0" fontId="2" fillId="0" borderId="0" xfId="0" applyFont="1" applyFill="1" applyBorder="1" applyAlignment="1" applyProtection="1">
      <alignment horizontal="justify" vertical="center"/>
      <protection locked="0"/>
    </xf>
    <xf numFmtId="0" fontId="17" fillId="0" borderId="0" xfId="0" applyFont="1" applyFill="1" applyBorder="1" applyAlignment="1" applyProtection="1">
      <alignment horizontal="justify" vertical="center"/>
      <protection locked="0"/>
    </xf>
    <xf numFmtId="4" fontId="17" fillId="0" borderId="0" xfId="0" applyNumberFormat="1" applyFont="1" applyFill="1" applyBorder="1" applyAlignment="1" applyProtection="1">
      <alignment horizontal="right" vertical="center"/>
    </xf>
    <xf numFmtId="0" fontId="23" fillId="0" borderId="0" xfId="0" applyFont="1" applyFill="1" applyBorder="1" applyAlignment="1" applyProtection="1">
      <alignment vertical="center"/>
      <protection locked="0"/>
    </xf>
    <xf numFmtId="0" fontId="23" fillId="0" borderId="47" xfId="0" applyFont="1" applyFill="1" applyBorder="1" applyAlignment="1" applyProtection="1">
      <alignment vertical="center"/>
      <protection locked="0"/>
    </xf>
    <xf numFmtId="0" fontId="17" fillId="0" borderId="24" xfId="0" applyFont="1" applyFill="1" applyBorder="1" applyAlignment="1" applyProtection="1">
      <alignment horizontal="justify" vertical="center"/>
      <protection locked="0"/>
    </xf>
    <xf numFmtId="0" fontId="41" fillId="0" borderId="0" xfId="0" applyFont="1" applyBorder="1" applyAlignment="1" applyProtection="1">
      <alignment horizontal="center" vertical="center"/>
      <protection locked="0"/>
    </xf>
    <xf numFmtId="0" fontId="41" fillId="0" borderId="0" xfId="0" applyFont="1" applyBorder="1" applyAlignment="1" applyProtection="1">
      <alignment vertical="center"/>
      <protection locked="0"/>
    </xf>
    <xf numFmtId="4" fontId="41" fillId="0" borderId="0" xfId="0" applyNumberFormat="1" applyFont="1" applyBorder="1" applyAlignment="1" applyProtection="1">
      <alignment horizontal="right" vertical="center"/>
    </xf>
    <xf numFmtId="0" fontId="5" fillId="0" borderId="0" xfId="0" applyFont="1" applyBorder="1" applyAlignment="1" applyProtection="1">
      <alignment wrapText="1"/>
      <protection locked="0"/>
    </xf>
    <xf numFmtId="0" fontId="5" fillId="0" borderId="0" xfId="0" applyFont="1" applyBorder="1" applyProtection="1">
      <protection locked="0"/>
    </xf>
    <xf numFmtId="0" fontId="3" fillId="0" borderId="0" xfId="0" applyFont="1" applyBorder="1" applyAlignment="1" applyProtection="1">
      <alignment horizontal="justify" vertical="center" wrapText="1"/>
      <protection locked="0"/>
    </xf>
    <xf numFmtId="4" fontId="2" fillId="0" borderId="0" xfId="0" applyNumberFormat="1" applyFont="1" applyFill="1" applyBorder="1" applyAlignment="1" applyProtection="1">
      <alignment horizontal="right" vertical="center"/>
      <protection locked="0"/>
    </xf>
    <xf numFmtId="0" fontId="3" fillId="0" borderId="0" xfId="0" applyFont="1" applyFill="1" applyAlignment="1" applyProtection="1">
      <alignment vertical="center"/>
    </xf>
    <xf numFmtId="3" fontId="3" fillId="0" borderId="0" xfId="0" applyNumberFormat="1" applyFont="1" applyBorder="1" applyAlignment="1" applyProtection="1">
      <alignment horizontal="right" vertical="center" wrapText="1"/>
      <protection locked="0"/>
    </xf>
    <xf numFmtId="0" fontId="0" fillId="0" borderId="8" xfId="0" applyBorder="1" applyAlignment="1" applyProtection="1">
      <alignment horizontal="center"/>
      <protection locked="0"/>
    </xf>
    <xf numFmtId="3" fontId="24" fillId="0" borderId="50" xfId="0" applyNumberFormat="1" applyFont="1" applyFill="1" applyBorder="1" applyAlignment="1" applyProtection="1">
      <alignment horizontal="right" vertical="center" wrapText="1"/>
      <protection locked="0"/>
    </xf>
    <xf numFmtId="0" fontId="1" fillId="0" borderId="52" xfId="0" applyFont="1" applyFill="1" applyBorder="1" applyAlignment="1" applyProtection="1">
      <alignment horizontal="justify" vertical="center" wrapText="1"/>
    </xf>
    <xf numFmtId="0" fontId="1" fillId="0" borderId="51" xfId="0" applyFont="1" applyFill="1" applyBorder="1" applyAlignment="1" applyProtection="1">
      <alignment horizontal="justify" vertical="center" wrapText="1"/>
    </xf>
    <xf numFmtId="0" fontId="52" fillId="2" borderId="10" xfId="0" applyFont="1" applyFill="1" applyBorder="1" applyAlignment="1">
      <alignment horizontal="left"/>
    </xf>
    <xf numFmtId="0" fontId="52" fillId="2" borderId="11" xfId="0" applyFont="1" applyFill="1" applyBorder="1"/>
    <xf numFmtId="0" fontId="70" fillId="2" borderId="23" xfId="0" applyFont="1" applyFill="1" applyBorder="1"/>
    <xf numFmtId="0" fontId="70" fillId="2" borderId="53" xfId="0" applyFont="1" applyFill="1" applyBorder="1"/>
    <xf numFmtId="0" fontId="70" fillId="2" borderId="11" xfId="0" applyFont="1" applyFill="1" applyBorder="1"/>
    <xf numFmtId="0" fontId="52" fillId="2" borderId="23" xfId="0" applyFont="1" applyFill="1" applyBorder="1"/>
    <xf numFmtId="0" fontId="52" fillId="0" borderId="12" xfId="0" applyFont="1" applyBorder="1" applyAlignment="1"/>
    <xf numFmtId="0" fontId="52" fillId="0" borderId="11" xfId="0" applyFont="1" applyBorder="1" applyAlignment="1"/>
    <xf numFmtId="0" fontId="70" fillId="0" borderId="0" xfId="0" applyFont="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70" fillId="0" borderId="21" xfId="0" applyFont="1" applyBorder="1" applyAlignment="1">
      <alignment horizontal="left" vertical="top"/>
    </xf>
    <xf numFmtId="0" fontId="72" fillId="0" borderId="21" xfId="0" applyFont="1" applyBorder="1" applyAlignment="1">
      <alignment horizontal="left" vertical="top" wrapText="1"/>
    </xf>
    <xf numFmtId="0" fontId="70" fillId="0" borderId="21" xfId="0" applyFont="1" applyBorder="1" applyAlignment="1">
      <alignment horizontal="left" vertical="top" wrapText="1"/>
    </xf>
    <xf numFmtId="0" fontId="70" fillId="0" borderId="26" xfId="0" applyFont="1" applyBorder="1" applyAlignment="1">
      <alignment horizontal="left" vertical="top"/>
    </xf>
    <xf numFmtId="9" fontId="70" fillId="0" borderId="21" xfId="6" applyFont="1" applyBorder="1" applyAlignment="1">
      <alignment horizontal="left" vertical="top"/>
    </xf>
    <xf numFmtId="0" fontId="70" fillId="0" borderId="17" xfId="0" applyFont="1" applyBorder="1" applyAlignment="1">
      <alignment horizontal="left" vertical="top"/>
    </xf>
    <xf numFmtId="0" fontId="70" fillId="0" borderId="17" xfId="0" applyFont="1" applyBorder="1" applyAlignment="1">
      <alignment horizontal="left" vertical="top" wrapText="1"/>
    </xf>
    <xf numFmtId="0" fontId="70" fillId="0" borderId="54" xfId="0" applyFont="1" applyBorder="1" applyAlignment="1">
      <alignment horizontal="left" vertical="top"/>
    </xf>
    <xf numFmtId="9" fontId="70" fillId="0" borderId="17" xfId="6" applyFont="1" applyBorder="1" applyAlignment="1">
      <alignment horizontal="left" vertical="top"/>
    </xf>
    <xf numFmtId="165" fontId="70" fillId="0" borderId="17" xfId="0" applyNumberFormat="1" applyFont="1" applyBorder="1" applyAlignment="1">
      <alignment horizontal="left" vertical="top"/>
    </xf>
    <xf numFmtId="0" fontId="71" fillId="0" borderId="17" xfId="0" applyFont="1" applyBorder="1" applyAlignment="1">
      <alignment horizontal="left" vertical="top" wrapText="1"/>
    </xf>
    <xf numFmtId="0" fontId="70" fillId="0" borderId="17" xfId="0" applyFont="1" applyFill="1" applyBorder="1" applyAlignment="1">
      <alignment horizontal="left" vertical="top"/>
    </xf>
    <xf numFmtId="0" fontId="70" fillId="0" borderId="17" xfId="0" applyFont="1" applyFill="1" applyBorder="1" applyAlignment="1">
      <alignment horizontal="left" vertical="top" wrapText="1"/>
    </xf>
    <xf numFmtId="0" fontId="70" fillId="0" borderId="22" xfId="0" applyFont="1" applyBorder="1" applyAlignment="1">
      <alignment horizontal="left" vertical="top"/>
    </xf>
    <xf numFmtId="0" fontId="70" fillId="0" borderId="22" xfId="0" applyFont="1" applyBorder="1" applyAlignment="1">
      <alignment horizontal="left" vertical="top" wrapText="1"/>
    </xf>
    <xf numFmtId="0" fontId="70" fillId="0" borderId="55" xfId="0" applyFont="1" applyBorder="1" applyAlignment="1">
      <alignment horizontal="left" vertical="top"/>
    </xf>
    <xf numFmtId="9" fontId="70" fillId="0" borderId="22" xfId="6" applyFont="1" applyBorder="1" applyAlignment="1">
      <alignment horizontal="left" vertical="top"/>
    </xf>
    <xf numFmtId="0" fontId="0" fillId="0" borderId="0" xfId="0" applyAlignment="1">
      <alignment wrapText="1"/>
    </xf>
    <xf numFmtId="3" fontId="24" fillId="0" borderId="16" xfId="0" applyNumberFormat="1" applyFont="1" applyFill="1" applyBorder="1" applyAlignment="1" applyProtection="1">
      <alignment horizontal="right" vertical="center" wrapText="1"/>
      <protection locked="0"/>
    </xf>
    <xf numFmtId="3" fontId="24" fillId="0" borderId="16" xfId="0" applyNumberFormat="1" applyFont="1" applyFill="1" applyBorder="1" applyAlignment="1" applyProtection="1">
      <alignment horizontal="right" vertical="center" wrapText="1"/>
    </xf>
    <xf numFmtId="3" fontId="24" fillId="0" borderId="18" xfId="0" applyNumberFormat="1" applyFont="1" applyFill="1" applyBorder="1" applyAlignment="1" applyProtection="1">
      <alignment horizontal="right" vertical="center" wrapText="1"/>
    </xf>
    <xf numFmtId="3" fontId="12" fillId="0" borderId="16" xfId="0" applyNumberFormat="1" applyFont="1" applyFill="1" applyBorder="1" applyAlignment="1" applyProtection="1">
      <alignment horizontal="right" vertical="center" wrapText="1"/>
    </xf>
    <xf numFmtId="3" fontId="39" fillId="0" borderId="16" xfId="0" applyNumberFormat="1" applyFont="1" applyFill="1" applyBorder="1" applyAlignment="1" applyProtection="1">
      <alignment horizontal="right" vertical="center" wrapText="1"/>
    </xf>
    <xf numFmtId="3" fontId="12" fillId="0" borderId="18" xfId="0" applyNumberFormat="1" applyFont="1" applyFill="1" applyBorder="1" applyAlignment="1" applyProtection="1">
      <alignment horizontal="right" vertical="center" wrapText="1"/>
    </xf>
    <xf numFmtId="0" fontId="5" fillId="0" borderId="5" xfId="0" applyFont="1" applyFill="1" applyBorder="1" applyAlignment="1" applyProtection="1">
      <alignment horizontal="center" wrapText="1"/>
      <protection locked="0"/>
    </xf>
    <xf numFmtId="0" fontId="5" fillId="0" borderId="5" xfId="0" applyFont="1" applyFill="1" applyBorder="1" applyAlignment="1" applyProtection="1">
      <alignment horizontal="left" vertical="top" wrapText="1"/>
      <protection locked="0"/>
    </xf>
    <xf numFmtId="0" fontId="5" fillId="0" borderId="5" xfId="0" applyFont="1" applyFill="1" applyBorder="1" applyAlignment="1" applyProtection="1">
      <alignment vertical="top" wrapText="1"/>
      <protection locked="0"/>
    </xf>
    <xf numFmtId="4" fontId="7" fillId="0" borderId="8" xfId="0" applyNumberFormat="1" applyFont="1" applyFill="1" applyBorder="1" applyAlignment="1" applyProtection="1">
      <alignment horizontal="right" vertical="top"/>
      <protection locked="0"/>
    </xf>
    <xf numFmtId="0" fontId="3" fillId="0" borderId="2" xfId="0" applyFont="1" applyFill="1" applyBorder="1" applyAlignment="1" applyProtection="1">
      <alignment horizontal="justify" vertical="center" wrapText="1"/>
      <protection locked="0"/>
    </xf>
    <xf numFmtId="3" fontId="3" fillId="0" borderId="2" xfId="0" applyNumberFormat="1" applyFont="1" applyFill="1" applyBorder="1" applyAlignment="1" applyProtection="1">
      <alignment horizontal="right" vertical="center" wrapText="1"/>
    </xf>
    <xf numFmtId="0" fontId="1" fillId="0" borderId="0" xfId="0" applyFont="1" applyFill="1" applyBorder="1" applyAlignment="1" applyProtection="1">
      <alignment horizontal="justify" vertical="center" wrapText="1"/>
      <protection locked="0"/>
    </xf>
    <xf numFmtId="0" fontId="7" fillId="0" borderId="8" xfId="0" applyFont="1" applyFill="1" applyBorder="1" applyAlignment="1" applyProtection="1">
      <alignment vertical="center" wrapText="1"/>
      <protection locked="0"/>
    </xf>
    <xf numFmtId="43" fontId="7" fillId="2" borderId="0" xfId="13" applyFont="1" applyFill="1" applyBorder="1" applyAlignment="1" applyProtection="1">
      <alignment horizontal="right" vertical="top"/>
    </xf>
    <xf numFmtId="43" fontId="7" fillId="2" borderId="6" xfId="13" applyFont="1" applyFill="1" applyBorder="1" applyAlignment="1" applyProtection="1">
      <alignment horizontal="right" vertical="top"/>
    </xf>
    <xf numFmtId="43" fontId="5" fillId="0" borderId="0" xfId="13" applyFont="1" applyBorder="1" applyAlignment="1" applyProtection="1">
      <alignment horizontal="right" vertical="top"/>
      <protection locked="0"/>
    </xf>
    <xf numFmtId="43" fontId="5" fillId="0" borderId="6" xfId="13" applyFont="1" applyBorder="1" applyAlignment="1" applyProtection="1">
      <alignment horizontal="right" vertical="top"/>
      <protection locked="0"/>
    </xf>
    <xf numFmtId="43" fontId="8" fillId="2" borderId="0" xfId="13" applyFont="1" applyFill="1" applyBorder="1" applyAlignment="1" applyProtection="1">
      <alignment horizontal="right" vertical="top"/>
    </xf>
    <xf numFmtId="43" fontId="8" fillId="2" borderId="6" xfId="13" applyFont="1" applyFill="1" applyBorder="1" applyAlignment="1" applyProtection="1">
      <alignment horizontal="right" vertical="top"/>
    </xf>
    <xf numFmtId="0" fontId="23" fillId="0" borderId="44" xfId="0" applyFont="1" applyBorder="1" applyAlignment="1" applyProtection="1">
      <alignment horizontal="center" vertical="center" wrapText="1"/>
      <protection locked="0"/>
    </xf>
    <xf numFmtId="0" fontId="29" fillId="0" borderId="51" xfId="0" applyFont="1" applyFill="1" applyBorder="1" applyAlignment="1" applyProtection="1">
      <alignment horizontal="justify" vertical="center" wrapText="1"/>
      <protection locked="0"/>
    </xf>
    <xf numFmtId="0" fontId="30" fillId="0" borderId="17" xfId="0" applyFont="1" applyFill="1" applyBorder="1" applyAlignment="1" applyProtection="1">
      <alignment horizontal="justify" vertical="center" wrapText="1"/>
      <protection locked="0"/>
    </xf>
    <xf numFmtId="0" fontId="30" fillId="0" borderId="50" xfId="0" applyFont="1" applyFill="1" applyBorder="1" applyAlignment="1" applyProtection="1">
      <alignment horizontal="justify" vertical="center" wrapText="1"/>
      <protection locked="0"/>
    </xf>
    <xf numFmtId="0" fontId="31" fillId="0" borderId="51" xfId="0" applyFont="1" applyFill="1" applyBorder="1" applyAlignment="1" applyProtection="1">
      <alignment horizontal="justify" vertical="center" wrapText="1"/>
      <protection locked="0"/>
    </xf>
    <xf numFmtId="0" fontId="32" fillId="0" borderId="17" xfId="0" applyFont="1" applyFill="1" applyBorder="1" applyAlignment="1" applyProtection="1">
      <alignment horizontal="justify" vertical="center" wrapText="1"/>
      <protection locked="0"/>
    </xf>
    <xf numFmtId="4" fontId="32" fillId="0" borderId="17" xfId="0" applyNumberFormat="1" applyFont="1" applyFill="1" applyBorder="1" applyAlignment="1" applyProtection="1">
      <alignment horizontal="right" vertical="center" wrapText="1"/>
      <protection locked="0"/>
    </xf>
    <xf numFmtId="0" fontId="32" fillId="0" borderId="50" xfId="0" applyFont="1" applyFill="1" applyBorder="1" applyAlignment="1" applyProtection="1">
      <alignment horizontal="justify" vertical="center" wrapText="1"/>
      <protection locked="0"/>
    </xf>
    <xf numFmtId="4" fontId="31" fillId="0" borderId="17" xfId="0" applyNumberFormat="1" applyFont="1" applyFill="1" applyBorder="1" applyAlignment="1" applyProtection="1">
      <alignment horizontal="right" vertical="center" wrapText="1"/>
    </xf>
    <xf numFmtId="0" fontId="32" fillId="0" borderId="51" xfId="0" applyFont="1" applyFill="1" applyBorder="1" applyAlignment="1" applyProtection="1">
      <alignment horizontal="justify" vertical="center" wrapText="1"/>
      <protection locked="0"/>
    </xf>
    <xf numFmtId="4" fontId="35" fillId="0" borderId="50" xfId="0" applyNumberFormat="1" applyFont="1" applyFill="1" applyBorder="1" applyAlignment="1" applyProtection="1">
      <alignment horizontal="right" vertical="center" wrapText="1"/>
      <protection locked="0"/>
    </xf>
    <xf numFmtId="4" fontId="34" fillId="0" borderId="50" xfId="0" applyNumberFormat="1" applyFont="1" applyFill="1" applyBorder="1" applyAlignment="1" applyProtection="1">
      <alignment horizontal="right" vertical="center" wrapText="1"/>
    </xf>
    <xf numFmtId="4" fontId="35" fillId="0" borderId="50" xfId="0" applyNumberFormat="1" applyFont="1" applyFill="1" applyBorder="1" applyAlignment="1" applyProtection="1">
      <alignment horizontal="right" vertical="center" wrapText="1"/>
    </xf>
    <xf numFmtId="4" fontId="34" fillId="0" borderId="17" xfId="0" applyNumberFormat="1" applyFont="1" applyFill="1" applyBorder="1" applyAlignment="1" applyProtection="1">
      <alignment horizontal="right" vertical="center" wrapText="1"/>
    </xf>
    <xf numFmtId="4" fontId="31" fillId="0" borderId="17" xfId="0" applyNumberFormat="1" applyFont="1" applyFill="1" applyBorder="1" applyAlignment="1" applyProtection="1">
      <alignment horizontal="right" vertical="center" wrapText="1"/>
      <protection locked="0"/>
    </xf>
    <xf numFmtId="4" fontId="34" fillId="0" borderId="50" xfId="0" applyNumberFormat="1" applyFont="1" applyFill="1" applyBorder="1" applyAlignment="1" applyProtection="1">
      <alignment horizontal="right" vertical="center" wrapText="1"/>
      <protection locked="0"/>
    </xf>
    <xf numFmtId="0" fontId="30" fillId="0" borderId="52" xfId="0" applyFont="1" applyFill="1" applyBorder="1" applyAlignment="1" applyProtection="1">
      <alignment horizontal="justify" vertical="center" wrapText="1"/>
      <protection locked="0"/>
    </xf>
    <xf numFmtId="0" fontId="30" fillId="0" borderId="16" xfId="0" applyFont="1" applyFill="1" applyBorder="1" applyAlignment="1" applyProtection="1">
      <alignment horizontal="justify" vertical="center" wrapText="1"/>
      <protection locked="0"/>
    </xf>
    <xf numFmtId="0" fontId="30" fillId="0" borderId="18" xfId="0" applyFont="1" applyFill="1" applyBorder="1" applyAlignment="1" applyProtection="1">
      <alignment horizontal="justify" vertical="center" wrapText="1"/>
      <protection locked="0"/>
    </xf>
    <xf numFmtId="0" fontId="7" fillId="0" borderId="5" xfId="0" applyFont="1" applyFill="1" applyBorder="1" applyAlignment="1" applyProtection="1">
      <alignment horizontal="justify" vertical="top"/>
      <protection locked="0"/>
    </xf>
    <xf numFmtId="4" fontId="16" fillId="0" borderId="0" xfId="0" applyNumberFormat="1" applyFont="1" applyFill="1" applyBorder="1" applyAlignment="1" applyProtection="1">
      <alignment horizontal="right" vertical="top"/>
    </xf>
    <xf numFmtId="4" fontId="16" fillId="0" borderId="6" xfId="0" applyNumberFormat="1" applyFont="1" applyFill="1" applyBorder="1" applyAlignment="1" applyProtection="1">
      <alignment horizontal="right" vertical="top"/>
    </xf>
    <xf numFmtId="0" fontId="8" fillId="0" borderId="5" xfId="0" applyFont="1" applyFill="1" applyBorder="1" applyAlignment="1" applyProtection="1">
      <alignment horizontal="justify" vertical="top"/>
      <protection locked="0"/>
    </xf>
    <xf numFmtId="4" fontId="3" fillId="0" borderId="0" xfId="0" applyNumberFormat="1" applyFont="1" applyFill="1" applyBorder="1" applyAlignment="1" applyProtection="1">
      <alignment horizontal="right" vertical="top"/>
    </xf>
    <xf numFmtId="4" fontId="3" fillId="0" borderId="6" xfId="0" applyNumberFormat="1" applyFont="1" applyFill="1" applyBorder="1" applyAlignment="1" applyProtection="1">
      <alignment horizontal="right" vertical="top"/>
    </xf>
    <xf numFmtId="0" fontId="24" fillId="0" borderId="5" xfId="0" applyFont="1" applyFill="1" applyBorder="1" applyAlignment="1" applyProtection="1">
      <alignment horizontal="justify" vertical="top"/>
      <protection locked="0"/>
    </xf>
    <xf numFmtId="4" fontId="24" fillId="0" borderId="0" xfId="0" applyNumberFormat="1" applyFont="1" applyFill="1" applyBorder="1" applyAlignment="1" applyProtection="1">
      <alignment horizontal="right" vertical="top"/>
      <protection locked="0"/>
    </xf>
    <xf numFmtId="4" fontId="24" fillId="0" borderId="6" xfId="0" applyNumberFormat="1" applyFont="1" applyFill="1" applyBorder="1" applyAlignment="1" applyProtection="1">
      <alignment horizontal="right" vertical="top"/>
      <protection locked="0"/>
    </xf>
    <xf numFmtId="4" fontId="3" fillId="0" borderId="0" xfId="0" applyNumberFormat="1" applyFont="1" applyFill="1" applyBorder="1" applyAlignment="1" applyProtection="1">
      <alignment horizontal="right" vertical="top"/>
      <protection locked="0"/>
    </xf>
    <xf numFmtId="4" fontId="3" fillId="0" borderId="6" xfId="0" applyNumberFormat="1" applyFont="1" applyFill="1" applyBorder="1" applyAlignment="1" applyProtection="1">
      <alignment horizontal="right" vertical="top"/>
      <protection locked="0"/>
    </xf>
    <xf numFmtId="0" fontId="19" fillId="0" borderId="5" xfId="0" applyFont="1" applyFill="1" applyBorder="1" applyAlignment="1" applyProtection="1">
      <alignment horizontal="justify" vertical="top"/>
      <protection locked="0"/>
    </xf>
    <xf numFmtId="4" fontId="1" fillId="0" borderId="0" xfId="0" applyNumberFormat="1" applyFont="1" applyFill="1" applyAlignment="1" applyProtection="1">
      <alignment horizontal="right"/>
      <protection locked="0"/>
    </xf>
    <xf numFmtId="4" fontId="1" fillId="0" borderId="6" xfId="0" applyNumberFormat="1" applyFont="1" applyFill="1" applyBorder="1" applyAlignment="1" applyProtection="1">
      <alignment horizontal="right"/>
      <protection locked="0"/>
    </xf>
    <xf numFmtId="0" fontId="1" fillId="0" borderId="5" xfId="0" applyFont="1" applyFill="1" applyBorder="1" applyAlignment="1" applyProtection="1">
      <alignment horizontal="justify" vertical="top"/>
      <protection locked="0"/>
    </xf>
    <xf numFmtId="0" fontId="24" fillId="0" borderId="7" xfId="0" applyFont="1" applyFill="1" applyBorder="1" applyAlignment="1" applyProtection="1">
      <alignment horizontal="justify" vertical="top"/>
      <protection locked="0"/>
    </xf>
    <xf numFmtId="4" fontId="24" fillId="0" borderId="8" xfId="0" applyNumberFormat="1" applyFont="1" applyFill="1" applyBorder="1" applyAlignment="1" applyProtection="1">
      <alignment horizontal="right" vertical="top"/>
      <protection locked="0"/>
    </xf>
    <xf numFmtId="4" fontId="24" fillId="0" borderId="9" xfId="0" applyNumberFormat="1" applyFont="1" applyFill="1" applyBorder="1" applyAlignment="1" applyProtection="1">
      <alignment horizontal="right" vertical="top"/>
      <protection locked="0"/>
    </xf>
    <xf numFmtId="0" fontId="24" fillId="0" borderId="0" xfId="0" applyFont="1" applyFill="1" applyBorder="1" applyAlignment="1" applyProtection="1">
      <alignment horizontal="justify" vertical="top"/>
      <protection locked="0"/>
    </xf>
    <xf numFmtId="0" fontId="5" fillId="0" borderId="0" xfId="0" applyFont="1" applyFill="1" applyAlignment="1" applyProtection="1">
      <protection locked="0"/>
    </xf>
    <xf numFmtId="0" fontId="23" fillId="0" borderId="1" xfId="0" applyFont="1" applyFill="1" applyBorder="1" applyAlignment="1" applyProtection="1">
      <alignment vertical="center"/>
      <protection locked="0"/>
    </xf>
    <xf numFmtId="0" fontId="23" fillId="0" borderId="30" xfId="0" applyFont="1" applyFill="1" applyBorder="1" applyAlignment="1" applyProtection="1">
      <alignment vertical="center"/>
      <protection locked="0"/>
    </xf>
    <xf numFmtId="4" fontId="17" fillId="0" borderId="17" xfId="0" applyNumberFormat="1" applyFont="1" applyFill="1" applyBorder="1" applyAlignment="1" applyProtection="1">
      <alignment horizontal="justify" vertical="center"/>
      <protection locked="0"/>
    </xf>
    <xf numFmtId="4" fontId="17" fillId="0" borderId="50" xfId="0" applyNumberFormat="1" applyFont="1" applyFill="1" applyBorder="1" applyAlignment="1" applyProtection="1">
      <alignment horizontal="justify" vertical="center"/>
      <protection locked="0"/>
    </xf>
    <xf numFmtId="0" fontId="23" fillId="0" borderId="5" xfId="0" applyFont="1" applyFill="1" applyBorder="1" applyAlignment="1" applyProtection="1">
      <alignment vertical="center"/>
      <protection locked="0"/>
    </xf>
    <xf numFmtId="0" fontId="23" fillId="0" borderId="14" xfId="0" applyFont="1" applyFill="1" applyBorder="1" applyAlignment="1" applyProtection="1">
      <alignment vertical="center"/>
      <protection locked="0"/>
    </xf>
    <xf numFmtId="4" fontId="21" fillId="0" borderId="17" xfId="0" applyNumberFormat="1" applyFont="1" applyFill="1" applyBorder="1" applyAlignment="1" applyProtection="1">
      <alignment horizontal="right" vertical="center"/>
    </xf>
    <xf numFmtId="4" fontId="38" fillId="0" borderId="17" xfId="0" applyNumberFormat="1" applyFont="1" applyFill="1" applyBorder="1" applyAlignment="1" applyProtection="1">
      <alignment horizontal="right" vertical="center"/>
    </xf>
    <xf numFmtId="4" fontId="38" fillId="0" borderId="50" xfId="0" applyNumberFormat="1" applyFont="1" applyFill="1" applyBorder="1" applyAlignment="1" applyProtection="1">
      <alignment horizontal="right" vertical="center"/>
    </xf>
    <xf numFmtId="0" fontId="23" fillId="0" borderId="5" xfId="0" applyFont="1" applyFill="1" applyBorder="1" applyAlignment="1" applyProtection="1">
      <alignment horizontal="justify" vertical="center"/>
      <protection locked="0"/>
    </xf>
    <xf numFmtId="0" fontId="37" fillId="0" borderId="14" xfId="0" applyFont="1" applyFill="1" applyBorder="1" applyAlignment="1" applyProtection="1">
      <alignment horizontal="justify" vertical="center"/>
      <protection locked="0"/>
    </xf>
    <xf numFmtId="4" fontId="2" fillId="0" borderId="17" xfId="0" applyNumberFormat="1" applyFont="1" applyFill="1" applyBorder="1" applyAlignment="1" applyProtection="1">
      <alignment horizontal="right" vertical="center"/>
      <protection locked="0"/>
    </xf>
    <xf numFmtId="4" fontId="2" fillId="0" borderId="50" xfId="0" applyNumberFormat="1" applyFont="1" applyFill="1" applyBorder="1" applyAlignment="1" applyProtection="1">
      <alignment horizontal="right" vertical="center"/>
      <protection locked="0"/>
    </xf>
    <xf numFmtId="0" fontId="17" fillId="0" borderId="5" xfId="0" applyFont="1" applyFill="1" applyBorder="1" applyAlignment="1" applyProtection="1">
      <alignment horizontal="justify" vertical="center"/>
      <protection locked="0"/>
    </xf>
    <xf numFmtId="0" fontId="2" fillId="0" borderId="14" xfId="0" applyFont="1" applyFill="1" applyBorder="1" applyAlignment="1" applyProtection="1">
      <alignment horizontal="left" vertical="center" wrapText="1" indent="2"/>
      <protection locked="0"/>
    </xf>
    <xf numFmtId="4" fontId="2" fillId="0" borderId="17" xfId="0" applyNumberFormat="1" applyFont="1" applyFill="1" applyBorder="1" applyAlignment="1" applyProtection="1">
      <alignment horizontal="right" vertical="center"/>
    </xf>
    <xf numFmtId="4" fontId="2" fillId="0" borderId="50" xfId="0" applyNumberFormat="1" applyFont="1" applyFill="1" applyBorder="1" applyAlignment="1" applyProtection="1">
      <alignment horizontal="right" vertical="center"/>
    </xf>
    <xf numFmtId="0" fontId="17" fillId="0" borderId="7" xfId="0" applyFont="1" applyFill="1" applyBorder="1" applyAlignment="1" applyProtection="1">
      <alignment horizontal="justify" vertical="center"/>
      <protection locked="0"/>
    </xf>
    <xf numFmtId="0" fontId="17" fillId="0" borderId="31" xfId="0" applyFont="1" applyFill="1" applyBorder="1" applyAlignment="1" applyProtection="1">
      <alignment horizontal="justify" vertical="center"/>
      <protection locked="0"/>
    </xf>
    <xf numFmtId="4" fontId="2" fillId="0" borderId="16" xfId="0" applyNumberFormat="1" applyFont="1" applyFill="1" applyBorder="1" applyAlignment="1" applyProtection="1">
      <alignment horizontal="right" vertical="center"/>
      <protection locked="0"/>
    </xf>
    <xf numFmtId="4" fontId="2" fillId="0" borderId="18" xfId="0" applyNumberFormat="1" applyFont="1" applyFill="1" applyBorder="1" applyAlignment="1" applyProtection="1">
      <alignment horizontal="right" vertical="center"/>
      <protection locked="0"/>
    </xf>
    <xf numFmtId="4" fontId="25" fillId="0" borderId="0" xfId="0" applyNumberFormat="1" applyFont="1" applyBorder="1" applyAlignment="1" applyProtection="1">
      <alignment horizontal="right" vertical="center" wrapText="1"/>
      <protection locked="0"/>
    </xf>
    <xf numFmtId="4" fontId="11" fillId="0" borderId="0" xfId="0" applyNumberFormat="1" applyFont="1" applyBorder="1" applyAlignment="1" applyProtection="1">
      <alignment horizontal="right" vertical="center" wrapText="1"/>
      <protection locked="0"/>
    </xf>
    <xf numFmtId="4" fontId="12" fillId="0" borderId="0" xfId="0" applyNumberFormat="1" applyFont="1" applyBorder="1" applyAlignment="1" applyProtection="1">
      <alignment vertical="center"/>
      <protection locked="0"/>
    </xf>
    <xf numFmtId="3" fontId="12" fillId="0" borderId="0" xfId="0" applyNumberFormat="1" applyFont="1" applyFill="1" applyBorder="1" applyAlignment="1" applyProtection="1">
      <alignment horizontal="right" vertical="center" wrapText="1"/>
    </xf>
    <xf numFmtId="3" fontId="39" fillId="0" borderId="0" xfId="0" applyNumberFormat="1" applyFont="1" applyFill="1" applyBorder="1" applyAlignment="1" applyProtection="1">
      <alignment horizontal="right" vertical="center" wrapText="1"/>
    </xf>
    <xf numFmtId="0" fontId="3" fillId="0" borderId="0" xfId="0" applyFont="1" applyBorder="1" applyAlignment="1" applyProtection="1">
      <alignment vertical="center" wrapText="1"/>
    </xf>
    <xf numFmtId="3" fontId="3" fillId="0" borderId="0" xfId="0" applyNumberFormat="1" applyFont="1" applyBorder="1" applyAlignment="1" applyProtection="1">
      <alignment horizontal="right" vertical="center" wrapText="1"/>
    </xf>
    <xf numFmtId="4" fontId="5" fillId="0" borderId="56" xfId="0" applyNumberFormat="1" applyFont="1" applyBorder="1" applyAlignment="1" applyProtection="1">
      <alignment horizontal="left" vertical="top"/>
      <protection locked="0"/>
    </xf>
    <xf numFmtId="4" fontId="32" fillId="0" borderId="50" xfId="0" applyNumberFormat="1" applyFont="1" applyFill="1" applyBorder="1" applyAlignment="1" applyProtection="1">
      <alignment horizontal="right" vertical="center" wrapText="1"/>
      <protection locked="0"/>
    </xf>
    <xf numFmtId="4" fontId="31" fillId="0" borderId="50" xfId="0" applyNumberFormat="1" applyFont="1" applyFill="1" applyBorder="1" applyAlignment="1" applyProtection="1">
      <alignment horizontal="right" vertical="center" wrapText="1"/>
    </xf>
    <xf numFmtId="0" fontId="73" fillId="0" borderId="0" xfId="0" applyFont="1" applyFill="1" applyBorder="1" applyAlignment="1" applyProtection="1">
      <alignment horizontal="left"/>
    </xf>
    <xf numFmtId="0" fontId="13" fillId="0" borderId="0" xfId="0" applyFont="1" applyFill="1" applyAlignment="1" applyProtection="1">
      <alignment vertical="center"/>
      <protection locked="0"/>
    </xf>
    <xf numFmtId="4" fontId="1" fillId="0" borderId="0" xfId="0" applyNumberFormat="1" applyFont="1" applyProtection="1">
      <protection locked="0"/>
    </xf>
    <xf numFmtId="0" fontId="5" fillId="0" borderId="19" xfId="0" applyFont="1" applyBorder="1"/>
    <xf numFmtId="4" fontId="41" fillId="0" borderId="25" xfId="0" applyNumberFormat="1" applyFont="1" applyBorder="1" applyAlignment="1" applyProtection="1">
      <alignment horizontal="right" vertical="center"/>
    </xf>
    <xf numFmtId="0" fontId="41" fillId="0" borderId="19" xfId="0" applyFont="1" applyFill="1" applyBorder="1" applyAlignment="1">
      <alignment horizontal="center" vertical="center"/>
    </xf>
    <xf numFmtId="0" fontId="41" fillId="0" borderId="35" xfId="0" applyFont="1" applyFill="1" applyBorder="1" applyAlignment="1">
      <alignment horizontal="center" vertical="center"/>
    </xf>
    <xf numFmtId="0" fontId="41" fillId="0" borderId="37" xfId="0" applyFont="1" applyFill="1" applyBorder="1" applyAlignment="1">
      <alignment horizontal="center" vertical="center"/>
    </xf>
    <xf numFmtId="0" fontId="5" fillId="0" borderId="0" xfId="0" applyFont="1" applyFill="1" applyBorder="1" applyAlignment="1"/>
    <xf numFmtId="0" fontId="27" fillId="0" borderId="4" xfId="0" applyFont="1" applyBorder="1" applyAlignment="1">
      <alignment horizontal="justify" vertical="center" wrapText="1"/>
    </xf>
    <xf numFmtId="0" fontId="13" fillId="0" borderId="4" xfId="0" applyFont="1" applyBorder="1" applyAlignment="1">
      <alignment horizontal="left" vertical="center" wrapText="1"/>
    </xf>
    <xf numFmtId="0" fontId="26" fillId="0" borderId="6" xfId="0" applyFont="1" applyBorder="1" applyAlignment="1">
      <alignment horizontal="justify" vertical="center" wrapText="1"/>
    </xf>
    <xf numFmtId="0" fontId="81" fillId="6" borderId="6" xfId="0" applyFont="1" applyFill="1" applyBorder="1" applyAlignment="1">
      <alignment horizontal="center" vertical="center" wrapText="1"/>
    </xf>
    <xf numFmtId="0" fontId="81" fillId="6" borderId="9" xfId="0" applyFont="1" applyFill="1" applyBorder="1" applyAlignment="1">
      <alignment horizontal="center" vertical="center" wrapText="1"/>
    </xf>
    <xf numFmtId="0" fontId="82" fillId="0" borderId="6" xfId="0" applyFont="1" applyBorder="1" applyAlignment="1">
      <alignment horizontal="justify" vertical="center" wrapText="1"/>
    </xf>
    <xf numFmtId="0" fontId="77" fillId="4" borderId="6" xfId="0" applyFont="1" applyFill="1" applyBorder="1" applyAlignment="1">
      <alignment horizontal="center" vertical="center" wrapText="1"/>
    </xf>
    <xf numFmtId="0" fontId="27" fillId="4" borderId="13" xfId="0" applyFont="1" applyFill="1" applyBorder="1" applyAlignment="1">
      <alignment horizontal="center" vertical="center" wrapText="1"/>
    </xf>
    <xf numFmtId="0" fontId="27" fillId="4" borderId="9" xfId="0" applyFont="1" applyFill="1" applyBorder="1" applyAlignment="1">
      <alignment horizontal="center" vertical="center" wrapText="1"/>
    </xf>
    <xf numFmtId="0" fontId="27" fillId="0" borderId="4" xfId="0" applyFont="1" applyBorder="1" applyAlignment="1">
      <alignment horizontal="left" vertical="center" wrapText="1"/>
    </xf>
    <xf numFmtId="0" fontId="13" fillId="0" borderId="4" xfId="0" applyFont="1" applyBorder="1" applyAlignment="1">
      <alignment horizontal="left" vertical="center" wrapText="1" indent="1"/>
    </xf>
    <xf numFmtId="0" fontId="13" fillId="0" borderId="13" xfId="0" applyFont="1" applyBorder="1" applyAlignment="1">
      <alignment horizontal="justify" vertical="center" wrapText="1"/>
    </xf>
    <xf numFmtId="0" fontId="27" fillId="0" borderId="9" xfId="0" applyFont="1" applyBorder="1" applyAlignment="1">
      <alignment horizontal="justify" vertical="center" wrapText="1"/>
    </xf>
    <xf numFmtId="0" fontId="81" fillId="6" borderId="3" xfId="0" applyFont="1" applyFill="1" applyBorder="1" applyAlignment="1">
      <alignment horizontal="center" vertical="center" wrapText="1"/>
    </xf>
    <xf numFmtId="0" fontId="83" fillId="6" borderId="9" xfId="0" applyFont="1" applyFill="1" applyBorder="1" applyAlignment="1">
      <alignment vertical="center" wrapText="1"/>
    </xf>
    <xf numFmtId="0" fontId="81" fillId="0" borderId="4" xfId="0" applyFont="1" applyBorder="1" applyAlignment="1">
      <alignment horizontal="left" vertical="center" wrapText="1"/>
    </xf>
    <xf numFmtId="0" fontId="82" fillId="0" borderId="4" xfId="0" applyFont="1" applyBorder="1" applyAlignment="1">
      <alignment horizontal="justify" vertical="center" wrapText="1"/>
    </xf>
    <xf numFmtId="0" fontId="82" fillId="0" borderId="13" xfId="0" applyFont="1" applyBorder="1" applyAlignment="1">
      <alignment horizontal="justify" vertical="center" wrapText="1"/>
    </xf>
    <xf numFmtId="0" fontId="75" fillId="0" borderId="0" xfId="0" applyFont="1" applyAlignment="1">
      <alignment horizontal="center" vertical="center"/>
    </xf>
    <xf numFmtId="0" fontId="49" fillId="4" borderId="19" xfId="0" applyFont="1" applyFill="1" applyBorder="1" applyAlignment="1">
      <alignment horizontal="left"/>
    </xf>
    <xf numFmtId="0" fontId="49" fillId="4" borderId="26" xfId="0" applyFont="1" applyFill="1" applyBorder="1" applyAlignment="1">
      <alignment vertical="center"/>
    </xf>
    <xf numFmtId="0" fontId="49" fillId="4" borderId="21" xfId="0" applyFont="1" applyFill="1" applyBorder="1" applyAlignment="1">
      <alignment vertical="center" wrapText="1"/>
    </xf>
    <xf numFmtId="0" fontId="75" fillId="0" borderId="9" xfId="0" applyFont="1" applyBorder="1" applyAlignment="1">
      <alignment vertical="center" wrapText="1"/>
    </xf>
    <xf numFmtId="0" fontId="75" fillId="0" borderId="7" xfId="0" applyFont="1" applyBorder="1" applyAlignment="1">
      <alignment vertical="center" wrapText="1"/>
    </xf>
    <xf numFmtId="0" fontId="77" fillId="6" borderId="9" xfId="0" applyFont="1" applyFill="1" applyBorder="1" applyAlignment="1">
      <alignment horizontal="center" vertical="center" wrapText="1"/>
    </xf>
    <xf numFmtId="0" fontId="78" fillId="0" borderId="6" xfId="0" applyFont="1" applyBorder="1" applyAlignment="1">
      <alignment vertical="center" wrapText="1"/>
    </xf>
    <xf numFmtId="0" fontId="77" fillId="0" borderId="6" xfId="0" applyFont="1" applyBorder="1" applyAlignment="1">
      <alignment vertical="center" wrapText="1"/>
    </xf>
    <xf numFmtId="0" fontId="78" fillId="0" borderId="6" xfId="0" applyFont="1" applyBorder="1" applyAlignment="1">
      <alignment horizontal="left" vertical="center" wrapText="1" indent="5"/>
    </xf>
    <xf numFmtId="0" fontId="78" fillId="0" borderId="7" xfId="0" applyFont="1" applyBorder="1" applyAlignment="1">
      <alignment vertical="center" wrapText="1"/>
    </xf>
    <xf numFmtId="0" fontId="77" fillId="0" borderId="9" xfId="0" applyFont="1" applyBorder="1" applyAlignment="1">
      <alignment vertical="center" wrapText="1"/>
    </xf>
    <xf numFmtId="0" fontId="78" fillId="0" borderId="9" xfId="0" applyFont="1" applyBorder="1" applyAlignment="1">
      <alignment vertical="center" wrapText="1"/>
    </xf>
    <xf numFmtId="0" fontId="84" fillId="0" borderId="6" xfId="0" applyFont="1" applyBorder="1" applyAlignment="1">
      <alignment horizontal="center" vertical="center"/>
    </xf>
    <xf numFmtId="0" fontId="84" fillId="0" borderId="7" xfId="0" applyFont="1" applyBorder="1" applyAlignment="1">
      <alignment horizontal="left" vertical="center"/>
    </xf>
    <xf numFmtId="0" fontId="49" fillId="4" borderId="19" xfId="0" applyFont="1" applyFill="1" applyBorder="1" applyAlignment="1">
      <alignment horizontal="left" vertical="center"/>
    </xf>
    <xf numFmtId="0" fontId="49" fillId="4" borderId="40" xfId="0" applyFont="1" applyFill="1" applyBorder="1" applyAlignment="1">
      <alignment vertical="center"/>
    </xf>
    <xf numFmtId="0" fontId="49" fillId="4" borderId="0" xfId="0" applyFont="1" applyFill="1" applyBorder="1" applyAlignment="1">
      <alignment horizontal="left" vertical="center"/>
    </xf>
    <xf numFmtId="0" fontId="49" fillId="4" borderId="0" xfId="0" applyFont="1" applyFill="1" applyBorder="1" applyAlignment="1">
      <alignment vertical="center"/>
    </xf>
    <xf numFmtId="0" fontId="49" fillId="0" borderId="0" xfId="0" applyFont="1" applyBorder="1"/>
    <xf numFmtId="0" fontId="5" fillId="0" borderId="0" xfId="0" applyFont="1" applyBorder="1"/>
    <xf numFmtId="0" fontId="78" fillId="0" borderId="7" xfId="0" applyFont="1" applyBorder="1" applyAlignment="1">
      <alignment horizontal="left" vertical="center"/>
    </xf>
    <xf numFmtId="0" fontId="78" fillId="0" borderId="1" xfId="0" applyFont="1" applyBorder="1" applyAlignment="1">
      <alignment horizontal="left" vertical="center"/>
    </xf>
    <xf numFmtId="0" fontId="77" fillId="6" borderId="3" xfId="0" applyFont="1" applyFill="1" applyBorder="1" applyAlignment="1">
      <alignment horizontal="center" vertical="center"/>
    </xf>
    <xf numFmtId="0" fontId="77" fillId="6" borderId="9" xfId="0" applyFont="1" applyFill="1" applyBorder="1" applyAlignment="1">
      <alignment horizontal="center" vertical="center"/>
    </xf>
    <xf numFmtId="0" fontId="78" fillId="0" borderId="6" xfId="0" applyFont="1" applyBorder="1" applyAlignment="1">
      <alignment vertical="center"/>
    </xf>
    <xf numFmtId="0" fontId="78" fillId="0" borderId="6" xfId="0" applyFont="1" applyBorder="1" applyAlignment="1">
      <alignment horizontal="left" vertical="center" indent="5"/>
    </xf>
    <xf numFmtId="0" fontId="78" fillId="0" borderId="6" xfId="0" applyFont="1" applyBorder="1" applyAlignment="1">
      <alignment horizontal="justify" vertical="center"/>
    </xf>
    <xf numFmtId="0" fontId="77" fillId="0" borderId="6" xfId="0" applyFont="1" applyBorder="1" applyAlignment="1">
      <alignment horizontal="left" vertical="center" indent="1"/>
    </xf>
    <xf numFmtId="0" fontId="78" fillId="0" borderId="9" xfId="0" applyFont="1" applyBorder="1" applyAlignment="1">
      <alignment horizontal="left" vertical="center" indent="1"/>
    </xf>
    <xf numFmtId="0" fontId="77" fillId="0" borderId="0" xfId="0" applyFont="1" applyBorder="1" applyAlignment="1">
      <alignment vertical="center"/>
    </xf>
    <xf numFmtId="0" fontId="77" fillId="0" borderId="5" xfId="0" applyFont="1" applyBorder="1" applyAlignment="1">
      <alignment horizontal="left" vertical="center" wrapText="1"/>
    </xf>
    <xf numFmtId="0" fontId="78" fillId="0" borderId="5" xfId="0" applyFont="1" applyBorder="1" applyAlignment="1">
      <alignment horizontal="left" vertical="center" wrapText="1"/>
    </xf>
    <xf numFmtId="0" fontId="78" fillId="0" borderId="5" xfId="0" applyFont="1" applyBorder="1" applyAlignment="1">
      <alignment horizontal="left" vertical="center" wrapText="1" indent="1"/>
    </xf>
    <xf numFmtId="0" fontId="77" fillId="0" borderId="7" xfId="0" applyFont="1" applyBorder="1" applyAlignment="1">
      <alignment horizontal="left" vertical="center" wrapText="1"/>
    </xf>
    <xf numFmtId="0" fontId="77" fillId="0" borderId="13" xfId="0" applyFont="1" applyBorder="1" applyAlignment="1">
      <alignment horizontal="center" vertical="center" wrapText="1"/>
    </xf>
    <xf numFmtId="0" fontId="77" fillId="0" borderId="9" xfId="0" applyFont="1" applyBorder="1" applyAlignment="1">
      <alignment horizontal="center" vertical="center" wrapText="1"/>
    </xf>
    <xf numFmtId="0" fontId="11" fillId="0" borderId="0" xfId="0" applyFont="1" applyFill="1" applyBorder="1" applyAlignment="1" applyProtection="1">
      <protection locked="0"/>
    </xf>
    <xf numFmtId="0" fontId="11" fillId="0" borderId="0" xfId="0" applyFont="1" applyFill="1" applyBorder="1" applyAlignment="1" applyProtection="1">
      <alignment vertical="top"/>
      <protection locked="0"/>
    </xf>
    <xf numFmtId="0" fontId="50" fillId="4" borderId="0" xfId="0" applyFont="1" applyFill="1" applyBorder="1" applyAlignment="1">
      <alignment vertical="center" wrapText="1"/>
    </xf>
    <xf numFmtId="0" fontId="76" fillId="4" borderId="0" xfId="0" applyFont="1" applyFill="1" applyBorder="1" applyAlignment="1">
      <alignment vertical="center" wrapText="1"/>
    </xf>
    <xf numFmtId="0" fontId="52" fillId="0" borderId="0" xfId="0" applyFont="1"/>
    <xf numFmtId="0" fontId="78" fillId="0" borderId="6" xfId="0" applyFont="1" applyBorder="1" applyAlignment="1">
      <alignment horizontal="right" vertical="center"/>
    </xf>
    <xf numFmtId="0" fontId="78" fillId="0" borderId="13" xfId="0" applyFont="1" applyBorder="1" applyAlignment="1">
      <alignment horizontal="right" vertical="center"/>
    </xf>
    <xf numFmtId="0" fontId="78" fillId="0" borderId="9" xfId="0" applyFont="1" applyBorder="1" applyAlignment="1">
      <alignment horizontal="right" vertical="center"/>
    </xf>
    <xf numFmtId="43" fontId="77" fillId="0" borderId="6" xfId="0" applyNumberFormat="1" applyFont="1" applyBorder="1" applyAlignment="1">
      <alignment horizontal="right" vertical="center" wrapText="1"/>
    </xf>
    <xf numFmtId="43" fontId="78" fillId="0" borderId="6" xfId="0" applyNumberFormat="1" applyFont="1" applyBorder="1" applyAlignment="1">
      <alignment horizontal="right" vertical="center" wrapText="1"/>
    </xf>
    <xf numFmtId="43" fontId="78" fillId="0" borderId="9" xfId="0" applyNumberFormat="1" applyFont="1" applyBorder="1" applyAlignment="1">
      <alignment horizontal="right" vertical="center" wrapText="1"/>
    </xf>
    <xf numFmtId="0" fontId="79" fillId="0" borderId="9" xfId="0" applyFont="1" applyBorder="1" applyAlignment="1">
      <alignment horizontal="right" vertical="center" wrapText="1"/>
    </xf>
    <xf numFmtId="43" fontId="27" fillId="0" borderId="6" xfId="0" applyNumberFormat="1" applyFont="1" applyBorder="1" applyAlignment="1">
      <alignment horizontal="right" vertical="center" wrapText="1"/>
    </xf>
    <xf numFmtId="43" fontId="78" fillId="0" borderId="6" xfId="0" applyNumberFormat="1" applyFont="1" applyBorder="1" applyAlignment="1">
      <alignment horizontal="right" vertical="center"/>
    </xf>
    <xf numFmtId="43" fontId="78" fillId="0" borderId="9" xfId="0" applyNumberFormat="1" applyFont="1" applyBorder="1" applyAlignment="1">
      <alignment horizontal="right" vertical="center"/>
    </xf>
    <xf numFmtId="43" fontId="77" fillId="0" borderId="6" xfId="0" applyNumberFormat="1" applyFont="1" applyBorder="1" applyAlignment="1">
      <alignment horizontal="right" vertical="center"/>
    </xf>
    <xf numFmtId="0" fontId="78" fillId="0" borderId="6" xfId="0" applyFont="1" applyBorder="1" applyAlignment="1" applyProtection="1">
      <alignment horizontal="right" vertical="center"/>
    </xf>
    <xf numFmtId="43" fontId="78" fillId="0" borderId="6" xfId="0" applyNumberFormat="1" applyFont="1" applyBorder="1" applyAlignment="1" applyProtection="1">
      <alignment horizontal="right" vertical="center"/>
    </xf>
    <xf numFmtId="43" fontId="78" fillId="0" borderId="6" xfId="0" applyNumberFormat="1" applyFont="1" applyBorder="1" applyAlignment="1" applyProtection="1">
      <alignment horizontal="right" vertical="center"/>
      <protection locked="0"/>
    </xf>
    <xf numFmtId="43" fontId="78" fillId="0" borderId="9" xfId="0" applyNumberFormat="1" applyFont="1" applyBorder="1" applyAlignment="1" applyProtection="1">
      <alignment horizontal="right" vertical="center"/>
      <protection locked="0"/>
    </xf>
    <xf numFmtId="43" fontId="78" fillId="0" borderId="13" xfId="0" applyNumberFormat="1" applyFont="1" applyBorder="1" applyAlignment="1" applyProtection="1">
      <alignment horizontal="right" vertical="center"/>
      <protection locked="0"/>
    </xf>
    <xf numFmtId="43" fontId="78" fillId="0" borderId="3" xfId="0" applyNumberFormat="1" applyFont="1" applyBorder="1" applyAlignment="1" applyProtection="1">
      <alignment horizontal="right" vertical="center"/>
    </xf>
    <xf numFmtId="43" fontId="78" fillId="6" borderId="6" xfId="0" applyNumberFormat="1" applyFont="1" applyFill="1" applyBorder="1" applyAlignment="1" applyProtection="1">
      <alignment horizontal="right" vertical="center"/>
    </xf>
    <xf numFmtId="43" fontId="78" fillId="0" borderId="6" xfId="0" applyNumberFormat="1" applyFont="1" applyFill="1" applyBorder="1" applyAlignment="1" applyProtection="1">
      <alignment horizontal="right" vertical="center"/>
    </xf>
    <xf numFmtId="43" fontId="27" fillId="0" borderId="6" xfId="0" applyNumberFormat="1" applyFont="1" applyBorder="1" applyAlignment="1" applyProtection="1">
      <alignment horizontal="right" vertical="center" wrapText="1"/>
      <protection locked="0"/>
    </xf>
    <xf numFmtId="43" fontId="27" fillId="0" borderId="6" xfId="0" applyNumberFormat="1" applyFont="1" applyBorder="1" applyAlignment="1" applyProtection="1">
      <alignment horizontal="right" vertical="center" wrapText="1"/>
    </xf>
    <xf numFmtId="0" fontId="0" fillId="0" borderId="0" xfId="0" applyFill="1"/>
    <xf numFmtId="0" fontId="88" fillId="0" borderId="0" xfId="0" applyFont="1" applyAlignment="1">
      <alignment horizontal="left" vertical="center"/>
    </xf>
    <xf numFmtId="0" fontId="88" fillId="0" borderId="8" xfId="0" applyFont="1" applyBorder="1" applyAlignment="1">
      <alignment horizontal="left" vertical="center"/>
    </xf>
    <xf numFmtId="0" fontId="88" fillId="0" borderId="13" xfId="0" applyFont="1" applyBorder="1" applyAlignment="1">
      <alignment horizontal="center" vertical="center"/>
    </xf>
    <xf numFmtId="0" fontId="88" fillId="0" borderId="9" xfId="0" applyFont="1" applyBorder="1" applyAlignment="1">
      <alignment horizontal="center" vertical="center"/>
    </xf>
    <xf numFmtId="0" fontId="25" fillId="0" borderId="13" xfId="0" applyFont="1" applyBorder="1" applyAlignment="1">
      <alignment horizontal="justify" vertical="center" wrapText="1"/>
    </xf>
    <xf numFmtId="0" fontId="77" fillId="6" borderId="3" xfId="0" applyFont="1" applyFill="1" applyBorder="1" applyAlignment="1">
      <alignment horizontal="center" vertical="center" wrapText="1"/>
    </xf>
    <xf numFmtId="43" fontId="25" fillId="0" borderId="9" xfId="0" applyNumberFormat="1" applyFont="1" applyBorder="1" applyAlignment="1">
      <alignment horizontal="right" vertical="center" wrapText="1"/>
    </xf>
    <xf numFmtId="43" fontId="78" fillId="0" borderId="6" xfId="0" applyNumberFormat="1" applyFont="1" applyBorder="1" applyAlignment="1" applyProtection="1">
      <alignment horizontal="right" vertical="center" wrapText="1"/>
      <protection locked="0"/>
    </xf>
    <xf numFmtId="0" fontId="27" fillId="0" borderId="13" xfId="0" applyFont="1" applyBorder="1" applyAlignment="1">
      <alignment horizontal="left" vertical="center" wrapText="1"/>
    </xf>
    <xf numFmtId="0" fontId="27" fillId="0" borderId="9" xfId="0" applyFont="1" applyBorder="1" applyAlignment="1">
      <alignment horizontal="center" vertical="center" wrapText="1"/>
    </xf>
    <xf numFmtId="0" fontId="27" fillId="0" borderId="8" xfId="0" applyFont="1" applyBorder="1" applyAlignment="1">
      <alignment horizontal="justify" vertical="center" wrapText="1"/>
    </xf>
    <xf numFmtId="0" fontId="27" fillId="0" borderId="9" xfId="0" applyFont="1" applyBorder="1" applyAlignment="1">
      <alignment horizontal="left" vertical="center" wrapText="1"/>
    </xf>
    <xf numFmtId="43" fontId="13" fillId="0" borderId="9" xfId="0" applyNumberFormat="1" applyFont="1" applyBorder="1" applyAlignment="1">
      <alignment horizontal="justify" vertical="center" wrapText="1"/>
    </xf>
    <xf numFmtId="0" fontId="13" fillId="0" borderId="8" xfId="0" applyFont="1" applyBorder="1" applyAlignment="1">
      <alignment horizontal="justify" vertical="center" wrapText="1"/>
    </xf>
    <xf numFmtId="0" fontId="13" fillId="0" borderId="9" xfId="0" applyFont="1" applyBorder="1" applyAlignment="1">
      <alignment horizontal="justify" vertical="center" wrapText="1"/>
    </xf>
    <xf numFmtId="0" fontId="27" fillId="0" borderId="6" xfId="0" applyFont="1" applyBorder="1" applyAlignment="1">
      <alignment horizontal="justify" vertical="center" wrapText="1"/>
    </xf>
    <xf numFmtId="0" fontId="13" fillId="0" borderId="0" xfId="0" applyFont="1" applyAlignment="1">
      <alignment horizontal="justify" vertical="center" wrapText="1"/>
    </xf>
    <xf numFmtId="0" fontId="13" fillId="0" borderId="6" xfId="0" applyFont="1" applyBorder="1" applyAlignment="1">
      <alignment horizontal="justify" vertical="center" wrapText="1"/>
    </xf>
    <xf numFmtId="0" fontId="27" fillId="0" borderId="0" xfId="0" applyFont="1" applyAlignment="1">
      <alignment horizontal="justify" vertical="center" wrapText="1"/>
    </xf>
    <xf numFmtId="0" fontId="13" fillId="0" borderId="4" xfId="0" applyFont="1" applyBorder="1" applyAlignment="1">
      <alignment horizontal="left" vertical="top" wrapText="1"/>
    </xf>
    <xf numFmtId="43" fontId="13" fillId="0" borderId="6" xfId="0" applyNumberFormat="1" applyFont="1" applyBorder="1" applyAlignment="1" applyProtection="1">
      <alignment horizontal="right" vertical="center" wrapText="1"/>
      <protection locked="0"/>
    </xf>
    <xf numFmtId="0" fontId="13" fillId="0" borderId="4" xfId="0" applyFont="1" applyBorder="1" applyAlignment="1">
      <alignment horizontal="justify" vertical="center" wrapText="1"/>
    </xf>
    <xf numFmtId="43" fontId="13" fillId="0" borderId="6" xfId="0" applyNumberFormat="1" applyFont="1" applyBorder="1" applyAlignment="1">
      <alignment horizontal="right" vertical="center" wrapText="1"/>
    </xf>
    <xf numFmtId="43" fontId="13" fillId="0" borderId="9" xfId="0" applyNumberFormat="1" applyFont="1" applyBorder="1" applyAlignment="1" applyProtection="1">
      <alignment horizontal="right" vertical="center" wrapText="1"/>
      <protection locked="0"/>
    </xf>
    <xf numFmtId="0" fontId="13" fillId="0" borderId="0" xfId="0" applyFont="1" applyBorder="1" applyAlignment="1">
      <alignment horizontal="justify" vertical="center" wrapText="1"/>
    </xf>
    <xf numFmtId="43" fontId="13" fillId="0" borderId="6" xfId="0" applyNumberFormat="1" applyFont="1" applyBorder="1" applyAlignment="1">
      <alignment horizontal="justify" vertical="center" wrapText="1"/>
    </xf>
    <xf numFmtId="43" fontId="27" fillId="0" borderId="9" xfId="0" applyNumberFormat="1" applyFont="1" applyBorder="1" applyAlignment="1">
      <alignment horizontal="right" vertical="center" wrapText="1"/>
    </xf>
    <xf numFmtId="43" fontId="77" fillId="6" borderId="6" xfId="0" applyNumberFormat="1" applyFont="1" applyFill="1" applyBorder="1" applyAlignment="1">
      <alignment horizontal="right" vertical="center" wrapText="1"/>
    </xf>
    <xf numFmtId="43" fontId="87" fillId="0" borderId="4" xfId="0" applyNumberFormat="1" applyFont="1" applyBorder="1" applyAlignment="1">
      <alignment vertical="center"/>
    </xf>
    <xf numFmtId="43" fontId="88" fillId="0" borderId="4" xfId="0" applyNumberFormat="1" applyFont="1" applyBorder="1" applyAlignment="1">
      <alignment vertical="center"/>
    </xf>
    <xf numFmtId="43" fontId="88" fillId="0" borderId="6" xfId="0" applyNumberFormat="1" applyFont="1" applyBorder="1" applyAlignment="1">
      <alignment vertical="center"/>
    </xf>
    <xf numFmtId="43" fontId="88" fillId="0" borderId="4" xfId="0" applyNumberFormat="1" applyFont="1" applyBorder="1" applyAlignment="1" applyProtection="1">
      <alignment vertical="center"/>
      <protection locked="0"/>
    </xf>
    <xf numFmtId="43" fontId="88" fillId="0" borderId="4" xfId="0" applyNumberFormat="1" applyFont="1" applyBorder="1" applyAlignment="1" applyProtection="1">
      <alignment vertical="center"/>
    </xf>
    <xf numFmtId="43" fontId="87" fillId="0" borderId="4" xfId="0" applyNumberFormat="1" applyFont="1" applyBorder="1" applyAlignment="1" applyProtection="1">
      <alignment vertical="center"/>
    </xf>
    <xf numFmtId="0" fontId="87" fillId="0" borderId="9" xfId="0" applyFont="1" applyFill="1" applyBorder="1" applyAlignment="1">
      <alignment horizontal="center" vertical="center" wrapText="1"/>
    </xf>
    <xf numFmtId="43" fontId="77" fillId="0" borderId="4" xfId="0" applyNumberFormat="1" applyFont="1" applyBorder="1" applyAlignment="1">
      <alignment horizontal="right" wrapText="1"/>
    </xf>
    <xf numFmtId="43" fontId="77" fillId="0" borderId="6" xfId="0" applyNumberFormat="1" applyFont="1" applyBorder="1" applyAlignment="1">
      <alignment horizontal="right" wrapText="1"/>
    </xf>
    <xf numFmtId="43" fontId="77" fillId="0" borderId="4" xfId="0" applyNumberFormat="1" applyFont="1" applyBorder="1" applyAlignment="1" applyProtection="1">
      <alignment horizontal="right" wrapText="1"/>
      <protection locked="0"/>
    </xf>
    <xf numFmtId="43" fontId="77" fillId="0" borderId="6" xfId="0" applyNumberFormat="1" applyFont="1" applyBorder="1" applyAlignment="1" applyProtection="1">
      <alignment horizontal="right" wrapText="1"/>
      <protection locked="0"/>
    </xf>
    <xf numFmtId="0" fontId="27" fillId="0" borderId="57" xfId="0" applyFont="1" applyBorder="1" applyAlignment="1">
      <alignment horizontal="justify" vertical="center" wrapText="1"/>
    </xf>
    <xf numFmtId="43" fontId="27" fillId="0" borderId="3" xfId="0" applyNumberFormat="1" applyFont="1" applyBorder="1" applyAlignment="1">
      <alignment horizontal="right" vertical="center" wrapText="1"/>
    </xf>
    <xf numFmtId="0" fontId="13" fillId="0" borderId="2" xfId="0" applyFont="1" applyBorder="1" applyAlignment="1">
      <alignment horizontal="justify" vertical="center" wrapText="1"/>
    </xf>
    <xf numFmtId="0" fontId="27" fillId="0" borderId="3" xfId="0" applyFont="1" applyBorder="1" applyAlignment="1">
      <alignment horizontal="justify" vertical="center" wrapText="1"/>
    </xf>
    <xf numFmtId="0" fontId="78" fillId="0" borderId="8" xfId="0" applyFont="1" applyBorder="1" applyAlignment="1">
      <alignment horizontal="left" vertical="center"/>
    </xf>
    <xf numFmtId="0" fontId="78" fillId="0" borderId="59" xfId="0" applyFont="1" applyBorder="1" applyAlignment="1">
      <alignment horizontal="left" vertical="justify"/>
    </xf>
    <xf numFmtId="43" fontId="88" fillId="0" borderId="13" xfId="0" applyNumberFormat="1" applyFont="1" applyBorder="1" applyAlignment="1" applyProtection="1">
      <alignment vertical="center"/>
      <protection locked="0"/>
    </xf>
    <xf numFmtId="43" fontId="88" fillId="0" borderId="13" xfId="0" applyNumberFormat="1" applyFont="1" applyBorder="1" applyAlignment="1" applyProtection="1">
      <alignment vertical="center"/>
    </xf>
    <xf numFmtId="43" fontId="88" fillId="0" borderId="9" xfId="0" applyNumberFormat="1" applyFont="1" applyBorder="1" applyAlignment="1">
      <alignment vertical="center"/>
    </xf>
    <xf numFmtId="0" fontId="13" fillId="0" borderId="6" xfId="0" applyFont="1" applyBorder="1" applyAlignment="1">
      <alignment horizontal="center" vertical="center" wrapText="1"/>
    </xf>
    <xf numFmtId="0" fontId="27" fillId="0" borderId="0" xfId="0" applyFont="1" applyFill="1" applyAlignment="1" applyProtection="1">
      <alignment vertical="center"/>
    </xf>
    <xf numFmtId="0" fontId="70" fillId="0" borderId="0" xfId="0" applyFont="1" applyFill="1"/>
    <xf numFmtId="43" fontId="13" fillId="0" borderId="6" xfId="0" applyNumberFormat="1" applyFont="1" applyBorder="1" applyAlignment="1">
      <alignmen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43" fontId="13" fillId="0" borderId="6" xfId="0" applyNumberFormat="1" applyFont="1" applyBorder="1" applyAlignment="1" applyProtection="1">
      <alignment vertical="center"/>
      <protection locked="0"/>
    </xf>
    <xf numFmtId="0" fontId="27" fillId="0" borderId="5" xfId="0" applyFont="1" applyBorder="1" applyAlignment="1">
      <alignment horizontal="justify" vertical="center"/>
    </xf>
    <xf numFmtId="0" fontId="27" fillId="0" borderId="6" xfId="0" applyFont="1" applyBorder="1" applyAlignment="1">
      <alignment horizontal="justify" vertical="center"/>
    </xf>
    <xf numFmtId="43" fontId="27" fillId="0" borderId="6" xfId="0" applyNumberFormat="1" applyFont="1" applyBorder="1" applyAlignment="1" applyProtection="1">
      <alignment vertical="center"/>
    </xf>
    <xf numFmtId="43" fontId="13" fillId="0" borderId="6" xfId="0" applyNumberFormat="1" applyFont="1" applyBorder="1" applyAlignment="1" applyProtection="1">
      <alignment vertical="center"/>
    </xf>
    <xf numFmtId="43" fontId="27" fillId="0" borderId="6" xfId="0" applyNumberFormat="1" applyFont="1" applyBorder="1" applyAlignment="1" applyProtection="1">
      <alignment vertical="center"/>
      <protection locked="0"/>
    </xf>
    <xf numFmtId="0" fontId="13" fillId="0" borderId="7" xfId="0" applyFont="1" applyBorder="1" applyAlignment="1">
      <alignment horizontal="left" vertical="center"/>
    </xf>
    <xf numFmtId="0" fontId="13" fillId="0" borderId="9" xfId="0" applyFont="1" applyBorder="1" applyAlignment="1">
      <alignment horizontal="left" vertical="center"/>
    </xf>
    <xf numFmtId="43" fontId="13" fillId="0" borderId="9" xfId="0" applyNumberFormat="1" applyFont="1" applyBorder="1" applyAlignment="1" applyProtection="1">
      <alignment vertical="center"/>
      <protection locked="0"/>
    </xf>
    <xf numFmtId="43" fontId="13" fillId="0" borderId="9" xfId="0" applyNumberFormat="1" applyFont="1" applyBorder="1" applyAlignment="1">
      <alignment vertical="center"/>
    </xf>
    <xf numFmtId="0" fontId="13" fillId="0" borderId="0" xfId="0" applyFont="1" applyBorder="1" applyAlignment="1">
      <alignment horizontal="left" vertical="center"/>
    </xf>
    <xf numFmtId="43" fontId="13" fillId="0" borderId="0" xfId="0" applyNumberFormat="1" applyFont="1" applyBorder="1" applyAlignment="1" applyProtection="1">
      <alignment vertical="center"/>
      <protection locked="0"/>
    </xf>
    <xf numFmtId="43" fontId="13" fillId="0" borderId="0" xfId="0" applyNumberFormat="1" applyFont="1" applyBorder="1" applyAlignment="1">
      <alignment vertical="center"/>
    </xf>
    <xf numFmtId="0" fontId="88" fillId="0" borderId="7" xfId="0" applyFont="1" applyBorder="1" applyAlignment="1">
      <alignment horizontal="left" vertical="center"/>
    </xf>
    <xf numFmtId="0" fontId="88" fillId="0" borderId="0" xfId="0" applyFont="1" applyBorder="1" applyAlignment="1">
      <alignment horizontal="left" vertical="center"/>
    </xf>
    <xf numFmtId="41" fontId="78" fillId="0" borderId="6" xfId="0" applyNumberFormat="1" applyFont="1" applyBorder="1" applyAlignment="1" applyProtection="1">
      <alignment vertical="center" wrapText="1"/>
      <protection locked="0"/>
    </xf>
    <xf numFmtId="0" fontId="53" fillId="0" borderId="0" xfId="0" applyFont="1" applyFill="1" applyAlignment="1" applyProtection="1">
      <alignment wrapText="1"/>
    </xf>
    <xf numFmtId="43" fontId="78" fillId="0" borderId="9" xfId="0" applyNumberFormat="1" applyFont="1" applyBorder="1" applyAlignment="1" applyProtection="1">
      <alignment horizontal="right" vertical="center"/>
    </xf>
    <xf numFmtId="43" fontId="77" fillId="0" borderId="6" xfId="0" applyNumberFormat="1" applyFont="1" applyBorder="1" applyAlignment="1" applyProtection="1">
      <alignment horizontal="right" vertical="center"/>
    </xf>
    <xf numFmtId="43" fontId="77" fillId="0" borderId="6" xfId="0" applyNumberFormat="1" applyFont="1" applyFill="1" applyBorder="1" applyAlignment="1">
      <alignment horizontal="right" vertical="center" wrapText="1"/>
    </xf>
    <xf numFmtId="43" fontId="27" fillId="0" borderId="9" xfId="0" applyNumberFormat="1" applyFont="1" applyFill="1" applyBorder="1" applyAlignment="1">
      <alignment horizontal="right" vertical="center" wrapText="1"/>
    </xf>
    <xf numFmtId="43" fontId="13" fillId="0" borderId="9" xfId="0" applyNumberFormat="1" applyFont="1" applyBorder="1" applyAlignment="1" applyProtection="1">
      <alignment vertical="center"/>
    </xf>
    <xf numFmtId="0" fontId="7" fillId="0" borderId="0" xfId="0" applyFont="1" applyAlignment="1">
      <alignment horizontal="center"/>
    </xf>
    <xf numFmtId="0" fontId="7" fillId="0" borderId="8" xfId="0" applyFont="1" applyFill="1" applyBorder="1" applyAlignment="1" applyProtection="1">
      <alignment horizontal="center" vertical="top"/>
      <protection locked="0"/>
    </xf>
    <xf numFmtId="0" fontId="5" fillId="0" borderId="0" xfId="0" applyFont="1" applyFill="1" applyBorder="1" applyAlignment="1" applyProtection="1">
      <alignment horizontal="left" wrapText="1"/>
      <protection locked="0"/>
    </xf>
    <xf numFmtId="0" fontId="7" fillId="0" borderId="5" xfId="0" applyFont="1" applyBorder="1" applyAlignment="1" applyProtection="1">
      <alignment horizontal="justify" vertical="top" wrapText="1"/>
      <protection locked="0"/>
    </xf>
    <xf numFmtId="0" fontId="7" fillId="0" borderId="0" xfId="0" applyFont="1" applyBorder="1" applyAlignment="1" applyProtection="1">
      <alignment horizontal="justify" vertical="top" wrapText="1"/>
      <protection locked="0"/>
    </xf>
    <xf numFmtId="0" fontId="77" fillId="0" borderId="5" xfId="0" applyFont="1" applyBorder="1" applyAlignment="1">
      <alignment horizontal="justify" vertical="center" wrapText="1"/>
    </xf>
    <xf numFmtId="0" fontId="77" fillId="0" borderId="6" xfId="0" applyFont="1" applyBorder="1" applyAlignment="1">
      <alignment horizontal="justify" vertical="center" wrapText="1"/>
    </xf>
    <xf numFmtId="0" fontId="77" fillId="4" borderId="9" xfId="0" applyFont="1" applyFill="1" applyBorder="1" applyAlignment="1">
      <alignment horizontal="center" vertical="center" wrapText="1"/>
    </xf>
    <xf numFmtId="0" fontId="78" fillId="0" borderId="5" xfId="0" applyFont="1" applyBorder="1" applyAlignment="1">
      <alignment horizontal="justify" vertical="center" wrapText="1"/>
    </xf>
    <xf numFmtId="0" fontId="78" fillId="0" borderId="6" xfId="0" applyFont="1" applyBorder="1" applyAlignment="1">
      <alignment horizontal="justify" vertical="center" wrapText="1"/>
    </xf>
    <xf numFmtId="0" fontId="11" fillId="0" borderId="0" xfId="0" applyFont="1" applyFill="1" applyBorder="1" applyAlignment="1">
      <alignment horizontal="center"/>
    </xf>
    <xf numFmtId="0" fontId="1" fillId="0" borderId="5" xfId="0" applyFont="1" applyBorder="1" applyAlignment="1" applyProtection="1">
      <alignment horizontal="left" vertical="center" wrapText="1" indent="1"/>
      <protection locked="0"/>
    </xf>
    <xf numFmtId="0" fontId="78" fillId="0" borderId="0" xfId="0" applyFont="1" applyAlignment="1">
      <alignment horizontal="left" vertical="center"/>
    </xf>
    <xf numFmtId="0" fontId="78" fillId="0" borderId="58" xfId="0" applyFont="1" applyBorder="1" applyAlignment="1">
      <alignment horizontal="left" vertical="center"/>
    </xf>
    <xf numFmtId="0" fontId="78" fillId="0" borderId="5" xfId="0" applyFont="1" applyBorder="1" applyAlignment="1">
      <alignment horizontal="left" vertical="center"/>
    </xf>
    <xf numFmtId="0" fontId="78" fillId="0" borderId="58" xfId="0" applyFont="1" applyBorder="1" applyAlignment="1">
      <alignment horizontal="left" vertical="justify"/>
    </xf>
    <xf numFmtId="0" fontId="88" fillId="0" borderId="5" xfId="0" applyFont="1" applyBorder="1" applyAlignment="1">
      <alignment horizontal="left" vertical="center"/>
    </xf>
    <xf numFmtId="0" fontId="87" fillId="0" borderId="9" xfId="0" applyFont="1" applyFill="1" applyBorder="1" applyAlignment="1">
      <alignment horizontal="center" vertical="center"/>
    </xf>
    <xf numFmtId="0" fontId="3" fillId="0" borderId="52" xfId="0" applyFont="1" applyFill="1" applyBorder="1" applyAlignment="1" applyProtection="1">
      <alignment horizontal="center" vertical="center" wrapText="1"/>
      <protection locked="0"/>
    </xf>
    <xf numFmtId="0" fontId="27" fillId="0" borderId="9" xfId="0" applyFont="1" applyFill="1" applyBorder="1" applyAlignment="1">
      <alignment horizontal="center" vertical="center" wrapText="1"/>
    </xf>
    <xf numFmtId="0" fontId="77" fillId="6" borderId="12" xfId="0" applyFont="1" applyFill="1" applyBorder="1" applyAlignment="1">
      <alignment horizontal="center" vertical="center" wrapText="1"/>
    </xf>
    <xf numFmtId="0" fontId="77" fillId="6" borderId="57" xfId="0" applyFont="1" applyFill="1" applyBorder="1" applyAlignment="1">
      <alignment horizontal="center" vertical="center" wrapText="1"/>
    </xf>
    <xf numFmtId="0" fontId="77" fillId="6" borderId="13" xfId="0" applyFont="1" applyFill="1" applyBorder="1" applyAlignment="1">
      <alignment horizontal="center" vertical="center" wrapText="1"/>
    </xf>
    <xf numFmtId="0" fontId="40" fillId="0" borderId="0" xfId="0" applyFont="1" applyAlignment="1" applyProtection="1">
      <alignment horizontal="center"/>
      <protection locked="0"/>
    </xf>
    <xf numFmtId="0" fontId="41" fillId="0" borderId="7" xfId="0" applyFont="1" applyBorder="1" applyAlignment="1" applyProtection="1">
      <alignment horizontal="center" vertical="center"/>
      <protection locked="0"/>
    </xf>
    <xf numFmtId="0" fontId="41" fillId="0" borderId="31" xfId="0" applyFont="1" applyBorder="1" applyAlignment="1" applyProtection="1">
      <alignment horizontal="center" vertical="center"/>
      <protection locked="0"/>
    </xf>
    <xf numFmtId="0" fontId="41" fillId="0" borderId="15" xfId="0" applyFont="1" applyBorder="1" applyAlignment="1" applyProtection="1">
      <alignment horizontal="center" vertical="center"/>
      <protection locked="0"/>
    </xf>
    <xf numFmtId="0" fontId="41" fillId="0" borderId="16" xfId="0" applyFont="1" applyBorder="1" applyAlignment="1" applyProtection="1">
      <alignment horizontal="center" vertical="center"/>
      <protection locked="0"/>
    </xf>
    <xf numFmtId="0" fontId="41" fillId="0" borderId="25" xfId="0" applyFont="1" applyBorder="1" applyAlignment="1" applyProtection="1">
      <alignment horizontal="center" vertical="center"/>
      <protection locked="0"/>
    </xf>
    <xf numFmtId="0" fontId="41" fillId="0" borderId="18" xfId="0" applyFont="1" applyBorder="1" applyAlignment="1" applyProtection="1">
      <alignment horizontal="center" vertical="center"/>
      <protection locked="0"/>
    </xf>
    <xf numFmtId="0" fontId="71" fillId="2" borderId="19" xfId="0" applyFont="1" applyFill="1" applyBorder="1" applyAlignment="1">
      <alignment horizontal="center" vertical="center"/>
    </xf>
    <xf numFmtId="0" fontId="71" fillId="2" borderId="19" xfId="0" applyFont="1" applyFill="1" applyBorder="1" applyAlignment="1">
      <alignment horizontal="center" vertical="center" wrapText="1"/>
    </xf>
    <xf numFmtId="0" fontId="40" fillId="0" borderId="0" xfId="0" applyFont="1" applyFill="1" applyAlignment="1">
      <alignment horizontal="center"/>
    </xf>
    <xf numFmtId="0" fontId="41" fillId="0" borderId="2" xfId="0" applyFont="1" applyFill="1" applyBorder="1" applyAlignment="1">
      <alignment horizontal="center" vertical="center"/>
    </xf>
    <xf numFmtId="0" fontId="77" fillId="0" borderId="5" xfId="0" applyFont="1" applyBorder="1" applyAlignment="1">
      <alignment vertical="center"/>
    </xf>
    <xf numFmtId="0" fontId="78" fillId="0" borderId="5" xfId="0" applyFont="1" applyBorder="1" applyAlignment="1">
      <alignment vertical="center"/>
    </xf>
    <xf numFmtId="0" fontId="78" fillId="0" borderId="6" xfId="0" applyFont="1" applyBorder="1" applyAlignment="1">
      <alignment horizontal="left" vertical="center" indent="1"/>
    </xf>
    <xf numFmtId="0" fontId="77" fillId="0" borderId="6" xfId="0" applyFont="1" applyBorder="1" applyAlignment="1">
      <alignment vertical="center"/>
    </xf>
    <xf numFmtId="0" fontId="77" fillId="0" borderId="5" xfId="0" applyFont="1" applyBorder="1" applyAlignment="1">
      <alignment vertical="center" wrapText="1"/>
    </xf>
    <xf numFmtId="0" fontId="78" fillId="0" borderId="5" xfId="0" applyFont="1" applyBorder="1" applyAlignment="1">
      <alignment vertical="center" wrapText="1"/>
    </xf>
    <xf numFmtId="0" fontId="88" fillId="0" borderId="5" xfId="0" applyFont="1" applyBorder="1" applyAlignment="1">
      <alignment horizontal="left" vertical="center"/>
    </xf>
    <xf numFmtId="0" fontId="87" fillId="0" borderId="5" xfId="0" applyFont="1" applyFill="1" applyBorder="1" applyAlignment="1">
      <alignment horizontal="center" vertical="center"/>
    </xf>
    <xf numFmtId="0" fontId="76" fillId="4" borderId="0" xfId="0" applyFont="1" applyFill="1" applyBorder="1" applyAlignment="1">
      <alignment horizontal="center" vertical="center" wrapText="1"/>
    </xf>
    <xf numFmtId="41" fontId="78" fillId="0" borderId="6" xfId="0" applyNumberFormat="1" applyFont="1" applyBorder="1" applyAlignment="1">
      <alignment vertical="center" wrapText="1"/>
    </xf>
    <xf numFmtId="41" fontId="78" fillId="0" borderId="6" xfId="0" applyNumberFormat="1" applyFont="1" applyBorder="1" applyAlignment="1">
      <alignment horizontal="right" vertical="center"/>
    </xf>
    <xf numFmtId="41" fontId="78" fillId="6" borderId="6" xfId="0" applyNumberFormat="1" applyFont="1" applyFill="1" applyBorder="1" applyAlignment="1">
      <alignment horizontal="right" vertical="center" wrapText="1"/>
    </xf>
    <xf numFmtId="41" fontId="77" fillId="0" borderId="6" xfId="0" applyNumberFormat="1" applyFont="1" applyBorder="1" applyAlignment="1">
      <alignment horizontal="right" vertical="center" wrapText="1"/>
    </xf>
    <xf numFmtId="41" fontId="77" fillId="0" borderId="6" xfId="0" applyNumberFormat="1" applyFont="1" applyBorder="1" applyAlignment="1">
      <alignment horizontal="right" vertical="center"/>
    </xf>
    <xf numFmtId="41" fontId="77" fillId="0" borderId="6" xfId="0" applyNumberFormat="1" applyFont="1" applyBorder="1" applyAlignment="1">
      <alignment vertical="center" wrapText="1"/>
    </xf>
    <xf numFmtId="41" fontId="77" fillId="0" borderId="6" xfId="0" applyNumberFormat="1" applyFont="1" applyBorder="1" applyAlignment="1" applyProtection="1">
      <alignment vertical="center" wrapText="1"/>
      <protection locked="0"/>
    </xf>
    <xf numFmtId="41" fontId="78" fillId="2" borderId="6" xfId="0" applyNumberFormat="1" applyFont="1" applyFill="1" applyBorder="1" applyAlignment="1" applyProtection="1">
      <alignment vertical="center" wrapText="1"/>
    </xf>
    <xf numFmtId="41" fontId="78" fillId="0" borderId="6" xfId="0" applyNumberFormat="1" applyFont="1" applyFill="1" applyBorder="1" applyAlignment="1">
      <alignment horizontal="right" vertical="center" wrapText="1"/>
    </xf>
    <xf numFmtId="0" fontId="87" fillId="0" borderId="6" xfId="0" applyFont="1" applyFill="1" applyBorder="1" applyAlignment="1">
      <alignment horizontal="center" vertical="center"/>
    </xf>
    <xf numFmtId="0" fontId="87" fillId="0" borderId="6" xfId="0" applyFont="1" applyFill="1" applyBorder="1" applyAlignment="1">
      <alignment horizontal="center" vertical="center" wrapText="1"/>
    </xf>
    <xf numFmtId="0" fontId="87" fillId="0" borderId="4" xfId="0" applyFont="1" applyFill="1" applyBorder="1" applyAlignment="1">
      <alignment horizontal="center" vertical="center"/>
    </xf>
    <xf numFmtId="43" fontId="78" fillId="0" borderId="13" xfId="0" applyNumberFormat="1" applyFont="1" applyBorder="1" applyAlignment="1" applyProtection="1">
      <alignment horizontal="right" vertical="center"/>
    </xf>
    <xf numFmtId="0" fontId="49" fillId="7" borderId="19" xfId="0" applyFont="1" applyFill="1" applyBorder="1" applyAlignment="1">
      <alignment horizontal="left"/>
    </xf>
    <xf numFmtId="0" fontId="49" fillId="7" borderId="40" xfId="0" applyFont="1" applyFill="1" applyBorder="1"/>
    <xf numFmtId="0" fontId="49" fillId="7" borderId="19" xfId="0" applyFont="1" applyFill="1" applyBorder="1"/>
    <xf numFmtId="0" fontId="49" fillId="7" borderId="21" xfId="0" applyFont="1" applyFill="1" applyBorder="1" applyAlignment="1">
      <alignment horizontal="left"/>
    </xf>
    <xf numFmtId="0" fontId="49" fillId="7" borderId="21" xfId="0" applyFont="1" applyFill="1" applyBorder="1"/>
    <xf numFmtId="0" fontId="49" fillId="7" borderId="21" xfId="0" applyFont="1" applyFill="1" applyBorder="1" applyAlignment="1">
      <alignment horizontal="left" vertical="center"/>
    </xf>
    <xf numFmtId="0" fontId="49" fillId="7" borderId="26" xfId="0" applyFont="1" applyFill="1" applyBorder="1" applyAlignment="1">
      <alignment vertical="center"/>
    </xf>
    <xf numFmtId="0" fontId="49" fillId="7" borderId="21" xfId="0" applyFont="1" applyFill="1" applyBorder="1" applyAlignment="1">
      <alignment vertical="center" wrapText="1"/>
    </xf>
    <xf numFmtId="0" fontId="49" fillId="7" borderId="19" xfId="0" applyFont="1" applyFill="1" applyBorder="1" applyAlignment="1">
      <alignment wrapText="1"/>
    </xf>
    <xf numFmtId="0" fontId="49" fillId="7" borderId="19" xfId="0" applyFont="1" applyFill="1" applyBorder="1" applyAlignment="1">
      <alignment horizontal="left" vertical="center"/>
    </xf>
    <xf numFmtId="0" fontId="49" fillId="7" borderId="26" xfId="0" applyFont="1" applyFill="1" applyBorder="1"/>
    <xf numFmtId="43" fontId="77" fillId="0" borderId="6" xfId="0" applyNumberFormat="1" applyFont="1" applyFill="1" applyBorder="1" applyAlignment="1" applyProtection="1">
      <alignment horizontal="right" vertical="center" wrapText="1"/>
      <protection locked="0"/>
    </xf>
    <xf numFmtId="43" fontId="89" fillId="0" borderId="0" xfId="13" applyFont="1" applyBorder="1" applyAlignment="1" applyProtection="1">
      <alignment vertical="top" wrapText="1"/>
      <protection locked="0"/>
    </xf>
    <xf numFmtId="43" fontId="89" fillId="0" borderId="0" xfId="13" applyFont="1" applyBorder="1" applyAlignment="1" applyProtection="1">
      <alignment vertical="justify" wrapText="1"/>
      <protection locked="0"/>
    </xf>
    <xf numFmtId="4" fontId="5" fillId="0" borderId="6" xfId="0" applyNumberFormat="1" applyFont="1" applyBorder="1" applyAlignment="1" applyProtection="1">
      <alignment horizontal="right" vertical="top"/>
      <protection locked="0"/>
    </xf>
    <xf numFmtId="44" fontId="89" fillId="0" borderId="6" xfId="8" applyFont="1" applyBorder="1" applyAlignment="1" applyProtection="1">
      <alignment horizontal="left" vertical="top"/>
      <protection locked="0"/>
    </xf>
    <xf numFmtId="44" fontId="90" fillId="0" borderId="6" xfId="8" applyFont="1" applyBorder="1" applyAlignment="1" applyProtection="1">
      <alignment horizontal="left" vertical="top"/>
      <protection locked="0"/>
    </xf>
    <xf numFmtId="0" fontId="91" fillId="2" borderId="21" xfId="0" applyFont="1" applyFill="1" applyBorder="1" applyAlignment="1">
      <alignment horizontal="left" vertical="center" wrapText="1" indent="2"/>
    </xf>
    <xf numFmtId="0" fontId="92" fillId="2" borderId="21" xfId="0" applyFont="1" applyFill="1" applyBorder="1" applyAlignment="1">
      <alignment vertical="center"/>
    </xf>
    <xf numFmtId="4" fontId="92" fillId="2" borderId="21" xfId="8" applyNumberFormat="1" applyFont="1" applyFill="1" applyBorder="1" applyAlignment="1">
      <alignment horizontal="right" vertical="center"/>
    </xf>
    <xf numFmtId="4" fontId="92" fillId="2" borderId="21" xfId="13" applyNumberFormat="1" applyFont="1" applyFill="1" applyBorder="1" applyAlignment="1">
      <alignment horizontal="right" vertical="center"/>
    </xf>
    <xf numFmtId="4" fontId="27" fillId="2" borderId="17" xfId="0" applyNumberFormat="1" applyFont="1" applyFill="1" applyBorder="1" applyAlignment="1">
      <alignment horizontal="justify" vertical="center" wrapText="1"/>
    </xf>
    <xf numFmtId="166" fontId="13" fillId="2" borderId="50" xfId="0" applyNumberFormat="1" applyFont="1" applyFill="1" applyBorder="1" applyAlignment="1">
      <alignment horizontal="justify" vertical="center" wrapText="1"/>
    </xf>
    <xf numFmtId="0" fontId="91" fillId="2" borderId="17" xfId="0" applyFont="1" applyFill="1" applyBorder="1" applyAlignment="1">
      <alignment horizontal="left" vertical="center" wrapText="1" indent="2"/>
    </xf>
    <xf numFmtId="0" fontId="92" fillId="2" borderId="17" xfId="0" applyFont="1" applyFill="1" applyBorder="1" applyAlignment="1">
      <alignment vertical="center"/>
    </xf>
    <xf numFmtId="4" fontId="92" fillId="2" borderId="17" xfId="8" applyNumberFormat="1" applyFont="1" applyFill="1" applyBorder="1" applyAlignment="1">
      <alignment horizontal="right" vertical="center"/>
    </xf>
    <xf numFmtId="4" fontId="92" fillId="2" borderId="17" xfId="13" applyNumberFormat="1" applyFont="1" applyFill="1" applyBorder="1" applyAlignment="1">
      <alignment horizontal="right" vertical="center"/>
    </xf>
    <xf numFmtId="2" fontId="25" fillId="2" borderId="50" xfId="0" applyNumberFormat="1" applyFont="1" applyFill="1" applyBorder="1" applyAlignment="1">
      <alignment horizontal="justify" vertical="center" wrapText="1"/>
    </xf>
    <xf numFmtId="0" fontId="93" fillId="0" borderId="17" xfId="0" applyFont="1" applyBorder="1" applyAlignment="1">
      <alignment horizontal="left" vertical="center" wrapText="1" indent="2"/>
    </xf>
    <xf numFmtId="0" fontId="94" fillId="0" borderId="17" xfId="0" applyFont="1" applyBorder="1" applyAlignment="1">
      <alignment vertical="center"/>
    </xf>
    <xf numFmtId="4" fontId="94" fillId="0" borderId="17" xfId="0" applyNumberFormat="1" applyFont="1" applyBorder="1" applyAlignment="1">
      <alignment horizontal="right" vertical="center"/>
    </xf>
    <xf numFmtId="4" fontId="89" fillId="0" borderId="17" xfId="8" applyNumberFormat="1" applyFont="1" applyBorder="1" applyAlignment="1">
      <alignment horizontal="right" vertical="center" wrapText="1"/>
    </xf>
    <xf numFmtId="4" fontId="94" fillId="0" borderId="17" xfId="8" applyNumberFormat="1" applyFont="1" applyBorder="1" applyAlignment="1">
      <alignment horizontal="right" vertical="center"/>
    </xf>
    <xf numFmtId="4" fontId="95" fillId="0" borderId="17" xfId="13" applyNumberFormat="1" applyFont="1" applyBorder="1" applyAlignment="1">
      <alignment horizontal="right" vertical="center"/>
    </xf>
    <xf numFmtId="4" fontId="13" fillId="0" borderId="17" xfId="0" applyNumberFormat="1" applyFont="1" applyBorder="1" applyAlignment="1">
      <alignment horizontal="justify" vertical="center" wrapText="1"/>
    </xf>
    <xf numFmtId="166" fontId="13" fillId="0" borderId="50" xfId="0" applyNumberFormat="1" applyFont="1" applyFill="1" applyBorder="1" applyAlignment="1">
      <alignment horizontal="justify" vertical="center" wrapText="1"/>
    </xf>
    <xf numFmtId="4" fontId="76" fillId="2" borderId="17" xfId="8" applyNumberFormat="1" applyFont="1" applyFill="1" applyBorder="1" applyAlignment="1">
      <alignment horizontal="right" vertical="center" wrapText="1"/>
    </xf>
    <xf numFmtId="0" fontId="93" fillId="0" borderId="17" xfId="0" applyFont="1" applyFill="1" applyBorder="1" applyAlignment="1">
      <alignment horizontal="center" vertical="center" wrapText="1"/>
    </xf>
    <xf numFmtId="0" fontId="93" fillId="0" borderId="17" xfId="0" applyFont="1" applyBorder="1" applyAlignment="1">
      <alignment vertical="center" wrapText="1"/>
    </xf>
    <xf numFmtId="4" fontId="94" fillId="0" borderId="17" xfId="13" applyNumberFormat="1" applyFont="1" applyBorder="1" applyAlignment="1">
      <alignment horizontal="right" vertical="center"/>
    </xf>
    <xf numFmtId="0" fontId="91" fillId="2" borderId="17" xfId="0" applyFont="1" applyFill="1" applyBorder="1" applyAlignment="1">
      <alignment horizontal="center" vertical="center" wrapText="1"/>
    </xf>
    <xf numFmtId="0" fontId="94" fillId="0" borderId="17" xfId="0" applyFont="1" applyBorder="1" applyAlignment="1">
      <alignment vertical="center" wrapText="1"/>
    </xf>
    <xf numFmtId="0" fontId="93" fillId="0" borderId="17" xfId="0" applyFont="1" applyFill="1" applyBorder="1" applyAlignment="1">
      <alignment horizontal="left" vertical="center" wrapText="1" indent="2"/>
    </xf>
    <xf numFmtId="0" fontId="92" fillId="2" borderId="17" xfId="0" applyFont="1" applyFill="1" applyBorder="1" applyAlignment="1">
      <alignment vertical="center" wrapText="1"/>
    </xf>
    <xf numFmtId="0" fontId="93" fillId="0" borderId="17" xfId="0" applyFont="1" applyBorder="1" applyAlignment="1">
      <alignment horizontal="right" wrapText="1"/>
    </xf>
    <xf numFmtId="0" fontId="93" fillId="0" borderId="17" xfId="0" applyFont="1" applyBorder="1" applyAlignment="1">
      <alignment wrapText="1"/>
    </xf>
    <xf numFmtId="4" fontId="93" fillId="0" borderId="17" xfId="0" applyNumberFormat="1" applyFont="1" applyBorder="1" applyAlignment="1">
      <alignment wrapText="1"/>
    </xf>
    <xf numFmtId="4" fontId="92" fillId="0" borderId="17" xfId="8" applyNumberFormat="1" applyFont="1" applyBorder="1" applyAlignment="1">
      <alignment horizontal="right" vertical="center"/>
    </xf>
    <xf numFmtId="4" fontId="94" fillId="2" borderId="17" xfId="8" applyNumberFormat="1" applyFont="1" applyFill="1" applyBorder="1" applyAlignment="1">
      <alignment horizontal="right" vertical="center"/>
    </xf>
    <xf numFmtId="0" fontId="94" fillId="0" borderId="17" xfId="0" applyFont="1" applyFill="1" applyBorder="1" applyAlignment="1">
      <alignment vertical="center" wrapText="1"/>
    </xf>
    <xf numFmtId="4" fontId="94" fillId="0" borderId="17" xfId="8" applyNumberFormat="1" applyFont="1" applyFill="1" applyBorder="1" applyAlignment="1">
      <alignment horizontal="right" vertical="center"/>
    </xf>
    <xf numFmtId="4" fontId="95" fillId="0" borderId="17" xfId="13" applyNumberFormat="1" applyFont="1" applyFill="1" applyBorder="1" applyAlignment="1">
      <alignment horizontal="right" vertical="center"/>
    </xf>
    <xf numFmtId="4" fontId="13" fillId="0" borderId="17" xfId="0" applyNumberFormat="1" applyFont="1" applyFill="1" applyBorder="1" applyAlignment="1">
      <alignment horizontal="justify" vertical="center" wrapText="1"/>
    </xf>
    <xf numFmtId="4" fontId="13" fillId="2" borderId="17" xfId="0" applyNumberFormat="1" applyFont="1" applyFill="1" applyBorder="1" applyAlignment="1">
      <alignment horizontal="justify" vertical="center" wrapText="1"/>
    </xf>
    <xf numFmtId="4" fontId="92" fillId="0" borderId="17" xfId="13" applyNumberFormat="1" applyFont="1" applyBorder="1" applyAlignment="1">
      <alignment horizontal="right" vertical="center"/>
    </xf>
    <xf numFmtId="4" fontId="5" fillId="0" borderId="0" xfId="0" applyNumberFormat="1" applyFont="1"/>
    <xf numFmtId="0" fontId="89" fillId="0" borderId="17" xfId="0" applyFont="1" applyBorder="1" applyAlignment="1">
      <alignment vertical="center" wrapText="1"/>
    </xf>
    <xf numFmtId="0" fontId="89" fillId="0" borderId="0" xfId="0" applyFont="1" applyBorder="1" applyAlignment="1">
      <alignment vertical="center" wrapText="1"/>
    </xf>
    <xf numFmtId="0" fontId="89" fillId="0" borderId="0" xfId="0" applyFont="1"/>
    <xf numFmtId="4" fontId="76" fillId="2" borderId="17" xfId="0" applyNumberFormat="1" applyFont="1" applyFill="1" applyBorder="1" applyAlignment="1">
      <alignment vertical="center"/>
    </xf>
    <xf numFmtId="4" fontId="89" fillId="0" borderId="17" xfId="13" applyNumberFormat="1" applyFont="1" applyBorder="1" applyAlignment="1">
      <alignment vertical="center"/>
    </xf>
    <xf numFmtId="4" fontId="89" fillId="0" borderId="17" xfId="0" applyNumberFormat="1" applyFont="1" applyBorder="1" applyAlignment="1">
      <alignment vertical="center"/>
    </xf>
    <xf numFmtId="0" fontId="12" fillId="8" borderId="52" xfId="0" applyFont="1" applyFill="1" applyBorder="1" applyAlignment="1">
      <alignment horizontal="center" vertical="center" wrapText="1"/>
    </xf>
    <xf numFmtId="0" fontId="12" fillId="8" borderId="16" xfId="0" applyFont="1" applyFill="1" applyBorder="1" applyAlignment="1">
      <alignment horizontal="center" vertical="center" wrapText="1"/>
    </xf>
    <xf numFmtId="4" fontId="12" fillId="8" borderId="16" xfId="0" applyNumberFormat="1" applyFont="1" applyFill="1" applyBorder="1" applyAlignment="1">
      <alignment horizontal="center" vertical="center" wrapText="1"/>
    </xf>
    <xf numFmtId="0" fontId="12" fillId="8" borderId="18" xfId="0" applyFont="1" applyFill="1" applyBorder="1" applyAlignment="1">
      <alignment horizontal="center" vertical="center" wrapText="1"/>
    </xf>
    <xf numFmtId="4" fontId="5" fillId="0" borderId="0" xfId="0" applyNumberFormat="1" applyFont="1" applyAlignment="1">
      <alignment vertical="center"/>
    </xf>
    <xf numFmtId="43" fontId="27" fillId="9" borderId="6" xfId="0" applyNumberFormat="1" applyFont="1" applyFill="1" applyBorder="1" applyAlignment="1">
      <alignment horizontal="right" vertical="center" wrapText="1"/>
    </xf>
    <xf numFmtId="4" fontId="1" fillId="0" borderId="0" xfId="0" applyNumberFormat="1" applyFont="1"/>
    <xf numFmtId="43" fontId="7" fillId="0" borderId="17" xfId="13" applyFont="1" applyFill="1" applyBorder="1" applyAlignment="1" applyProtection="1">
      <alignment horizontal="center" vertical="center" wrapText="1"/>
      <protection locked="0"/>
    </xf>
    <xf numFmtId="43" fontId="7" fillId="0" borderId="16" xfId="13" applyFont="1" applyFill="1" applyBorder="1" applyAlignment="1" applyProtection="1">
      <alignment horizontal="center" vertical="center" wrapText="1"/>
      <protection locked="0"/>
    </xf>
    <xf numFmtId="43" fontId="7" fillId="0" borderId="2" xfId="13" applyFont="1" applyFill="1" applyBorder="1" applyAlignment="1" applyProtection="1">
      <alignment horizontal="center" vertical="center" wrapText="1"/>
      <protection locked="0"/>
    </xf>
    <xf numFmtId="43" fontId="7" fillId="0" borderId="8" xfId="13" applyFont="1" applyFill="1" applyBorder="1" applyAlignment="1" applyProtection="1">
      <alignment horizontal="center" vertical="center" wrapText="1"/>
      <protection locked="0"/>
    </xf>
    <xf numFmtId="43" fontId="17" fillId="0" borderId="15" xfId="13" applyFont="1" applyFill="1" applyBorder="1" applyAlignment="1" applyProtection="1">
      <alignment horizontal="justify" vertical="center"/>
      <protection locked="0"/>
    </xf>
    <xf numFmtId="43" fontId="17" fillId="0" borderId="16" xfId="13" applyFont="1" applyFill="1" applyBorder="1" applyAlignment="1" applyProtection="1">
      <alignment horizontal="justify" vertical="center"/>
      <protection locked="0"/>
    </xf>
    <xf numFmtId="0" fontId="41" fillId="0" borderId="36" xfId="0" applyFont="1" applyFill="1" applyBorder="1" applyAlignment="1">
      <alignment horizontal="center" vertical="center"/>
    </xf>
    <xf numFmtId="43" fontId="77" fillId="8" borderId="6" xfId="0" applyNumberFormat="1" applyFont="1" applyFill="1" applyBorder="1" applyAlignment="1">
      <alignment horizontal="right" vertical="center"/>
    </xf>
    <xf numFmtId="43" fontId="77" fillId="8" borderId="6" xfId="0" applyNumberFormat="1" applyFont="1" applyFill="1" applyBorder="1" applyAlignment="1" applyProtection="1">
      <alignment horizontal="right" vertical="center"/>
    </xf>
    <xf numFmtId="0" fontId="77" fillId="8" borderId="58" xfId="0" applyFont="1" applyFill="1" applyBorder="1" applyAlignment="1">
      <alignment vertical="center"/>
    </xf>
    <xf numFmtId="0" fontId="78" fillId="8" borderId="58" xfId="0" applyFont="1" applyFill="1" applyBorder="1" applyAlignment="1">
      <alignment vertical="center"/>
    </xf>
    <xf numFmtId="0" fontId="77" fillId="8" borderId="5" xfId="0" applyFont="1" applyFill="1" applyBorder="1" applyAlignment="1">
      <alignment vertical="center"/>
    </xf>
    <xf numFmtId="0" fontId="78" fillId="8" borderId="5" xfId="0" applyFont="1" applyFill="1" applyBorder="1" applyAlignment="1">
      <alignment vertical="center"/>
    </xf>
    <xf numFmtId="0" fontId="77" fillId="8" borderId="0" xfId="0" applyFont="1" applyFill="1" applyBorder="1" applyAlignment="1">
      <alignment vertical="center"/>
    </xf>
    <xf numFmtId="0" fontId="78" fillId="8" borderId="0" xfId="0" applyFont="1" applyFill="1" applyBorder="1" applyAlignment="1">
      <alignment vertical="center"/>
    </xf>
    <xf numFmtId="0" fontId="93" fillId="0" borderId="63" xfId="0" applyFont="1" applyBorder="1" applyAlignment="1">
      <alignment horizontal="center" vertical="center"/>
    </xf>
    <xf numFmtId="4" fontId="89" fillId="0" borderId="63" xfId="0" applyNumberFormat="1" applyFont="1" applyBorder="1" applyAlignment="1">
      <alignment horizontal="center" wrapText="1"/>
    </xf>
    <xf numFmtId="0" fontId="89" fillId="0" borderId="63" xfId="0" applyFont="1" applyBorder="1" applyAlignment="1">
      <alignment wrapText="1"/>
    </xf>
    <xf numFmtId="4" fontId="89" fillId="0" borderId="62" xfId="0" applyNumberFormat="1" applyFont="1" applyBorder="1" applyAlignment="1">
      <alignment horizontal="center" wrapText="1"/>
    </xf>
    <xf numFmtId="166" fontId="27" fillId="2" borderId="50" xfId="0" applyNumberFormat="1" applyFont="1" applyFill="1" applyBorder="1" applyAlignment="1">
      <alignment horizontal="justify" vertical="center" wrapText="1"/>
    </xf>
    <xf numFmtId="0" fontId="91" fillId="4" borderId="19" xfId="0" applyFont="1" applyFill="1" applyBorder="1" applyAlignment="1">
      <alignment horizontal="justify" vertical="top" wrapText="1"/>
    </xf>
    <xf numFmtId="4" fontId="91" fillId="4" borderId="19" xfId="0" applyNumberFormat="1" applyFont="1" applyFill="1" applyBorder="1" applyAlignment="1">
      <alignment vertical="top"/>
    </xf>
    <xf numFmtId="0" fontId="91" fillId="4" borderId="19" xfId="0" applyFont="1" applyFill="1" applyBorder="1" applyAlignment="1">
      <alignment horizontal="center" vertical="top" wrapText="1"/>
    </xf>
    <xf numFmtId="0" fontId="91" fillId="4" borderId="22" xfId="0" applyFont="1" applyFill="1" applyBorder="1" applyAlignment="1">
      <alignment horizontal="justify" vertical="top" wrapText="1"/>
    </xf>
    <xf numFmtId="4" fontId="96" fillId="0" borderId="17" xfId="0" applyNumberFormat="1" applyFont="1" applyFill="1" applyBorder="1" applyAlignment="1">
      <alignment horizontal="right" vertical="center"/>
    </xf>
    <xf numFmtId="0" fontId="93" fillId="0" borderId="63" xfId="0" applyFont="1" applyBorder="1" applyAlignment="1">
      <alignment horizontal="center" vertical="center" wrapText="1"/>
    </xf>
    <xf numFmtId="0" fontId="93" fillId="0" borderId="64" xfId="0" applyFont="1" applyBorder="1" applyAlignment="1">
      <alignment horizontal="center" vertical="center" wrapText="1"/>
    </xf>
    <xf numFmtId="43" fontId="80" fillId="0" borderId="0" xfId="13" applyFont="1" applyFill="1" applyBorder="1" applyAlignment="1" applyProtection="1">
      <alignment wrapText="1"/>
      <protection locked="0"/>
    </xf>
    <xf numFmtId="0" fontId="51" fillId="0" borderId="0" xfId="0" applyFont="1" applyFill="1" applyBorder="1" applyAlignment="1">
      <alignment horizontal="left"/>
    </xf>
    <xf numFmtId="0" fontId="11" fillId="0" borderId="0" xfId="0" applyFont="1" applyAlignment="1">
      <alignment horizontal="center"/>
    </xf>
    <xf numFmtId="0" fontId="7" fillId="0" borderId="0" xfId="0" applyFont="1" applyAlignment="1">
      <alignment horizontal="center"/>
    </xf>
    <xf numFmtId="0" fontId="48" fillId="0" borderId="0" xfId="0" applyFont="1" applyFill="1" applyBorder="1" applyAlignment="1">
      <alignment horizontal="left"/>
    </xf>
    <xf numFmtId="0" fontId="7" fillId="0" borderId="8" xfId="0" applyFont="1" applyFill="1" applyBorder="1" applyAlignment="1" applyProtection="1">
      <alignment horizontal="center" vertical="top"/>
      <protection locked="0"/>
    </xf>
    <xf numFmtId="0" fontId="11" fillId="0" borderId="0" xfId="0" applyFont="1" applyFill="1" applyBorder="1" applyAlignment="1" applyProtection="1">
      <alignment horizontal="center"/>
      <protection locked="0"/>
    </xf>
    <xf numFmtId="0" fontId="11" fillId="0" borderId="0" xfId="0" applyFont="1" applyFill="1" applyBorder="1" applyAlignment="1" applyProtection="1">
      <alignment horizontal="center" vertical="top"/>
      <protection locked="0"/>
    </xf>
    <xf numFmtId="0" fontId="7" fillId="0" borderId="0" xfId="0" applyFont="1" applyFill="1" applyBorder="1" applyAlignment="1" applyProtection="1">
      <alignment horizontal="center" vertical="top"/>
      <protection locked="0"/>
    </xf>
    <xf numFmtId="0" fontId="5" fillId="0" borderId="0" xfId="0" applyFont="1" applyFill="1" applyBorder="1" applyAlignment="1" applyProtection="1">
      <alignment horizontal="left" wrapText="1"/>
      <protection locked="0"/>
    </xf>
    <xf numFmtId="0" fontId="12" fillId="0" borderId="8" xfId="0" applyFont="1" applyFill="1" applyBorder="1" applyAlignment="1" applyProtection="1">
      <alignment horizontal="left" vertical="top"/>
      <protection locked="0"/>
    </xf>
    <xf numFmtId="0" fontId="3" fillId="4" borderId="0" xfId="0" applyFont="1" applyFill="1" applyBorder="1" applyAlignment="1">
      <alignment horizontal="center" vertical="center" wrapText="1"/>
    </xf>
    <xf numFmtId="0" fontId="86" fillId="4" borderId="8" xfId="0" applyFont="1" applyFill="1" applyBorder="1" applyAlignment="1">
      <alignment horizontal="center" vertical="center" wrapText="1"/>
    </xf>
    <xf numFmtId="0" fontId="17" fillId="0" borderId="41" xfId="0" applyFont="1" applyBorder="1" applyAlignment="1" applyProtection="1">
      <alignment horizontal="center" vertical="center"/>
      <protection locked="0"/>
    </xf>
    <xf numFmtId="0" fontId="17" fillId="0" borderId="42" xfId="0" applyFont="1" applyBorder="1" applyAlignment="1" applyProtection="1">
      <alignment horizontal="center" vertical="center"/>
      <protection locked="0"/>
    </xf>
    <xf numFmtId="0" fontId="11" fillId="0" borderId="0" xfId="0" applyFont="1" applyFill="1" applyBorder="1" applyAlignment="1" applyProtection="1">
      <alignment horizontal="center" vertical="top"/>
    </xf>
    <xf numFmtId="0" fontId="12" fillId="0" borderId="8" xfId="0" applyFont="1" applyFill="1" applyBorder="1" applyAlignment="1" applyProtection="1">
      <alignment horizontal="center" vertical="top"/>
      <protection locked="0"/>
    </xf>
    <xf numFmtId="0" fontId="7" fillId="0" borderId="0" xfId="0" applyFont="1" applyFill="1" applyBorder="1" applyAlignment="1" applyProtection="1">
      <alignment horizontal="center" vertical="top"/>
    </xf>
    <xf numFmtId="0" fontId="27" fillId="0" borderId="5" xfId="0" applyFont="1" applyFill="1" applyBorder="1" applyAlignment="1" applyProtection="1">
      <alignment horizontal="justify" vertical="top"/>
      <protection locked="0"/>
    </xf>
    <xf numFmtId="0" fontId="27" fillId="0" borderId="0" xfId="0" applyFont="1" applyFill="1" applyBorder="1" applyAlignment="1" applyProtection="1">
      <alignment horizontal="justify" vertical="top"/>
      <protection locked="0"/>
    </xf>
    <xf numFmtId="0" fontId="3" fillId="0" borderId="45" xfId="0" applyFont="1" applyFill="1" applyBorder="1" applyAlignment="1" applyProtection="1">
      <alignment horizontal="center" vertical="center"/>
      <protection locked="0"/>
    </xf>
    <xf numFmtId="0" fontId="3" fillId="0" borderId="44" xfId="0" applyFont="1" applyFill="1" applyBorder="1" applyAlignment="1" applyProtection="1">
      <alignment horizontal="center" vertical="center"/>
      <protection locked="0"/>
    </xf>
    <xf numFmtId="0" fontId="7" fillId="0" borderId="47"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12" fillId="0" borderId="8" xfId="0" applyFont="1" applyFill="1" applyBorder="1" applyAlignment="1" applyProtection="1">
      <alignment horizontal="center" vertical="center"/>
      <protection locked="0"/>
    </xf>
    <xf numFmtId="0" fontId="8" fillId="0" borderId="7" xfId="0" applyFont="1" applyBorder="1" applyAlignment="1" applyProtection="1">
      <alignment horizontal="justify" vertical="top" wrapText="1"/>
      <protection locked="0"/>
    </xf>
    <xf numFmtId="0" fontId="8" fillId="0" borderId="8" xfId="0" applyFont="1" applyBorder="1" applyAlignment="1" applyProtection="1">
      <alignment horizontal="justify" vertical="top" wrapText="1"/>
      <protection locked="0"/>
    </xf>
    <xf numFmtId="0" fontId="11" fillId="0" borderId="1"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7" fillId="0" borderId="5" xfId="0" applyFont="1" applyBorder="1" applyAlignment="1" applyProtection="1">
      <alignment horizontal="justify" vertical="top" wrapText="1"/>
      <protection locked="0"/>
    </xf>
    <xf numFmtId="0" fontId="7" fillId="0" borderId="0" xfId="0" applyFont="1" applyBorder="1" applyAlignment="1" applyProtection="1">
      <alignment horizontal="justify" vertical="top" wrapText="1"/>
      <protection locked="0"/>
    </xf>
    <xf numFmtId="0" fontId="8" fillId="0" borderId="5" xfId="0" applyFont="1" applyBorder="1" applyAlignment="1" applyProtection="1">
      <alignment horizontal="justify" vertical="top" wrapText="1"/>
      <protection locked="0"/>
    </xf>
    <xf numFmtId="0" fontId="8" fillId="0" borderId="0" xfId="0" applyFont="1" applyBorder="1" applyAlignment="1" applyProtection="1">
      <alignment horizontal="justify" vertical="top" wrapText="1"/>
      <protection locked="0"/>
    </xf>
    <xf numFmtId="0" fontId="7" fillId="0" borderId="5" xfId="0" applyFont="1" applyBorder="1" applyAlignment="1" applyProtection="1">
      <alignment horizontal="left" vertical="top" wrapText="1" indent="5"/>
      <protection locked="0"/>
    </xf>
    <xf numFmtId="0" fontId="7" fillId="0" borderId="0" xfId="0" applyFont="1" applyBorder="1" applyAlignment="1" applyProtection="1">
      <alignment horizontal="left" vertical="top" wrapText="1" indent="5"/>
      <protection locked="0"/>
    </xf>
    <xf numFmtId="0" fontId="3"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77" fillId="0" borderId="5" xfId="0" applyFont="1" applyBorder="1" applyAlignment="1">
      <alignment horizontal="justify" vertical="center" wrapText="1"/>
    </xf>
    <xf numFmtId="0" fontId="77" fillId="0" borderId="6" xfId="0" applyFont="1" applyBorder="1" applyAlignment="1">
      <alignment horizontal="justify" vertical="center" wrapText="1"/>
    </xf>
    <xf numFmtId="0" fontId="50" fillId="4" borderId="0" xfId="0" applyFont="1" applyFill="1" applyBorder="1" applyAlignment="1">
      <alignment horizontal="center" vertical="center" wrapText="1"/>
    </xf>
    <xf numFmtId="0" fontId="76" fillId="4" borderId="8" xfId="0" applyFont="1" applyFill="1" applyBorder="1" applyAlignment="1">
      <alignment horizontal="center" vertical="center" wrapText="1"/>
    </xf>
    <xf numFmtId="0" fontId="77" fillId="4" borderId="1" xfId="0" applyFont="1" applyFill="1" applyBorder="1" applyAlignment="1">
      <alignment horizontal="center" vertical="center" wrapText="1"/>
    </xf>
    <xf numFmtId="0" fontId="77" fillId="4" borderId="3" xfId="0" applyFont="1" applyFill="1" applyBorder="1" applyAlignment="1">
      <alignment horizontal="center" vertical="center" wrapText="1"/>
    </xf>
    <xf numFmtId="0" fontId="77" fillId="4" borderId="7" xfId="0" applyFont="1" applyFill="1" applyBorder="1" applyAlignment="1">
      <alignment horizontal="center" vertical="center" wrapText="1"/>
    </xf>
    <xf numFmtId="0" fontId="77" fillId="4" borderId="9" xfId="0" applyFont="1" applyFill="1" applyBorder="1" applyAlignment="1">
      <alignment horizontal="center" vertical="center" wrapText="1"/>
    </xf>
    <xf numFmtId="0" fontId="77" fillId="4" borderId="57" xfId="0" applyFont="1" applyFill="1" applyBorder="1" applyAlignment="1">
      <alignment horizontal="center" vertical="center" wrapText="1"/>
    </xf>
    <xf numFmtId="0" fontId="77" fillId="4" borderId="13" xfId="0" applyFont="1" applyFill="1" applyBorder="1" applyAlignment="1">
      <alignment horizontal="center" vertical="center" wrapText="1"/>
    </xf>
    <xf numFmtId="0" fontId="77" fillId="0" borderId="1" xfId="0" applyFont="1" applyBorder="1" applyAlignment="1">
      <alignment horizontal="justify" vertical="center" wrapText="1"/>
    </xf>
    <xf numFmtId="0" fontId="77" fillId="0" borderId="3" xfId="0" applyFont="1" applyBorder="1" applyAlignment="1">
      <alignment horizontal="justify" vertical="center" wrapText="1"/>
    </xf>
    <xf numFmtId="0" fontId="80" fillId="0" borderId="0" xfId="0" applyFont="1" applyAlignment="1">
      <alignment horizontal="center" vertical="justify"/>
    </xf>
    <xf numFmtId="0" fontId="81" fillId="6" borderId="57" xfId="0" applyFont="1" applyFill="1" applyBorder="1" applyAlignment="1">
      <alignment horizontal="center" vertical="center"/>
    </xf>
    <xf numFmtId="0" fontId="81" fillId="6" borderId="4" xfId="0" applyFont="1" applyFill="1" applyBorder="1" applyAlignment="1">
      <alignment horizontal="center" vertical="center"/>
    </xf>
    <xf numFmtId="0" fontId="81" fillId="6" borderId="13" xfId="0" applyFont="1" applyFill="1" applyBorder="1" applyAlignment="1">
      <alignment horizontal="center" vertical="center"/>
    </xf>
    <xf numFmtId="0" fontId="81" fillId="6" borderId="57" xfId="0" applyFont="1" applyFill="1" applyBorder="1" applyAlignment="1">
      <alignment horizontal="center" vertical="center" wrapText="1"/>
    </xf>
    <xf numFmtId="0" fontId="81" fillId="6" borderId="4" xfId="0" applyFont="1" applyFill="1" applyBorder="1" applyAlignment="1">
      <alignment horizontal="center" vertical="center" wrapText="1"/>
    </xf>
    <xf numFmtId="0" fontId="81" fillId="6" borderId="13" xfId="0" applyFont="1" applyFill="1" applyBorder="1" applyAlignment="1">
      <alignment horizontal="center" vertical="center" wrapText="1"/>
    </xf>
    <xf numFmtId="0" fontId="78" fillId="0" borderId="5" xfId="0" applyFont="1" applyBorder="1" applyAlignment="1">
      <alignment horizontal="justify" vertical="center" wrapText="1"/>
    </xf>
    <xf numFmtId="0" fontId="78" fillId="0" borderId="6" xfId="0" applyFont="1" applyBorder="1" applyAlignment="1">
      <alignment horizontal="justify" vertical="center" wrapText="1"/>
    </xf>
    <xf numFmtId="0" fontId="79" fillId="0" borderId="7" xfId="0" applyFont="1" applyBorder="1" applyAlignment="1">
      <alignment horizontal="justify" vertical="center" wrapText="1"/>
    </xf>
    <xf numFmtId="0" fontId="79" fillId="0" borderId="9" xfId="0" applyFont="1" applyBorder="1" applyAlignment="1">
      <alignment horizontal="justify" vertical="center" wrapText="1"/>
    </xf>
    <xf numFmtId="0" fontId="3" fillId="0" borderId="1" xfId="0" applyFont="1" applyBorder="1" applyAlignment="1">
      <alignment horizontal="center" vertical="justify"/>
    </xf>
    <xf numFmtId="0" fontId="3" fillId="0" borderId="2" xfId="0" applyFont="1" applyBorder="1" applyAlignment="1">
      <alignment horizontal="center" vertical="justify"/>
    </xf>
    <xf numFmtId="0" fontId="3" fillId="0" borderId="3" xfId="0" applyFont="1" applyBorder="1" applyAlignment="1">
      <alignment horizontal="center" vertical="justify"/>
    </xf>
    <xf numFmtId="0" fontId="3" fillId="0" borderId="5" xfId="0" applyFont="1" applyBorder="1" applyAlignment="1">
      <alignment horizontal="center" vertical="justify"/>
    </xf>
    <xf numFmtId="0" fontId="3" fillId="0" borderId="0" xfId="0" applyFont="1" applyBorder="1" applyAlignment="1">
      <alignment horizontal="center" vertical="justify"/>
    </xf>
    <xf numFmtId="0" fontId="3" fillId="0" borderId="6" xfId="0" applyFont="1" applyBorder="1" applyAlignment="1">
      <alignment horizontal="center" vertical="justify"/>
    </xf>
    <xf numFmtId="0" fontId="3" fillId="0" borderId="7" xfId="0" applyFont="1" applyBorder="1" applyAlignment="1">
      <alignment horizontal="center" vertical="justify"/>
    </xf>
    <xf numFmtId="0" fontId="3" fillId="0" borderId="8" xfId="0" applyFont="1" applyBorder="1" applyAlignment="1">
      <alignment horizontal="center" vertical="justify"/>
    </xf>
    <xf numFmtId="0" fontId="3" fillId="0" borderId="9" xfId="0" applyFont="1" applyBorder="1" applyAlignment="1">
      <alignment horizontal="center" vertical="justify"/>
    </xf>
    <xf numFmtId="0" fontId="11" fillId="0" borderId="0" xfId="0" applyFont="1" applyFill="1" applyBorder="1" applyAlignment="1">
      <alignment horizontal="center"/>
    </xf>
    <xf numFmtId="0" fontId="7" fillId="0" borderId="0" xfId="0" applyFont="1" applyFill="1" applyBorder="1" applyAlignment="1">
      <alignment horizontal="center" vertical="top"/>
    </xf>
    <xf numFmtId="0" fontId="11" fillId="0" borderId="0" xfId="0" applyFont="1" applyFill="1" applyBorder="1" applyAlignment="1">
      <alignment horizontal="center" vertical="top"/>
    </xf>
    <xf numFmtId="0" fontId="12" fillId="0" borderId="8" xfId="0" applyFont="1" applyFill="1" applyBorder="1" applyAlignment="1">
      <alignment horizontal="center" vertical="top"/>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12" fillId="0" borderId="8" xfId="0" applyFont="1" applyFill="1" applyBorder="1" applyAlignment="1">
      <alignment horizontal="left" vertical="top"/>
    </xf>
    <xf numFmtId="0" fontId="27" fillId="0" borderId="10" xfId="0" applyFont="1" applyBorder="1" applyAlignment="1" applyProtection="1">
      <alignment horizontal="center" vertical="center"/>
      <protection locked="0"/>
    </xf>
    <xf numFmtId="0" fontId="27" fillId="0" borderId="12" xfId="0" applyFont="1" applyBorder="1" applyAlignment="1" applyProtection="1">
      <alignment horizontal="center" vertical="center"/>
      <protection locked="0"/>
    </xf>
    <xf numFmtId="0" fontId="3" fillId="0" borderId="49"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52"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47" xfId="0" applyFont="1" applyBorder="1" applyAlignment="1" applyProtection="1">
      <alignment horizontal="center" vertical="center"/>
    </xf>
    <xf numFmtId="0" fontId="3" fillId="0" borderId="24" xfId="0" applyFont="1" applyBorder="1" applyAlignment="1" applyProtection="1">
      <alignment horizontal="center" vertical="center"/>
    </xf>
    <xf numFmtId="0" fontId="1" fillId="0" borderId="5" xfId="0" applyFont="1" applyBorder="1" applyAlignment="1" applyProtection="1">
      <alignment horizontal="left" vertical="center" wrapText="1" indent="1"/>
      <protection locked="0"/>
    </xf>
    <xf numFmtId="0" fontId="1" fillId="0" borderId="6" xfId="0" applyFont="1" applyBorder="1" applyAlignment="1" applyProtection="1">
      <alignment horizontal="left" vertical="center" wrapText="1" indent="1"/>
      <protection locked="0"/>
    </xf>
    <xf numFmtId="0" fontId="3" fillId="0" borderId="1"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50" fillId="4" borderId="0" xfId="0" applyFont="1" applyFill="1" applyBorder="1" applyAlignment="1" applyProtection="1">
      <alignment horizontal="center" vertical="center" wrapText="1"/>
      <protection locked="0"/>
    </xf>
    <xf numFmtId="0" fontId="77" fillId="4" borderId="1" xfId="0" applyFont="1" applyFill="1" applyBorder="1" applyAlignment="1">
      <alignment horizontal="center" vertical="center"/>
    </xf>
    <xf numFmtId="0" fontId="77" fillId="4" borderId="2" xfId="0" applyFont="1" applyFill="1" applyBorder="1" applyAlignment="1">
      <alignment horizontal="center" vertical="center"/>
    </xf>
    <xf numFmtId="0" fontId="77" fillId="4" borderId="3" xfId="0" applyFont="1" applyFill="1" applyBorder="1" applyAlignment="1">
      <alignment horizontal="center" vertical="center"/>
    </xf>
    <xf numFmtId="0" fontId="77" fillId="4" borderId="10" xfId="0" applyFont="1" applyFill="1" applyBorder="1" applyAlignment="1">
      <alignment horizontal="center" vertical="center"/>
    </xf>
    <xf numFmtId="0" fontId="77" fillId="4" borderId="11" xfId="0" applyFont="1" applyFill="1" applyBorder="1" applyAlignment="1">
      <alignment horizontal="center" vertical="center"/>
    </xf>
    <xf numFmtId="0" fontId="77" fillId="4" borderId="12" xfId="0" applyFont="1" applyFill="1" applyBorder="1" applyAlignment="1">
      <alignment horizontal="center" vertical="center"/>
    </xf>
    <xf numFmtId="0" fontId="77" fillId="4" borderId="57" xfId="0" applyFont="1" applyFill="1" applyBorder="1" applyAlignment="1">
      <alignment horizontal="center" vertical="center"/>
    </xf>
    <xf numFmtId="0" fontId="77" fillId="4" borderId="4" xfId="0" applyFont="1" applyFill="1" applyBorder="1" applyAlignment="1">
      <alignment horizontal="center" vertical="center"/>
    </xf>
    <xf numFmtId="0" fontId="77" fillId="4" borderId="13" xfId="0" applyFont="1" applyFill="1" applyBorder="1" applyAlignment="1">
      <alignment horizontal="center" vertical="center"/>
    </xf>
    <xf numFmtId="0" fontId="77" fillId="4" borderId="5" xfId="0" applyFont="1" applyFill="1" applyBorder="1" applyAlignment="1">
      <alignment horizontal="center" vertical="center"/>
    </xf>
    <xf numFmtId="0" fontId="77" fillId="4" borderId="0" xfId="0" applyFont="1" applyFill="1" applyBorder="1" applyAlignment="1">
      <alignment horizontal="center" vertical="center"/>
    </xf>
    <xf numFmtId="0" fontId="77" fillId="4" borderId="6" xfId="0" applyFont="1" applyFill="1" applyBorder="1" applyAlignment="1">
      <alignment horizontal="center" vertical="center"/>
    </xf>
    <xf numFmtId="0" fontId="77" fillId="4" borderId="7" xfId="0" applyFont="1" applyFill="1" applyBorder="1" applyAlignment="1">
      <alignment horizontal="center" vertical="center"/>
    </xf>
    <xf numFmtId="0" fontId="77" fillId="4" borderId="8" xfId="0" applyFont="1" applyFill="1" applyBorder="1" applyAlignment="1">
      <alignment horizontal="center" vertical="center"/>
    </xf>
    <xf numFmtId="0" fontId="77" fillId="4" borderId="9" xfId="0" applyFont="1" applyFill="1" applyBorder="1" applyAlignment="1">
      <alignment horizontal="center" vertical="center"/>
    </xf>
    <xf numFmtId="0" fontId="77" fillId="4" borderId="57" xfId="0" applyFont="1" applyFill="1" applyBorder="1" applyAlignment="1">
      <alignment horizontal="center" vertical="justify"/>
    </xf>
    <xf numFmtId="0" fontId="77" fillId="4" borderId="13" xfId="0" applyFont="1" applyFill="1" applyBorder="1" applyAlignment="1">
      <alignment horizontal="center" vertical="justify"/>
    </xf>
    <xf numFmtId="0" fontId="78" fillId="0" borderId="1" xfId="0" applyFont="1" applyBorder="1" applyAlignment="1">
      <alignment horizontal="justify" vertical="center"/>
    </xf>
    <xf numFmtId="0" fontId="78" fillId="0" borderId="2" xfId="0" applyFont="1" applyBorder="1" applyAlignment="1">
      <alignment horizontal="justify" vertical="center"/>
    </xf>
    <xf numFmtId="0" fontId="78" fillId="0" borderId="3" xfId="0" applyFont="1" applyBorder="1" applyAlignment="1">
      <alignment horizontal="justify" vertical="center"/>
    </xf>
    <xf numFmtId="0" fontId="78" fillId="0" borderId="0" xfId="0" applyFont="1" applyAlignment="1">
      <alignment horizontal="left" vertical="center"/>
    </xf>
    <xf numFmtId="0" fontId="78" fillId="0" borderId="58" xfId="0" applyFont="1" applyBorder="1" applyAlignment="1">
      <alignment horizontal="left" vertical="center"/>
    </xf>
    <xf numFmtId="0" fontId="78" fillId="0" borderId="5" xfId="0" applyFont="1" applyBorder="1" applyAlignment="1">
      <alignment horizontal="left" vertical="center"/>
    </xf>
    <xf numFmtId="0" fontId="77" fillId="0" borderId="5" xfId="0" applyFont="1" applyBorder="1" applyAlignment="1">
      <alignment horizontal="left" vertical="center"/>
    </xf>
    <xf numFmtId="0" fontId="77" fillId="0" borderId="0" xfId="0" applyFont="1" applyBorder="1" applyAlignment="1">
      <alignment horizontal="left" vertical="center"/>
    </xf>
    <xf numFmtId="0" fontId="77" fillId="0" borderId="6" xfId="0" applyFont="1" applyBorder="1" applyAlignment="1">
      <alignment horizontal="left" vertical="center"/>
    </xf>
    <xf numFmtId="43" fontId="77" fillId="8" borderId="60" xfId="0" applyNumberFormat="1" applyFont="1" applyFill="1" applyBorder="1" applyAlignment="1">
      <alignment horizontal="right" vertical="center"/>
    </xf>
    <xf numFmtId="43" fontId="77" fillId="8" borderId="60" xfId="0" applyNumberFormat="1" applyFont="1" applyFill="1" applyBorder="1" applyAlignment="1" applyProtection="1">
      <alignment horizontal="right" vertical="center"/>
    </xf>
    <xf numFmtId="0" fontId="78" fillId="0" borderId="8" xfId="0" applyFont="1" applyBorder="1" applyAlignment="1">
      <alignment vertical="center"/>
    </xf>
    <xf numFmtId="0" fontId="78" fillId="0" borderId="59" xfId="0" applyFont="1" applyBorder="1" applyAlignment="1">
      <alignment vertical="center"/>
    </xf>
    <xf numFmtId="43" fontId="78" fillId="0" borderId="60" xfId="0" applyNumberFormat="1" applyFont="1" applyBorder="1" applyAlignment="1" applyProtection="1">
      <alignment horizontal="right" vertical="center"/>
    </xf>
    <xf numFmtId="0" fontId="77" fillId="0" borderId="58" xfId="0" applyFont="1" applyBorder="1" applyAlignment="1">
      <alignment horizontal="left" vertical="center"/>
    </xf>
    <xf numFmtId="0" fontId="78" fillId="0" borderId="2" xfId="0" applyFont="1" applyBorder="1" applyAlignment="1">
      <alignment horizontal="left" vertical="center"/>
    </xf>
    <xf numFmtId="0" fontId="78" fillId="0" borderId="61" xfId="0" applyFont="1" applyBorder="1" applyAlignment="1">
      <alignment horizontal="left" vertical="center"/>
    </xf>
    <xf numFmtId="0" fontId="86" fillId="8" borderId="5" xfId="0" applyFont="1" applyFill="1" applyBorder="1" applyAlignment="1">
      <alignment horizontal="left" vertical="center"/>
    </xf>
    <xf numFmtId="0" fontId="86" fillId="8" borderId="0" xfId="0" applyFont="1" applyFill="1" applyBorder="1" applyAlignment="1">
      <alignment horizontal="left" vertical="center"/>
    </xf>
    <xf numFmtId="0" fontId="86" fillId="8" borderId="58" xfId="0" applyFont="1" applyFill="1" applyBorder="1" applyAlignment="1">
      <alignment horizontal="left" vertical="center"/>
    </xf>
    <xf numFmtId="0" fontId="77" fillId="8" borderId="5" xfId="0" applyFont="1" applyFill="1" applyBorder="1" applyAlignment="1">
      <alignment horizontal="left" vertical="center"/>
    </xf>
    <xf numFmtId="0" fontId="77" fillId="8" borderId="0" xfId="0" applyFont="1" applyFill="1" applyBorder="1" applyAlignment="1">
      <alignment horizontal="left" vertical="center"/>
    </xf>
    <xf numFmtId="0" fontId="77" fillId="8" borderId="58" xfId="0" applyFont="1" applyFill="1" applyBorder="1" applyAlignment="1">
      <alignment horizontal="left" vertical="center"/>
    </xf>
    <xf numFmtId="0" fontId="84" fillId="0" borderId="8" xfId="0" applyFont="1" applyBorder="1" applyAlignment="1">
      <alignment horizontal="left" vertical="center"/>
    </xf>
    <xf numFmtId="0" fontId="84" fillId="0" borderId="59" xfId="0" applyFont="1" applyBorder="1" applyAlignment="1">
      <alignment horizontal="left" vertical="center"/>
    </xf>
    <xf numFmtId="0" fontId="77" fillId="0" borderId="0" xfId="0" applyFont="1" applyAlignment="1">
      <alignment horizontal="left" vertical="center"/>
    </xf>
    <xf numFmtId="0" fontId="78" fillId="0" borderId="0" xfId="0" applyFont="1" applyBorder="1" applyAlignment="1">
      <alignment horizontal="left" vertical="justify"/>
    </xf>
    <xf numFmtId="0" fontId="78" fillId="0" borderId="58" xfId="0" applyFont="1" applyBorder="1" applyAlignment="1">
      <alignment horizontal="left" vertical="justify"/>
    </xf>
    <xf numFmtId="0" fontId="7" fillId="2" borderId="47" xfId="0" applyFont="1" applyFill="1" applyBorder="1" applyAlignment="1" applyProtection="1">
      <alignment horizontal="left" vertical="center"/>
      <protection locked="0"/>
    </xf>
    <xf numFmtId="0" fontId="7" fillId="2" borderId="24" xfId="0" applyFont="1" applyFill="1" applyBorder="1" applyAlignment="1" applyProtection="1">
      <alignment horizontal="left" vertical="center"/>
      <protection locked="0"/>
    </xf>
    <xf numFmtId="0" fontId="3" fillId="0" borderId="49" xfId="0" applyFont="1" applyFill="1" applyBorder="1" applyAlignment="1" applyProtection="1">
      <alignment horizontal="center" vertical="center" wrapText="1"/>
    </xf>
    <xf numFmtId="0" fontId="3" fillId="0" borderId="52" xfId="0" applyFont="1" applyFill="1" applyBorder="1" applyAlignment="1" applyProtection="1">
      <alignment horizontal="center" vertical="center" wrapText="1"/>
    </xf>
    <xf numFmtId="0" fontId="12" fillId="0" borderId="8" xfId="0" applyFont="1" applyFill="1" applyBorder="1" applyAlignment="1" applyProtection="1">
      <alignment horizontal="left" vertical="center"/>
      <protection locked="0"/>
    </xf>
    <xf numFmtId="0" fontId="88" fillId="0" borderId="5" xfId="0" applyFont="1" applyBorder="1" applyAlignment="1">
      <alignment horizontal="left" vertical="center"/>
    </xf>
    <xf numFmtId="0" fontId="88" fillId="0" borderId="6" xfId="0" applyFont="1" applyBorder="1" applyAlignment="1">
      <alignment horizontal="left" vertical="center"/>
    </xf>
    <xf numFmtId="0" fontId="87" fillId="0" borderId="5" xfId="0" applyFont="1" applyBorder="1" applyAlignment="1">
      <alignment horizontal="left" vertical="center"/>
    </xf>
    <xf numFmtId="0" fontId="87" fillId="0" borderId="6" xfId="0" applyFont="1" applyBorder="1" applyAlignment="1">
      <alignment horizontal="left" vertical="center"/>
    </xf>
    <xf numFmtId="0" fontId="87" fillId="0" borderId="1" xfId="0" applyFont="1" applyFill="1" applyBorder="1" applyAlignment="1">
      <alignment horizontal="center" vertical="center"/>
    </xf>
    <xf numFmtId="0" fontId="87" fillId="0" borderId="3" xfId="0" applyFont="1" applyFill="1" applyBorder="1" applyAlignment="1">
      <alignment horizontal="center" vertical="center"/>
    </xf>
    <xf numFmtId="0" fontId="87" fillId="0" borderId="7" xfId="0" applyFont="1" applyFill="1" applyBorder="1" applyAlignment="1">
      <alignment horizontal="center" vertical="center"/>
    </xf>
    <xf numFmtId="0" fontId="87" fillId="0" borderId="9" xfId="0" applyFont="1" applyFill="1" applyBorder="1" applyAlignment="1">
      <alignment horizontal="center" vertical="center"/>
    </xf>
    <xf numFmtId="0" fontId="87" fillId="0" borderId="10" xfId="0" applyFont="1" applyFill="1" applyBorder="1" applyAlignment="1">
      <alignment horizontal="center" vertical="center"/>
    </xf>
    <xf numFmtId="0" fontId="87" fillId="0" borderId="11" xfId="0" applyFont="1" applyFill="1" applyBorder="1" applyAlignment="1">
      <alignment horizontal="center" vertical="center"/>
    </xf>
    <xf numFmtId="0" fontId="87" fillId="0" borderId="12" xfId="0" applyFont="1" applyFill="1" applyBorder="1" applyAlignment="1">
      <alignment horizontal="center" vertical="center"/>
    </xf>
    <xf numFmtId="0" fontId="87" fillId="0" borderId="57" xfId="0" applyFont="1" applyFill="1" applyBorder="1" applyAlignment="1">
      <alignment horizontal="center" vertical="center"/>
    </xf>
    <xf numFmtId="0" fontId="87" fillId="0" borderId="13"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61" xfId="0" applyFont="1" applyFill="1" applyBorder="1" applyAlignment="1">
      <alignment horizontal="center" vertical="center"/>
    </xf>
    <xf numFmtId="0" fontId="87" fillId="0" borderId="5" xfId="0" applyFont="1" applyFill="1" applyBorder="1" applyAlignment="1">
      <alignment horizontal="center" vertical="center"/>
    </xf>
    <xf numFmtId="0" fontId="87" fillId="0" borderId="0" xfId="0" applyFont="1" applyFill="1" applyBorder="1" applyAlignment="1">
      <alignment horizontal="center" vertical="center"/>
    </xf>
    <xf numFmtId="0" fontId="87" fillId="0" borderId="58" xfId="0" applyFont="1" applyFill="1" applyBorder="1" applyAlignment="1">
      <alignment horizontal="center" vertical="center"/>
    </xf>
    <xf numFmtId="0" fontId="87" fillId="0" borderId="8" xfId="0" applyFont="1" applyFill="1" applyBorder="1" applyAlignment="1">
      <alignment horizontal="center" vertical="center"/>
    </xf>
    <xf numFmtId="0" fontId="87" fillId="0" borderId="59"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58" xfId="0" applyFont="1" applyFill="1" applyBorder="1" applyAlignment="1">
      <alignment horizontal="center" vertical="center"/>
    </xf>
    <xf numFmtId="0" fontId="59" fillId="0" borderId="0" xfId="0" applyFont="1" applyFill="1" applyAlignment="1" applyProtection="1">
      <alignment horizontal="left" vertical="justify" indent="3"/>
      <protection locked="0"/>
    </xf>
    <xf numFmtId="0" fontId="61" fillId="0" borderId="0" xfId="0" applyFont="1" applyFill="1" applyAlignment="1" applyProtection="1">
      <alignment horizontal="left"/>
      <protection locked="0"/>
    </xf>
    <xf numFmtId="0" fontId="59" fillId="0" borderId="0" xfId="0" applyFont="1" applyFill="1" applyAlignment="1" applyProtection="1">
      <alignment horizontal="left"/>
      <protection locked="0"/>
    </xf>
    <xf numFmtId="0" fontId="3" fillId="0" borderId="49" xfId="0" applyFont="1" applyFill="1" applyBorder="1" applyAlignment="1" applyProtection="1">
      <alignment horizontal="center" vertical="center" wrapText="1"/>
      <protection locked="0"/>
    </xf>
    <xf numFmtId="0" fontId="3" fillId="0" borderId="52" xfId="0" applyFont="1" applyFill="1" applyBorder="1" applyAlignment="1" applyProtection="1">
      <alignment horizontal="center" vertical="center" wrapText="1"/>
      <protection locked="0"/>
    </xf>
    <xf numFmtId="0" fontId="27" fillId="0" borderId="57"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7" fillId="0" borderId="49" xfId="0" applyFont="1" applyFill="1" applyBorder="1" applyAlignment="1" applyProtection="1">
      <alignment horizontal="center" vertical="center"/>
      <protection locked="0"/>
    </xf>
    <xf numFmtId="0" fontId="7" fillId="0" borderId="52"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12" fillId="0" borderId="49" xfId="0" applyFont="1" applyFill="1" applyBorder="1" applyAlignment="1" applyProtection="1">
      <alignment horizontal="center" vertical="center"/>
      <protection locked="0"/>
    </xf>
    <xf numFmtId="0" fontId="12" fillId="0" borderId="52" xfId="0" applyFont="1" applyFill="1" applyBorder="1" applyAlignment="1" applyProtection="1">
      <alignment horizontal="center" vertical="center"/>
      <protection locked="0"/>
    </xf>
    <xf numFmtId="4" fontId="12" fillId="0" borderId="8" xfId="0" applyNumberFormat="1" applyFont="1" applyFill="1" applyBorder="1" applyAlignment="1" applyProtection="1">
      <alignment horizontal="left" vertical="center"/>
      <protection locked="0"/>
    </xf>
    <xf numFmtId="0" fontId="27" fillId="0" borderId="1" xfId="0" applyFont="1" applyBorder="1" applyAlignment="1">
      <alignment horizontal="justify" vertical="center" wrapText="1"/>
    </xf>
    <xf numFmtId="0" fontId="27" fillId="0" borderId="61" xfId="0" applyFont="1" applyBorder="1" applyAlignment="1">
      <alignment horizontal="justify" vertical="center" wrapText="1"/>
    </xf>
    <xf numFmtId="0" fontId="27" fillId="0" borderId="5" xfId="0" applyFont="1" applyBorder="1" applyAlignment="1">
      <alignment horizontal="left" vertical="center" wrapText="1"/>
    </xf>
    <xf numFmtId="0" fontId="27" fillId="0" borderId="58" xfId="0" applyFont="1" applyBorder="1" applyAlignment="1">
      <alignment horizontal="left" vertical="center" wrapText="1"/>
    </xf>
    <xf numFmtId="0" fontId="27" fillId="0" borderId="5" xfId="0" applyFont="1" applyBorder="1" applyAlignment="1">
      <alignment horizontal="left" vertical="center"/>
    </xf>
    <xf numFmtId="0" fontId="27" fillId="0" borderId="6" xfId="0" applyFont="1" applyBorder="1" applyAlignment="1">
      <alignment horizontal="left" vertical="center"/>
    </xf>
    <xf numFmtId="0" fontId="27" fillId="0" borderId="1"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58"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59"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7" fillId="0" borderId="0" xfId="0" applyFont="1" applyFill="1" applyBorder="1" applyAlignment="1">
      <alignment horizontal="center" vertical="center"/>
    </xf>
    <xf numFmtId="0" fontId="12" fillId="0" borderId="8" xfId="0" applyFont="1" applyFill="1" applyBorder="1" applyAlignment="1">
      <alignment horizontal="center" vertical="center"/>
    </xf>
    <xf numFmtId="0" fontId="5" fillId="0" borderId="8" xfId="0" applyFont="1" applyBorder="1" applyAlignment="1">
      <alignment horizontal="center" vertical="center"/>
    </xf>
    <xf numFmtId="0" fontId="77" fillId="6" borderId="57" xfId="0" applyFont="1" applyFill="1" applyBorder="1" applyAlignment="1">
      <alignment horizontal="center" vertical="center"/>
    </xf>
    <xf numFmtId="0" fontId="77" fillId="6" borderId="13" xfId="0" applyFont="1" applyFill="1" applyBorder="1" applyAlignment="1">
      <alignment horizontal="center" vertical="center"/>
    </xf>
    <xf numFmtId="0" fontId="77" fillId="6" borderId="10" xfId="0" applyFont="1" applyFill="1" applyBorder="1" applyAlignment="1">
      <alignment horizontal="center" vertical="center" wrapText="1"/>
    </xf>
    <xf numFmtId="0" fontId="77" fillId="6" borderId="11" xfId="0" applyFont="1" applyFill="1" applyBorder="1" applyAlignment="1">
      <alignment horizontal="center" vertical="center" wrapText="1"/>
    </xf>
    <xf numFmtId="0" fontId="77" fillId="6" borderId="12" xfId="0" applyFont="1" applyFill="1" applyBorder="1" applyAlignment="1">
      <alignment horizontal="center" vertical="center" wrapText="1"/>
    </xf>
    <xf numFmtId="0" fontId="77" fillId="6" borderId="57" xfId="0" applyFont="1" applyFill="1" applyBorder="1" applyAlignment="1">
      <alignment horizontal="center" vertical="center" wrapText="1"/>
    </xf>
    <xf numFmtId="0" fontId="77" fillId="6" borderId="13" xfId="0" applyFont="1" applyFill="1" applyBorder="1" applyAlignment="1">
      <alignment horizontal="center" vertical="center" wrapText="1"/>
    </xf>
    <xf numFmtId="0" fontId="11" fillId="0" borderId="0" xfId="0" applyFont="1" applyAlignment="1" applyProtection="1">
      <alignment horizontal="center"/>
      <protection locked="0"/>
    </xf>
    <xf numFmtId="0" fontId="41" fillId="2" borderId="35" xfId="0" applyFont="1" applyFill="1" applyBorder="1" applyAlignment="1" applyProtection="1">
      <alignment horizontal="center" vertical="center"/>
      <protection locked="0"/>
    </xf>
    <xf numFmtId="0" fontId="41" fillId="2" borderId="36" xfId="0" applyFont="1" applyFill="1" applyBorder="1" applyAlignment="1" applyProtection="1">
      <alignment horizontal="center" vertical="center"/>
      <protection locked="0"/>
    </xf>
    <xf numFmtId="0" fontId="41" fillId="2" borderId="37" xfId="0" applyFont="1" applyFill="1" applyBorder="1" applyAlignment="1" applyProtection="1">
      <alignment horizontal="center" vertical="center"/>
      <protection locked="0"/>
    </xf>
    <xf numFmtId="0" fontId="40" fillId="0" borderId="0" xfId="0" applyFont="1" applyAlignment="1" applyProtection="1">
      <alignment horizontal="center"/>
      <protection locked="0"/>
    </xf>
    <xf numFmtId="0" fontId="41" fillId="0" borderId="1" xfId="0" applyFont="1" applyBorder="1" applyAlignment="1" applyProtection="1">
      <alignment horizontal="center" vertical="center"/>
      <protection locked="0"/>
    </xf>
    <xf numFmtId="0" fontId="41" fillId="0" borderId="30" xfId="0" applyFont="1" applyBorder="1" applyAlignment="1" applyProtection="1">
      <alignment horizontal="center" vertical="center"/>
      <protection locked="0"/>
    </xf>
    <xf numFmtId="0" fontId="41" fillId="0" borderId="7" xfId="0" applyFont="1" applyBorder="1" applyAlignment="1" applyProtection="1">
      <alignment horizontal="center" vertical="center"/>
      <protection locked="0"/>
    </xf>
    <xf numFmtId="0" fontId="41" fillId="0" borderId="31" xfId="0" applyFont="1" applyBorder="1" applyAlignment="1" applyProtection="1">
      <alignment horizontal="center" vertical="center"/>
      <protection locked="0"/>
    </xf>
    <xf numFmtId="0" fontId="41" fillId="2" borderId="32" xfId="0" applyFont="1" applyFill="1" applyBorder="1" applyAlignment="1" applyProtection="1">
      <alignment horizontal="center" vertical="center"/>
      <protection locked="0"/>
    </xf>
    <xf numFmtId="0" fontId="41" fillId="2" borderId="33" xfId="0" applyFont="1" applyFill="1" applyBorder="1" applyAlignment="1" applyProtection="1">
      <alignment horizontal="center" vertical="center"/>
      <protection locked="0"/>
    </xf>
    <xf numFmtId="0" fontId="41" fillId="2" borderId="34" xfId="0" applyFont="1" applyFill="1" applyBorder="1" applyAlignment="1" applyProtection="1">
      <alignment horizontal="center" vertical="center"/>
      <protection locked="0"/>
    </xf>
    <xf numFmtId="0" fontId="40" fillId="0" borderId="0" xfId="0" applyFont="1" applyAlignment="1" applyProtection="1">
      <alignment horizontal="left"/>
      <protection locked="0"/>
    </xf>
    <xf numFmtId="0" fontId="41" fillId="0" borderId="15" xfId="0" applyFont="1" applyBorder="1" applyAlignment="1" applyProtection="1">
      <alignment horizontal="center" vertical="center"/>
      <protection locked="0"/>
    </xf>
    <xf numFmtId="0" fontId="41" fillId="0" borderId="16" xfId="0" applyFont="1" applyBorder="1" applyAlignment="1" applyProtection="1">
      <alignment horizontal="center" vertical="center"/>
      <protection locked="0"/>
    </xf>
    <xf numFmtId="0" fontId="41" fillId="0" borderId="25" xfId="0" applyFont="1" applyBorder="1" applyAlignment="1" applyProtection="1">
      <alignment horizontal="center" vertical="center"/>
      <protection locked="0"/>
    </xf>
    <xf numFmtId="0" fontId="41" fillId="0" borderId="18" xfId="0" applyFont="1" applyBorder="1" applyAlignment="1" applyProtection="1">
      <alignment horizontal="center" vertical="center"/>
      <protection locked="0"/>
    </xf>
    <xf numFmtId="0" fontId="11" fillId="0" borderId="0" xfId="0" applyFont="1" applyFill="1" applyBorder="1" applyAlignment="1" applyProtection="1">
      <alignment horizontal="center" vertical="center" wrapText="1"/>
      <protection locked="0"/>
    </xf>
    <xf numFmtId="0" fontId="7" fillId="4" borderId="0"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12" fillId="0" borderId="8" xfId="0" applyFont="1" applyFill="1" applyBorder="1" applyAlignment="1" applyProtection="1">
      <alignment horizontal="left" vertical="center"/>
    </xf>
    <xf numFmtId="0" fontId="71" fillId="2" borderId="19" xfId="0" applyFont="1" applyFill="1" applyBorder="1" applyAlignment="1">
      <alignment horizontal="center" vertical="center"/>
    </xf>
    <xf numFmtId="0" fontId="71" fillId="2" borderId="19" xfId="0" applyFont="1" applyFill="1" applyBorder="1" applyAlignment="1">
      <alignment horizontal="center" vertical="center" textRotation="90" wrapText="1"/>
    </xf>
    <xf numFmtId="0" fontId="71" fillId="2" borderId="21" xfId="0" applyFont="1" applyFill="1" applyBorder="1" applyAlignment="1">
      <alignment horizontal="center" vertical="center" textRotation="90" wrapText="1"/>
    </xf>
    <xf numFmtId="0" fontId="0" fillId="0" borderId="53" xfId="0" applyBorder="1" applyAlignment="1">
      <alignment horizontal="left" wrapText="1"/>
    </xf>
    <xf numFmtId="0" fontId="0" fillId="0" borderId="11" xfId="0" applyBorder="1" applyAlignment="1">
      <alignment horizontal="left" wrapText="1"/>
    </xf>
    <xf numFmtId="0" fontId="0" fillId="0" borderId="23" xfId="0" applyBorder="1" applyAlignment="1">
      <alignment horizontal="left" wrapText="1"/>
    </xf>
    <xf numFmtId="0" fontId="71" fillId="2" borderId="19" xfId="0" applyFont="1" applyFill="1" applyBorder="1" applyAlignment="1">
      <alignment horizontal="center" vertical="center" textRotation="90"/>
    </xf>
    <xf numFmtId="0" fontId="71" fillId="2" borderId="19" xfId="0" applyFont="1" applyFill="1" applyBorder="1" applyAlignment="1">
      <alignment horizontal="center" vertical="center" wrapText="1"/>
    </xf>
    <xf numFmtId="0" fontId="72" fillId="0" borderId="22" xfId="0" applyFont="1" applyBorder="1" applyAlignment="1">
      <alignment horizontal="center" wrapText="1"/>
    </xf>
    <xf numFmtId="0" fontId="72" fillId="0" borderId="19" xfId="0" applyFont="1" applyBorder="1" applyAlignment="1">
      <alignment horizontal="center" wrapText="1"/>
    </xf>
    <xf numFmtId="0" fontId="72" fillId="0" borderId="22" xfId="0" applyFont="1" applyBorder="1" applyAlignment="1">
      <alignment horizontal="center"/>
    </xf>
    <xf numFmtId="0" fontId="72" fillId="0" borderId="19" xfId="0" applyFont="1" applyBorder="1" applyAlignment="1">
      <alignment horizontal="center"/>
    </xf>
    <xf numFmtId="0" fontId="71" fillId="2" borderId="40" xfId="0" applyFont="1" applyFill="1" applyBorder="1" applyAlignment="1">
      <alignment horizontal="center" vertical="center"/>
    </xf>
    <xf numFmtId="0" fontId="71" fillId="2" borderId="36" xfId="0" applyFont="1" applyFill="1" applyBorder="1" applyAlignment="1">
      <alignment horizontal="center" vertical="center"/>
    </xf>
    <xf numFmtId="0" fontId="71" fillId="2" borderId="39" xfId="0" applyFont="1" applyFill="1" applyBorder="1" applyAlignment="1">
      <alignment horizontal="center" vertical="center"/>
    </xf>
    <xf numFmtId="0" fontId="11" fillId="0" borderId="0" xfId="0" applyFont="1" applyFill="1" applyAlignment="1">
      <alignment horizontal="center" vertical="center" wrapText="1"/>
    </xf>
    <xf numFmtId="0" fontId="40" fillId="0" borderId="0" xfId="0" applyFont="1" applyFill="1" applyAlignment="1">
      <alignment horizontal="center"/>
    </xf>
    <xf numFmtId="0" fontId="41" fillId="0" borderId="1" xfId="0" applyFont="1" applyFill="1" applyBorder="1" applyAlignment="1">
      <alignment horizontal="center" vertical="center"/>
    </xf>
    <xf numFmtId="0" fontId="41" fillId="0" borderId="2" xfId="0" applyFont="1" applyFill="1" applyBorder="1" applyAlignment="1">
      <alignment horizontal="center" vertical="center"/>
    </xf>
    <xf numFmtId="0" fontId="11" fillId="0" borderId="0" xfId="0" applyFont="1" applyAlignment="1" applyProtection="1">
      <alignment horizontal="center" vertical="center"/>
      <protection locked="0"/>
    </xf>
    <xf numFmtId="0" fontId="63" fillId="0" borderId="0" xfId="0" applyFont="1" applyAlignment="1" applyProtection="1">
      <alignment horizontal="justify" vertical="distributed" wrapText="1"/>
      <protection locked="0"/>
    </xf>
    <xf numFmtId="0" fontId="41" fillId="2" borderId="1" xfId="0" applyFont="1" applyFill="1" applyBorder="1" applyAlignment="1" applyProtection="1">
      <alignment horizontal="center" vertical="center"/>
      <protection locked="0"/>
    </xf>
    <xf numFmtId="0" fontId="41" fillId="2" borderId="30"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31" xfId="0" applyFont="1" applyFill="1" applyBorder="1" applyAlignment="1" applyProtection="1">
      <alignment horizontal="center" vertical="center"/>
      <protection locked="0"/>
    </xf>
    <xf numFmtId="0" fontId="41" fillId="2" borderId="15"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protection locked="0"/>
    </xf>
    <xf numFmtId="0" fontId="41" fillId="2" borderId="9" xfId="0" applyFont="1" applyFill="1" applyBorder="1" applyAlignment="1" applyProtection="1">
      <alignment horizontal="center" vertical="center"/>
      <protection locked="0"/>
    </xf>
    <xf numFmtId="0" fontId="41" fillId="2" borderId="25" xfId="0" applyFont="1" applyFill="1" applyBorder="1" applyAlignment="1" applyProtection="1">
      <alignment horizontal="center" vertical="center"/>
      <protection locked="0"/>
    </xf>
    <xf numFmtId="0" fontId="41" fillId="2" borderId="18" xfId="0" applyFont="1" applyFill="1" applyBorder="1" applyAlignment="1" applyProtection="1">
      <alignment horizontal="center" vertical="center"/>
      <protection locked="0"/>
    </xf>
    <xf numFmtId="0" fontId="77" fillId="0" borderId="5" xfId="0" applyFont="1" applyBorder="1" applyAlignment="1">
      <alignment vertical="center"/>
    </xf>
    <xf numFmtId="0" fontId="77" fillId="0" borderId="7" xfId="0" applyFont="1" applyBorder="1" applyAlignment="1">
      <alignment vertical="center"/>
    </xf>
    <xf numFmtId="41" fontId="78" fillId="0" borderId="4" xfId="0" applyNumberFormat="1" applyFont="1" applyBorder="1" applyAlignment="1">
      <alignment horizontal="right" vertical="center"/>
    </xf>
    <xf numFmtId="0" fontId="78" fillId="0" borderId="5" xfId="0" applyFont="1" applyBorder="1" applyAlignment="1">
      <alignment vertical="center"/>
    </xf>
    <xf numFmtId="0" fontId="78" fillId="0" borderId="1" xfId="0" applyFont="1" applyBorder="1" applyAlignment="1">
      <alignment vertical="center"/>
    </xf>
    <xf numFmtId="0" fontId="78" fillId="0" borderId="3" xfId="0" applyFont="1" applyBorder="1" applyAlignment="1">
      <alignment vertical="center"/>
    </xf>
    <xf numFmtId="0" fontId="78" fillId="0" borderId="6" xfId="0" applyFont="1" applyBorder="1" applyAlignment="1">
      <alignment horizontal="left" vertical="center" indent="1"/>
    </xf>
    <xf numFmtId="0" fontId="77" fillId="6" borderId="1" xfId="0" applyFont="1" applyFill="1" applyBorder="1" applyAlignment="1">
      <alignment vertical="center"/>
    </xf>
    <xf numFmtId="0" fontId="77" fillId="6" borderId="3" xfId="0" applyFont="1" applyFill="1" applyBorder="1" applyAlignment="1">
      <alignment vertical="center"/>
    </xf>
    <xf numFmtId="0" fontId="77" fillId="6" borderId="7" xfId="0" applyFont="1" applyFill="1" applyBorder="1" applyAlignment="1">
      <alignment vertical="center"/>
    </xf>
    <xf numFmtId="0" fontId="77" fillId="6" borderId="9" xfId="0" applyFont="1" applyFill="1" applyBorder="1" applyAlignment="1">
      <alignment vertical="center"/>
    </xf>
    <xf numFmtId="0" fontId="77" fillId="6" borderId="57" xfId="0" applyFont="1" applyFill="1" applyBorder="1" applyAlignment="1">
      <alignment horizontal="center" vertical="justify"/>
    </xf>
    <xf numFmtId="0" fontId="77" fillId="6" borderId="13" xfId="0" applyFont="1" applyFill="1" applyBorder="1" applyAlignment="1">
      <alignment horizontal="center" vertical="justify"/>
    </xf>
    <xf numFmtId="0" fontId="77" fillId="0" borderId="6" xfId="0" applyFont="1" applyBorder="1" applyAlignment="1">
      <alignment vertical="center"/>
    </xf>
    <xf numFmtId="0" fontId="77" fillId="0" borderId="9" xfId="0" applyFont="1" applyBorder="1" applyAlignment="1">
      <alignment vertical="center"/>
    </xf>
    <xf numFmtId="41" fontId="77" fillId="0" borderId="4" xfId="0" applyNumberFormat="1" applyFont="1" applyBorder="1" applyAlignment="1">
      <alignment horizontal="right" vertical="center"/>
    </xf>
    <xf numFmtId="41" fontId="77" fillId="0" borderId="13" xfId="0" applyNumberFormat="1" applyFont="1" applyBorder="1" applyAlignment="1">
      <alignment horizontal="right" vertical="center"/>
    </xf>
    <xf numFmtId="0" fontId="77" fillId="0" borderId="5" xfId="0" applyFont="1" applyBorder="1" applyAlignment="1">
      <alignment vertical="center" wrapText="1"/>
    </xf>
    <xf numFmtId="0" fontId="76" fillId="4" borderId="0" xfId="0" applyFont="1" applyFill="1" applyBorder="1" applyAlignment="1">
      <alignment horizontal="center" vertical="center" wrapText="1"/>
    </xf>
    <xf numFmtId="0" fontId="78" fillId="0" borderId="5" xfId="0" applyFont="1" applyBorder="1" applyAlignment="1">
      <alignment vertical="center" wrapText="1"/>
    </xf>
    <xf numFmtId="0" fontId="78" fillId="0" borderId="11" xfId="0" applyFont="1" applyBorder="1" applyAlignment="1">
      <alignment vertical="center"/>
    </xf>
    <xf numFmtId="0" fontId="77" fillId="6" borderId="10" xfId="0" applyFont="1" applyFill="1" applyBorder="1" applyAlignment="1">
      <alignment vertical="center"/>
    </xf>
    <xf numFmtId="0" fontId="77" fillId="6" borderId="12" xfId="0" applyFont="1" applyFill="1" applyBorder="1" applyAlignment="1">
      <alignment vertical="center"/>
    </xf>
    <xf numFmtId="0" fontId="43" fillId="0" borderId="21" xfId="0" applyFont="1" applyBorder="1" applyAlignment="1">
      <alignment horizontal="center" vertical="center"/>
    </xf>
    <xf numFmtId="0" fontId="43" fillId="0" borderId="22" xfId="0" applyFont="1" applyBorder="1" applyAlignment="1">
      <alignment horizontal="center" vertical="center"/>
    </xf>
    <xf numFmtId="0" fontId="40" fillId="0" borderId="0" xfId="0" applyFont="1" applyAlignment="1">
      <alignment horizontal="center"/>
    </xf>
    <xf numFmtId="0" fontId="41" fillId="0" borderId="33" xfId="0" applyFont="1" applyFill="1" applyBorder="1" applyAlignment="1" applyProtection="1">
      <alignment horizontal="center" vertical="center"/>
      <protection locked="0"/>
    </xf>
    <xf numFmtId="0" fontId="41" fillId="2" borderId="38" xfId="0" applyFont="1" applyFill="1" applyBorder="1" applyAlignment="1" applyProtection="1">
      <alignment horizontal="center" vertical="center"/>
      <protection locked="0"/>
    </xf>
    <xf numFmtId="0" fontId="7" fillId="0" borderId="0" xfId="0" applyFont="1" applyAlignment="1" applyProtection="1">
      <alignment horizontal="center"/>
    </xf>
    <xf numFmtId="0" fontId="40" fillId="0" borderId="0" xfId="0" applyFont="1" applyAlignment="1" applyProtection="1">
      <alignment horizontal="center"/>
    </xf>
  </cellXfs>
  <cellStyles count="14">
    <cellStyle name="20% - Accent6" xfId="10"/>
    <cellStyle name="Euro" xfId="2"/>
    <cellStyle name="Euro 2" xfId="3"/>
    <cellStyle name="Euro 3" xfId="4"/>
    <cellStyle name="Hipervínculo" xfId="12" builtinId="8"/>
    <cellStyle name="Millares" xfId="13" builtinId="3"/>
    <cellStyle name="Millares 3" xfId="9"/>
    <cellStyle name="Moneda" xfId="8" builtinId="4"/>
    <cellStyle name="Normal" xfId="0" builtinId="0"/>
    <cellStyle name="Normal 2" xfId="1"/>
    <cellStyle name="Normal 3" xfId="7"/>
    <cellStyle name="Normal 4 8" xfId="11"/>
    <cellStyle name="Porcentaje" xfId="6" builtinId="5"/>
    <cellStyle name="Porcentual 2" xfId="5"/>
  </cellStyles>
  <dxfs count="0"/>
  <tableStyles count="0" defaultTableStyle="TableStyleMedium9" defaultPivotStyle="PivotStyleLight16"/>
  <colors>
    <mruColors>
      <color rgb="FFFF00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6</xdr:col>
      <xdr:colOff>66675</xdr:colOff>
      <xdr:row>0</xdr:row>
      <xdr:rowOff>0</xdr:rowOff>
    </xdr:from>
    <xdr:ext cx="858826" cy="254557"/>
    <xdr:sp macro="" textlink="">
      <xdr:nvSpPr>
        <xdr:cNvPr id="2" name="3 CuadroTexto">
          <a:extLst>
            <a:ext uri="{FF2B5EF4-FFF2-40B4-BE49-F238E27FC236}">
              <a16:creationId xmlns:a16="http://schemas.microsoft.com/office/drawing/2014/main" xmlns="" id="{00000000-0008-0000-0100-000002000000}"/>
            </a:ext>
          </a:extLst>
        </xdr:cNvPr>
        <xdr:cNvSpPr txBox="1"/>
      </xdr:nvSpPr>
      <xdr:spPr>
        <a:xfrm>
          <a:off x="9982200" y="0"/>
          <a:ext cx="85882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ETCA-I-01</a:t>
          </a:r>
        </a:p>
      </xdr:txBody>
    </xdr:sp>
    <xdr:clientData/>
  </xdr:oneCellAnchor>
  <xdr:oneCellAnchor>
    <xdr:from>
      <xdr:col>5</xdr:col>
      <xdr:colOff>0</xdr:colOff>
      <xdr:row>4</xdr:row>
      <xdr:rowOff>0</xdr:rowOff>
    </xdr:from>
    <xdr:ext cx="1790699" cy="254557"/>
    <xdr:sp macro="" textlink="">
      <xdr:nvSpPr>
        <xdr:cNvPr id="5" name="4 CuadroTexto">
          <a:extLst>
            <a:ext uri="{FF2B5EF4-FFF2-40B4-BE49-F238E27FC236}">
              <a16:creationId xmlns:a16="http://schemas.microsoft.com/office/drawing/2014/main" xmlns="" id="{00000000-0008-0000-0100-000005000000}"/>
            </a:ext>
          </a:extLst>
        </xdr:cNvPr>
        <xdr:cNvSpPr txBox="1"/>
      </xdr:nvSpPr>
      <xdr:spPr>
        <a:xfrm>
          <a:off x="8791575" y="838200"/>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0</xdr:col>
      <xdr:colOff>638175</xdr:colOff>
      <xdr:row>55</xdr:row>
      <xdr:rowOff>76200</xdr:rowOff>
    </xdr:from>
    <xdr:ext cx="2923441" cy="682624"/>
    <xdr:sp macro="" textlink="">
      <xdr:nvSpPr>
        <xdr:cNvPr id="7" name="CuadroTexto 5">
          <a:extLst>
            <a:ext uri="{FF2B5EF4-FFF2-40B4-BE49-F238E27FC236}">
              <a16:creationId xmlns:a16="http://schemas.microsoft.com/office/drawing/2014/main" xmlns="" id="{00000000-0008-0000-1500-000006000000}"/>
            </a:ext>
          </a:extLst>
        </xdr:cNvPr>
        <xdr:cNvSpPr txBox="1"/>
      </xdr:nvSpPr>
      <xdr:spPr>
        <a:xfrm>
          <a:off x="638175" y="13192125"/>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 PORTONI ENCINAS</a:t>
          </a:r>
          <a:endParaRPr lang="es-MX" sz="900"/>
        </a:p>
        <a:p>
          <a:pPr algn="ctr"/>
          <a:r>
            <a:rPr lang="es-MX" sz="900"/>
            <a:t>DIRECTOR GENERAL DE ADMINISTRACION Y FINANZAS</a:t>
          </a:r>
        </a:p>
      </xdr:txBody>
    </xdr:sp>
    <xdr:clientData/>
  </xdr:oneCellAnchor>
  <xdr:oneCellAnchor>
    <xdr:from>
      <xdr:col>3</xdr:col>
      <xdr:colOff>9525</xdr:colOff>
      <xdr:row>55</xdr:row>
      <xdr:rowOff>76200</xdr:rowOff>
    </xdr:from>
    <xdr:ext cx="3008314" cy="722313"/>
    <xdr:sp macro="" textlink="">
      <xdr:nvSpPr>
        <xdr:cNvPr id="8" name="CuadroTexto 5">
          <a:extLst>
            <a:ext uri="{FF2B5EF4-FFF2-40B4-BE49-F238E27FC236}">
              <a16:creationId xmlns:a16="http://schemas.microsoft.com/office/drawing/2014/main" xmlns="" id="{00000000-0008-0000-1500-000006000000}"/>
            </a:ext>
          </a:extLst>
        </xdr:cNvPr>
        <xdr:cNvSpPr txBox="1"/>
      </xdr:nvSpPr>
      <xdr:spPr>
        <a:xfrm>
          <a:off x="5534025" y="13192125"/>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9</xdr:col>
      <xdr:colOff>161925</xdr:colOff>
      <xdr:row>0</xdr:row>
      <xdr:rowOff>28575</xdr:rowOff>
    </xdr:from>
    <xdr:ext cx="1325551" cy="254557"/>
    <xdr:sp macro="" textlink="">
      <xdr:nvSpPr>
        <xdr:cNvPr id="2" name="3 CuadroTexto">
          <a:extLst>
            <a:ext uri="{FF2B5EF4-FFF2-40B4-BE49-F238E27FC236}">
              <a16:creationId xmlns:a16="http://schemas.microsoft.com/office/drawing/2014/main" xmlns="" id="{00000000-0008-0000-0A00-000002000000}"/>
            </a:ext>
          </a:extLst>
        </xdr:cNvPr>
        <xdr:cNvSpPr txBox="1"/>
      </xdr:nvSpPr>
      <xdr:spPr>
        <a:xfrm>
          <a:off x="7829550" y="28575"/>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ETCA-I-07-B</a:t>
          </a:r>
        </a:p>
      </xdr:txBody>
    </xdr:sp>
    <xdr:clientData/>
  </xdr:oneCellAnchor>
  <xdr:oneCellAnchor>
    <xdr:from>
      <xdr:col>8</xdr:col>
      <xdr:colOff>438150</xdr:colOff>
      <xdr:row>3</xdr:row>
      <xdr:rowOff>95250</xdr:rowOff>
    </xdr:from>
    <xdr:ext cx="1790699" cy="254557"/>
    <xdr:sp macro="" textlink="">
      <xdr:nvSpPr>
        <xdr:cNvPr id="3" name="2 CuadroTexto">
          <a:extLst>
            <a:ext uri="{FF2B5EF4-FFF2-40B4-BE49-F238E27FC236}">
              <a16:creationId xmlns:a16="http://schemas.microsoft.com/office/drawing/2014/main" xmlns="" id="{00000000-0008-0000-0A00-000003000000}"/>
            </a:ext>
          </a:extLst>
        </xdr:cNvPr>
        <xdr:cNvSpPr txBox="1"/>
      </xdr:nvSpPr>
      <xdr:spPr>
        <a:xfrm>
          <a:off x="7343775" y="704850"/>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0</xdr:col>
      <xdr:colOff>542925</xdr:colOff>
      <xdr:row>25</xdr:row>
      <xdr:rowOff>0</xdr:rowOff>
    </xdr:from>
    <xdr:ext cx="2923441" cy="682624"/>
    <xdr:sp macro="" textlink="">
      <xdr:nvSpPr>
        <xdr:cNvPr id="7" name="CuadroTexto 5">
          <a:extLst>
            <a:ext uri="{FF2B5EF4-FFF2-40B4-BE49-F238E27FC236}">
              <a16:creationId xmlns:a16="http://schemas.microsoft.com/office/drawing/2014/main" xmlns="" id="{00000000-0008-0000-1500-000006000000}"/>
            </a:ext>
          </a:extLst>
        </xdr:cNvPr>
        <xdr:cNvSpPr txBox="1"/>
      </xdr:nvSpPr>
      <xdr:spPr>
        <a:xfrm>
          <a:off x="542925" y="6667500"/>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SERVANDOPORTONI ENCINAS</a:t>
          </a:r>
          <a:endParaRPr lang="es-MX" sz="900"/>
        </a:p>
        <a:p>
          <a:pPr algn="ctr"/>
          <a:r>
            <a:rPr lang="es-MX" sz="900"/>
            <a:t>DIRECTOR GENERAL DE ADMINISTRACION Y FINANZAS</a:t>
          </a:r>
        </a:p>
      </xdr:txBody>
    </xdr:sp>
    <xdr:clientData/>
  </xdr:oneCellAnchor>
  <xdr:oneCellAnchor>
    <xdr:from>
      <xdr:col>5</xdr:col>
      <xdr:colOff>0</xdr:colOff>
      <xdr:row>25</xdr:row>
      <xdr:rowOff>0</xdr:rowOff>
    </xdr:from>
    <xdr:ext cx="3008314" cy="722313"/>
    <xdr:sp macro="" textlink="">
      <xdr:nvSpPr>
        <xdr:cNvPr id="8" name="CuadroTexto 5">
          <a:extLst>
            <a:ext uri="{FF2B5EF4-FFF2-40B4-BE49-F238E27FC236}">
              <a16:creationId xmlns:a16="http://schemas.microsoft.com/office/drawing/2014/main" xmlns="" id="{00000000-0008-0000-1500-000006000000}"/>
            </a:ext>
          </a:extLst>
        </xdr:cNvPr>
        <xdr:cNvSpPr txBox="1"/>
      </xdr:nvSpPr>
      <xdr:spPr>
        <a:xfrm>
          <a:off x="4619625" y="6667500"/>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1 CuadroTexto">
          <a:extLst>
            <a:ext uri="{FF2B5EF4-FFF2-40B4-BE49-F238E27FC236}">
              <a16:creationId xmlns:a16="http://schemas.microsoft.com/office/drawing/2014/main" xmlns="" id="{00000000-0008-0000-0B00-000002000000}"/>
            </a:ext>
          </a:extLst>
        </xdr:cNvPr>
        <xdr:cNvSpPr txBox="1"/>
      </xdr:nvSpPr>
      <xdr:spPr>
        <a:xfrm>
          <a:off x="76200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8</xdr:col>
      <xdr:colOff>87658</xdr:colOff>
      <xdr:row>0</xdr:row>
      <xdr:rowOff>76200</xdr:rowOff>
    </xdr:from>
    <xdr:ext cx="858825" cy="254557"/>
    <xdr:sp macro="" textlink="">
      <xdr:nvSpPr>
        <xdr:cNvPr id="4" name="3 CuadroTexto">
          <a:extLst>
            <a:ext uri="{FF2B5EF4-FFF2-40B4-BE49-F238E27FC236}">
              <a16:creationId xmlns:a16="http://schemas.microsoft.com/office/drawing/2014/main" xmlns="" id="{00000000-0008-0000-0B00-000004000000}"/>
            </a:ext>
          </a:extLst>
        </xdr:cNvPr>
        <xdr:cNvSpPr txBox="1"/>
      </xdr:nvSpPr>
      <xdr:spPr>
        <a:xfrm>
          <a:off x="6678958" y="7620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ETCA-I-08</a:t>
          </a:r>
        </a:p>
      </xdr:txBody>
    </xdr:sp>
    <xdr:clientData/>
  </xdr:oneCellAnchor>
  <xdr:oneCellAnchor>
    <xdr:from>
      <xdr:col>7</xdr:col>
      <xdr:colOff>0</xdr:colOff>
      <xdr:row>3</xdr:row>
      <xdr:rowOff>142875</xdr:rowOff>
    </xdr:from>
    <xdr:ext cx="184731" cy="264560"/>
    <xdr:sp macro="" textlink="">
      <xdr:nvSpPr>
        <xdr:cNvPr id="6" name="4 CuadroTexto">
          <a:extLst>
            <a:ext uri="{FF2B5EF4-FFF2-40B4-BE49-F238E27FC236}">
              <a16:creationId xmlns:a16="http://schemas.microsoft.com/office/drawing/2014/main" xmlns="" id="{00000000-0008-0000-0B00-000006000000}"/>
            </a:ext>
          </a:extLst>
        </xdr:cNvPr>
        <xdr:cNvSpPr txBox="1"/>
      </xdr:nvSpPr>
      <xdr:spPr>
        <a:xfrm>
          <a:off x="53911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666750</xdr:colOff>
      <xdr:row>3</xdr:row>
      <xdr:rowOff>95250</xdr:rowOff>
    </xdr:from>
    <xdr:ext cx="1790699" cy="254557"/>
    <xdr:sp macro="" textlink="">
      <xdr:nvSpPr>
        <xdr:cNvPr id="8" name="7 CuadroTexto">
          <a:extLst>
            <a:ext uri="{FF2B5EF4-FFF2-40B4-BE49-F238E27FC236}">
              <a16:creationId xmlns:a16="http://schemas.microsoft.com/office/drawing/2014/main" xmlns="" id="{00000000-0008-0000-0B00-000008000000}"/>
            </a:ext>
          </a:extLst>
        </xdr:cNvPr>
        <xdr:cNvSpPr txBox="1"/>
      </xdr:nvSpPr>
      <xdr:spPr>
        <a:xfrm>
          <a:off x="5683250" y="730250"/>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4</xdr:col>
      <xdr:colOff>730249</xdr:colOff>
      <xdr:row>45</xdr:row>
      <xdr:rowOff>158751</xdr:rowOff>
    </xdr:from>
    <xdr:ext cx="3008314" cy="722313"/>
    <xdr:sp macro="" textlink="">
      <xdr:nvSpPr>
        <xdr:cNvPr id="10" name="CuadroTexto 5">
          <a:extLst>
            <a:ext uri="{FF2B5EF4-FFF2-40B4-BE49-F238E27FC236}">
              <a16:creationId xmlns:a16="http://schemas.microsoft.com/office/drawing/2014/main" xmlns="" id="{00000000-0008-0000-1500-000006000000}"/>
            </a:ext>
          </a:extLst>
        </xdr:cNvPr>
        <xdr:cNvSpPr txBox="1"/>
      </xdr:nvSpPr>
      <xdr:spPr>
        <a:xfrm>
          <a:off x="4243916" y="9408584"/>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oneCellAnchor>
    <xdr:from>
      <xdr:col>0</xdr:col>
      <xdr:colOff>571500</xdr:colOff>
      <xdr:row>45</xdr:row>
      <xdr:rowOff>158750</xdr:rowOff>
    </xdr:from>
    <xdr:ext cx="2923441" cy="682624"/>
    <xdr:sp macro="" textlink="">
      <xdr:nvSpPr>
        <xdr:cNvPr id="12" name="CuadroTexto 5">
          <a:extLst>
            <a:ext uri="{FF2B5EF4-FFF2-40B4-BE49-F238E27FC236}">
              <a16:creationId xmlns:a16="http://schemas.microsoft.com/office/drawing/2014/main" xmlns="" id="{00000000-0008-0000-1500-000006000000}"/>
            </a:ext>
          </a:extLst>
        </xdr:cNvPr>
        <xdr:cNvSpPr txBox="1"/>
      </xdr:nvSpPr>
      <xdr:spPr>
        <a:xfrm>
          <a:off x="571500" y="9408583"/>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SERVANDOPORTONI ENCINAS</a:t>
          </a:r>
          <a:endParaRPr lang="es-MX" sz="900"/>
        </a:p>
        <a:p>
          <a:pPr algn="ctr"/>
          <a:r>
            <a:rPr lang="es-MX" sz="900"/>
            <a:t>DIRECTOR GENERAL DE ADMINISTRACION Y FINANZAS</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8</xdr:col>
      <xdr:colOff>602008</xdr:colOff>
      <xdr:row>0</xdr:row>
      <xdr:rowOff>0</xdr:rowOff>
    </xdr:from>
    <xdr:ext cx="858825" cy="254557"/>
    <xdr:sp macro="" textlink="">
      <xdr:nvSpPr>
        <xdr:cNvPr id="4" name="3 CuadroTexto">
          <a:extLst>
            <a:ext uri="{FF2B5EF4-FFF2-40B4-BE49-F238E27FC236}">
              <a16:creationId xmlns:a16="http://schemas.microsoft.com/office/drawing/2014/main" xmlns="" id="{00000000-0008-0000-0C00-000004000000}"/>
            </a:ext>
          </a:extLst>
        </xdr:cNvPr>
        <xdr:cNvSpPr txBox="1"/>
      </xdr:nvSpPr>
      <xdr:spPr>
        <a:xfrm>
          <a:off x="6174133" y="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ETCA-I-09</a:t>
          </a:r>
        </a:p>
      </xdr:txBody>
    </xdr:sp>
    <xdr:clientData/>
  </xdr:oneCellAnchor>
  <xdr:oneCellAnchor>
    <xdr:from>
      <xdr:col>8</xdr:col>
      <xdr:colOff>0</xdr:colOff>
      <xdr:row>3</xdr:row>
      <xdr:rowOff>142875</xdr:rowOff>
    </xdr:from>
    <xdr:ext cx="184731" cy="264560"/>
    <xdr:sp macro="" textlink="">
      <xdr:nvSpPr>
        <xdr:cNvPr id="6" name="4 CuadroTexto">
          <a:extLst>
            <a:ext uri="{FF2B5EF4-FFF2-40B4-BE49-F238E27FC236}">
              <a16:creationId xmlns:a16="http://schemas.microsoft.com/office/drawing/2014/main" xmlns="" id="{00000000-0008-0000-0C00-000006000000}"/>
            </a:ext>
          </a:extLst>
        </xdr:cNvPr>
        <xdr:cNvSpPr txBox="1"/>
      </xdr:nvSpPr>
      <xdr:spPr>
        <a:xfrm>
          <a:off x="58293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514350</xdr:colOff>
      <xdr:row>3</xdr:row>
      <xdr:rowOff>123825</xdr:rowOff>
    </xdr:from>
    <xdr:ext cx="1790699" cy="254557"/>
    <xdr:sp macro="" textlink="">
      <xdr:nvSpPr>
        <xdr:cNvPr id="5" name="4 CuadroTexto">
          <a:extLst>
            <a:ext uri="{FF2B5EF4-FFF2-40B4-BE49-F238E27FC236}">
              <a16:creationId xmlns:a16="http://schemas.microsoft.com/office/drawing/2014/main" xmlns="" id="{00000000-0008-0000-0C00-000005000000}"/>
            </a:ext>
          </a:extLst>
        </xdr:cNvPr>
        <xdr:cNvSpPr txBox="1"/>
      </xdr:nvSpPr>
      <xdr:spPr>
        <a:xfrm>
          <a:off x="5276850" y="752475"/>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3</xdr:row>
      <xdr:rowOff>142875</xdr:rowOff>
    </xdr:from>
    <xdr:ext cx="184731" cy="264560"/>
    <xdr:sp macro="" textlink="">
      <xdr:nvSpPr>
        <xdr:cNvPr id="2" name="1 CuadroTexto">
          <a:extLst>
            <a:ext uri="{FF2B5EF4-FFF2-40B4-BE49-F238E27FC236}">
              <a16:creationId xmlns:a16="http://schemas.microsoft.com/office/drawing/2014/main" xmlns="" id="{00000000-0008-0000-0D00-000002000000}"/>
            </a:ext>
          </a:extLst>
        </xdr:cNvPr>
        <xdr:cNvSpPr txBox="1"/>
      </xdr:nvSpPr>
      <xdr:spPr>
        <a:xfrm>
          <a:off x="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3" name="2 CuadroTexto">
          <a:extLst>
            <a:ext uri="{FF2B5EF4-FFF2-40B4-BE49-F238E27FC236}">
              <a16:creationId xmlns:a16="http://schemas.microsoft.com/office/drawing/2014/main" xmlns="" id="{00000000-0008-0000-0D00-000003000000}"/>
            </a:ext>
          </a:extLst>
        </xdr:cNvPr>
        <xdr:cNvSpPr txBox="1"/>
      </xdr:nvSpPr>
      <xdr:spPr>
        <a:xfrm>
          <a:off x="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908776</xdr:colOff>
      <xdr:row>0</xdr:row>
      <xdr:rowOff>0</xdr:rowOff>
    </xdr:from>
    <xdr:ext cx="976486" cy="254557"/>
    <xdr:sp macro="" textlink="">
      <xdr:nvSpPr>
        <xdr:cNvPr id="6" name="5 CuadroTexto">
          <a:extLst>
            <a:ext uri="{FF2B5EF4-FFF2-40B4-BE49-F238E27FC236}">
              <a16:creationId xmlns:a16="http://schemas.microsoft.com/office/drawing/2014/main" xmlns="" id="{00000000-0008-0000-0D00-000006000000}"/>
            </a:ext>
          </a:extLst>
        </xdr:cNvPr>
        <xdr:cNvSpPr txBox="1"/>
      </xdr:nvSpPr>
      <xdr:spPr>
        <a:xfrm>
          <a:off x="6814276" y="0"/>
          <a:ext cx="97648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ETCA-II-010</a:t>
          </a:r>
        </a:p>
      </xdr:txBody>
    </xdr:sp>
    <xdr:clientData/>
  </xdr:oneCellAnchor>
  <xdr:oneCellAnchor>
    <xdr:from>
      <xdr:col>1</xdr:col>
      <xdr:colOff>0</xdr:colOff>
      <xdr:row>3</xdr:row>
      <xdr:rowOff>142875</xdr:rowOff>
    </xdr:from>
    <xdr:ext cx="184731" cy="264560"/>
    <xdr:sp macro="" textlink="">
      <xdr:nvSpPr>
        <xdr:cNvPr id="8" name="1 CuadroTexto">
          <a:extLst>
            <a:ext uri="{FF2B5EF4-FFF2-40B4-BE49-F238E27FC236}">
              <a16:creationId xmlns:a16="http://schemas.microsoft.com/office/drawing/2014/main" xmlns="" id="{00000000-0008-0000-0D00-000008000000}"/>
            </a:ext>
          </a:extLst>
        </xdr:cNvPr>
        <xdr:cNvSpPr txBox="1"/>
      </xdr:nvSpPr>
      <xdr:spPr>
        <a:xfrm>
          <a:off x="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9" name="2 CuadroTexto">
          <a:extLst>
            <a:ext uri="{FF2B5EF4-FFF2-40B4-BE49-F238E27FC236}">
              <a16:creationId xmlns:a16="http://schemas.microsoft.com/office/drawing/2014/main" xmlns="" id="{00000000-0008-0000-0D00-000009000000}"/>
            </a:ext>
          </a:extLst>
        </xdr:cNvPr>
        <xdr:cNvSpPr txBox="1"/>
      </xdr:nvSpPr>
      <xdr:spPr>
        <a:xfrm>
          <a:off x="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0</xdr:colOff>
      <xdr:row>3</xdr:row>
      <xdr:rowOff>142875</xdr:rowOff>
    </xdr:from>
    <xdr:ext cx="184731" cy="264560"/>
    <xdr:sp macro="" textlink="">
      <xdr:nvSpPr>
        <xdr:cNvPr id="10" name="4 CuadroTexto">
          <a:extLst>
            <a:ext uri="{FF2B5EF4-FFF2-40B4-BE49-F238E27FC236}">
              <a16:creationId xmlns:a16="http://schemas.microsoft.com/office/drawing/2014/main" xmlns="" id="{00000000-0008-0000-0D00-00000A000000}"/>
            </a:ext>
          </a:extLst>
        </xdr:cNvPr>
        <xdr:cNvSpPr txBox="1"/>
      </xdr:nvSpPr>
      <xdr:spPr>
        <a:xfrm>
          <a:off x="426720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180975</xdr:colOff>
      <xdr:row>3</xdr:row>
      <xdr:rowOff>107393</xdr:rowOff>
    </xdr:from>
    <xdr:ext cx="1790699" cy="254557"/>
    <xdr:sp macro="" textlink="">
      <xdr:nvSpPr>
        <xdr:cNvPr id="13" name="12 CuadroTexto">
          <a:extLst>
            <a:ext uri="{FF2B5EF4-FFF2-40B4-BE49-F238E27FC236}">
              <a16:creationId xmlns:a16="http://schemas.microsoft.com/office/drawing/2014/main" xmlns="" id="{00000000-0008-0000-0D00-00000D000000}"/>
            </a:ext>
          </a:extLst>
        </xdr:cNvPr>
        <xdr:cNvSpPr txBox="1"/>
      </xdr:nvSpPr>
      <xdr:spPr>
        <a:xfrm>
          <a:off x="6086475" y="716993"/>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1</xdr:col>
      <xdr:colOff>0</xdr:colOff>
      <xdr:row>52</xdr:row>
      <xdr:rowOff>190500</xdr:rowOff>
    </xdr:from>
    <xdr:ext cx="2923441" cy="682624"/>
    <xdr:sp macro="" textlink="">
      <xdr:nvSpPr>
        <xdr:cNvPr id="11" name="CuadroTexto 5">
          <a:extLst>
            <a:ext uri="{FF2B5EF4-FFF2-40B4-BE49-F238E27FC236}">
              <a16:creationId xmlns:a16="http://schemas.microsoft.com/office/drawing/2014/main" xmlns="" id="{00000000-0008-0000-1500-000006000000}"/>
            </a:ext>
          </a:extLst>
        </xdr:cNvPr>
        <xdr:cNvSpPr txBox="1"/>
      </xdr:nvSpPr>
      <xdr:spPr>
        <a:xfrm>
          <a:off x="76200" y="12258675"/>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SERVANDOPORTONI ENCINAS</a:t>
          </a:r>
          <a:endParaRPr lang="es-MX" sz="900"/>
        </a:p>
        <a:p>
          <a:pPr algn="ctr"/>
          <a:r>
            <a:rPr lang="es-MX" sz="900"/>
            <a:t>DIRECTOR GENERAL DE ADMINISTRACION Y FINANZAS</a:t>
          </a:r>
        </a:p>
      </xdr:txBody>
    </xdr:sp>
    <xdr:clientData/>
  </xdr:oneCellAnchor>
  <xdr:oneCellAnchor>
    <xdr:from>
      <xdr:col>2</xdr:col>
      <xdr:colOff>923925</xdr:colOff>
      <xdr:row>52</xdr:row>
      <xdr:rowOff>200025</xdr:rowOff>
    </xdr:from>
    <xdr:ext cx="3008314" cy="722313"/>
    <xdr:sp macro="" textlink="">
      <xdr:nvSpPr>
        <xdr:cNvPr id="15" name="CuadroTexto 5">
          <a:extLst>
            <a:ext uri="{FF2B5EF4-FFF2-40B4-BE49-F238E27FC236}">
              <a16:creationId xmlns:a16="http://schemas.microsoft.com/office/drawing/2014/main" xmlns="" id="{00000000-0008-0000-1500-000006000000}"/>
            </a:ext>
          </a:extLst>
        </xdr:cNvPr>
        <xdr:cNvSpPr txBox="1"/>
      </xdr:nvSpPr>
      <xdr:spPr>
        <a:xfrm>
          <a:off x="3114675" y="12268200"/>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7</xdr:col>
      <xdr:colOff>190500</xdr:colOff>
      <xdr:row>0</xdr:row>
      <xdr:rowOff>0</xdr:rowOff>
    </xdr:from>
    <xdr:ext cx="1325551" cy="254557"/>
    <xdr:sp macro="" textlink="">
      <xdr:nvSpPr>
        <xdr:cNvPr id="2" name="3 CuadroTexto">
          <a:extLst>
            <a:ext uri="{FF2B5EF4-FFF2-40B4-BE49-F238E27FC236}">
              <a16:creationId xmlns:a16="http://schemas.microsoft.com/office/drawing/2014/main" xmlns="" id="{00000000-0008-0000-0E00-000002000000}"/>
            </a:ext>
          </a:extLst>
        </xdr:cNvPr>
        <xdr:cNvSpPr txBox="1"/>
      </xdr:nvSpPr>
      <xdr:spPr>
        <a:xfrm>
          <a:off x="6496050" y="0"/>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ETCA-I-10-A</a:t>
          </a:r>
        </a:p>
      </xdr:txBody>
    </xdr:sp>
    <xdr:clientData/>
  </xdr:oneCellAnchor>
  <xdr:oneCellAnchor>
    <xdr:from>
      <xdr:col>6</xdr:col>
      <xdr:colOff>476250</xdr:colOff>
      <xdr:row>3</xdr:row>
      <xdr:rowOff>57150</xdr:rowOff>
    </xdr:from>
    <xdr:ext cx="1790699" cy="254557"/>
    <xdr:sp macro="" textlink="">
      <xdr:nvSpPr>
        <xdr:cNvPr id="3" name="2 CuadroTexto">
          <a:extLst>
            <a:ext uri="{FF2B5EF4-FFF2-40B4-BE49-F238E27FC236}">
              <a16:creationId xmlns:a16="http://schemas.microsoft.com/office/drawing/2014/main" xmlns="" id="{00000000-0008-0000-0E00-000003000000}"/>
            </a:ext>
          </a:extLst>
        </xdr:cNvPr>
        <xdr:cNvSpPr txBox="1"/>
      </xdr:nvSpPr>
      <xdr:spPr>
        <a:xfrm>
          <a:off x="6019800" y="666750"/>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4</xdr:col>
      <xdr:colOff>841375</xdr:colOff>
      <xdr:row>83</xdr:row>
      <xdr:rowOff>34925</xdr:rowOff>
    </xdr:from>
    <xdr:ext cx="3008314" cy="722313"/>
    <xdr:sp macro="" textlink="">
      <xdr:nvSpPr>
        <xdr:cNvPr id="6" name="CuadroTexto 5">
          <a:extLst>
            <a:ext uri="{FF2B5EF4-FFF2-40B4-BE49-F238E27FC236}">
              <a16:creationId xmlns:a16="http://schemas.microsoft.com/office/drawing/2014/main" xmlns="" id="{00000000-0008-0000-1500-000006000000}"/>
            </a:ext>
          </a:extLst>
        </xdr:cNvPr>
        <xdr:cNvSpPr txBox="1"/>
      </xdr:nvSpPr>
      <xdr:spPr>
        <a:xfrm>
          <a:off x="5280025" y="15655925"/>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oneCellAnchor>
    <xdr:from>
      <xdr:col>2</xdr:col>
      <xdr:colOff>223838</xdr:colOff>
      <xdr:row>83</xdr:row>
      <xdr:rowOff>61913</xdr:rowOff>
    </xdr:from>
    <xdr:ext cx="2923441" cy="682624"/>
    <xdr:sp macro="" textlink="">
      <xdr:nvSpPr>
        <xdr:cNvPr id="7" name="CuadroTexto 5">
          <a:extLst>
            <a:ext uri="{FF2B5EF4-FFF2-40B4-BE49-F238E27FC236}">
              <a16:creationId xmlns:a16="http://schemas.microsoft.com/office/drawing/2014/main" xmlns="" id="{00000000-0008-0000-1500-000006000000}"/>
            </a:ext>
          </a:extLst>
        </xdr:cNvPr>
        <xdr:cNvSpPr txBox="1"/>
      </xdr:nvSpPr>
      <xdr:spPr>
        <a:xfrm>
          <a:off x="404813" y="15682913"/>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 PORTONI ENCINAS</a:t>
          </a:r>
          <a:endParaRPr lang="es-MX" sz="900"/>
        </a:p>
        <a:p>
          <a:pPr algn="ctr"/>
          <a:r>
            <a:rPr lang="es-MX" sz="900"/>
            <a:t>DIRECTOR GENERAL DE ADMINISTRACION Y FINANZAS</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1 CuadroTexto">
          <a:extLst>
            <a:ext uri="{FF2B5EF4-FFF2-40B4-BE49-F238E27FC236}">
              <a16:creationId xmlns:a16="http://schemas.microsoft.com/office/drawing/2014/main" xmlns="" id="{00000000-0008-0000-0F00-000002000000}"/>
            </a:ext>
          </a:extLst>
        </xdr:cNvPr>
        <xdr:cNvSpPr txBox="1"/>
      </xdr:nvSpPr>
      <xdr:spPr>
        <a:xfrm>
          <a:off x="952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542925</xdr:colOff>
      <xdr:row>0</xdr:row>
      <xdr:rowOff>0</xdr:rowOff>
    </xdr:from>
    <xdr:ext cx="1141062" cy="292657"/>
    <xdr:sp macro="" textlink="">
      <xdr:nvSpPr>
        <xdr:cNvPr id="4" name="3 CuadroTexto">
          <a:extLst>
            <a:ext uri="{FF2B5EF4-FFF2-40B4-BE49-F238E27FC236}">
              <a16:creationId xmlns:a16="http://schemas.microsoft.com/office/drawing/2014/main" xmlns="" id="{00000000-0008-0000-0F00-000004000000}"/>
            </a:ext>
          </a:extLst>
        </xdr:cNvPr>
        <xdr:cNvSpPr txBox="1"/>
      </xdr:nvSpPr>
      <xdr:spPr>
        <a:xfrm>
          <a:off x="5276850" y="0"/>
          <a:ext cx="1141062" cy="2926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ETCA-II-10-B</a:t>
          </a:r>
        </a:p>
      </xdr:txBody>
    </xdr:sp>
    <xdr:clientData/>
  </xdr:oneCellAnchor>
  <xdr:oneCellAnchor>
    <xdr:from>
      <xdr:col>3</xdr:col>
      <xdr:colOff>0</xdr:colOff>
      <xdr:row>3</xdr:row>
      <xdr:rowOff>142875</xdr:rowOff>
    </xdr:from>
    <xdr:ext cx="184731" cy="264560"/>
    <xdr:sp macro="" textlink="">
      <xdr:nvSpPr>
        <xdr:cNvPr id="6" name="4 CuadroTexto">
          <a:extLst>
            <a:ext uri="{FF2B5EF4-FFF2-40B4-BE49-F238E27FC236}">
              <a16:creationId xmlns:a16="http://schemas.microsoft.com/office/drawing/2014/main" xmlns="" id="{00000000-0008-0000-0F00-000006000000}"/>
            </a:ext>
          </a:extLst>
        </xdr:cNvPr>
        <xdr:cNvSpPr txBox="1"/>
      </xdr:nvSpPr>
      <xdr:spPr>
        <a:xfrm>
          <a:off x="69532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1619250</xdr:colOff>
      <xdr:row>3</xdr:row>
      <xdr:rowOff>95250</xdr:rowOff>
    </xdr:from>
    <xdr:ext cx="1790699" cy="254557"/>
    <xdr:sp macro="" textlink="">
      <xdr:nvSpPr>
        <xdr:cNvPr id="8" name="7 CuadroTexto">
          <a:extLst>
            <a:ext uri="{FF2B5EF4-FFF2-40B4-BE49-F238E27FC236}">
              <a16:creationId xmlns:a16="http://schemas.microsoft.com/office/drawing/2014/main" xmlns="" id="{00000000-0008-0000-0F00-000008000000}"/>
            </a:ext>
          </a:extLst>
        </xdr:cNvPr>
        <xdr:cNvSpPr txBox="1"/>
      </xdr:nvSpPr>
      <xdr:spPr>
        <a:xfrm>
          <a:off x="4629150" y="704850"/>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0</xdr:col>
      <xdr:colOff>76200</xdr:colOff>
      <xdr:row>29</xdr:row>
      <xdr:rowOff>47625</xdr:rowOff>
    </xdr:from>
    <xdr:ext cx="2923441" cy="682624"/>
    <xdr:sp macro="" textlink="">
      <xdr:nvSpPr>
        <xdr:cNvPr id="9" name="CuadroTexto 5">
          <a:extLst>
            <a:ext uri="{FF2B5EF4-FFF2-40B4-BE49-F238E27FC236}">
              <a16:creationId xmlns:a16="http://schemas.microsoft.com/office/drawing/2014/main" xmlns="" id="{00000000-0008-0000-1500-000006000000}"/>
            </a:ext>
          </a:extLst>
        </xdr:cNvPr>
        <xdr:cNvSpPr txBox="1"/>
      </xdr:nvSpPr>
      <xdr:spPr>
        <a:xfrm>
          <a:off x="76200" y="6915150"/>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SERVANDOPORTONI ENCINAS</a:t>
          </a:r>
          <a:endParaRPr lang="es-MX" sz="900"/>
        </a:p>
        <a:p>
          <a:pPr algn="ctr"/>
          <a:r>
            <a:rPr lang="es-MX" sz="900"/>
            <a:t>DIRECTOR GENERAL DE ADMINISTRACION Y FINANZAS</a:t>
          </a:r>
        </a:p>
      </xdr:txBody>
    </xdr:sp>
    <xdr:clientData/>
  </xdr:oneCellAnchor>
  <xdr:oneCellAnchor>
    <xdr:from>
      <xdr:col>2</xdr:col>
      <xdr:colOff>104775</xdr:colOff>
      <xdr:row>29</xdr:row>
      <xdr:rowOff>47625</xdr:rowOff>
    </xdr:from>
    <xdr:ext cx="3008314" cy="722313"/>
    <xdr:sp macro="" textlink="">
      <xdr:nvSpPr>
        <xdr:cNvPr id="10" name="CuadroTexto 5">
          <a:extLst>
            <a:ext uri="{FF2B5EF4-FFF2-40B4-BE49-F238E27FC236}">
              <a16:creationId xmlns:a16="http://schemas.microsoft.com/office/drawing/2014/main" xmlns="" id="{00000000-0008-0000-1500-000006000000}"/>
            </a:ext>
          </a:extLst>
        </xdr:cNvPr>
        <xdr:cNvSpPr txBox="1"/>
      </xdr:nvSpPr>
      <xdr:spPr>
        <a:xfrm>
          <a:off x="3114675" y="6915150"/>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4</xdr:row>
      <xdr:rowOff>142875</xdr:rowOff>
    </xdr:from>
    <xdr:ext cx="184731" cy="264560"/>
    <xdr:sp macro="" textlink="">
      <xdr:nvSpPr>
        <xdr:cNvPr id="2" name="1 CuadroTexto">
          <a:extLst>
            <a:ext uri="{FF2B5EF4-FFF2-40B4-BE49-F238E27FC236}">
              <a16:creationId xmlns:a16="http://schemas.microsoft.com/office/drawing/2014/main" xmlns="" id="{00000000-0008-0000-1000-000002000000}"/>
            </a:ext>
          </a:extLst>
        </xdr:cNvPr>
        <xdr:cNvSpPr txBox="1"/>
      </xdr:nvSpPr>
      <xdr:spPr>
        <a:xfrm>
          <a:off x="3048000"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882485</xdr:colOff>
      <xdr:row>1</xdr:row>
      <xdr:rowOff>47625</xdr:rowOff>
    </xdr:from>
    <xdr:ext cx="898002" cy="400049"/>
    <xdr:sp macro="" textlink="">
      <xdr:nvSpPr>
        <xdr:cNvPr id="3" name="2 CuadroTexto">
          <a:extLst>
            <a:ext uri="{FF2B5EF4-FFF2-40B4-BE49-F238E27FC236}">
              <a16:creationId xmlns:a16="http://schemas.microsoft.com/office/drawing/2014/main" xmlns="" id="{00000000-0008-0000-1000-000003000000}"/>
            </a:ext>
          </a:extLst>
        </xdr:cNvPr>
        <xdr:cNvSpPr txBox="1"/>
      </xdr:nvSpPr>
      <xdr:spPr>
        <a:xfrm>
          <a:off x="8026235" y="257175"/>
          <a:ext cx="898002" cy="4000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ETCA-II-11</a:t>
          </a:r>
        </a:p>
      </xdr:txBody>
    </xdr:sp>
    <xdr:clientData/>
  </xdr:oneCellAnchor>
  <xdr:oneCellAnchor>
    <xdr:from>
      <xdr:col>4</xdr:col>
      <xdr:colOff>885825</xdr:colOff>
      <xdr:row>4</xdr:row>
      <xdr:rowOff>76200</xdr:rowOff>
    </xdr:from>
    <xdr:ext cx="1790699" cy="254557"/>
    <xdr:sp macro="" textlink="">
      <xdr:nvSpPr>
        <xdr:cNvPr id="6" name="5 CuadroTexto">
          <a:extLst>
            <a:ext uri="{FF2B5EF4-FFF2-40B4-BE49-F238E27FC236}">
              <a16:creationId xmlns:a16="http://schemas.microsoft.com/office/drawing/2014/main" xmlns="" id="{00000000-0008-0000-1000-000006000000}"/>
            </a:ext>
          </a:extLst>
        </xdr:cNvPr>
        <xdr:cNvSpPr txBox="1"/>
      </xdr:nvSpPr>
      <xdr:spPr>
        <a:xfrm>
          <a:off x="7115175" y="885825"/>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3</xdr:col>
      <xdr:colOff>114300</xdr:colOff>
      <xdr:row>86</xdr:row>
      <xdr:rowOff>66675</xdr:rowOff>
    </xdr:from>
    <xdr:ext cx="3008314" cy="722313"/>
    <xdr:sp macro="" textlink="">
      <xdr:nvSpPr>
        <xdr:cNvPr id="8" name="CuadroTexto 5">
          <a:extLst>
            <a:ext uri="{FF2B5EF4-FFF2-40B4-BE49-F238E27FC236}">
              <a16:creationId xmlns:a16="http://schemas.microsoft.com/office/drawing/2014/main" xmlns="" id="{00000000-0008-0000-1500-000006000000}"/>
            </a:ext>
          </a:extLst>
        </xdr:cNvPr>
        <xdr:cNvSpPr txBox="1"/>
      </xdr:nvSpPr>
      <xdr:spPr>
        <a:xfrm>
          <a:off x="5429250" y="16573500"/>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oneCellAnchor>
    <xdr:from>
      <xdr:col>0</xdr:col>
      <xdr:colOff>790575</xdr:colOff>
      <xdr:row>86</xdr:row>
      <xdr:rowOff>161925</xdr:rowOff>
    </xdr:from>
    <xdr:ext cx="2923441" cy="682624"/>
    <xdr:sp macro="" textlink="">
      <xdr:nvSpPr>
        <xdr:cNvPr id="9" name="CuadroTexto 5">
          <a:extLst>
            <a:ext uri="{FF2B5EF4-FFF2-40B4-BE49-F238E27FC236}">
              <a16:creationId xmlns:a16="http://schemas.microsoft.com/office/drawing/2014/main" xmlns="" id="{00000000-0008-0000-1500-000006000000}"/>
            </a:ext>
          </a:extLst>
        </xdr:cNvPr>
        <xdr:cNvSpPr txBox="1"/>
      </xdr:nvSpPr>
      <xdr:spPr>
        <a:xfrm>
          <a:off x="790575" y="16668750"/>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 PORTONI ENCINAS</a:t>
          </a:r>
          <a:endParaRPr lang="es-MX" sz="900"/>
        </a:p>
        <a:p>
          <a:pPr algn="ctr"/>
          <a:r>
            <a:rPr lang="es-MX" sz="900"/>
            <a:t>DIRECTOR GENERAL DE ADMINISTRACION Y FINANZAS</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495300</xdr:colOff>
      <xdr:row>0</xdr:row>
      <xdr:rowOff>19051</xdr:rowOff>
    </xdr:from>
    <xdr:ext cx="1019173" cy="266700"/>
    <xdr:sp macro="" textlink="">
      <xdr:nvSpPr>
        <xdr:cNvPr id="2" name="1 CuadroTexto">
          <a:extLst>
            <a:ext uri="{FF2B5EF4-FFF2-40B4-BE49-F238E27FC236}">
              <a16:creationId xmlns:a16="http://schemas.microsoft.com/office/drawing/2014/main" xmlns="" id="{00000000-0008-0000-1100-000002000000}"/>
            </a:ext>
          </a:extLst>
        </xdr:cNvPr>
        <xdr:cNvSpPr txBox="1"/>
      </xdr:nvSpPr>
      <xdr:spPr>
        <a:xfrm>
          <a:off x="7505700" y="19051"/>
          <a:ext cx="1019173" cy="2667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ETCA-II-11A</a:t>
          </a:r>
        </a:p>
      </xdr:txBody>
    </xdr:sp>
    <xdr:clientData/>
  </xdr:oneCellAnchor>
  <xdr:oneCellAnchor>
    <xdr:from>
      <xdr:col>5</xdr:col>
      <xdr:colOff>504825</xdr:colOff>
      <xdr:row>5</xdr:row>
      <xdr:rowOff>0</xdr:rowOff>
    </xdr:from>
    <xdr:ext cx="1752600" cy="254557"/>
    <xdr:sp macro="" textlink="">
      <xdr:nvSpPr>
        <xdr:cNvPr id="3" name="2 CuadroTexto">
          <a:extLst>
            <a:ext uri="{FF2B5EF4-FFF2-40B4-BE49-F238E27FC236}">
              <a16:creationId xmlns:a16="http://schemas.microsoft.com/office/drawing/2014/main" xmlns="" id="{00000000-0008-0000-1100-000003000000}"/>
            </a:ext>
          </a:extLst>
        </xdr:cNvPr>
        <xdr:cNvSpPr txBox="1"/>
      </xdr:nvSpPr>
      <xdr:spPr>
        <a:xfrm>
          <a:off x="6753225" y="762000"/>
          <a:ext cx="175260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1</xdr:col>
      <xdr:colOff>0</xdr:colOff>
      <xdr:row>164</xdr:row>
      <xdr:rowOff>0</xdr:rowOff>
    </xdr:from>
    <xdr:ext cx="2923441" cy="682624"/>
    <xdr:sp macro="" textlink="">
      <xdr:nvSpPr>
        <xdr:cNvPr id="7" name="CuadroTexto 5">
          <a:extLst>
            <a:ext uri="{FF2B5EF4-FFF2-40B4-BE49-F238E27FC236}">
              <a16:creationId xmlns:a16="http://schemas.microsoft.com/office/drawing/2014/main" xmlns="" id="{00000000-0008-0000-1500-000006000000}"/>
            </a:ext>
          </a:extLst>
        </xdr:cNvPr>
        <xdr:cNvSpPr txBox="1"/>
      </xdr:nvSpPr>
      <xdr:spPr>
        <a:xfrm>
          <a:off x="409575" y="31470600"/>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SERVANDOPORTONI ENCINAS</a:t>
          </a:r>
          <a:endParaRPr lang="es-MX" sz="900"/>
        </a:p>
        <a:p>
          <a:pPr algn="ctr"/>
          <a:r>
            <a:rPr lang="es-MX" sz="900"/>
            <a:t>DIRECTOR GENERAL DE ADMINISTRACION Y FINANZAS</a:t>
          </a:r>
        </a:p>
      </xdr:txBody>
    </xdr:sp>
    <xdr:clientData/>
  </xdr:oneCellAnchor>
  <xdr:oneCellAnchor>
    <xdr:from>
      <xdr:col>3</xdr:col>
      <xdr:colOff>0</xdr:colOff>
      <xdr:row>164</xdr:row>
      <xdr:rowOff>0</xdr:rowOff>
    </xdr:from>
    <xdr:ext cx="3008314" cy="722313"/>
    <xdr:sp macro="" textlink="">
      <xdr:nvSpPr>
        <xdr:cNvPr id="8" name="CuadroTexto 5">
          <a:extLst>
            <a:ext uri="{FF2B5EF4-FFF2-40B4-BE49-F238E27FC236}">
              <a16:creationId xmlns:a16="http://schemas.microsoft.com/office/drawing/2014/main" xmlns="" id="{00000000-0008-0000-1500-000006000000}"/>
            </a:ext>
          </a:extLst>
        </xdr:cNvPr>
        <xdr:cNvSpPr txBox="1"/>
      </xdr:nvSpPr>
      <xdr:spPr>
        <a:xfrm>
          <a:off x="4476750" y="31470600"/>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4</xdr:row>
      <xdr:rowOff>142875</xdr:rowOff>
    </xdr:from>
    <xdr:ext cx="184731" cy="264560"/>
    <xdr:sp macro="" textlink="">
      <xdr:nvSpPr>
        <xdr:cNvPr id="2" name="1 CuadroTexto">
          <a:extLst>
            <a:ext uri="{FF2B5EF4-FFF2-40B4-BE49-F238E27FC236}">
              <a16:creationId xmlns:a16="http://schemas.microsoft.com/office/drawing/2014/main" xmlns="" id="{00000000-0008-0000-1200-000002000000}"/>
            </a:ext>
          </a:extLst>
        </xdr:cNvPr>
        <xdr:cNvSpPr txBox="1"/>
      </xdr:nvSpPr>
      <xdr:spPr>
        <a:xfrm>
          <a:off x="3048000"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371475</xdr:colOff>
      <xdr:row>0</xdr:row>
      <xdr:rowOff>85725</xdr:rowOff>
    </xdr:from>
    <xdr:ext cx="1447112" cy="254557"/>
    <xdr:sp macro="" textlink="">
      <xdr:nvSpPr>
        <xdr:cNvPr id="3" name="2 CuadroTexto">
          <a:extLst>
            <a:ext uri="{FF2B5EF4-FFF2-40B4-BE49-F238E27FC236}">
              <a16:creationId xmlns:a16="http://schemas.microsoft.com/office/drawing/2014/main" xmlns="" id="{00000000-0008-0000-1200-000003000000}"/>
            </a:ext>
          </a:extLst>
        </xdr:cNvPr>
        <xdr:cNvSpPr txBox="1"/>
      </xdr:nvSpPr>
      <xdr:spPr>
        <a:xfrm>
          <a:off x="6305550" y="85725"/>
          <a:ext cx="1447112"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ETCA-II-11-B</a:t>
          </a:r>
        </a:p>
      </xdr:txBody>
    </xdr:sp>
    <xdr:clientData/>
  </xdr:oneCellAnchor>
  <xdr:oneCellAnchor>
    <xdr:from>
      <xdr:col>1</xdr:col>
      <xdr:colOff>0</xdr:colOff>
      <xdr:row>29</xdr:row>
      <xdr:rowOff>0</xdr:rowOff>
    </xdr:from>
    <xdr:ext cx="184731" cy="264560"/>
    <xdr:sp macro="" textlink="">
      <xdr:nvSpPr>
        <xdr:cNvPr id="5" name="4 CuadroTexto">
          <a:extLst>
            <a:ext uri="{FF2B5EF4-FFF2-40B4-BE49-F238E27FC236}">
              <a16:creationId xmlns:a16="http://schemas.microsoft.com/office/drawing/2014/main" xmlns="" id="{00000000-0008-0000-1200-000005000000}"/>
            </a:ext>
          </a:extLst>
        </xdr:cNvPr>
        <xdr:cNvSpPr txBox="1"/>
      </xdr:nvSpPr>
      <xdr:spPr>
        <a:xfrm>
          <a:off x="3048000"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29</xdr:row>
      <xdr:rowOff>0</xdr:rowOff>
    </xdr:from>
    <xdr:ext cx="184731" cy="264560"/>
    <xdr:sp macro="" textlink="">
      <xdr:nvSpPr>
        <xdr:cNvPr id="8" name="7 CuadroTexto">
          <a:extLst>
            <a:ext uri="{FF2B5EF4-FFF2-40B4-BE49-F238E27FC236}">
              <a16:creationId xmlns:a16="http://schemas.microsoft.com/office/drawing/2014/main" xmlns="" id="{00000000-0008-0000-1200-000008000000}"/>
            </a:ext>
          </a:extLst>
        </xdr:cNvPr>
        <xdr:cNvSpPr txBox="1"/>
      </xdr:nvSpPr>
      <xdr:spPr>
        <a:xfrm>
          <a:off x="3048000" y="851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596830</xdr:colOff>
      <xdr:row>29</xdr:row>
      <xdr:rowOff>0</xdr:rowOff>
    </xdr:from>
    <xdr:ext cx="184731" cy="254557"/>
    <xdr:sp macro="" textlink="">
      <xdr:nvSpPr>
        <xdr:cNvPr id="10" name="9 CuadroTexto">
          <a:extLst>
            <a:ext uri="{FF2B5EF4-FFF2-40B4-BE49-F238E27FC236}">
              <a16:creationId xmlns:a16="http://schemas.microsoft.com/office/drawing/2014/main" xmlns="" id="{00000000-0008-0000-1200-00000A000000}"/>
            </a:ext>
          </a:extLst>
        </xdr:cNvPr>
        <xdr:cNvSpPr txBox="1"/>
      </xdr:nvSpPr>
      <xdr:spPr>
        <a:xfrm>
          <a:off x="10293280" y="6991350"/>
          <a:ext cx="18473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endParaRPr lang="es-MX" sz="1100" b="1">
            <a:latin typeface="Arial" pitchFamily="34" charset="0"/>
            <a:cs typeface="Arial" pitchFamily="34" charset="0"/>
          </a:endParaRPr>
        </a:p>
      </xdr:txBody>
    </xdr:sp>
    <xdr:clientData/>
  </xdr:oneCellAnchor>
  <xdr:oneCellAnchor>
    <xdr:from>
      <xdr:col>0</xdr:col>
      <xdr:colOff>0</xdr:colOff>
      <xdr:row>4</xdr:row>
      <xdr:rowOff>142875</xdr:rowOff>
    </xdr:from>
    <xdr:ext cx="184731" cy="264560"/>
    <xdr:sp macro="" textlink="">
      <xdr:nvSpPr>
        <xdr:cNvPr id="9" name="1 CuadroTexto">
          <a:extLst>
            <a:ext uri="{FF2B5EF4-FFF2-40B4-BE49-F238E27FC236}">
              <a16:creationId xmlns:a16="http://schemas.microsoft.com/office/drawing/2014/main" xmlns="" id="{00000000-0008-0000-1200-000009000000}"/>
            </a:ext>
          </a:extLst>
        </xdr:cNvPr>
        <xdr:cNvSpPr txBox="1"/>
      </xdr:nvSpPr>
      <xdr:spPr>
        <a:xfrm>
          <a:off x="302895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1" name="1 CuadroTexto">
          <a:extLst>
            <a:ext uri="{FF2B5EF4-FFF2-40B4-BE49-F238E27FC236}">
              <a16:creationId xmlns:a16="http://schemas.microsoft.com/office/drawing/2014/main" xmlns="" id="{00000000-0008-0000-1200-00000B000000}"/>
            </a:ext>
          </a:extLst>
        </xdr:cNvPr>
        <xdr:cNvSpPr txBox="1"/>
      </xdr:nvSpPr>
      <xdr:spPr>
        <a:xfrm>
          <a:off x="302895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xdr:row>
      <xdr:rowOff>142875</xdr:rowOff>
    </xdr:from>
    <xdr:ext cx="184731" cy="264560"/>
    <xdr:sp macro="" textlink="">
      <xdr:nvSpPr>
        <xdr:cNvPr id="12" name="4 CuadroTexto">
          <a:extLst>
            <a:ext uri="{FF2B5EF4-FFF2-40B4-BE49-F238E27FC236}">
              <a16:creationId xmlns:a16="http://schemas.microsoft.com/office/drawing/2014/main" xmlns="" id="{00000000-0008-0000-1200-00000C000000}"/>
            </a:ext>
          </a:extLst>
        </xdr:cNvPr>
        <xdr:cNvSpPr txBox="1"/>
      </xdr:nvSpPr>
      <xdr:spPr>
        <a:xfrm>
          <a:off x="72675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38100</xdr:colOff>
      <xdr:row>4</xdr:row>
      <xdr:rowOff>104775</xdr:rowOff>
    </xdr:from>
    <xdr:ext cx="1790699" cy="254557"/>
    <xdr:sp macro="" textlink="">
      <xdr:nvSpPr>
        <xdr:cNvPr id="13" name="12 CuadroTexto">
          <a:extLst>
            <a:ext uri="{FF2B5EF4-FFF2-40B4-BE49-F238E27FC236}">
              <a16:creationId xmlns:a16="http://schemas.microsoft.com/office/drawing/2014/main" xmlns="" id="{00000000-0008-0000-1200-00000D000000}"/>
            </a:ext>
          </a:extLst>
        </xdr:cNvPr>
        <xdr:cNvSpPr txBox="1"/>
      </xdr:nvSpPr>
      <xdr:spPr>
        <a:xfrm>
          <a:off x="5981700" y="914400"/>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3</xdr:col>
      <xdr:colOff>295275</xdr:colOff>
      <xdr:row>20</xdr:row>
      <xdr:rowOff>19050</xdr:rowOff>
    </xdr:from>
    <xdr:ext cx="3008314" cy="722313"/>
    <xdr:sp macro="" textlink="">
      <xdr:nvSpPr>
        <xdr:cNvPr id="15" name="CuadroTexto 5">
          <a:extLst>
            <a:ext uri="{FF2B5EF4-FFF2-40B4-BE49-F238E27FC236}">
              <a16:creationId xmlns:a16="http://schemas.microsoft.com/office/drawing/2014/main" xmlns="" id="{00000000-0008-0000-1500-000006000000}"/>
            </a:ext>
          </a:extLst>
        </xdr:cNvPr>
        <xdr:cNvSpPr txBox="1"/>
      </xdr:nvSpPr>
      <xdr:spPr>
        <a:xfrm>
          <a:off x="4457700" y="4762500"/>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oneCellAnchor>
    <xdr:from>
      <xdr:col>0</xdr:col>
      <xdr:colOff>419100</xdr:colOff>
      <xdr:row>20</xdr:row>
      <xdr:rowOff>47625</xdr:rowOff>
    </xdr:from>
    <xdr:ext cx="2923441" cy="682624"/>
    <xdr:sp macro="" textlink="">
      <xdr:nvSpPr>
        <xdr:cNvPr id="17" name="CuadroTexto 5">
          <a:extLst>
            <a:ext uri="{FF2B5EF4-FFF2-40B4-BE49-F238E27FC236}">
              <a16:creationId xmlns:a16="http://schemas.microsoft.com/office/drawing/2014/main" xmlns="" id="{00000000-0008-0000-1500-000006000000}"/>
            </a:ext>
          </a:extLst>
        </xdr:cNvPr>
        <xdr:cNvSpPr txBox="1"/>
      </xdr:nvSpPr>
      <xdr:spPr>
        <a:xfrm>
          <a:off x="419100" y="4791075"/>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 PORTONI ENCINAS</a:t>
          </a:r>
          <a:endParaRPr lang="es-MX" sz="900"/>
        </a:p>
        <a:p>
          <a:pPr algn="ctr"/>
          <a:r>
            <a:rPr lang="es-MX" sz="900"/>
            <a:t>DIRECTOR GENERAL DE ADMINISTRACION Y FINANZAS</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0</xdr:col>
      <xdr:colOff>0</xdr:colOff>
      <xdr:row>4</xdr:row>
      <xdr:rowOff>142875</xdr:rowOff>
    </xdr:from>
    <xdr:ext cx="184731" cy="264560"/>
    <xdr:sp macro="" textlink="">
      <xdr:nvSpPr>
        <xdr:cNvPr id="2" name="1 CuadroTexto">
          <a:extLst>
            <a:ext uri="{FF2B5EF4-FFF2-40B4-BE49-F238E27FC236}">
              <a16:creationId xmlns:a16="http://schemas.microsoft.com/office/drawing/2014/main" xmlns="" id="{00000000-0008-0000-1300-000002000000}"/>
            </a:ext>
          </a:extLst>
        </xdr:cNvPr>
        <xdr:cNvSpPr txBox="1"/>
      </xdr:nvSpPr>
      <xdr:spPr>
        <a:xfrm>
          <a:off x="3171825"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3" name="2 CuadroTexto">
          <a:extLst>
            <a:ext uri="{FF2B5EF4-FFF2-40B4-BE49-F238E27FC236}">
              <a16:creationId xmlns:a16="http://schemas.microsoft.com/office/drawing/2014/main" xmlns="" id="{00000000-0008-0000-1300-000003000000}"/>
            </a:ext>
          </a:extLst>
        </xdr:cNvPr>
        <xdr:cNvSpPr txBox="1"/>
      </xdr:nvSpPr>
      <xdr:spPr>
        <a:xfrm>
          <a:off x="3171825" y="906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6" name="5 CuadroTexto">
          <a:extLst>
            <a:ext uri="{FF2B5EF4-FFF2-40B4-BE49-F238E27FC236}">
              <a16:creationId xmlns:a16="http://schemas.microsoft.com/office/drawing/2014/main" xmlns="" id="{00000000-0008-0000-1300-000006000000}"/>
            </a:ext>
          </a:extLst>
        </xdr:cNvPr>
        <xdr:cNvSpPr txBox="1"/>
      </xdr:nvSpPr>
      <xdr:spPr>
        <a:xfrm>
          <a:off x="3171825" y="1717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397532</xdr:colOff>
      <xdr:row>0</xdr:row>
      <xdr:rowOff>0</xdr:rowOff>
    </xdr:from>
    <xdr:ext cx="1478446" cy="254557"/>
    <xdr:sp macro="" textlink="">
      <xdr:nvSpPr>
        <xdr:cNvPr id="12" name="11 CuadroTexto">
          <a:extLst>
            <a:ext uri="{FF2B5EF4-FFF2-40B4-BE49-F238E27FC236}">
              <a16:creationId xmlns:a16="http://schemas.microsoft.com/office/drawing/2014/main" xmlns="" id="{00000000-0008-0000-1300-00000C000000}"/>
            </a:ext>
          </a:extLst>
        </xdr:cNvPr>
        <xdr:cNvSpPr txBox="1"/>
      </xdr:nvSpPr>
      <xdr:spPr>
        <a:xfrm>
          <a:off x="7644815" y="0"/>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ETCA-II-11-B1</a:t>
          </a:r>
        </a:p>
      </xdr:txBody>
    </xdr:sp>
    <xdr:clientData/>
  </xdr:oneCellAnchor>
  <xdr:oneCellAnchor>
    <xdr:from>
      <xdr:col>0</xdr:col>
      <xdr:colOff>0</xdr:colOff>
      <xdr:row>4</xdr:row>
      <xdr:rowOff>142875</xdr:rowOff>
    </xdr:from>
    <xdr:ext cx="184731" cy="264560"/>
    <xdr:sp macro="" textlink="">
      <xdr:nvSpPr>
        <xdr:cNvPr id="15" name="1 CuadroTexto">
          <a:extLst>
            <a:ext uri="{FF2B5EF4-FFF2-40B4-BE49-F238E27FC236}">
              <a16:creationId xmlns:a16="http://schemas.microsoft.com/office/drawing/2014/main" xmlns="" id="{00000000-0008-0000-1300-00000F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6" name="1 CuadroTexto">
          <a:extLst>
            <a:ext uri="{FF2B5EF4-FFF2-40B4-BE49-F238E27FC236}">
              <a16:creationId xmlns:a16="http://schemas.microsoft.com/office/drawing/2014/main" xmlns="" id="{00000000-0008-0000-1300-000010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7" name="1 CuadroTexto">
          <a:extLst>
            <a:ext uri="{FF2B5EF4-FFF2-40B4-BE49-F238E27FC236}">
              <a16:creationId xmlns:a16="http://schemas.microsoft.com/office/drawing/2014/main" xmlns="" id="{00000000-0008-0000-1300-000011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xdr:row>
      <xdr:rowOff>142875</xdr:rowOff>
    </xdr:from>
    <xdr:ext cx="184731" cy="264560"/>
    <xdr:sp macro="" textlink="">
      <xdr:nvSpPr>
        <xdr:cNvPr id="18" name="4 CuadroTexto">
          <a:extLst>
            <a:ext uri="{FF2B5EF4-FFF2-40B4-BE49-F238E27FC236}">
              <a16:creationId xmlns:a16="http://schemas.microsoft.com/office/drawing/2014/main" xmlns="" id="{00000000-0008-0000-1300-000012000000}"/>
            </a:ext>
          </a:extLst>
        </xdr:cNvPr>
        <xdr:cNvSpPr txBox="1"/>
      </xdr:nvSpPr>
      <xdr:spPr>
        <a:xfrm>
          <a:off x="709612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0" name="1 CuadroTexto">
          <a:extLst>
            <a:ext uri="{FF2B5EF4-FFF2-40B4-BE49-F238E27FC236}">
              <a16:creationId xmlns:a16="http://schemas.microsoft.com/office/drawing/2014/main" xmlns="" id="{00000000-0008-0000-1300-000014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1" name="1 CuadroTexto">
          <a:extLst>
            <a:ext uri="{FF2B5EF4-FFF2-40B4-BE49-F238E27FC236}">
              <a16:creationId xmlns:a16="http://schemas.microsoft.com/office/drawing/2014/main" xmlns="" id="{00000000-0008-0000-1300-000015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2" name="1 CuadroTexto">
          <a:extLst>
            <a:ext uri="{FF2B5EF4-FFF2-40B4-BE49-F238E27FC236}">
              <a16:creationId xmlns:a16="http://schemas.microsoft.com/office/drawing/2014/main" xmlns="" id="{00000000-0008-0000-1300-000016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3" name="1 CuadroTexto">
          <a:extLst>
            <a:ext uri="{FF2B5EF4-FFF2-40B4-BE49-F238E27FC236}">
              <a16:creationId xmlns:a16="http://schemas.microsoft.com/office/drawing/2014/main" xmlns="" id="{00000000-0008-0000-1300-000017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40</xdr:row>
      <xdr:rowOff>0</xdr:rowOff>
    </xdr:from>
    <xdr:ext cx="184731" cy="264560"/>
    <xdr:sp macro="" textlink="">
      <xdr:nvSpPr>
        <xdr:cNvPr id="24" name="4 CuadroTexto">
          <a:extLst>
            <a:ext uri="{FF2B5EF4-FFF2-40B4-BE49-F238E27FC236}">
              <a16:creationId xmlns:a16="http://schemas.microsoft.com/office/drawing/2014/main" xmlns="" id="{00000000-0008-0000-1300-000018000000}"/>
            </a:ext>
          </a:extLst>
        </xdr:cNvPr>
        <xdr:cNvSpPr txBox="1"/>
      </xdr:nvSpPr>
      <xdr:spPr>
        <a:xfrm>
          <a:off x="7727674"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5" name="1 CuadroTexto">
          <a:extLst>
            <a:ext uri="{FF2B5EF4-FFF2-40B4-BE49-F238E27FC236}">
              <a16:creationId xmlns:a16="http://schemas.microsoft.com/office/drawing/2014/main" xmlns="" id="{00000000-0008-0000-1300-000019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6" name="1 CuadroTexto">
          <a:extLst>
            <a:ext uri="{FF2B5EF4-FFF2-40B4-BE49-F238E27FC236}">
              <a16:creationId xmlns:a16="http://schemas.microsoft.com/office/drawing/2014/main" xmlns="" id="{00000000-0008-0000-1300-00001A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7" name="1 CuadroTexto">
          <a:extLst>
            <a:ext uri="{FF2B5EF4-FFF2-40B4-BE49-F238E27FC236}">
              <a16:creationId xmlns:a16="http://schemas.microsoft.com/office/drawing/2014/main" xmlns="" id="{00000000-0008-0000-1300-00001B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8" name="1 CuadroTexto">
          <a:extLst>
            <a:ext uri="{FF2B5EF4-FFF2-40B4-BE49-F238E27FC236}">
              <a16:creationId xmlns:a16="http://schemas.microsoft.com/office/drawing/2014/main" xmlns="" id="{00000000-0008-0000-1300-00001C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40</xdr:row>
      <xdr:rowOff>0</xdr:rowOff>
    </xdr:from>
    <xdr:ext cx="184731" cy="264560"/>
    <xdr:sp macro="" textlink="">
      <xdr:nvSpPr>
        <xdr:cNvPr id="29" name="4 CuadroTexto">
          <a:extLst>
            <a:ext uri="{FF2B5EF4-FFF2-40B4-BE49-F238E27FC236}">
              <a16:creationId xmlns:a16="http://schemas.microsoft.com/office/drawing/2014/main" xmlns="" id="{00000000-0008-0000-1300-00001D000000}"/>
            </a:ext>
          </a:extLst>
        </xdr:cNvPr>
        <xdr:cNvSpPr txBox="1"/>
      </xdr:nvSpPr>
      <xdr:spPr>
        <a:xfrm>
          <a:off x="7727674"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8283</xdr:colOff>
      <xdr:row>4</xdr:row>
      <xdr:rowOff>132522</xdr:rowOff>
    </xdr:from>
    <xdr:ext cx="1790699" cy="254557"/>
    <xdr:sp macro="" textlink="">
      <xdr:nvSpPr>
        <xdr:cNvPr id="32" name="31 CuadroTexto">
          <a:extLst>
            <a:ext uri="{FF2B5EF4-FFF2-40B4-BE49-F238E27FC236}">
              <a16:creationId xmlns:a16="http://schemas.microsoft.com/office/drawing/2014/main" xmlns="" id="{00000000-0008-0000-1300-000020000000}"/>
            </a:ext>
          </a:extLst>
        </xdr:cNvPr>
        <xdr:cNvSpPr txBox="1"/>
      </xdr:nvSpPr>
      <xdr:spPr>
        <a:xfrm>
          <a:off x="6311348" y="960783"/>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0</xdr:col>
      <xdr:colOff>281608</xdr:colOff>
      <xdr:row>33</xdr:row>
      <xdr:rowOff>8284</xdr:rowOff>
    </xdr:from>
    <xdr:ext cx="2923441" cy="682624"/>
    <xdr:sp macro="" textlink="">
      <xdr:nvSpPr>
        <xdr:cNvPr id="33" name="CuadroTexto 5">
          <a:extLst>
            <a:ext uri="{FF2B5EF4-FFF2-40B4-BE49-F238E27FC236}">
              <a16:creationId xmlns:a16="http://schemas.microsoft.com/office/drawing/2014/main" xmlns="" id="{00000000-0008-0000-1500-000006000000}"/>
            </a:ext>
          </a:extLst>
        </xdr:cNvPr>
        <xdr:cNvSpPr txBox="1"/>
      </xdr:nvSpPr>
      <xdr:spPr>
        <a:xfrm>
          <a:off x="281608" y="8605632"/>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 PORTONI ENCINAS</a:t>
          </a:r>
          <a:endParaRPr lang="es-MX" sz="900"/>
        </a:p>
        <a:p>
          <a:pPr algn="ctr"/>
          <a:r>
            <a:rPr lang="es-MX" sz="900"/>
            <a:t>DIRECTOR GENERAL DE ADMINISTRACION Y FINANZAS</a:t>
          </a:r>
        </a:p>
      </xdr:txBody>
    </xdr:sp>
    <xdr:clientData/>
  </xdr:oneCellAnchor>
  <xdr:oneCellAnchor>
    <xdr:from>
      <xdr:col>2</xdr:col>
      <xdr:colOff>414129</xdr:colOff>
      <xdr:row>33</xdr:row>
      <xdr:rowOff>49696</xdr:rowOff>
    </xdr:from>
    <xdr:ext cx="3008314" cy="722313"/>
    <xdr:sp macro="" textlink="">
      <xdr:nvSpPr>
        <xdr:cNvPr id="34" name="CuadroTexto 5">
          <a:extLst>
            <a:ext uri="{FF2B5EF4-FFF2-40B4-BE49-F238E27FC236}">
              <a16:creationId xmlns:a16="http://schemas.microsoft.com/office/drawing/2014/main" xmlns="" id="{00000000-0008-0000-1500-000006000000}"/>
            </a:ext>
          </a:extLst>
        </xdr:cNvPr>
        <xdr:cNvSpPr txBox="1"/>
      </xdr:nvSpPr>
      <xdr:spPr>
        <a:xfrm>
          <a:off x="3983933" y="8647044"/>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523875</xdr:colOff>
      <xdr:row>0</xdr:row>
      <xdr:rowOff>12143</xdr:rowOff>
    </xdr:from>
    <xdr:ext cx="1325551" cy="254557"/>
    <xdr:sp macro="" textlink="">
      <xdr:nvSpPr>
        <xdr:cNvPr id="5" name="3 CuadroTexto">
          <a:extLst>
            <a:ext uri="{FF2B5EF4-FFF2-40B4-BE49-F238E27FC236}">
              <a16:creationId xmlns:a16="http://schemas.microsoft.com/office/drawing/2014/main" xmlns="" id="{00000000-0008-0000-0200-000005000000}"/>
            </a:ext>
          </a:extLst>
        </xdr:cNvPr>
        <xdr:cNvSpPr txBox="1"/>
      </xdr:nvSpPr>
      <xdr:spPr>
        <a:xfrm>
          <a:off x="7848600" y="12143"/>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ETCA-I-01-A</a:t>
          </a:r>
        </a:p>
      </xdr:txBody>
    </xdr:sp>
    <xdr:clientData/>
  </xdr:oneCellAnchor>
  <xdr:oneCellAnchor>
    <xdr:from>
      <xdr:col>5</xdr:col>
      <xdr:colOff>28575</xdr:colOff>
      <xdr:row>3</xdr:row>
      <xdr:rowOff>119523</xdr:rowOff>
    </xdr:from>
    <xdr:ext cx="1790699" cy="239809"/>
    <xdr:sp macro="" textlink="">
      <xdr:nvSpPr>
        <xdr:cNvPr id="6" name="5 CuadroTexto">
          <a:extLst>
            <a:ext uri="{FF2B5EF4-FFF2-40B4-BE49-F238E27FC236}">
              <a16:creationId xmlns:a16="http://schemas.microsoft.com/office/drawing/2014/main" xmlns="" id="{00000000-0008-0000-0200-000006000000}"/>
            </a:ext>
          </a:extLst>
        </xdr:cNvPr>
        <xdr:cNvSpPr txBox="1"/>
      </xdr:nvSpPr>
      <xdr:spPr>
        <a:xfrm>
          <a:off x="7353300" y="729123"/>
          <a:ext cx="1790699"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000" b="1">
              <a:latin typeface="Arial" pitchFamily="34" charset="0"/>
              <a:cs typeface="Arial" pitchFamily="34" charset="0"/>
            </a:rPr>
            <a:t>TRIMESTRE: CUARTO</a:t>
          </a:r>
        </a:p>
      </xdr:txBody>
    </xdr:sp>
    <xdr:clientData/>
  </xdr:oneCellAnchor>
  <xdr:oneCellAnchor>
    <xdr:from>
      <xdr:col>0</xdr:col>
      <xdr:colOff>447675</xdr:colOff>
      <xdr:row>76</xdr:row>
      <xdr:rowOff>47625</xdr:rowOff>
    </xdr:from>
    <xdr:ext cx="2923441" cy="682624"/>
    <xdr:sp macro="" textlink="">
      <xdr:nvSpPr>
        <xdr:cNvPr id="8" name="CuadroTexto 5">
          <a:extLst>
            <a:ext uri="{FF2B5EF4-FFF2-40B4-BE49-F238E27FC236}">
              <a16:creationId xmlns:a16="http://schemas.microsoft.com/office/drawing/2014/main" xmlns="" id="{00000000-0008-0000-1500-000006000000}"/>
            </a:ext>
          </a:extLst>
        </xdr:cNvPr>
        <xdr:cNvSpPr txBox="1"/>
      </xdr:nvSpPr>
      <xdr:spPr>
        <a:xfrm>
          <a:off x="447675" y="16916400"/>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 PORTONI ENCINAS</a:t>
          </a:r>
          <a:endParaRPr lang="es-MX" sz="900"/>
        </a:p>
        <a:p>
          <a:pPr algn="ctr"/>
          <a:r>
            <a:rPr lang="es-MX" sz="900"/>
            <a:t>DIRECTOR GENERAL DE ADMINISTRACION Y FINANZAS</a:t>
          </a:r>
        </a:p>
      </xdr:txBody>
    </xdr:sp>
    <xdr:clientData/>
  </xdr:oneCellAnchor>
  <xdr:oneCellAnchor>
    <xdr:from>
      <xdr:col>4</xdr:col>
      <xdr:colOff>85725</xdr:colOff>
      <xdr:row>76</xdr:row>
      <xdr:rowOff>85725</xdr:rowOff>
    </xdr:from>
    <xdr:ext cx="3008314" cy="722313"/>
    <xdr:sp macro="" textlink="">
      <xdr:nvSpPr>
        <xdr:cNvPr id="9" name="CuadroTexto 5">
          <a:extLst>
            <a:ext uri="{FF2B5EF4-FFF2-40B4-BE49-F238E27FC236}">
              <a16:creationId xmlns:a16="http://schemas.microsoft.com/office/drawing/2014/main" xmlns="" id="{00000000-0008-0000-1500-000006000000}"/>
            </a:ext>
          </a:extLst>
        </xdr:cNvPr>
        <xdr:cNvSpPr txBox="1"/>
      </xdr:nvSpPr>
      <xdr:spPr>
        <a:xfrm>
          <a:off x="4724400" y="16954500"/>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6</xdr:col>
      <xdr:colOff>19049</xdr:colOff>
      <xdr:row>0</xdr:row>
      <xdr:rowOff>19050</xdr:rowOff>
    </xdr:from>
    <xdr:ext cx="962025" cy="285750"/>
    <xdr:sp macro="" textlink="">
      <xdr:nvSpPr>
        <xdr:cNvPr id="3" name="2 CuadroTexto">
          <a:extLst>
            <a:ext uri="{FF2B5EF4-FFF2-40B4-BE49-F238E27FC236}">
              <a16:creationId xmlns:a16="http://schemas.microsoft.com/office/drawing/2014/main" xmlns="" id="{00000000-0008-0000-1400-000003000000}"/>
            </a:ext>
          </a:extLst>
        </xdr:cNvPr>
        <xdr:cNvSpPr txBox="1"/>
      </xdr:nvSpPr>
      <xdr:spPr>
        <a:xfrm>
          <a:off x="6486524" y="19050"/>
          <a:ext cx="962025" cy="2857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ETCA-II-11-B1.1</a:t>
          </a:r>
        </a:p>
      </xdr:txBody>
    </xdr:sp>
    <xdr:clientData/>
  </xdr:oneCellAnchor>
  <xdr:oneCellAnchor>
    <xdr:from>
      <xdr:col>5</xdr:col>
      <xdr:colOff>47625</xdr:colOff>
      <xdr:row>4</xdr:row>
      <xdr:rowOff>152400</xdr:rowOff>
    </xdr:from>
    <xdr:ext cx="1828800" cy="254557"/>
    <xdr:sp macro="" textlink="">
      <xdr:nvSpPr>
        <xdr:cNvPr id="4" name="3 CuadroTexto">
          <a:extLst>
            <a:ext uri="{FF2B5EF4-FFF2-40B4-BE49-F238E27FC236}">
              <a16:creationId xmlns:a16="http://schemas.microsoft.com/office/drawing/2014/main" xmlns="" id="{00000000-0008-0000-1400-000004000000}"/>
            </a:ext>
          </a:extLst>
        </xdr:cNvPr>
        <xdr:cNvSpPr txBox="1"/>
      </xdr:nvSpPr>
      <xdr:spPr>
        <a:xfrm>
          <a:off x="5581650" y="876300"/>
          <a:ext cx="182880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3</xdr:col>
      <xdr:colOff>0</xdr:colOff>
      <xdr:row>35</xdr:row>
      <xdr:rowOff>0</xdr:rowOff>
    </xdr:from>
    <xdr:ext cx="3008314" cy="722313"/>
    <xdr:sp macro="" textlink="">
      <xdr:nvSpPr>
        <xdr:cNvPr id="7" name="CuadroTexto 5">
          <a:extLst>
            <a:ext uri="{FF2B5EF4-FFF2-40B4-BE49-F238E27FC236}">
              <a16:creationId xmlns:a16="http://schemas.microsoft.com/office/drawing/2014/main" xmlns="" id="{00000000-0008-0000-1500-000006000000}"/>
            </a:ext>
          </a:extLst>
        </xdr:cNvPr>
        <xdr:cNvSpPr txBox="1"/>
      </xdr:nvSpPr>
      <xdr:spPr>
        <a:xfrm>
          <a:off x="3848100" y="6305550"/>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oneCellAnchor>
    <xdr:from>
      <xdr:col>0</xdr:col>
      <xdr:colOff>0</xdr:colOff>
      <xdr:row>35</xdr:row>
      <xdr:rowOff>0</xdr:rowOff>
    </xdr:from>
    <xdr:ext cx="2923441" cy="682624"/>
    <xdr:sp macro="" textlink="">
      <xdr:nvSpPr>
        <xdr:cNvPr id="8" name="CuadroTexto 5">
          <a:extLst>
            <a:ext uri="{FF2B5EF4-FFF2-40B4-BE49-F238E27FC236}">
              <a16:creationId xmlns:a16="http://schemas.microsoft.com/office/drawing/2014/main" xmlns="" id="{00000000-0008-0000-1500-000006000000}"/>
            </a:ext>
          </a:extLst>
        </xdr:cNvPr>
        <xdr:cNvSpPr txBox="1"/>
      </xdr:nvSpPr>
      <xdr:spPr>
        <a:xfrm>
          <a:off x="0" y="6305550"/>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 PORTONI ENCINAS</a:t>
          </a:r>
          <a:endParaRPr lang="es-MX" sz="900"/>
        </a:p>
        <a:p>
          <a:pPr algn="ctr"/>
          <a:r>
            <a:rPr lang="es-MX" sz="900"/>
            <a:t>DIRECTOR GENERAL DE ADMINISTRACION Y FINANZAS</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1</xdr:col>
      <xdr:colOff>0</xdr:colOff>
      <xdr:row>0</xdr:row>
      <xdr:rowOff>0</xdr:rowOff>
    </xdr:from>
    <xdr:ext cx="184731" cy="264560"/>
    <xdr:sp macro="" textlink="">
      <xdr:nvSpPr>
        <xdr:cNvPr id="2" name="1 CuadroTexto">
          <a:extLst>
            <a:ext uri="{FF2B5EF4-FFF2-40B4-BE49-F238E27FC236}">
              <a16:creationId xmlns:a16="http://schemas.microsoft.com/office/drawing/2014/main" xmlns="" id="{00000000-0008-0000-1500-000002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3" name="2 CuadroTexto">
          <a:extLst>
            <a:ext uri="{FF2B5EF4-FFF2-40B4-BE49-F238E27FC236}">
              <a16:creationId xmlns:a16="http://schemas.microsoft.com/office/drawing/2014/main" xmlns="" id="{00000000-0008-0000-1500-000003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20</xdr:row>
      <xdr:rowOff>0</xdr:rowOff>
    </xdr:from>
    <xdr:ext cx="184731" cy="264560"/>
    <xdr:sp macro="" textlink="">
      <xdr:nvSpPr>
        <xdr:cNvPr id="4" name="5 CuadroTexto">
          <a:extLst>
            <a:ext uri="{FF2B5EF4-FFF2-40B4-BE49-F238E27FC236}">
              <a16:creationId xmlns:a16="http://schemas.microsoft.com/office/drawing/2014/main" xmlns="" id="{00000000-0008-0000-1500-000004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6" name="1 CuadroTexto">
          <a:extLst>
            <a:ext uri="{FF2B5EF4-FFF2-40B4-BE49-F238E27FC236}">
              <a16:creationId xmlns:a16="http://schemas.microsoft.com/office/drawing/2014/main" xmlns="" id="{00000000-0008-0000-1500-000006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7" name="1 CuadroTexto">
          <a:extLst>
            <a:ext uri="{FF2B5EF4-FFF2-40B4-BE49-F238E27FC236}">
              <a16:creationId xmlns:a16="http://schemas.microsoft.com/office/drawing/2014/main" xmlns="" id="{00000000-0008-0000-1500-000007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8" name="1 CuadroTexto">
          <a:extLst>
            <a:ext uri="{FF2B5EF4-FFF2-40B4-BE49-F238E27FC236}">
              <a16:creationId xmlns:a16="http://schemas.microsoft.com/office/drawing/2014/main" xmlns="" id="{00000000-0008-0000-1500-000008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0</xdr:row>
      <xdr:rowOff>0</xdr:rowOff>
    </xdr:from>
    <xdr:ext cx="184731" cy="264560"/>
    <xdr:sp macro="" textlink="">
      <xdr:nvSpPr>
        <xdr:cNvPr id="9" name="4 CuadroTexto">
          <a:extLst>
            <a:ext uri="{FF2B5EF4-FFF2-40B4-BE49-F238E27FC236}">
              <a16:creationId xmlns:a16="http://schemas.microsoft.com/office/drawing/2014/main" xmlns="" id="{00000000-0008-0000-1500-000009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301073</xdr:colOff>
      <xdr:row>0</xdr:row>
      <xdr:rowOff>16566</xdr:rowOff>
    </xdr:from>
    <xdr:ext cx="1478446" cy="254557"/>
    <xdr:sp macro="" textlink="">
      <xdr:nvSpPr>
        <xdr:cNvPr id="10" name="11 CuadroTexto">
          <a:extLst>
            <a:ext uri="{FF2B5EF4-FFF2-40B4-BE49-F238E27FC236}">
              <a16:creationId xmlns:a16="http://schemas.microsoft.com/office/drawing/2014/main" xmlns="" id="{00000000-0008-0000-1500-00000A000000}"/>
            </a:ext>
          </a:extLst>
        </xdr:cNvPr>
        <xdr:cNvSpPr txBox="1"/>
      </xdr:nvSpPr>
      <xdr:spPr>
        <a:xfrm>
          <a:off x="6616148" y="16566"/>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ETCA-II-11-B2</a:t>
          </a:r>
        </a:p>
      </xdr:txBody>
    </xdr:sp>
    <xdr:clientData/>
  </xdr:oneCellAnchor>
  <xdr:oneCellAnchor>
    <xdr:from>
      <xdr:col>0</xdr:col>
      <xdr:colOff>0</xdr:colOff>
      <xdr:row>4</xdr:row>
      <xdr:rowOff>142875</xdr:rowOff>
    </xdr:from>
    <xdr:ext cx="184731" cy="264560"/>
    <xdr:sp macro="" textlink="">
      <xdr:nvSpPr>
        <xdr:cNvPr id="11" name="1 CuadroTexto">
          <a:extLst>
            <a:ext uri="{FF2B5EF4-FFF2-40B4-BE49-F238E27FC236}">
              <a16:creationId xmlns:a16="http://schemas.microsoft.com/office/drawing/2014/main" xmlns="" id="{00000000-0008-0000-1500-00000B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2" name="1 CuadroTexto">
          <a:extLst>
            <a:ext uri="{FF2B5EF4-FFF2-40B4-BE49-F238E27FC236}">
              <a16:creationId xmlns:a16="http://schemas.microsoft.com/office/drawing/2014/main" xmlns="" id="{00000000-0008-0000-1500-00000C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3" name="1 CuadroTexto">
          <a:extLst>
            <a:ext uri="{FF2B5EF4-FFF2-40B4-BE49-F238E27FC236}">
              <a16:creationId xmlns:a16="http://schemas.microsoft.com/office/drawing/2014/main" xmlns="" id="{00000000-0008-0000-1500-00000D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4" name="1 CuadroTexto">
          <a:extLst>
            <a:ext uri="{FF2B5EF4-FFF2-40B4-BE49-F238E27FC236}">
              <a16:creationId xmlns:a16="http://schemas.microsoft.com/office/drawing/2014/main" xmlns="" id="{00000000-0008-0000-1500-00000E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0</xdr:colOff>
      <xdr:row>4</xdr:row>
      <xdr:rowOff>142875</xdr:rowOff>
    </xdr:from>
    <xdr:ext cx="184731" cy="264560"/>
    <xdr:sp macro="" textlink="">
      <xdr:nvSpPr>
        <xdr:cNvPr id="15" name="4 CuadroTexto">
          <a:extLst>
            <a:ext uri="{FF2B5EF4-FFF2-40B4-BE49-F238E27FC236}">
              <a16:creationId xmlns:a16="http://schemas.microsoft.com/office/drawing/2014/main" xmlns="" id="{00000000-0008-0000-1500-00000F000000}"/>
            </a:ext>
          </a:extLst>
        </xdr:cNvPr>
        <xdr:cNvSpPr txBox="1"/>
      </xdr:nvSpPr>
      <xdr:spPr>
        <a:xfrm>
          <a:off x="7743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20</xdr:row>
      <xdr:rowOff>0</xdr:rowOff>
    </xdr:from>
    <xdr:ext cx="184731" cy="264560"/>
    <xdr:sp macro="" textlink="">
      <xdr:nvSpPr>
        <xdr:cNvPr id="16" name="1 CuadroTexto">
          <a:extLst>
            <a:ext uri="{FF2B5EF4-FFF2-40B4-BE49-F238E27FC236}">
              <a16:creationId xmlns:a16="http://schemas.microsoft.com/office/drawing/2014/main" xmlns="" id="{00000000-0008-0000-1500-000010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20</xdr:row>
      <xdr:rowOff>0</xdr:rowOff>
    </xdr:from>
    <xdr:ext cx="184731" cy="264560"/>
    <xdr:sp macro="" textlink="">
      <xdr:nvSpPr>
        <xdr:cNvPr id="17" name="1 CuadroTexto">
          <a:extLst>
            <a:ext uri="{FF2B5EF4-FFF2-40B4-BE49-F238E27FC236}">
              <a16:creationId xmlns:a16="http://schemas.microsoft.com/office/drawing/2014/main" xmlns="" id="{00000000-0008-0000-1500-000011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20</xdr:row>
      <xdr:rowOff>0</xdr:rowOff>
    </xdr:from>
    <xdr:ext cx="184731" cy="264560"/>
    <xdr:sp macro="" textlink="">
      <xdr:nvSpPr>
        <xdr:cNvPr id="18" name="1 CuadroTexto">
          <a:extLst>
            <a:ext uri="{FF2B5EF4-FFF2-40B4-BE49-F238E27FC236}">
              <a16:creationId xmlns:a16="http://schemas.microsoft.com/office/drawing/2014/main" xmlns="" id="{00000000-0008-0000-1500-000012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20</xdr:row>
      <xdr:rowOff>0</xdr:rowOff>
    </xdr:from>
    <xdr:ext cx="184731" cy="264560"/>
    <xdr:sp macro="" textlink="">
      <xdr:nvSpPr>
        <xdr:cNvPr id="19" name="1 CuadroTexto">
          <a:extLst>
            <a:ext uri="{FF2B5EF4-FFF2-40B4-BE49-F238E27FC236}">
              <a16:creationId xmlns:a16="http://schemas.microsoft.com/office/drawing/2014/main" xmlns="" id="{00000000-0008-0000-1500-000013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20</xdr:row>
      <xdr:rowOff>0</xdr:rowOff>
    </xdr:from>
    <xdr:ext cx="184731" cy="264560"/>
    <xdr:sp macro="" textlink="">
      <xdr:nvSpPr>
        <xdr:cNvPr id="20" name="4 CuadroTexto">
          <a:extLst>
            <a:ext uri="{FF2B5EF4-FFF2-40B4-BE49-F238E27FC236}">
              <a16:creationId xmlns:a16="http://schemas.microsoft.com/office/drawing/2014/main" xmlns="" id="{00000000-0008-0000-1500-000014000000}"/>
            </a:ext>
          </a:extLst>
        </xdr:cNvPr>
        <xdr:cNvSpPr txBox="1"/>
      </xdr:nvSpPr>
      <xdr:spPr>
        <a:xfrm>
          <a:off x="7743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885825</xdr:colOff>
      <xdr:row>4</xdr:row>
      <xdr:rowOff>95250</xdr:rowOff>
    </xdr:from>
    <xdr:ext cx="1828799" cy="254557"/>
    <xdr:sp macro="" textlink="">
      <xdr:nvSpPr>
        <xdr:cNvPr id="23" name="22 CuadroTexto">
          <a:extLst>
            <a:ext uri="{FF2B5EF4-FFF2-40B4-BE49-F238E27FC236}">
              <a16:creationId xmlns:a16="http://schemas.microsoft.com/office/drawing/2014/main" xmlns="" id="{00000000-0008-0000-1500-000017000000}"/>
            </a:ext>
          </a:extLst>
        </xdr:cNvPr>
        <xdr:cNvSpPr txBox="1"/>
      </xdr:nvSpPr>
      <xdr:spPr>
        <a:xfrm>
          <a:off x="6286500" y="933450"/>
          <a:ext cx="18287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0</xdr:col>
      <xdr:colOff>542925</xdr:colOff>
      <xdr:row>17</xdr:row>
      <xdr:rowOff>19050</xdr:rowOff>
    </xdr:from>
    <xdr:ext cx="2923441" cy="682624"/>
    <xdr:sp macro="" textlink="">
      <xdr:nvSpPr>
        <xdr:cNvPr id="25" name="CuadroTexto 5">
          <a:extLst>
            <a:ext uri="{FF2B5EF4-FFF2-40B4-BE49-F238E27FC236}">
              <a16:creationId xmlns:a16="http://schemas.microsoft.com/office/drawing/2014/main" xmlns="" id="{00000000-0008-0000-1500-000006000000}"/>
            </a:ext>
          </a:extLst>
        </xdr:cNvPr>
        <xdr:cNvSpPr txBox="1"/>
      </xdr:nvSpPr>
      <xdr:spPr>
        <a:xfrm>
          <a:off x="542925" y="5591175"/>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 PORTONI ENCINAS</a:t>
          </a:r>
          <a:endParaRPr lang="es-MX" sz="900"/>
        </a:p>
        <a:p>
          <a:pPr algn="ctr"/>
          <a:r>
            <a:rPr lang="es-MX" sz="900"/>
            <a:t>DIRECTOR GENERAL DE ADMINISTRACION Y FINANZAS</a:t>
          </a:r>
        </a:p>
      </xdr:txBody>
    </xdr:sp>
    <xdr:clientData/>
  </xdr:oneCellAnchor>
  <xdr:oneCellAnchor>
    <xdr:from>
      <xdr:col>2</xdr:col>
      <xdr:colOff>895350</xdr:colOff>
      <xdr:row>17</xdr:row>
      <xdr:rowOff>57150</xdr:rowOff>
    </xdr:from>
    <xdr:ext cx="3008314" cy="722313"/>
    <xdr:sp macro="" textlink="">
      <xdr:nvSpPr>
        <xdr:cNvPr id="26" name="CuadroTexto 5">
          <a:extLst>
            <a:ext uri="{FF2B5EF4-FFF2-40B4-BE49-F238E27FC236}">
              <a16:creationId xmlns:a16="http://schemas.microsoft.com/office/drawing/2014/main" xmlns="" id="{00000000-0008-0000-1500-000006000000}"/>
            </a:ext>
          </a:extLst>
        </xdr:cNvPr>
        <xdr:cNvSpPr txBox="1"/>
      </xdr:nvSpPr>
      <xdr:spPr>
        <a:xfrm>
          <a:off x="4467225" y="5629275"/>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1</xdr:col>
      <xdr:colOff>0</xdr:colOff>
      <xdr:row>0</xdr:row>
      <xdr:rowOff>0</xdr:rowOff>
    </xdr:from>
    <xdr:ext cx="184731" cy="264560"/>
    <xdr:sp macro="" textlink="">
      <xdr:nvSpPr>
        <xdr:cNvPr id="2" name="1 CuadroTexto">
          <a:extLst>
            <a:ext uri="{FF2B5EF4-FFF2-40B4-BE49-F238E27FC236}">
              <a16:creationId xmlns:a16="http://schemas.microsoft.com/office/drawing/2014/main" xmlns="" id="{00000000-0008-0000-1600-000002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3" name="2 CuadroTexto">
          <a:extLst>
            <a:ext uri="{FF2B5EF4-FFF2-40B4-BE49-F238E27FC236}">
              <a16:creationId xmlns:a16="http://schemas.microsoft.com/office/drawing/2014/main" xmlns="" id="{00000000-0008-0000-1600-000003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4" name="5 CuadroTexto">
          <a:extLst>
            <a:ext uri="{FF2B5EF4-FFF2-40B4-BE49-F238E27FC236}">
              <a16:creationId xmlns:a16="http://schemas.microsoft.com/office/drawing/2014/main" xmlns="" id="{00000000-0008-0000-1600-000004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6" name="1 CuadroTexto">
          <a:extLst>
            <a:ext uri="{FF2B5EF4-FFF2-40B4-BE49-F238E27FC236}">
              <a16:creationId xmlns:a16="http://schemas.microsoft.com/office/drawing/2014/main" xmlns="" id="{00000000-0008-0000-1600-000006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7" name="1 CuadroTexto">
          <a:extLst>
            <a:ext uri="{FF2B5EF4-FFF2-40B4-BE49-F238E27FC236}">
              <a16:creationId xmlns:a16="http://schemas.microsoft.com/office/drawing/2014/main" xmlns="" id="{00000000-0008-0000-1600-000007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8" name="1 CuadroTexto">
          <a:extLst>
            <a:ext uri="{FF2B5EF4-FFF2-40B4-BE49-F238E27FC236}">
              <a16:creationId xmlns:a16="http://schemas.microsoft.com/office/drawing/2014/main" xmlns="" id="{00000000-0008-0000-1600-000008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0</xdr:row>
      <xdr:rowOff>0</xdr:rowOff>
    </xdr:from>
    <xdr:ext cx="184731" cy="264560"/>
    <xdr:sp macro="" textlink="">
      <xdr:nvSpPr>
        <xdr:cNvPr id="9" name="4 CuadroTexto">
          <a:extLst>
            <a:ext uri="{FF2B5EF4-FFF2-40B4-BE49-F238E27FC236}">
              <a16:creationId xmlns:a16="http://schemas.microsoft.com/office/drawing/2014/main" xmlns="" id="{00000000-0008-0000-1600-000009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1" name="1 CuadroTexto">
          <a:extLst>
            <a:ext uri="{FF2B5EF4-FFF2-40B4-BE49-F238E27FC236}">
              <a16:creationId xmlns:a16="http://schemas.microsoft.com/office/drawing/2014/main" xmlns="" id="{00000000-0008-0000-1600-00000B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2" name="1 CuadroTexto">
          <a:extLst>
            <a:ext uri="{FF2B5EF4-FFF2-40B4-BE49-F238E27FC236}">
              <a16:creationId xmlns:a16="http://schemas.microsoft.com/office/drawing/2014/main" xmlns="" id="{00000000-0008-0000-1600-00000C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3" name="1 CuadroTexto">
          <a:extLst>
            <a:ext uri="{FF2B5EF4-FFF2-40B4-BE49-F238E27FC236}">
              <a16:creationId xmlns:a16="http://schemas.microsoft.com/office/drawing/2014/main" xmlns="" id="{00000000-0008-0000-1600-00000D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4" name="1 CuadroTexto">
          <a:extLst>
            <a:ext uri="{FF2B5EF4-FFF2-40B4-BE49-F238E27FC236}">
              <a16:creationId xmlns:a16="http://schemas.microsoft.com/office/drawing/2014/main" xmlns="" id="{00000000-0008-0000-1600-00000E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0</xdr:row>
      <xdr:rowOff>0</xdr:rowOff>
    </xdr:from>
    <xdr:ext cx="184731" cy="264560"/>
    <xdr:sp macro="" textlink="">
      <xdr:nvSpPr>
        <xdr:cNvPr id="15" name="4 CuadroTexto">
          <a:extLst>
            <a:ext uri="{FF2B5EF4-FFF2-40B4-BE49-F238E27FC236}">
              <a16:creationId xmlns:a16="http://schemas.microsoft.com/office/drawing/2014/main" xmlns="" id="{00000000-0008-0000-1600-00000F000000}"/>
            </a:ext>
          </a:extLst>
        </xdr:cNvPr>
        <xdr:cNvSpPr txBox="1"/>
      </xdr:nvSpPr>
      <xdr:spPr>
        <a:xfrm>
          <a:off x="7743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6" name="1 CuadroTexto">
          <a:extLst>
            <a:ext uri="{FF2B5EF4-FFF2-40B4-BE49-F238E27FC236}">
              <a16:creationId xmlns:a16="http://schemas.microsoft.com/office/drawing/2014/main" xmlns="" id="{00000000-0008-0000-1600-000010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7" name="1 CuadroTexto">
          <a:extLst>
            <a:ext uri="{FF2B5EF4-FFF2-40B4-BE49-F238E27FC236}">
              <a16:creationId xmlns:a16="http://schemas.microsoft.com/office/drawing/2014/main" xmlns="" id="{00000000-0008-0000-1600-000011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8" name="1 CuadroTexto">
          <a:extLst>
            <a:ext uri="{FF2B5EF4-FFF2-40B4-BE49-F238E27FC236}">
              <a16:creationId xmlns:a16="http://schemas.microsoft.com/office/drawing/2014/main" xmlns="" id="{00000000-0008-0000-1600-000012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9" name="1 CuadroTexto">
          <a:extLst>
            <a:ext uri="{FF2B5EF4-FFF2-40B4-BE49-F238E27FC236}">
              <a16:creationId xmlns:a16="http://schemas.microsoft.com/office/drawing/2014/main" xmlns="" id="{00000000-0008-0000-1600-000013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0</xdr:colOff>
      <xdr:row>4</xdr:row>
      <xdr:rowOff>142875</xdr:rowOff>
    </xdr:from>
    <xdr:ext cx="184731" cy="264560"/>
    <xdr:sp macro="" textlink="">
      <xdr:nvSpPr>
        <xdr:cNvPr id="20" name="4 CuadroTexto">
          <a:extLst>
            <a:ext uri="{FF2B5EF4-FFF2-40B4-BE49-F238E27FC236}">
              <a16:creationId xmlns:a16="http://schemas.microsoft.com/office/drawing/2014/main" xmlns="" id="{00000000-0008-0000-1600-000014000000}"/>
            </a:ext>
          </a:extLst>
        </xdr:cNvPr>
        <xdr:cNvSpPr txBox="1"/>
      </xdr:nvSpPr>
      <xdr:spPr>
        <a:xfrm>
          <a:off x="7743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355738</xdr:colOff>
      <xdr:row>0</xdr:row>
      <xdr:rowOff>49695</xdr:rowOff>
    </xdr:from>
    <xdr:ext cx="1478446" cy="254557"/>
    <xdr:sp macro="" textlink="">
      <xdr:nvSpPr>
        <xdr:cNvPr id="21" name="11 CuadroTexto">
          <a:extLst>
            <a:ext uri="{FF2B5EF4-FFF2-40B4-BE49-F238E27FC236}">
              <a16:creationId xmlns:a16="http://schemas.microsoft.com/office/drawing/2014/main" xmlns="" id="{00000000-0008-0000-1600-000015000000}"/>
            </a:ext>
          </a:extLst>
        </xdr:cNvPr>
        <xdr:cNvSpPr txBox="1"/>
      </xdr:nvSpPr>
      <xdr:spPr>
        <a:xfrm>
          <a:off x="6670813" y="49695"/>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ETCA-II-11-B3</a:t>
          </a:r>
        </a:p>
      </xdr:txBody>
    </xdr:sp>
    <xdr:clientData/>
  </xdr:oneCellAnchor>
  <xdr:oneCellAnchor>
    <xdr:from>
      <xdr:col>5</xdr:col>
      <xdr:colOff>19050</xdr:colOff>
      <xdr:row>4</xdr:row>
      <xdr:rowOff>152400</xdr:rowOff>
    </xdr:from>
    <xdr:ext cx="1790699" cy="254557"/>
    <xdr:sp macro="" textlink="">
      <xdr:nvSpPr>
        <xdr:cNvPr id="22" name="21 CuadroTexto">
          <a:extLst>
            <a:ext uri="{FF2B5EF4-FFF2-40B4-BE49-F238E27FC236}">
              <a16:creationId xmlns:a16="http://schemas.microsoft.com/office/drawing/2014/main" xmlns="" id="{00000000-0008-0000-1600-000016000000}"/>
            </a:ext>
          </a:extLst>
        </xdr:cNvPr>
        <xdr:cNvSpPr txBox="1"/>
      </xdr:nvSpPr>
      <xdr:spPr>
        <a:xfrm>
          <a:off x="6334125" y="990600"/>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2</xdr:col>
      <xdr:colOff>790575</xdr:colOff>
      <xdr:row>24</xdr:row>
      <xdr:rowOff>0</xdr:rowOff>
    </xdr:from>
    <xdr:ext cx="3008314" cy="722313"/>
    <xdr:sp macro="" textlink="">
      <xdr:nvSpPr>
        <xdr:cNvPr id="24" name="CuadroTexto 5">
          <a:extLst>
            <a:ext uri="{FF2B5EF4-FFF2-40B4-BE49-F238E27FC236}">
              <a16:creationId xmlns:a16="http://schemas.microsoft.com/office/drawing/2014/main" xmlns="" id="{00000000-0008-0000-1500-000006000000}"/>
            </a:ext>
          </a:extLst>
        </xdr:cNvPr>
        <xdr:cNvSpPr txBox="1"/>
      </xdr:nvSpPr>
      <xdr:spPr>
        <a:xfrm>
          <a:off x="4362450" y="5610225"/>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oneCellAnchor>
    <xdr:from>
      <xdr:col>0</xdr:col>
      <xdr:colOff>419100</xdr:colOff>
      <xdr:row>24</xdr:row>
      <xdr:rowOff>0</xdr:rowOff>
    </xdr:from>
    <xdr:ext cx="2923441" cy="682624"/>
    <xdr:sp macro="" textlink="">
      <xdr:nvSpPr>
        <xdr:cNvPr id="26" name="CuadroTexto 5">
          <a:extLst>
            <a:ext uri="{FF2B5EF4-FFF2-40B4-BE49-F238E27FC236}">
              <a16:creationId xmlns:a16="http://schemas.microsoft.com/office/drawing/2014/main" xmlns="" id="{00000000-0008-0000-1500-000006000000}"/>
            </a:ext>
          </a:extLst>
        </xdr:cNvPr>
        <xdr:cNvSpPr txBox="1"/>
      </xdr:nvSpPr>
      <xdr:spPr>
        <a:xfrm>
          <a:off x="419100" y="5610225"/>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 PORTONI ENCINAS</a:t>
          </a:r>
          <a:endParaRPr lang="es-MX" sz="900"/>
        </a:p>
        <a:p>
          <a:pPr algn="ctr"/>
          <a:r>
            <a:rPr lang="es-MX" sz="900"/>
            <a:t>DIRECTOR GENERAL DE ADMINISTRACION Y FINANZAS</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1</xdr:col>
      <xdr:colOff>733425</xdr:colOff>
      <xdr:row>4</xdr:row>
      <xdr:rowOff>142875</xdr:rowOff>
    </xdr:from>
    <xdr:ext cx="838200" cy="264560"/>
    <xdr:sp macro="" textlink="">
      <xdr:nvSpPr>
        <xdr:cNvPr id="2" name="5 CuadroTexto">
          <a:extLst>
            <a:ext uri="{FF2B5EF4-FFF2-40B4-BE49-F238E27FC236}">
              <a16:creationId xmlns:a16="http://schemas.microsoft.com/office/drawing/2014/main" xmlns="" id="{00000000-0008-0000-1700-000002000000}"/>
            </a:ext>
          </a:extLst>
        </xdr:cNvPr>
        <xdr:cNvSpPr txBox="1"/>
      </xdr:nvSpPr>
      <xdr:spPr>
        <a:xfrm>
          <a:off x="3181350" y="981075"/>
          <a:ext cx="8382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s-MX" sz="1100"/>
            <a:t>(PESOS)</a:t>
          </a:r>
        </a:p>
      </xdr:txBody>
    </xdr:sp>
    <xdr:clientData/>
  </xdr:oneCellAnchor>
  <xdr:oneCellAnchor>
    <xdr:from>
      <xdr:col>1</xdr:col>
      <xdr:colOff>0</xdr:colOff>
      <xdr:row>4</xdr:row>
      <xdr:rowOff>142875</xdr:rowOff>
    </xdr:from>
    <xdr:ext cx="184731" cy="264560"/>
    <xdr:sp macro="" textlink="">
      <xdr:nvSpPr>
        <xdr:cNvPr id="3" name="1 CuadroTexto">
          <a:extLst>
            <a:ext uri="{FF2B5EF4-FFF2-40B4-BE49-F238E27FC236}">
              <a16:creationId xmlns:a16="http://schemas.microsoft.com/office/drawing/2014/main" xmlns="" id="{00000000-0008-0000-1700-000003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xdr:row>
      <xdr:rowOff>142875</xdr:rowOff>
    </xdr:from>
    <xdr:ext cx="184731" cy="264560"/>
    <xdr:sp macro="" textlink="">
      <xdr:nvSpPr>
        <xdr:cNvPr id="4" name="1 CuadroTexto">
          <a:extLst>
            <a:ext uri="{FF2B5EF4-FFF2-40B4-BE49-F238E27FC236}">
              <a16:creationId xmlns:a16="http://schemas.microsoft.com/office/drawing/2014/main" xmlns="" id="{00000000-0008-0000-1700-000004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xdr:row>
      <xdr:rowOff>142875</xdr:rowOff>
    </xdr:from>
    <xdr:ext cx="184731" cy="264560"/>
    <xdr:sp macro="" textlink="">
      <xdr:nvSpPr>
        <xdr:cNvPr id="5" name="1 CuadroTexto">
          <a:extLst>
            <a:ext uri="{FF2B5EF4-FFF2-40B4-BE49-F238E27FC236}">
              <a16:creationId xmlns:a16="http://schemas.microsoft.com/office/drawing/2014/main" xmlns="" id="{00000000-0008-0000-1700-000005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xdr:row>
      <xdr:rowOff>142875</xdr:rowOff>
    </xdr:from>
    <xdr:ext cx="184731" cy="264560"/>
    <xdr:sp macro="" textlink="">
      <xdr:nvSpPr>
        <xdr:cNvPr id="6" name="1 CuadroTexto">
          <a:extLst>
            <a:ext uri="{FF2B5EF4-FFF2-40B4-BE49-F238E27FC236}">
              <a16:creationId xmlns:a16="http://schemas.microsoft.com/office/drawing/2014/main" xmlns="" id="{00000000-0008-0000-1700-000006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0</xdr:colOff>
      <xdr:row>4</xdr:row>
      <xdr:rowOff>142875</xdr:rowOff>
    </xdr:from>
    <xdr:ext cx="184731" cy="264560"/>
    <xdr:sp macro="" textlink="">
      <xdr:nvSpPr>
        <xdr:cNvPr id="7" name="4 CuadroTexto">
          <a:extLst>
            <a:ext uri="{FF2B5EF4-FFF2-40B4-BE49-F238E27FC236}">
              <a16:creationId xmlns:a16="http://schemas.microsoft.com/office/drawing/2014/main" xmlns="" id="{00000000-0008-0000-1700-000007000000}"/>
            </a:ext>
          </a:extLst>
        </xdr:cNvPr>
        <xdr:cNvSpPr txBox="1"/>
      </xdr:nvSpPr>
      <xdr:spPr>
        <a:xfrm>
          <a:off x="7743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22363</xdr:colOff>
      <xdr:row>0</xdr:row>
      <xdr:rowOff>49695</xdr:rowOff>
    </xdr:from>
    <xdr:ext cx="1478446" cy="254557"/>
    <xdr:sp macro="" textlink="">
      <xdr:nvSpPr>
        <xdr:cNvPr id="8" name="11 CuadroTexto">
          <a:extLst>
            <a:ext uri="{FF2B5EF4-FFF2-40B4-BE49-F238E27FC236}">
              <a16:creationId xmlns:a16="http://schemas.microsoft.com/office/drawing/2014/main" xmlns="" id="{00000000-0008-0000-1700-000008000000}"/>
            </a:ext>
          </a:extLst>
        </xdr:cNvPr>
        <xdr:cNvSpPr txBox="1"/>
      </xdr:nvSpPr>
      <xdr:spPr>
        <a:xfrm>
          <a:off x="5518288" y="49695"/>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ETCA-II-11-C</a:t>
          </a:r>
        </a:p>
      </xdr:txBody>
    </xdr:sp>
    <xdr:clientData/>
  </xdr:oneCellAnchor>
  <xdr:oneCellAnchor>
    <xdr:from>
      <xdr:col>4</xdr:col>
      <xdr:colOff>466725</xdr:colOff>
      <xdr:row>4</xdr:row>
      <xdr:rowOff>114300</xdr:rowOff>
    </xdr:from>
    <xdr:ext cx="1790699" cy="254557"/>
    <xdr:sp macro="" textlink="">
      <xdr:nvSpPr>
        <xdr:cNvPr id="11" name="10 CuadroTexto">
          <a:extLst>
            <a:ext uri="{FF2B5EF4-FFF2-40B4-BE49-F238E27FC236}">
              <a16:creationId xmlns:a16="http://schemas.microsoft.com/office/drawing/2014/main" xmlns="" id="{00000000-0008-0000-1700-00000B000000}"/>
            </a:ext>
          </a:extLst>
        </xdr:cNvPr>
        <xdr:cNvSpPr txBox="1"/>
      </xdr:nvSpPr>
      <xdr:spPr>
        <a:xfrm>
          <a:off x="5172075" y="942975"/>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0</xdr:col>
      <xdr:colOff>0</xdr:colOff>
      <xdr:row>45</xdr:row>
      <xdr:rowOff>161925</xdr:rowOff>
    </xdr:from>
    <xdr:ext cx="2923441" cy="682624"/>
    <xdr:sp macro="" textlink="">
      <xdr:nvSpPr>
        <xdr:cNvPr id="12" name="CuadroTexto 5">
          <a:extLst>
            <a:ext uri="{FF2B5EF4-FFF2-40B4-BE49-F238E27FC236}">
              <a16:creationId xmlns:a16="http://schemas.microsoft.com/office/drawing/2014/main" xmlns="" id="{00000000-0008-0000-1500-000006000000}"/>
            </a:ext>
          </a:extLst>
        </xdr:cNvPr>
        <xdr:cNvSpPr txBox="1"/>
      </xdr:nvSpPr>
      <xdr:spPr>
        <a:xfrm>
          <a:off x="0" y="9915525"/>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 PORTONI ENCINAS</a:t>
          </a:r>
          <a:endParaRPr lang="es-MX" sz="900"/>
        </a:p>
        <a:p>
          <a:pPr algn="ctr"/>
          <a:r>
            <a:rPr lang="es-MX" sz="900"/>
            <a:t>DIRECTOR GENERAL DE ADMINISTRACION Y FINANZAS</a:t>
          </a:r>
        </a:p>
      </xdr:txBody>
    </xdr:sp>
    <xdr:clientData/>
  </xdr:oneCellAnchor>
  <xdr:oneCellAnchor>
    <xdr:from>
      <xdr:col>3</xdr:col>
      <xdr:colOff>0</xdr:colOff>
      <xdr:row>46</xdr:row>
      <xdr:rowOff>0</xdr:rowOff>
    </xdr:from>
    <xdr:ext cx="3008314" cy="722313"/>
    <xdr:sp macro="" textlink="">
      <xdr:nvSpPr>
        <xdr:cNvPr id="13" name="CuadroTexto 5">
          <a:extLst>
            <a:ext uri="{FF2B5EF4-FFF2-40B4-BE49-F238E27FC236}">
              <a16:creationId xmlns:a16="http://schemas.microsoft.com/office/drawing/2014/main" xmlns="" id="{00000000-0008-0000-1500-000006000000}"/>
            </a:ext>
          </a:extLst>
        </xdr:cNvPr>
        <xdr:cNvSpPr txBox="1"/>
      </xdr:nvSpPr>
      <xdr:spPr>
        <a:xfrm>
          <a:off x="3952875" y="9963150"/>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6</xdr:col>
      <xdr:colOff>561975</xdr:colOff>
      <xdr:row>0</xdr:row>
      <xdr:rowOff>0</xdr:rowOff>
    </xdr:from>
    <xdr:ext cx="923924" cy="333375"/>
    <xdr:sp macro="" textlink="">
      <xdr:nvSpPr>
        <xdr:cNvPr id="2" name="1 CuadroTexto">
          <a:extLst>
            <a:ext uri="{FF2B5EF4-FFF2-40B4-BE49-F238E27FC236}">
              <a16:creationId xmlns:a16="http://schemas.microsoft.com/office/drawing/2014/main" xmlns="" id="{00000000-0008-0000-1800-000002000000}"/>
            </a:ext>
          </a:extLst>
        </xdr:cNvPr>
        <xdr:cNvSpPr txBox="1"/>
      </xdr:nvSpPr>
      <xdr:spPr>
        <a:xfrm>
          <a:off x="7924800" y="0"/>
          <a:ext cx="923924" cy="33337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ETCA-II-11-C1</a:t>
          </a:r>
        </a:p>
      </xdr:txBody>
    </xdr:sp>
    <xdr:clientData/>
  </xdr:oneCellAnchor>
  <xdr:oneCellAnchor>
    <xdr:from>
      <xdr:col>5</xdr:col>
      <xdr:colOff>361950</xdr:colOff>
      <xdr:row>4</xdr:row>
      <xdr:rowOff>38101</xdr:rowOff>
    </xdr:from>
    <xdr:ext cx="1819275" cy="266699"/>
    <xdr:sp macro="" textlink="">
      <xdr:nvSpPr>
        <xdr:cNvPr id="3" name="2 CuadroTexto">
          <a:extLst>
            <a:ext uri="{FF2B5EF4-FFF2-40B4-BE49-F238E27FC236}">
              <a16:creationId xmlns:a16="http://schemas.microsoft.com/office/drawing/2014/main" xmlns="" id="{00000000-0008-0000-1800-000003000000}"/>
            </a:ext>
          </a:extLst>
        </xdr:cNvPr>
        <xdr:cNvSpPr txBox="1"/>
      </xdr:nvSpPr>
      <xdr:spPr>
        <a:xfrm>
          <a:off x="6791325" y="714376"/>
          <a:ext cx="1819275" cy="26669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TRIMESTRE: CUARTO</a:t>
          </a:r>
        </a:p>
      </xdr:txBody>
    </xdr:sp>
    <xdr:clientData/>
  </xdr:oneCellAnchor>
  <xdr:oneCellAnchor>
    <xdr:from>
      <xdr:col>3</xdr:col>
      <xdr:colOff>552450</xdr:colOff>
      <xdr:row>83</xdr:row>
      <xdr:rowOff>47625</xdr:rowOff>
    </xdr:from>
    <xdr:ext cx="3008314" cy="722313"/>
    <xdr:sp macro="" textlink="">
      <xdr:nvSpPr>
        <xdr:cNvPr id="6" name="CuadroTexto 5">
          <a:extLst>
            <a:ext uri="{FF2B5EF4-FFF2-40B4-BE49-F238E27FC236}">
              <a16:creationId xmlns:a16="http://schemas.microsoft.com/office/drawing/2014/main" xmlns="" id="{00000000-0008-0000-1500-000006000000}"/>
            </a:ext>
          </a:extLst>
        </xdr:cNvPr>
        <xdr:cNvSpPr txBox="1"/>
      </xdr:nvSpPr>
      <xdr:spPr>
        <a:xfrm>
          <a:off x="5648325" y="15906750"/>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oneCellAnchor>
    <xdr:from>
      <xdr:col>1</xdr:col>
      <xdr:colOff>9525</xdr:colOff>
      <xdr:row>83</xdr:row>
      <xdr:rowOff>28575</xdr:rowOff>
    </xdr:from>
    <xdr:ext cx="2923441" cy="682624"/>
    <xdr:sp macro="" textlink="">
      <xdr:nvSpPr>
        <xdr:cNvPr id="7" name="CuadroTexto 5">
          <a:extLst>
            <a:ext uri="{FF2B5EF4-FFF2-40B4-BE49-F238E27FC236}">
              <a16:creationId xmlns:a16="http://schemas.microsoft.com/office/drawing/2014/main" xmlns="" id="{00000000-0008-0000-1500-000006000000}"/>
            </a:ext>
          </a:extLst>
        </xdr:cNvPr>
        <xdr:cNvSpPr txBox="1"/>
      </xdr:nvSpPr>
      <xdr:spPr>
        <a:xfrm>
          <a:off x="304800" y="15887700"/>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 PORTONI ENCINAS</a:t>
          </a:r>
          <a:endParaRPr lang="es-MX" sz="900"/>
        </a:p>
        <a:p>
          <a:pPr algn="ctr"/>
          <a:r>
            <a:rPr lang="es-MX" sz="900"/>
            <a:t>DIRECTOR GENERAL DE ADMINISTRACION Y FINANZAS</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2</xdr:col>
      <xdr:colOff>0</xdr:colOff>
      <xdr:row>4</xdr:row>
      <xdr:rowOff>142875</xdr:rowOff>
    </xdr:from>
    <xdr:ext cx="184731" cy="264560"/>
    <xdr:sp macro="" textlink="">
      <xdr:nvSpPr>
        <xdr:cNvPr id="2" name="1 CuadroTexto">
          <a:extLst>
            <a:ext uri="{FF2B5EF4-FFF2-40B4-BE49-F238E27FC236}">
              <a16:creationId xmlns:a16="http://schemas.microsoft.com/office/drawing/2014/main" xmlns="" id="{00000000-0008-0000-1900-000002000000}"/>
            </a:ext>
          </a:extLst>
        </xdr:cNvPr>
        <xdr:cNvSpPr txBox="1"/>
      </xdr:nvSpPr>
      <xdr:spPr>
        <a:xfrm>
          <a:off x="3343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229621</xdr:colOff>
      <xdr:row>0</xdr:row>
      <xdr:rowOff>42522</xdr:rowOff>
    </xdr:from>
    <xdr:ext cx="1226791" cy="255134"/>
    <xdr:sp macro="" textlink="">
      <xdr:nvSpPr>
        <xdr:cNvPr id="3" name="2 CuadroTexto">
          <a:extLst>
            <a:ext uri="{FF2B5EF4-FFF2-40B4-BE49-F238E27FC236}">
              <a16:creationId xmlns:a16="http://schemas.microsoft.com/office/drawing/2014/main" xmlns="" id="{00000000-0008-0000-1900-000003000000}"/>
            </a:ext>
          </a:extLst>
        </xdr:cNvPr>
        <xdr:cNvSpPr txBox="1"/>
      </xdr:nvSpPr>
      <xdr:spPr>
        <a:xfrm>
          <a:off x="7811521" y="42522"/>
          <a:ext cx="1226791" cy="25513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ETCA-II-11-D</a:t>
          </a:r>
        </a:p>
      </xdr:txBody>
    </xdr:sp>
    <xdr:clientData/>
  </xdr:oneCellAnchor>
  <xdr:oneCellAnchor>
    <xdr:from>
      <xdr:col>2</xdr:col>
      <xdr:colOff>0</xdr:colOff>
      <xdr:row>4</xdr:row>
      <xdr:rowOff>142875</xdr:rowOff>
    </xdr:from>
    <xdr:ext cx="184731" cy="264560"/>
    <xdr:sp macro="" textlink="">
      <xdr:nvSpPr>
        <xdr:cNvPr id="4" name="1 CuadroTexto">
          <a:extLst>
            <a:ext uri="{FF2B5EF4-FFF2-40B4-BE49-F238E27FC236}">
              <a16:creationId xmlns:a16="http://schemas.microsoft.com/office/drawing/2014/main" xmlns="" id="{00000000-0008-0000-1900-000004000000}"/>
            </a:ext>
          </a:extLst>
        </xdr:cNvPr>
        <xdr:cNvSpPr txBox="1"/>
      </xdr:nvSpPr>
      <xdr:spPr>
        <a:xfrm>
          <a:off x="3343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xdr:row>
      <xdr:rowOff>142875</xdr:rowOff>
    </xdr:from>
    <xdr:ext cx="184731" cy="264560"/>
    <xdr:sp macro="" textlink="">
      <xdr:nvSpPr>
        <xdr:cNvPr id="5" name="4 CuadroTexto">
          <a:extLst>
            <a:ext uri="{FF2B5EF4-FFF2-40B4-BE49-F238E27FC236}">
              <a16:creationId xmlns:a16="http://schemas.microsoft.com/office/drawing/2014/main" xmlns="" id="{00000000-0008-0000-1900-000005000000}"/>
            </a:ext>
          </a:extLst>
        </xdr:cNvPr>
        <xdr:cNvSpPr txBox="1"/>
      </xdr:nvSpPr>
      <xdr:spPr>
        <a:xfrm>
          <a:off x="67341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390525</xdr:colOff>
      <xdr:row>4</xdr:row>
      <xdr:rowOff>57150</xdr:rowOff>
    </xdr:from>
    <xdr:ext cx="1790699" cy="254557"/>
    <xdr:sp macro="" textlink="">
      <xdr:nvSpPr>
        <xdr:cNvPr id="6" name="5 CuadroTexto">
          <a:extLst>
            <a:ext uri="{FF2B5EF4-FFF2-40B4-BE49-F238E27FC236}">
              <a16:creationId xmlns:a16="http://schemas.microsoft.com/office/drawing/2014/main" xmlns="" id="{00000000-0008-0000-1900-000006000000}"/>
            </a:ext>
          </a:extLst>
        </xdr:cNvPr>
        <xdr:cNvSpPr txBox="1"/>
      </xdr:nvSpPr>
      <xdr:spPr>
        <a:xfrm>
          <a:off x="7124700" y="876300"/>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3</xdr:col>
      <xdr:colOff>409575</xdr:colOff>
      <xdr:row>179</xdr:row>
      <xdr:rowOff>28575</xdr:rowOff>
    </xdr:from>
    <xdr:ext cx="3008314" cy="722313"/>
    <xdr:sp macro="" textlink="">
      <xdr:nvSpPr>
        <xdr:cNvPr id="8" name="CuadroTexto 5">
          <a:extLst>
            <a:ext uri="{FF2B5EF4-FFF2-40B4-BE49-F238E27FC236}">
              <a16:creationId xmlns:a16="http://schemas.microsoft.com/office/drawing/2014/main" xmlns="" id="{00000000-0008-0000-1500-000006000000}"/>
            </a:ext>
          </a:extLst>
        </xdr:cNvPr>
        <xdr:cNvSpPr txBox="1"/>
      </xdr:nvSpPr>
      <xdr:spPr>
        <a:xfrm>
          <a:off x="4600575" y="41767125"/>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oneCellAnchor>
    <xdr:from>
      <xdr:col>1</xdr:col>
      <xdr:colOff>0</xdr:colOff>
      <xdr:row>179</xdr:row>
      <xdr:rowOff>0</xdr:rowOff>
    </xdr:from>
    <xdr:ext cx="2923441" cy="682624"/>
    <xdr:sp macro="" textlink="">
      <xdr:nvSpPr>
        <xdr:cNvPr id="9" name="CuadroTexto 5">
          <a:extLst>
            <a:ext uri="{FF2B5EF4-FFF2-40B4-BE49-F238E27FC236}">
              <a16:creationId xmlns:a16="http://schemas.microsoft.com/office/drawing/2014/main" xmlns="" id="{00000000-0008-0000-1500-000006000000}"/>
            </a:ext>
          </a:extLst>
        </xdr:cNvPr>
        <xdr:cNvSpPr txBox="1"/>
      </xdr:nvSpPr>
      <xdr:spPr>
        <a:xfrm>
          <a:off x="695325" y="41738550"/>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 PORTONI ENCINAS</a:t>
          </a:r>
          <a:endParaRPr lang="es-MX" sz="900"/>
        </a:p>
        <a:p>
          <a:pPr algn="ctr"/>
          <a:r>
            <a:rPr lang="es-MX" sz="900"/>
            <a:t>DIRECTOR GENERAL DE ADMINISTRACION Y FINANZAS</a:t>
          </a: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5</xdr:col>
      <xdr:colOff>542925</xdr:colOff>
      <xdr:row>0</xdr:row>
      <xdr:rowOff>0</xdr:rowOff>
    </xdr:from>
    <xdr:ext cx="1001701" cy="254557"/>
    <xdr:sp macro="" textlink="">
      <xdr:nvSpPr>
        <xdr:cNvPr id="4" name="3 CuadroTexto">
          <a:extLst>
            <a:ext uri="{FF2B5EF4-FFF2-40B4-BE49-F238E27FC236}">
              <a16:creationId xmlns:a16="http://schemas.microsoft.com/office/drawing/2014/main" xmlns="" id="{00000000-0008-0000-1A00-000004000000}"/>
            </a:ext>
          </a:extLst>
        </xdr:cNvPr>
        <xdr:cNvSpPr txBox="1"/>
      </xdr:nvSpPr>
      <xdr:spPr>
        <a:xfrm>
          <a:off x="5734050" y="0"/>
          <a:ext cx="100170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ETCA-I-11-E</a:t>
          </a:r>
        </a:p>
      </xdr:txBody>
    </xdr:sp>
    <xdr:clientData/>
  </xdr:oneCellAnchor>
  <xdr:oneCellAnchor>
    <xdr:from>
      <xdr:col>4</xdr:col>
      <xdr:colOff>485775</xdr:colOff>
      <xdr:row>4</xdr:row>
      <xdr:rowOff>114300</xdr:rowOff>
    </xdr:from>
    <xdr:ext cx="1790699" cy="254557"/>
    <xdr:sp macro="" textlink="">
      <xdr:nvSpPr>
        <xdr:cNvPr id="5" name="4 CuadroTexto">
          <a:extLst>
            <a:ext uri="{FF2B5EF4-FFF2-40B4-BE49-F238E27FC236}">
              <a16:creationId xmlns:a16="http://schemas.microsoft.com/office/drawing/2014/main" xmlns="" id="{00000000-0008-0000-1A00-000005000000}"/>
            </a:ext>
          </a:extLst>
        </xdr:cNvPr>
        <xdr:cNvSpPr txBox="1"/>
      </xdr:nvSpPr>
      <xdr:spPr>
        <a:xfrm>
          <a:off x="4914900" y="923925"/>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0</xdr:col>
      <xdr:colOff>323850</xdr:colOff>
      <xdr:row>37</xdr:row>
      <xdr:rowOff>19050</xdr:rowOff>
    </xdr:from>
    <xdr:ext cx="2923441" cy="682624"/>
    <xdr:sp macro="" textlink="">
      <xdr:nvSpPr>
        <xdr:cNvPr id="6" name="CuadroTexto 5">
          <a:extLst>
            <a:ext uri="{FF2B5EF4-FFF2-40B4-BE49-F238E27FC236}">
              <a16:creationId xmlns:a16="http://schemas.microsoft.com/office/drawing/2014/main" xmlns="" id="{00000000-0008-0000-1500-000006000000}"/>
            </a:ext>
          </a:extLst>
        </xdr:cNvPr>
        <xdr:cNvSpPr txBox="1"/>
      </xdr:nvSpPr>
      <xdr:spPr>
        <a:xfrm>
          <a:off x="323850" y="7543800"/>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SERVANDOPORTONI ENCINAS</a:t>
          </a:r>
          <a:endParaRPr lang="es-MX" sz="900"/>
        </a:p>
        <a:p>
          <a:pPr algn="ctr"/>
          <a:r>
            <a:rPr lang="es-MX" sz="900"/>
            <a:t>DIRECTOR GENERAL DE ADMINISTRACION Y FINANZAS</a:t>
          </a:r>
        </a:p>
      </xdr:txBody>
    </xdr:sp>
    <xdr:clientData/>
  </xdr:oneCellAnchor>
  <xdr:oneCellAnchor>
    <xdr:from>
      <xdr:col>3</xdr:col>
      <xdr:colOff>247650</xdr:colOff>
      <xdr:row>37</xdr:row>
      <xdr:rowOff>9525</xdr:rowOff>
    </xdr:from>
    <xdr:ext cx="3008314" cy="722313"/>
    <xdr:sp macro="" textlink="">
      <xdr:nvSpPr>
        <xdr:cNvPr id="8" name="CuadroTexto 5">
          <a:extLst>
            <a:ext uri="{FF2B5EF4-FFF2-40B4-BE49-F238E27FC236}">
              <a16:creationId xmlns:a16="http://schemas.microsoft.com/office/drawing/2014/main" xmlns="" id="{00000000-0008-0000-1500-000006000000}"/>
            </a:ext>
          </a:extLst>
        </xdr:cNvPr>
        <xdr:cNvSpPr txBox="1"/>
      </xdr:nvSpPr>
      <xdr:spPr>
        <a:xfrm>
          <a:off x="4019550" y="7534275"/>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0</xdr:col>
      <xdr:colOff>0</xdr:colOff>
      <xdr:row>3</xdr:row>
      <xdr:rowOff>142875</xdr:rowOff>
    </xdr:from>
    <xdr:ext cx="184731" cy="264560"/>
    <xdr:sp macro="" textlink="">
      <xdr:nvSpPr>
        <xdr:cNvPr id="2" name="1 CuadroTexto">
          <a:extLst>
            <a:ext uri="{FF2B5EF4-FFF2-40B4-BE49-F238E27FC236}">
              <a16:creationId xmlns:a16="http://schemas.microsoft.com/office/drawing/2014/main" xmlns="" id="{00000000-0008-0000-1B00-000002000000}"/>
            </a:ext>
          </a:extLst>
        </xdr:cNvPr>
        <xdr:cNvSpPr txBox="1"/>
      </xdr:nvSpPr>
      <xdr:spPr>
        <a:xfrm>
          <a:off x="952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643282</xdr:colOff>
      <xdr:row>0</xdr:row>
      <xdr:rowOff>0</xdr:rowOff>
    </xdr:from>
    <xdr:ext cx="1031180" cy="254557"/>
    <xdr:sp macro="" textlink="">
      <xdr:nvSpPr>
        <xdr:cNvPr id="4" name="3 CuadroTexto">
          <a:extLst>
            <a:ext uri="{FF2B5EF4-FFF2-40B4-BE49-F238E27FC236}">
              <a16:creationId xmlns:a16="http://schemas.microsoft.com/office/drawing/2014/main" xmlns="" id="{00000000-0008-0000-1B00-000004000000}"/>
            </a:ext>
          </a:extLst>
        </xdr:cNvPr>
        <xdr:cNvSpPr txBox="1"/>
      </xdr:nvSpPr>
      <xdr:spPr>
        <a:xfrm>
          <a:off x="6580532" y="0"/>
          <a:ext cx="103118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ETCA-II-11-F</a:t>
          </a:r>
        </a:p>
      </xdr:txBody>
    </xdr:sp>
    <xdr:clientData/>
  </xdr:oneCellAnchor>
  <xdr:oneCellAnchor>
    <xdr:from>
      <xdr:col>1</xdr:col>
      <xdr:colOff>0</xdr:colOff>
      <xdr:row>4</xdr:row>
      <xdr:rowOff>142875</xdr:rowOff>
    </xdr:from>
    <xdr:ext cx="184731" cy="264560"/>
    <xdr:sp macro="" textlink="">
      <xdr:nvSpPr>
        <xdr:cNvPr id="6" name="4 CuadroTexto">
          <a:extLst>
            <a:ext uri="{FF2B5EF4-FFF2-40B4-BE49-F238E27FC236}">
              <a16:creationId xmlns:a16="http://schemas.microsoft.com/office/drawing/2014/main" xmlns="" id="{00000000-0008-0000-1B00-000006000000}"/>
            </a:ext>
          </a:extLst>
        </xdr:cNvPr>
        <xdr:cNvSpPr txBox="1"/>
      </xdr:nvSpPr>
      <xdr:spPr>
        <a:xfrm>
          <a:off x="47339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3512300</xdr:colOff>
      <xdr:row>3</xdr:row>
      <xdr:rowOff>195723</xdr:rowOff>
    </xdr:from>
    <xdr:ext cx="562462" cy="239809"/>
    <xdr:sp macro="" textlink="">
      <xdr:nvSpPr>
        <xdr:cNvPr id="5" name="4 CuadroTexto">
          <a:extLst>
            <a:ext uri="{FF2B5EF4-FFF2-40B4-BE49-F238E27FC236}">
              <a16:creationId xmlns:a16="http://schemas.microsoft.com/office/drawing/2014/main" xmlns="" id="{00000000-0008-0000-1B00-000005000000}"/>
            </a:ext>
          </a:extLst>
        </xdr:cNvPr>
        <xdr:cNvSpPr txBox="1"/>
      </xdr:nvSpPr>
      <xdr:spPr>
        <a:xfrm>
          <a:off x="3512300" y="814848"/>
          <a:ext cx="562462"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000" b="1">
              <a:latin typeface="Arial" pitchFamily="34" charset="0"/>
              <a:cs typeface="Arial" pitchFamily="34" charset="0"/>
            </a:rPr>
            <a:t>Pesos</a:t>
          </a:r>
        </a:p>
      </xdr:txBody>
    </xdr:sp>
    <xdr:clientData/>
  </xdr:oneCellAnchor>
  <xdr:oneCellAnchor>
    <xdr:from>
      <xdr:col>1</xdr:col>
      <xdr:colOff>0</xdr:colOff>
      <xdr:row>3</xdr:row>
      <xdr:rowOff>142875</xdr:rowOff>
    </xdr:from>
    <xdr:ext cx="184731" cy="264560"/>
    <xdr:sp macro="" textlink="">
      <xdr:nvSpPr>
        <xdr:cNvPr id="7" name="4 CuadroTexto">
          <a:extLst>
            <a:ext uri="{FF2B5EF4-FFF2-40B4-BE49-F238E27FC236}">
              <a16:creationId xmlns:a16="http://schemas.microsoft.com/office/drawing/2014/main" xmlns="" id="{00000000-0008-0000-1B00-000007000000}"/>
            </a:ext>
          </a:extLst>
        </xdr:cNvPr>
        <xdr:cNvSpPr txBox="1"/>
      </xdr:nvSpPr>
      <xdr:spPr>
        <a:xfrm>
          <a:off x="4222750" y="9789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1640416</xdr:colOff>
      <xdr:row>3</xdr:row>
      <xdr:rowOff>148166</xdr:rowOff>
    </xdr:from>
    <xdr:ext cx="1790699" cy="254557"/>
    <xdr:sp macro="" textlink="">
      <xdr:nvSpPr>
        <xdr:cNvPr id="10" name="9 CuadroTexto">
          <a:extLst>
            <a:ext uri="{FF2B5EF4-FFF2-40B4-BE49-F238E27FC236}">
              <a16:creationId xmlns:a16="http://schemas.microsoft.com/office/drawing/2014/main" xmlns="" id="{00000000-0008-0000-1B00-00000A000000}"/>
            </a:ext>
          </a:extLst>
        </xdr:cNvPr>
        <xdr:cNvSpPr txBox="1"/>
      </xdr:nvSpPr>
      <xdr:spPr>
        <a:xfrm>
          <a:off x="5863166" y="761999"/>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1</xdr:col>
      <xdr:colOff>74083</xdr:colOff>
      <xdr:row>40</xdr:row>
      <xdr:rowOff>0</xdr:rowOff>
    </xdr:from>
    <xdr:ext cx="3008314" cy="722313"/>
    <xdr:sp macro="" textlink="">
      <xdr:nvSpPr>
        <xdr:cNvPr id="11" name="CuadroTexto 5">
          <a:extLst>
            <a:ext uri="{FF2B5EF4-FFF2-40B4-BE49-F238E27FC236}">
              <a16:creationId xmlns:a16="http://schemas.microsoft.com/office/drawing/2014/main" xmlns="" id="{00000000-0008-0000-1500-000006000000}"/>
            </a:ext>
          </a:extLst>
        </xdr:cNvPr>
        <xdr:cNvSpPr txBox="1"/>
      </xdr:nvSpPr>
      <xdr:spPr>
        <a:xfrm>
          <a:off x="4296833" y="9398000"/>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oneCellAnchor>
    <xdr:from>
      <xdr:col>0</xdr:col>
      <xdr:colOff>285750</xdr:colOff>
      <xdr:row>40</xdr:row>
      <xdr:rowOff>42334</xdr:rowOff>
    </xdr:from>
    <xdr:ext cx="2923441" cy="682624"/>
    <xdr:sp macro="" textlink="">
      <xdr:nvSpPr>
        <xdr:cNvPr id="12" name="CuadroTexto 5">
          <a:extLst>
            <a:ext uri="{FF2B5EF4-FFF2-40B4-BE49-F238E27FC236}">
              <a16:creationId xmlns:a16="http://schemas.microsoft.com/office/drawing/2014/main" xmlns="" id="{00000000-0008-0000-1500-000006000000}"/>
            </a:ext>
          </a:extLst>
        </xdr:cNvPr>
        <xdr:cNvSpPr txBox="1"/>
      </xdr:nvSpPr>
      <xdr:spPr>
        <a:xfrm>
          <a:off x="285750" y="9440334"/>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SERVANDOPORTONI ENCINAS</a:t>
          </a:r>
          <a:endParaRPr lang="es-MX" sz="900"/>
        </a:p>
        <a:p>
          <a:pPr algn="ctr"/>
          <a:r>
            <a:rPr lang="es-MX" sz="900"/>
            <a:t>DIRECTOR GENERAL DE ADMINISTRACION Y FINANZAS</a:t>
          </a:r>
        </a:p>
      </xdr:txBody>
    </xdr:sp>
    <xdr:clientData/>
  </xdr:oneCellAnchor>
</xdr:wsDr>
</file>

<file path=xl/drawings/drawing28.xml><?xml version="1.0" encoding="utf-8"?>
<xdr:wsDr xmlns:xdr="http://schemas.openxmlformats.org/drawingml/2006/spreadsheetDrawing" xmlns:a="http://schemas.openxmlformats.org/drawingml/2006/main">
  <xdr:oneCellAnchor>
    <xdr:from>
      <xdr:col>4</xdr:col>
      <xdr:colOff>131706</xdr:colOff>
      <xdr:row>0</xdr:row>
      <xdr:rowOff>0</xdr:rowOff>
    </xdr:from>
    <xdr:ext cx="898003" cy="254557"/>
    <xdr:sp macro="" textlink="">
      <xdr:nvSpPr>
        <xdr:cNvPr id="4" name="2 CuadroTexto">
          <a:extLst>
            <a:ext uri="{FF2B5EF4-FFF2-40B4-BE49-F238E27FC236}">
              <a16:creationId xmlns:a16="http://schemas.microsoft.com/office/drawing/2014/main" xmlns="" id="{00000000-0008-0000-1C00-000004000000}"/>
            </a:ext>
          </a:extLst>
        </xdr:cNvPr>
        <xdr:cNvSpPr txBox="1"/>
      </xdr:nvSpPr>
      <xdr:spPr>
        <a:xfrm>
          <a:off x="5427606" y="0"/>
          <a:ext cx="89800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ETCA-II-12</a:t>
          </a:r>
        </a:p>
      </xdr:txBody>
    </xdr:sp>
    <xdr:clientData/>
  </xdr:oneCellAnchor>
  <xdr:oneCellAnchor>
    <xdr:from>
      <xdr:col>3</xdr:col>
      <xdr:colOff>0</xdr:colOff>
      <xdr:row>3</xdr:row>
      <xdr:rowOff>142875</xdr:rowOff>
    </xdr:from>
    <xdr:ext cx="184731" cy="264560"/>
    <xdr:sp macro="" textlink="">
      <xdr:nvSpPr>
        <xdr:cNvPr id="5" name="4 CuadroTexto">
          <a:extLst>
            <a:ext uri="{FF2B5EF4-FFF2-40B4-BE49-F238E27FC236}">
              <a16:creationId xmlns:a16="http://schemas.microsoft.com/office/drawing/2014/main" xmlns="" id="{00000000-0008-0000-1C00-000005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447675</xdr:colOff>
      <xdr:row>3</xdr:row>
      <xdr:rowOff>114300</xdr:rowOff>
    </xdr:from>
    <xdr:ext cx="1790699" cy="254557"/>
    <xdr:sp macro="" textlink="">
      <xdr:nvSpPr>
        <xdr:cNvPr id="6" name="5 CuadroTexto">
          <a:extLst>
            <a:ext uri="{FF2B5EF4-FFF2-40B4-BE49-F238E27FC236}">
              <a16:creationId xmlns:a16="http://schemas.microsoft.com/office/drawing/2014/main" xmlns="" id="{00000000-0008-0000-1C00-000006000000}"/>
            </a:ext>
          </a:extLst>
        </xdr:cNvPr>
        <xdr:cNvSpPr txBox="1"/>
      </xdr:nvSpPr>
      <xdr:spPr>
        <a:xfrm>
          <a:off x="4629150" y="742950"/>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0</xdr:col>
      <xdr:colOff>152400</xdr:colOff>
      <xdr:row>33</xdr:row>
      <xdr:rowOff>123825</xdr:rowOff>
    </xdr:from>
    <xdr:ext cx="2923441" cy="682624"/>
    <xdr:sp macro="" textlink="">
      <xdr:nvSpPr>
        <xdr:cNvPr id="8" name="CuadroTexto 5">
          <a:extLst>
            <a:ext uri="{FF2B5EF4-FFF2-40B4-BE49-F238E27FC236}">
              <a16:creationId xmlns:a16="http://schemas.microsoft.com/office/drawing/2014/main" xmlns="" id="{00000000-0008-0000-1500-000006000000}"/>
            </a:ext>
          </a:extLst>
        </xdr:cNvPr>
        <xdr:cNvSpPr txBox="1"/>
      </xdr:nvSpPr>
      <xdr:spPr>
        <a:xfrm>
          <a:off x="152400" y="8972550"/>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 PORTONI ENCINAS</a:t>
          </a:r>
          <a:endParaRPr lang="es-MX" sz="900"/>
        </a:p>
        <a:p>
          <a:pPr algn="ctr"/>
          <a:r>
            <a:rPr lang="es-MX" sz="900"/>
            <a:t>DIRECTOR GENERAL DE ADMINISTRACION Y FINANZAS</a:t>
          </a:r>
        </a:p>
      </xdr:txBody>
    </xdr:sp>
    <xdr:clientData/>
  </xdr:oneCellAnchor>
  <xdr:oneCellAnchor>
    <xdr:from>
      <xdr:col>2</xdr:col>
      <xdr:colOff>285750</xdr:colOff>
      <xdr:row>33</xdr:row>
      <xdr:rowOff>76200</xdr:rowOff>
    </xdr:from>
    <xdr:ext cx="3008314" cy="722313"/>
    <xdr:sp macro="" textlink="">
      <xdr:nvSpPr>
        <xdr:cNvPr id="11" name="CuadroTexto 5">
          <a:extLst>
            <a:ext uri="{FF2B5EF4-FFF2-40B4-BE49-F238E27FC236}">
              <a16:creationId xmlns:a16="http://schemas.microsoft.com/office/drawing/2014/main" xmlns="" id="{00000000-0008-0000-1500-000006000000}"/>
            </a:ext>
          </a:extLst>
        </xdr:cNvPr>
        <xdr:cNvSpPr txBox="1"/>
      </xdr:nvSpPr>
      <xdr:spPr>
        <a:xfrm>
          <a:off x="3352800" y="8924925"/>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wsDr>
</file>

<file path=xl/drawings/drawing29.xml><?xml version="1.0" encoding="utf-8"?>
<xdr:wsDr xmlns:xdr="http://schemas.openxmlformats.org/drawingml/2006/spreadsheetDrawing" xmlns:a="http://schemas.openxmlformats.org/drawingml/2006/main">
  <xdr:oneCellAnchor>
    <xdr:from>
      <xdr:col>3</xdr:col>
      <xdr:colOff>767764</xdr:colOff>
      <xdr:row>0</xdr:row>
      <xdr:rowOff>0</xdr:rowOff>
    </xdr:from>
    <xdr:ext cx="898003" cy="254557"/>
    <xdr:sp macro="" textlink="">
      <xdr:nvSpPr>
        <xdr:cNvPr id="4" name="2 CuadroTexto">
          <a:extLst>
            <a:ext uri="{FF2B5EF4-FFF2-40B4-BE49-F238E27FC236}">
              <a16:creationId xmlns:a16="http://schemas.microsoft.com/office/drawing/2014/main" xmlns="" id="{00000000-0008-0000-1D00-000004000000}"/>
            </a:ext>
          </a:extLst>
        </xdr:cNvPr>
        <xdr:cNvSpPr txBox="1"/>
      </xdr:nvSpPr>
      <xdr:spPr>
        <a:xfrm>
          <a:off x="5540847" y="0"/>
          <a:ext cx="89800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ETCA-II-13</a:t>
          </a:r>
        </a:p>
      </xdr:txBody>
    </xdr:sp>
    <xdr:clientData/>
  </xdr:oneCellAnchor>
  <xdr:oneCellAnchor>
    <xdr:from>
      <xdr:col>3</xdr:col>
      <xdr:colOff>0</xdr:colOff>
      <xdr:row>3</xdr:row>
      <xdr:rowOff>142875</xdr:rowOff>
    </xdr:from>
    <xdr:ext cx="184731" cy="264560"/>
    <xdr:sp macro="" textlink="">
      <xdr:nvSpPr>
        <xdr:cNvPr id="5" name="4 CuadroTexto">
          <a:extLst>
            <a:ext uri="{FF2B5EF4-FFF2-40B4-BE49-F238E27FC236}">
              <a16:creationId xmlns:a16="http://schemas.microsoft.com/office/drawing/2014/main" xmlns="" id="{00000000-0008-0000-1D00-000005000000}"/>
            </a:ext>
          </a:extLst>
        </xdr:cNvPr>
        <xdr:cNvSpPr txBox="1"/>
      </xdr:nvSpPr>
      <xdr:spPr>
        <a:xfrm>
          <a:off x="479107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1619250</xdr:colOff>
      <xdr:row>3</xdr:row>
      <xdr:rowOff>179917</xdr:rowOff>
    </xdr:from>
    <xdr:ext cx="1790699" cy="254557"/>
    <xdr:sp macro="" textlink="">
      <xdr:nvSpPr>
        <xdr:cNvPr id="7" name="6 CuadroTexto">
          <a:extLst>
            <a:ext uri="{FF2B5EF4-FFF2-40B4-BE49-F238E27FC236}">
              <a16:creationId xmlns:a16="http://schemas.microsoft.com/office/drawing/2014/main" xmlns="" id="{00000000-0008-0000-1D00-000007000000}"/>
            </a:ext>
          </a:extLst>
        </xdr:cNvPr>
        <xdr:cNvSpPr txBox="1"/>
      </xdr:nvSpPr>
      <xdr:spPr>
        <a:xfrm>
          <a:off x="4677833" y="814917"/>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2</xdr:col>
      <xdr:colOff>444500</xdr:colOff>
      <xdr:row>34</xdr:row>
      <xdr:rowOff>148167</xdr:rowOff>
    </xdr:from>
    <xdr:ext cx="3008314" cy="722313"/>
    <xdr:sp macro="" textlink="">
      <xdr:nvSpPr>
        <xdr:cNvPr id="8" name="CuadroTexto 5">
          <a:extLst>
            <a:ext uri="{FF2B5EF4-FFF2-40B4-BE49-F238E27FC236}">
              <a16:creationId xmlns:a16="http://schemas.microsoft.com/office/drawing/2014/main" xmlns="" id="{00000000-0008-0000-1500-000006000000}"/>
            </a:ext>
          </a:extLst>
        </xdr:cNvPr>
        <xdr:cNvSpPr txBox="1"/>
      </xdr:nvSpPr>
      <xdr:spPr>
        <a:xfrm>
          <a:off x="3503083" y="7926917"/>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oneCellAnchor>
    <xdr:from>
      <xdr:col>0</xdr:col>
      <xdr:colOff>317500</xdr:colOff>
      <xdr:row>34</xdr:row>
      <xdr:rowOff>127000</xdr:rowOff>
    </xdr:from>
    <xdr:ext cx="2923441" cy="682624"/>
    <xdr:sp macro="" textlink="">
      <xdr:nvSpPr>
        <xdr:cNvPr id="9" name="CuadroTexto 5">
          <a:extLst>
            <a:ext uri="{FF2B5EF4-FFF2-40B4-BE49-F238E27FC236}">
              <a16:creationId xmlns:a16="http://schemas.microsoft.com/office/drawing/2014/main" xmlns="" id="{00000000-0008-0000-1500-000006000000}"/>
            </a:ext>
          </a:extLst>
        </xdr:cNvPr>
        <xdr:cNvSpPr txBox="1"/>
      </xdr:nvSpPr>
      <xdr:spPr>
        <a:xfrm>
          <a:off x="317500" y="7905750"/>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 PORTONI ENCINAS</a:t>
          </a:r>
          <a:endParaRPr lang="es-MX" sz="900"/>
        </a:p>
        <a:p>
          <a:pPr algn="ctr"/>
          <a:r>
            <a:rPr lang="es-MX" sz="900"/>
            <a:t>DIRECTOR GENERAL DE ADMINISTRACION Y FINANZAS</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200025</xdr:colOff>
      <xdr:row>3</xdr:row>
      <xdr:rowOff>142875</xdr:rowOff>
    </xdr:from>
    <xdr:ext cx="184731" cy="264560"/>
    <xdr:sp macro="" textlink="">
      <xdr:nvSpPr>
        <xdr:cNvPr id="2" name="1 CuadroTexto">
          <a:extLst>
            <a:ext uri="{FF2B5EF4-FFF2-40B4-BE49-F238E27FC236}">
              <a16:creationId xmlns:a16="http://schemas.microsoft.com/office/drawing/2014/main" xmlns="" id="{00000000-0008-0000-0300-000002000000}"/>
            </a:ext>
          </a:extLst>
        </xdr:cNvPr>
        <xdr:cNvSpPr txBox="1"/>
      </xdr:nvSpPr>
      <xdr:spPr>
        <a:xfrm>
          <a:off x="708660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382932</xdr:colOff>
      <xdr:row>0</xdr:row>
      <xdr:rowOff>0</xdr:rowOff>
    </xdr:from>
    <xdr:ext cx="858826" cy="254557"/>
    <xdr:sp macro="" textlink="">
      <xdr:nvSpPr>
        <xdr:cNvPr id="4" name="3 CuadroTexto">
          <a:extLst>
            <a:ext uri="{FF2B5EF4-FFF2-40B4-BE49-F238E27FC236}">
              <a16:creationId xmlns:a16="http://schemas.microsoft.com/office/drawing/2014/main" xmlns="" id="{00000000-0008-0000-0300-000004000000}"/>
            </a:ext>
          </a:extLst>
        </xdr:cNvPr>
        <xdr:cNvSpPr txBox="1"/>
      </xdr:nvSpPr>
      <xdr:spPr>
        <a:xfrm>
          <a:off x="8498232" y="0"/>
          <a:ext cx="85882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ETCA-I-02</a:t>
          </a:r>
        </a:p>
      </xdr:txBody>
    </xdr:sp>
    <xdr:clientData/>
  </xdr:oneCellAnchor>
  <xdr:oneCellAnchor>
    <xdr:from>
      <xdr:col>2</xdr:col>
      <xdr:colOff>200025</xdr:colOff>
      <xdr:row>3</xdr:row>
      <xdr:rowOff>142875</xdr:rowOff>
    </xdr:from>
    <xdr:ext cx="184731" cy="264560"/>
    <xdr:sp macro="" textlink="">
      <xdr:nvSpPr>
        <xdr:cNvPr id="5" name="1 CuadroTexto">
          <a:extLst>
            <a:ext uri="{FF2B5EF4-FFF2-40B4-BE49-F238E27FC236}">
              <a16:creationId xmlns:a16="http://schemas.microsoft.com/office/drawing/2014/main" xmlns="" id="{00000000-0008-0000-0300-000005000000}"/>
            </a:ext>
          </a:extLst>
        </xdr:cNvPr>
        <xdr:cNvSpPr txBox="1"/>
      </xdr:nvSpPr>
      <xdr:spPr>
        <a:xfrm>
          <a:off x="708660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382932</xdr:colOff>
      <xdr:row>0</xdr:row>
      <xdr:rowOff>0</xdr:rowOff>
    </xdr:from>
    <xdr:ext cx="858826" cy="254557"/>
    <xdr:sp macro="" textlink="">
      <xdr:nvSpPr>
        <xdr:cNvPr id="6" name="3 CuadroTexto">
          <a:extLst>
            <a:ext uri="{FF2B5EF4-FFF2-40B4-BE49-F238E27FC236}">
              <a16:creationId xmlns:a16="http://schemas.microsoft.com/office/drawing/2014/main" xmlns="" id="{00000000-0008-0000-0300-000006000000}"/>
            </a:ext>
          </a:extLst>
        </xdr:cNvPr>
        <xdr:cNvSpPr txBox="1"/>
      </xdr:nvSpPr>
      <xdr:spPr>
        <a:xfrm>
          <a:off x="8498232" y="0"/>
          <a:ext cx="85882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ETCA-I-02</a:t>
          </a:r>
        </a:p>
      </xdr:txBody>
    </xdr:sp>
    <xdr:clientData/>
  </xdr:oneCellAnchor>
  <xdr:oneCellAnchor>
    <xdr:from>
      <xdr:col>2</xdr:col>
      <xdr:colOff>200025</xdr:colOff>
      <xdr:row>3</xdr:row>
      <xdr:rowOff>142875</xdr:rowOff>
    </xdr:from>
    <xdr:ext cx="184731" cy="264560"/>
    <xdr:sp macro="" textlink="">
      <xdr:nvSpPr>
        <xdr:cNvPr id="7" name="1 CuadroTexto">
          <a:extLst>
            <a:ext uri="{FF2B5EF4-FFF2-40B4-BE49-F238E27FC236}">
              <a16:creationId xmlns:a16="http://schemas.microsoft.com/office/drawing/2014/main" xmlns="" id="{00000000-0008-0000-0300-000007000000}"/>
            </a:ext>
          </a:extLst>
        </xdr:cNvPr>
        <xdr:cNvSpPr txBox="1"/>
      </xdr:nvSpPr>
      <xdr:spPr>
        <a:xfrm>
          <a:off x="708660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382932</xdr:colOff>
      <xdr:row>0</xdr:row>
      <xdr:rowOff>0</xdr:rowOff>
    </xdr:from>
    <xdr:ext cx="858826" cy="254557"/>
    <xdr:sp macro="" textlink="">
      <xdr:nvSpPr>
        <xdr:cNvPr id="8" name="3 CuadroTexto">
          <a:extLst>
            <a:ext uri="{FF2B5EF4-FFF2-40B4-BE49-F238E27FC236}">
              <a16:creationId xmlns:a16="http://schemas.microsoft.com/office/drawing/2014/main" xmlns="" id="{00000000-0008-0000-0300-000008000000}"/>
            </a:ext>
          </a:extLst>
        </xdr:cNvPr>
        <xdr:cNvSpPr txBox="1"/>
      </xdr:nvSpPr>
      <xdr:spPr>
        <a:xfrm>
          <a:off x="8498232" y="0"/>
          <a:ext cx="85882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ETCA-I-02</a:t>
          </a:r>
        </a:p>
      </xdr:txBody>
    </xdr:sp>
    <xdr:clientData/>
  </xdr:oneCellAnchor>
  <xdr:oneCellAnchor>
    <xdr:from>
      <xdr:col>2</xdr:col>
      <xdr:colOff>433917</xdr:colOff>
      <xdr:row>3</xdr:row>
      <xdr:rowOff>84667</xdr:rowOff>
    </xdr:from>
    <xdr:ext cx="1790699" cy="254557"/>
    <xdr:sp macro="" textlink="">
      <xdr:nvSpPr>
        <xdr:cNvPr id="12" name="11 CuadroTexto">
          <a:extLst>
            <a:ext uri="{FF2B5EF4-FFF2-40B4-BE49-F238E27FC236}">
              <a16:creationId xmlns:a16="http://schemas.microsoft.com/office/drawing/2014/main" xmlns="" id="{00000000-0008-0000-0300-00000C000000}"/>
            </a:ext>
          </a:extLst>
        </xdr:cNvPr>
        <xdr:cNvSpPr txBox="1"/>
      </xdr:nvSpPr>
      <xdr:spPr>
        <a:xfrm>
          <a:off x="7334250" y="740834"/>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1</xdr:col>
      <xdr:colOff>4783666</xdr:colOff>
      <xdr:row>68</xdr:row>
      <xdr:rowOff>84667</xdr:rowOff>
    </xdr:from>
    <xdr:ext cx="3008314" cy="722313"/>
    <xdr:sp macro="" textlink="">
      <xdr:nvSpPr>
        <xdr:cNvPr id="13" name="CuadroTexto 5">
          <a:extLst>
            <a:ext uri="{FF2B5EF4-FFF2-40B4-BE49-F238E27FC236}">
              <a16:creationId xmlns:a16="http://schemas.microsoft.com/office/drawing/2014/main" xmlns="" id="{00000000-0008-0000-1500-000006000000}"/>
            </a:ext>
          </a:extLst>
        </xdr:cNvPr>
        <xdr:cNvSpPr txBox="1"/>
      </xdr:nvSpPr>
      <xdr:spPr>
        <a:xfrm>
          <a:off x="4900083" y="14784917"/>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oneCellAnchor>
    <xdr:from>
      <xdr:col>1</xdr:col>
      <xdr:colOff>0</xdr:colOff>
      <xdr:row>68</xdr:row>
      <xdr:rowOff>84667</xdr:rowOff>
    </xdr:from>
    <xdr:ext cx="2923441" cy="682624"/>
    <xdr:sp macro="" textlink="">
      <xdr:nvSpPr>
        <xdr:cNvPr id="14" name="CuadroTexto 5">
          <a:extLst>
            <a:ext uri="{FF2B5EF4-FFF2-40B4-BE49-F238E27FC236}">
              <a16:creationId xmlns:a16="http://schemas.microsoft.com/office/drawing/2014/main" xmlns="" id="{00000000-0008-0000-1500-000006000000}"/>
            </a:ext>
          </a:extLst>
        </xdr:cNvPr>
        <xdr:cNvSpPr txBox="1"/>
      </xdr:nvSpPr>
      <xdr:spPr>
        <a:xfrm>
          <a:off x="116417" y="14784917"/>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SERVANDOPORTONI ENCINAS</a:t>
          </a:r>
          <a:endParaRPr lang="es-MX" sz="900"/>
        </a:p>
        <a:p>
          <a:pPr algn="ctr"/>
          <a:r>
            <a:rPr lang="es-MX" sz="900"/>
            <a:t>DIRECTOR GENERAL DE ADMINISTRACION Y FINANZAS</a:t>
          </a:r>
        </a:p>
      </xdr:txBody>
    </xdr:sp>
    <xdr:clientData/>
  </xdr:oneCellAnchor>
</xdr:wsDr>
</file>

<file path=xl/drawings/drawing30.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7 CuadroTexto">
          <a:extLst>
            <a:ext uri="{FF2B5EF4-FFF2-40B4-BE49-F238E27FC236}">
              <a16:creationId xmlns:a16="http://schemas.microsoft.com/office/drawing/2014/main" xmlns="" id="{00000000-0008-0000-1E00-000002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16980</xdr:colOff>
      <xdr:row>0</xdr:row>
      <xdr:rowOff>36443</xdr:rowOff>
    </xdr:from>
    <xdr:ext cx="1478446" cy="254557"/>
    <xdr:sp macro="" textlink="">
      <xdr:nvSpPr>
        <xdr:cNvPr id="3" name="11 CuadroTexto">
          <a:extLst>
            <a:ext uri="{FF2B5EF4-FFF2-40B4-BE49-F238E27FC236}">
              <a16:creationId xmlns:a16="http://schemas.microsoft.com/office/drawing/2014/main" xmlns="" id="{00000000-0008-0000-1E00-000003000000}"/>
            </a:ext>
          </a:extLst>
        </xdr:cNvPr>
        <xdr:cNvSpPr txBox="1"/>
      </xdr:nvSpPr>
      <xdr:spPr>
        <a:xfrm>
          <a:off x="6293955" y="36443"/>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ETCA-III-14</a:t>
          </a:r>
        </a:p>
        <a:p>
          <a:pPr algn="r"/>
          <a:endParaRPr lang="es-MX" sz="1100" b="1">
            <a:latin typeface="Arial" pitchFamily="34" charset="0"/>
            <a:cs typeface="Arial" pitchFamily="34" charset="0"/>
          </a:endParaRPr>
        </a:p>
        <a:p>
          <a:pPr algn="r"/>
          <a:endParaRPr lang="es-MX" sz="1100" b="1">
            <a:latin typeface="Arial" pitchFamily="34" charset="0"/>
            <a:cs typeface="Arial" pitchFamily="34" charset="0"/>
          </a:endParaRPr>
        </a:p>
      </xdr:txBody>
    </xdr:sp>
    <xdr:clientData/>
  </xdr:oneCellAnchor>
  <xdr:oneCellAnchor>
    <xdr:from>
      <xdr:col>1</xdr:col>
      <xdr:colOff>0</xdr:colOff>
      <xdr:row>3</xdr:row>
      <xdr:rowOff>142875</xdr:rowOff>
    </xdr:from>
    <xdr:ext cx="184731" cy="264560"/>
    <xdr:sp macro="" textlink="">
      <xdr:nvSpPr>
        <xdr:cNvPr id="4" name="5 CuadroTexto">
          <a:extLst>
            <a:ext uri="{FF2B5EF4-FFF2-40B4-BE49-F238E27FC236}">
              <a16:creationId xmlns:a16="http://schemas.microsoft.com/office/drawing/2014/main" xmlns="" id="{00000000-0008-0000-1E00-000004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5" name="1 CuadroTexto">
          <a:extLst>
            <a:ext uri="{FF2B5EF4-FFF2-40B4-BE49-F238E27FC236}">
              <a16:creationId xmlns:a16="http://schemas.microsoft.com/office/drawing/2014/main" xmlns="" id="{00000000-0008-0000-1E00-000005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6" name="1 CuadroTexto">
          <a:extLst>
            <a:ext uri="{FF2B5EF4-FFF2-40B4-BE49-F238E27FC236}">
              <a16:creationId xmlns:a16="http://schemas.microsoft.com/office/drawing/2014/main" xmlns="" id="{00000000-0008-0000-1E00-000006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7" name="1 CuadroTexto">
          <a:extLst>
            <a:ext uri="{FF2B5EF4-FFF2-40B4-BE49-F238E27FC236}">
              <a16:creationId xmlns:a16="http://schemas.microsoft.com/office/drawing/2014/main" xmlns="" id="{00000000-0008-0000-1E00-000007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8" name="1 CuadroTexto">
          <a:extLst>
            <a:ext uri="{FF2B5EF4-FFF2-40B4-BE49-F238E27FC236}">
              <a16:creationId xmlns:a16="http://schemas.microsoft.com/office/drawing/2014/main" xmlns="" id="{00000000-0008-0000-1E00-000008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419100</xdr:colOff>
      <xdr:row>3</xdr:row>
      <xdr:rowOff>95250</xdr:rowOff>
    </xdr:from>
    <xdr:ext cx="1790699" cy="254557"/>
    <xdr:sp macro="" textlink="">
      <xdr:nvSpPr>
        <xdr:cNvPr id="12" name="11 CuadroTexto">
          <a:extLst>
            <a:ext uri="{FF2B5EF4-FFF2-40B4-BE49-F238E27FC236}">
              <a16:creationId xmlns:a16="http://schemas.microsoft.com/office/drawing/2014/main" xmlns="" id="{00000000-0008-0000-1E00-00000C000000}"/>
            </a:ext>
          </a:extLst>
        </xdr:cNvPr>
        <xdr:cNvSpPr txBox="1"/>
      </xdr:nvSpPr>
      <xdr:spPr>
        <a:xfrm>
          <a:off x="5924550" y="714375"/>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0</xdr:col>
      <xdr:colOff>238125</xdr:colOff>
      <xdr:row>41</xdr:row>
      <xdr:rowOff>190500</xdr:rowOff>
    </xdr:from>
    <xdr:ext cx="2923441" cy="682624"/>
    <xdr:sp macro="" textlink="">
      <xdr:nvSpPr>
        <xdr:cNvPr id="13" name="CuadroTexto 5">
          <a:extLst>
            <a:ext uri="{FF2B5EF4-FFF2-40B4-BE49-F238E27FC236}">
              <a16:creationId xmlns:a16="http://schemas.microsoft.com/office/drawing/2014/main" xmlns="" id="{00000000-0008-0000-1500-000006000000}"/>
            </a:ext>
          </a:extLst>
        </xdr:cNvPr>
        <xdr:cNvSpPr txBox="1"/>
      </xdr:nvSpPr>
      <xdr:spPr>
        <a:xfrm>
          <a:off x="238125" y="9144000"/>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 PORTONI ENCINAS</a:t>
          </a:r>
          <a:endParaRPr lang="es-MX" sz="900"/>
        </a:p>
        <a:p>
          <a:pPr algn="ctr"/>
          <a:r>
            <a:rPr lang="es-MX" sz="900"/>
            <a:t>DIRECTOR GENERAL DE ADMINISTRACION Y FINANZAS</a:t>
          </a:r>
        </a:p>
      </xdr:txBody>
    </xdr:sp>
    <xdr:clientData/>
  </xdr:oneCellAnchor>
  <xdr:oneCellAnchor>
    <xdr:from>
      <xdr:col>2</xdr:col>
      <xdr:colOff>438150</xdr:colOff>
      <xdr:row>41</xdr:row>
      <xdr:rowOff>219075</xdr:rowOff>
    </xdr:from>
    <xdr:ext cx="3008314" cy="722313"/>
    <xdr:sp macro="" textlink="">
      <xdr:nvSpPr>
        <xdr:cNvPr id="14" name="CuadroTexto 5">
          <a:extLst>
            <a:ext uri="{FF2B5EF4-FFF2-40B4-BE49-F238E27FC236}">
              <a16:creationId xmlns:a16="http://schemas.microsoft.com/office/drawing/2014/main" xmlns="" id="{00000000-0008-0000-1500-000006000000}"/>
            </a:ext>
          </a:extLst>
        </xdr:cNvPr>
        <xdr:cNvSpPr txBox="1"/>
      </xdr:nvSpPr>
      <xdr:spPr>
        <a:xfrm>
          <a:off x="4371975" y="9172575"/>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wsDr>
</file>

<file path=xl/drawings/drawing31.xml><?xml version="1.0" encoding="utf-8"?>
<xdr:wsDr xmlns:xdr="http://schemas.openxmlformats.org/drawingml/2006/spreadsheetDrawing" xmlns:a="http://schemas.openxmlformats.org/drawingml/2006/main">
  <xdr:twoCellAnchor editAs="oneCell">
    <xdr:from>
      <xdr:col>0</xdr:col>
      <xdr:colOff>9525</xdr:colOff>
      <xdr:row>0</xdr:row>
      <xdr:rowOff>28575</xdr:rowOff>
    </xdr:from>
    <xdr:to>
      <xdr:col>7</xdr:col>
      <xdr:colOff>366067</xdr:colOff>
      <xdr:row>46</xdr:row>
      <xdr:rowOff>14093</xdr:rowOff>
    </xdr:to>
    <xdr:pic>
      <xdr:nvPicPr>
        <xdr:cNvPr id="4" name="Imagen 3">
          <a:extLst>
            <a:ext uri="{FF2B5EF4-FFF2-40B4-BE49-F238E27FC236}">
              <a16:creationId xmlns:a16="http://schemas.microsoft.com/office/drawing/2014/main" xmlns="" id="{00000000-0008-0000-1F00-000004000000}"/>
            </a:ext>
          </a:extLst>
        </xdr:cNvPr>
        <xdr:cNvPicPr>
          <a:picLocks noChangeAspect="1"/>
        </xdr:cNvPicPr>
      </xdr:nvPicPr>
      <xdr:blipFill>
        <a:blip xmlns:r="http://schemas.openxmlformats.org/officeDocument/2006/relationships" r:embed="rId1" cstate="print"/>
        <a:stretch>
          <a:fillRect/>
        </a:stretch>
      </xdr:blipFill>
      <xdr:spPr>
        <a:xfrm>
          <a:off x="9525" y="28575"/>
          <a:ext cx="6423967" cy="8748518"/>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oneCellAnchor>
    <xdr:from>
      <xdr:col>6</xdr:col>
      <xdr:colOff>111125</xdr:colOff>
      <xdr:row>38</xdr:row>
      <xdr:rowOff>7937</xdr:rowOff>
    </xdr:from>
    <xdr:ext cx="2925416" cy="609013"/>
    <xdr:sp macro="" textlink="">
      <xdr:nvSpPr>
        <xdr:cNvPr id="2" name="CuadroTexto 1">
          <a:extLst>
            <a:ext uri="{FF2B5EF4-FFF2-40B4-BE49-F238E27FC236}">
              <a16:creationId xmlns:a16="http://schemas.microsoft.com/office/drawing/2014/main" xmlns="" id="{00000000-0008-0000-2000-000002000000}"/>
            </a:ext>
          </a:extLst>
        </xdr:cNvPr>
        <xdr:cNvSpPr txBox="1"/>
      </xdr:nvSpPr>
      <xdr:spPr>
        <a:xfrm>
          <a:off x="1508125" y="6215062"/>
          <a:ext cx="292541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a:t>
          </a:r>
        </a:p>
        <a:p>
          <a:pPr algn="ctr"/>
          <a:r>
            <a:rPr lang="es-MX" sz="1000"/>
            <a:t>Elaboró</a:t>
          </a:r>
        </a:p>
        <a:p>
          <a:pPr algn="ctr"/>
          <a:r>
            <a:rPr lang="es-MX" sz="1000"/>
            <a:t>Puesto</a:t>
          </a:r>
        </a:p>
      </xdr:txBody>
    </xdr:sp>
    <xdr:clientData/>
  </xdr:oneCellAnchor>
  <xdr:oneCellAnchor>
    <xdr:from>
      <xdr:col>13</xdr:col>
      <xdr:colOff>288925</xdr:colOff>
      <xdr:row>38</xdr:row>
      <xdr:rowOff>7937</xdr:rowOff>
    </xdr:from>
    <xdr:ext cx="2855141" cy="662517"/>
    <xdr:sp macro="" textlink="">
      <xdr:nvSpPr>
        <xdr:cNvPr id="3" name="CuadroTexto 5">
          <a:extLst>
            <a:ext uri="{FF2B5EF4-FFF2-40B4-BE49-F238E27FC236}">
              <a16:creationId xmlns:a16="http://schemas.microsoft.com/office/drawing/2014/main" xmlns="" id="{00000000-0008-0000-2000-000003000000}"/>
            </a:ext>
          </a:extLst>
        </xdr:cNvPr>
        <xdr:cNvSpPr txBox="1"/>
      </xdr:nvSpPr>
      <xdr:spPr>
        <a:xfrm>
          <a:off x="6003925" y="6215062"/>
          <a:ext cx="2855141"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Autorizó</a:t>
          </a:r>
        </a:p>
        <a:p>
          <a:pPr algn="ctr"/>
          <a:r>
            <a:rPr lang="es-MX" sz="1000"/>
            <a:t>Puesto</a:t>
          </a:r>
        </a:p>
      </xdr:txBody>
    </xdr:sp>
    <xdr:clientData/>
  </xdr:oneCellAnchor>
</xdr:wsDr>
</file>

<file path=xl/drawings/drawing33.xml><?xml version="1.0" encoding="utf-8"?>
<xdr:wsDr xmlns:xdr="http://schemas.openxmlformats.org/drawingml/2006/spreadsheetDrawing" xmlns:a="http://schemas.openxmlformats.org/drawingml/2006/main">
  <xdr:oneCellAnchor>
    <xdr:from>
      <xdr:col>3</xdr:col>
      <xdr:colOff>275621</xdr:colOff>
      <xdr:row>0</xdr:row>
      <xdr:rowOff>21167</xdr:rowOff>
    </xdr:from>
    <xdr:ext cx="937180" cy="254557"/>
    <xdr:sp macro="" textlink="">
      <xdr:nvSpPr>
        <xdr:cNvPr id="3" name="1 CuadroTexto">
          <a:extLst>
            <a:ext uri="{FF2B5EF4-FFF2-40B4-BE49-F238E27FC236}">
              <a16:creationId xmlns:a16="http://schemas.microsoft.com/office/drawing/2014/main" xmlns="" id="{00000000-0008-0000-2100-000003000000}"/>
            </a:ext>
          </a:extLst>
        </xdr:cNvPr>
        <xdr:cNvSpPr txBox="1"/>
      </xdr:nvSpPr>
      <xdr:spPr>
        <a:xfrm>
          <a:off x="5821288" y="21167"/>
          <a:ext cx="93718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ETCA-III-16</a:t>
          </a:r>
        </a:p>
      </xdr:txBody>
    </xdr:sp>
    <xdr:clientData/>
  </xdr:oneCellAnchor>
  <xdr:oneCellAnchor>
    <xdr:from>
      <xdr:col>2</xdr:col>
      <xdr:colOff>1238250</xdr:colOff>
      <xdr:row>3</xdr:row>
      <xdr:rowOff>201084</xdr:rowOff>
    </xdr:from>
    <xdr:ext cx="1790699" cy="254557"/>
    <xdr:sp macro="" textlink="">
      <xdr:nvSpPr>
        <xdr:cNvPr id="6" name="5 CuadroTexto">
          <a:extLst>
            <a:ext uri="{FF2B5EF4-FFF2-40B4-BE49-F238E27FC236}">
              <a16:creationId xmlns:a16="http://schemas.microsoft.com/office/drawing/2014/main" xmlns="" id="{00000000-0008-0000-2100-000006000000}"/>
            </a:ext>
          </a:extLst>
        </xdr:cNvPr>
        <xdr:cNvSpPr txBox="1"/>
      </xdr:nvSpPr>
      <xdr:spPr>
        <a:xfrm>
          <a:off x="5069417" y="836084"/>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1</xdr:col>
      <xdr:colOff>0</xdr:colOff>
      <xdr:row>1203</xdr:row>
      <xdr:rowOff>0</xdr:rowOff>
    </xdr:from>
    <xdr:ext cx="2923441" cy="682624"/>
    <xdr:sp macro="" textlink="">
      <xdr:nvSpPr>
        <xdr:cNvPr id="9" name="CuadroTexto 5">
          <a:extLst>
            <a:ext uri="{FF2B5EF4-FFF2-40B4-BE49-F238E27FC236}">
              <a16:creationId xmlns:a16="http://schemas.microsoft.com/office/drawing/2014/main" xmlns="" id="{00000000-0008-0000-1500-000006000000}"/>
            </a:ext>
          </a:extLst>
        </xdr:cNvPr>
        <xdr:cNvSpPr txBox="1"/>
      </xdr:nvSpPr>
      <xdr:spPr>
        <a:xfrm>
          <a:off x="123825" y="1240440750"/>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SERVANDOPORTONI ENCINAS</a:t>
          </a:r>
          <a:endParaRPr lang="es-MX" sz="900"/>
        </a:p>
        <a:p>
          <a:pPr algn="ctr"/>
          <a:r>
            <a:rPr lang="es-MX" sz="900"/>
            <a:t>DIRECTOR GENERAL DE ADMINISTRACION Y FINANZAS</a:t>
          </a:r>
        </a:p>
      </xdr:txBody>
    </xdr:sp>
    <xdr:clientData/>
  </xdr:oneCellAnchor>
  <xdr:oneCellAnchor>
    <xdr:from>
      <xdr:col>1</xdr:col>
      <xdr:colOff>4010025</xdr:colOff>
      <xdr:row>1202</xdr:row>
      <xdr:rowOff>200025</xdr:rowOff>
    </xdr:from>
    <xdr:ext cx="3008314" cy="722313"/>
    <xdr:sp macro="" textlink="">
      <xdr:nvSpPr>
        <xdr:cNvPr id="10" name="CuadroTexto 5">
          <a:extLst>
            <a:ext uri="{FF2B5EF4-FFF2-40B4-BE49-F238E27FC236}">
              <a16:creationId xmlns:a16="http://schemas.microsoft.com/office/drawing/2014/main" xmlns="" id="{00000000-0008-0000-1500-000006000000}"/>
            </a:ext>
          </a:extLst>
        </xdr:cNvPr>
        <xdr:cNvSpPr txBox="1"/>
      </xdr:nvSpPr>
      <xdr:spPr>
        <a:xfrm>
          <a:off x="4133850" y="1240431225"/>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oneCellAnchor>
    <xdr:from>
      <xdr:col>1</xdr:col>
      <xdr:colOff>0</xdr:colOff>
      <xdr:row>1270</xdr:row>
      <xdr:rowOff>0</xdr:rowOff>
    </xdr:from>
    <xdr:ext cx="2923441" cy="682624"/>
    <xdr:sp macro="" textlink="">
      <xdr:nvSpPr>
        <xdr:cNvPr id="7" name="CuadroTexto 5">
          <a:extLst>
            <a:ext uri="{FF2B5EF4-FFF2-40B4-BE49-F238E27FC236}">
              <a16:creationId xmlns:a16="http://schemas.microsoft.com/office/drawing/2014/main" xmlns="" id="{00000000-0008-0000-1500-000006000000}"/>
            </a:ext>
          </a:extLst>
        </xdr:cNvPr>
        <xdr:cNvSpPr txBox="1"/>
      </xdr:nvSpPr>
      <xdr:spPr>
        <a:xfrm>
          <a:off x="123825" y="514188075"/>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 PORTONI ENCINAS</a:t>
          </a:r>
          <a:endParaRPr lang="es-MX" sz="900"/>
        </a:p>
        <a:p>
          <a:pPr algn="ctr"/>
          <a:r>
            <a:rPr lang="es-MX" sz="900"/>
            <a:t>DIRECTOR GENERAL DE ADMINISTRACION Y FINANZAS</a:t>
          </a:r>
        </a:p>
      </xdr:txBody>
    </xdr:sp>
    <xdr:clientData/>
  </xdr:oneCellAnchor>
  <xdr:oneCellAnchor>
    <xdr:from>
      <xdr:col>2</xdr:col>
      <xdr:colOff>0</xdr:colOff>
      <xdr:row>1270</xdr:row>
      <xdr:rowOff>47625</xdr:rowOff>
    </xdr:from>
    <xdr:ext cx="3008314" cy="722313"/>
    <xdr:sp macro="" textlink="">
      <xdr:nvSpPr>
        <xdr:cNvPr id="8" name="CuadroTexto 5">
          <a:extLst>
            <a:ext uri="{FF2B5EF4-FFF2-40B4-BE49-F238E27FC236}">
              <a16:creationId xmlns:a16="http://schemas.microsoft.com/office/drawing/2014/main" xmlns="" id="{00000000-0008-0000-1500-000006000000}"/>
            </a:ext>
          </a:extLst>
        </xdr:cNvPr>
        <xdr:cNvSpPr txBox="1"/>
      </xdr:nvSpPr>
      <xdr:spPr>
        <a:xfrm>
          <a:off x="4143375" y="514235700"/>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wsDr>
</file>

<file path=xl/drawings/drawing34.xml><?xml version="1.0" encoding="utf-8"?>
<xdr:wsDr xmlns:xdr="http://schemas.openxmlformats.org/drawingml/2006/spreadsheetDrawing" xmlns:a="http://schemas.openxmlformats.org/drawingml/2006/main">
  <xdr:oneCellAnchor>
    <xdr:from>
      <xdr:col>4</xdr:col>
      <xdr:colOff>105394</xdr:colOff>
      <xdr:row>0</xdr:row>
      <xdr:rowOff>0</xdr:rowOff>
    </xdr:from>
    <xdr:ext cx="952890" cy="254557"/>
    <xdr:sp macro="" textlink="">
      <xdr:nvSpPr>
        <xdr:cNvPr id="4" name="2 CuadroTexto">
          <a:extLst>
            <a:ext uri="{FF2B5EF4-FFF2-40B4-BE49-F238E27FC236}">
              <a16:creationId xmlns:a16="http://schemas.microsoft.com/office/drawing/2014/main" xmlns="" id="{00000000-0008-0000-2200-000004000000}"/>
            </a:ext>
          </a:extLst>
        </xdr:cNvPr>
        <xdr:cNvSpPr txBox="1"/>
      </xdr:nvSpPr>
      <xdr:spPr>
        <a:xfrm>
          <a:off x="5220319" y="0"/>
          <a:ext cx="95289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ETCA-IV-17</a:t>
          </a:r>
        </a:p>
      </xdr:txBody>
    </xdr:sp>
    <xdr:clientData/>
  </xdr:oneCellAnchor>
  <xdr:oneCellAnchor>
    <xdr:from>
      <xdr:col>3</xdr:col>
      <xdr:colOff>0</xdr:colOff>
      <xdr:row>3</xdr:row>
      <xdr:rowOff>142875</xdr:rowOff>
    </xdr:from>
    <xdr:ext cx="184731" cy="264560"/>
    <xdr:sp macro="" textlink="">
      <xdr:nvSpPr>
        <xdr:cNvPr id="5" name="4 CuadroTexto">
          <a:extLst>
            <a:ext uri="{FF2B5EF4-FFF2-40B4-BE49-F238E27FC236}">
              <a16:creationId xmlns:a16="http://schemas.microsoft.com/office/drawing/2014/main" xmlns="" id="{00000000-0008-0000-2200-000005000000}"/>
            </a:ext>
          </a:extLst>
        </xdr:cNvPr>
        <xdr:cNvSpPr txBox="1"/>
      </xdr:nvSpPr>
      <xdr:spPr>
        <a:xfrm>
          <a:off x="417195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342900</xdr:colOff>
      <xdr:row>4</xdr:row>
      <xdr:rowOff>47625</xdr:rowOff>
    </xdr:from>
    <xdr:ext cx="1790699" cy="254557"/>
    <xdr:sp macro="" textlink="">
      <xdr:nvSpPr>
        <xdr:cNvPr id="7" name="6 CuadroTexto">
          <a:extLst>
            <a:ext uri="{FF2B5EF4-FFF2-40B4-BE49-F238E27FC236}">
              <a16:creationId xmlns:a16="http://schemas.microsoft.com/office/drawing/2014/main" xmlns="" id="{00000000-0008-0000-2200-000007000000}"/>
            </a:ext>
          </a:extLst>
        </xdr:cNvPr>
        <xdr:cNvSpPr txBox="1"/>
      </xdr:nvSpPr>
      <xdr:spPr>
        <a:xfrm>
          <a:off x="4410075" y="885825"/>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1</xdr:col>
      <xdr:colOff>0</xdr:colOff>
      <xdr:row>30</xdr:row>
      <xdr:rowOff>0</xdr:rowOff>
    </xdr:from>
    <xdr:ext cx="2923441" cy="682624"/>
    <xdr:sp macro="" textlink="">
      <xdr:nvSpPr>
        <xdr:cNvPr id="9" name="CuadroTexto 5">
          <a:extLst>
            <a:ext uri="{FF2B5EF4-FFF2-40B4-BE49-F238E27FC236}">
              <a16:creationId xmlns:a16="http://schemas.microsoft.com/office/drawing/2014/main" xmlns="" id="{00000000-0008-0000-1500-000006000000}"/>
            </a:ext>
          </a:extLst>
        </xdr:cNvPr>
        <xdr:cNvSpPr txBox="1"/>
      </xdr:nvSpPr>
      <xdr:spPr>
        <a:xfrm>
          <a:off x="285750" y="6867525"/>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 PORTONI ENCINAS</a:t>
          </a:r>
          <a:endParaRPr lang="es-MX" sz="900"/>
        </a:p>
        <a:p>
          <a:pPr algn="ctr"/>
          <a:r>
            <a:rPr lang="es-MX" sz="900"/>
            <a:t>DIRECTOR GENERAL DE ADMINISTRACION Y FINANZAS</a:t>
          </a:r>
        </a:p>
      </xdr:txBody>
    </xdr:sp>
    <xdr:clientData/>
  </xdr:oneCellAnchor>
  <xdr:oneCellAnchor>
    <xdr:from>
      <xdr:col>2</xdr:col>
      <xdr:colOff>114300</xdr:colOff>
      <xdr:row>29</xdr:row>
      <xdr:rowOff>200025</xdr:rowOff>
    </xdr:from>
    <xdr:ext cx="3008314" cy="722313"/>
    <xdr:sp macro="" textlink="">
      <xdr:nvSpPr>
        <xdr:cNvPr id="10" name="CuadroTexto 5">
          <a:extLst>
            <a:ext uri="{FF2B5EF4-FFF2-40B4-BE49-F238E27FC236}">
              <a16:creationId xmlns:a16="http://schemas.microsoft.com/office/drawing/2014/main" xmlns="" id="{00000000-0008-0000-1500-000006000000}"/>
            </a:ext>
          </a:extLst>
        </xdr:cNvPr>
        <xdr:cNvSpPr txBox="1"/>
      </xdr:nvSpPr>
      <xdr:spPr>
        <a:xfrm>
          <a:off x="3133725" y="6838950"/>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wsDr>
</file>

<file path=xl/drawings/drawing35.xml><?xml version="1.0" encoding="utf-8"?>
<xdr:wsDr xmlns:xdr="http://schemas.openxmlformats.org/drawingml/2006/spreadsheetDrawing" xmlns:a="http://schemas.openxmlformats.org/drawingml/2006/main">
  <xdr:oneCellAnchor>
    <xdr:from>
      <xdr:col>3</xdr:col>
      <xdr:colOff>304800</xdr:colOff>
      <xdr:row>0</xdr:row>
      <xdr:rowOff>0</xdr:rowOff>
    </xdr:from>
    <xdr:ext cx="1477951" cy="254557"/>
    <xdr:sp macro="" textlink="">
      <xdr:nvSpPr>
        <xdr:cNvPr id="2" name="3 CuadroTexto">
          <a:extLst>
            <a:ext uri="{FF2B5EF4-FFF2-40B4-BE49-F238E27FC236}">
              <a16:creationId xmlns:a16="http://schemas.microsoft.com/office/drawing/2014/main" xmlns="" id="{00000000-0008-0000-2300-000002000000}"/>
            </a:ext>
          </a:extLst>
        </xdr:cNvPr>
        <xdr:cNvSpPr txBox="1"/>
      </xdr:nvSpPr>
      <xdr:spPr>
        <a:xfrm>
          <a:off x="5286375" y="0"/>
          <a:ext cx="14779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ETCA-IV-17-A</a:t>
          </a:r>
        </a:p>
      </xdr:txBody>
    </xdr:sp>
    <xdr:clientData/>
  </xdr:oneCellAnchor>
  <xdr:oneCellAnchor>
    <xdr:from>
      <xdr:col>3</xdr:col>
      <xdr:colOff>76200</xdr:colOff>
      <xdr:row>3</xdr:row>
      <xdr:rowOff>107394</xdr:rowOff>
    </xdr:from>
    <xdr:ext cx="1724025" cy="254557"/>
    <xdr:sp macro="" textlink="">
      <xdr:nvSpPr>
        <xdr:cNvPr id="3" name="2 CuadroTexto">
          <a:extLst>
            <a:ext uri="{FF2B5EF4-FFF2-40B4-BE49-F238E27FC236}">
              <a16:creationId xmlns:a16="http://schemas.microsoft.com/office/drawing/2014/main" xmlns="" id="{00000000-0008-0000-2300-000003000000}"/>
            </a:ext>
          </a:extLst>
        </xdr:cNvPr>
        <xdr:cNvSpPr txBox="1"/>
      </xdr:nvSpPr>
      <xdr:spPr>
        <a:xfrm>
          <a:off x="5057775" y="716994"/>
          <a:ext cx="17240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2</xdr:col>
      <xdr:colOff>0</xdr:colOff>
      <xdr:row>92</xdr:row>
      <xdr:rowOff>0</xdr:rowOff>
    </xdr:from>
    <xdr:ext cx="3008314" cy="722313"/>
    <xdr:sp macro="" textlink="">
      <xdr:nvSpPr>
        <xdr:cNvPr id="6" name="CuadroTexto 5">
          <a:extLst>
            <a:ext uri="{FF2B5EF4-FFF2-40B4-BE49-F238E27FC236}">
              <a16:creationId xmlns:a16="http://schemas.microsoft.com/office/drawing/2014/main" xmlns="" id="{00000000-0008-0000-1500-000006000000}"/>
            </a:ext>
          </a:extLst>
        </xdr:cNvPr>
        <xdr:cNvSpPr txBox="1"/>
      </xdr:nvSpPr>
      <xdr:spPr>
        <a:xfrm>
          <a:off x="4200525" y="16668750"/>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oneCellAnchor>
    <xdr:from>
      <xdr:col>1</xdr:col>
      <xdr:colOff>0</xdr:colOff>
      <xdr:row>92</xdr:row>
      <xdr:rowOff>0</xdr:rowOff>
    </xdr:from>
    <xdr:ext cx="2923441" cy="682624"/>
    <xdr:sp macro="" textlink="">
      <xdr:nvSpPr>
        <xdr:cNvPr id="8" name="CuadroTexto 5">
          <a:extLst>
            <a:ext uri="{FF2B5EF4-FFF2-40B4-BE49-F238E27FC236}">
              <a16:creationId xmlns:a16="http://schemas.microsoft.com/office/drawing/2014/main" xmlns="" id="{00000000-0008-0000-1500-000006000000}"/>
            </a:ext>
          </a:extLst>
        </xdr:cNvPr>
        <xdr:cNvSpPr txBox="1"/>
      </xdr:nvSpPr>
      <xdr:spPr>
        <a:xfrm>
          <a:off x="85725" y="16668750"/>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 PORTONI ENCINAS</a:t>
          </a:r>
          <a:endParaRPr lang="es-MX" sz="900"/>
        </a:p>
        <a:p>
          <a:pPr algn="ctr"/>
          <a:r>
            <a:rPr lang="es-MX" sz="900"/>
            <a:t>DIRECTOR GENERAL DE ADMINISTRACION Y FINANZAS</a:t>
          </a:r>
        </a:p>
      </xdr:txBody>
    </xdr:sp>
    <xdr:clientData/>
  </xdr:oneCellAnchor>
</xdr:wsDr>
</file>

<file path=xl/drawings/drawing36.xml><?xml version="1.0" encoding="utf-8"?>
<xdr:wsDr xmlns:xdr="http://schemas.openxmlformats.org/drawingml/2006/spreadsheetDrawing" xmlns:a="http://schemas.openxmlformats.org/drawingml/2006/main">
  <xdr:oneCellAnchor>
    <xdr:from>
      <xdr:col>3</xdr:col>
      <xdr:colOff>161925</xdr:colOff>
      <xdr:row>0</xdr:row>
      <xdr:rowOff>0</xdr:rowOff>
    </xdr:from>
    <xdr:ext cx="1222708" cy="257174"/>
    <xdr:sp macro="" textlink="">
      <xdr:nvSpPr>
        <xdr:cNvPr id="3" name="2 CuadroTexto">
          <a:extLst>
            <a:ext uri="{FF2B5EF4-FFF2-40B4-BE49-F238E27FC236}">
              <a16:creationId xmlns:a16="http://schemas.microsoft.com/office/drawing/2014/main" xmlns="" id="{00000000-0008-0000-2500-000003000000}"/>
            </a:ext>
          </a:extLst>
        </xdr:cNvPr>
        <xdr:cNvSpPr txBox="1"/>
      </xdr:nvSpPr>
      <xdr:spPr>
        <a:xfrm>
          <a:off x="5238750" y="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ETCA-IV-19</a:t>
          </a:r>
        </a:p>
      </xdr:txBody>
    </xdr:sp>
    <xdr:clientData/>
  </xdr:oneCellAnchor>
  <xdr:oneCellAnchor>
    <xdr:from>
      <xdr:col>3</xdr:col>
      <xdr:colOff>0</xdr:colOff>
      <xdr:row>3</xdr:row>
      <xdr:rowOff>142875</xdr:rowOff>
    </xdr:from>
    <xdr:ext cx="184731" cy="264560"/>
    <xdr:sp macro="" textlink="">
      <xdr:nvSpPr>
        <xdr:cNvPr id="5" name="4 CuadroTexto">
          <a:extLst>
            <a:ext uri="{FF2B5EF4-FFF2-40B4-BE49-F238E27FC236}">
              <a16:creationId xmlns:a16="http://schemas.microsoft.com/office/drawing/2014/main" xmlns="" id="{00000000-0008-0000-2500-000005000000}"/>
            </a:ext>
          </a:extLst>
        </xdr:cNvPr>
        <xdr:cNvSpPr txBox="1"/>
      </xdr:nvSpPr>
      <xdr:spPr>
        <a:xfrm>
          <a:off x="49815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2000250</xdr:colOff>
      <xdr:row>3</xdr:row>
      <xdr:rowOff>171450</xdr:rowOff>
    </xdr:from>
    <xdr:ext cx="1790699" cy="254557"/>
    <xdr:sp macro="" textlink="">
      <xdr:nvSpPr>
        <xdr:cNvPr id="7" name="6 CuadroTexto">
          <a:extLst>
            <a:ext uri="{FF2B5EF4-FFF2-40B4-BE49-F238E27FC236}">
              <a16:creationId xmlns:a16="http://schemas.microsoft.com/office/drawing/2014/main" xmlns="" id="{00000000-0008-0000-2500-000007000000}"/>
            </a:ext>
          </a:extLst>
        </xdr:cNvPr>
        <xdr:cNvSpPr txBox="1"/>
      </xdr:nvSpPr>
      <xdr:spPr>
        <a:xfrm>
          <a:off x="4648200" y="800100"/>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1</xdr:col>
      <xdr:colOff>0</xdr:colOff>
      <xdr:row>99</xdr:row>
      <xdr:rowOff>0</xdr:rowOff>
    </xdr:from>
    <xdr:ext cx="2923441" cy="682624"/>
    <xdr:sp macro="" textlink="">
      <xdr:nvSpPr>
        <xdr:cNvPr id="6" name="CuadroTexto 5">
          <a:extLst>
            <a:ext uri="{FF2B5EF4-FFF2-40B4-BE49-F238E27FC236}">
              <a16:creationId xmlns="" xmlns:a16="http://schemas.microsoft.com/office/drawing/2014/main" id="{00000000-0008-0000-1500-000006000000}"/>
            </a:ext>
          </a:extLst>
        </xdr:cNvPr>
        <xdr:cNvSpPr txBox="1"/>
      </xdr:nvSpPr>
      <xdr:spPr>
        <a:xfrm>
          <a:off x="266700" y="26489025"/>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 PORTONI ENCINAS</a:t>
          </a:r>
          <a:endParaRPr lang="es-MX" sz="900"/>
        </a:p>
        <a:p>
          <a:pPr algn="ctr"/>
          <a:r>
            <a:rPr lang="es-MX" sz="900"/>
            <a:t>DIRECTOR GENERAL DE ADMINISTRACION Y FINANZAS</a:t>
          </a:r>
        </a:p>
      </xdr:txBody>
    </xdr:sp>
    <xdr:clientData/>
  </xdr:oneCellAnchor>
  <xdr:oneCellAnchor>
    <xdr:from>
      <xdr:col>2</xdr:col>
      <xdr:colOff>600075</xdr:colOff>
      <xdr:row>98</xdr:row>
      <xdr:rowOff>200025</xdr:rowOff>
    </xdr:from>
    <xdr:ext cx="3008314" cy="722313"/>
    <xdr:sp macro="" textlink="">
      <xdr:nvSpPr>
        <xdr:cNvPr id="8" name="CuadroTexto 5">
          <a:extLst>
            <a:ext uri="{FF2B5EF4-FFF2-40B4-BE49-F238E27FC236}">
              <a16:creationId xmlns="" xmlns:a16="http://schemas.microsoft.com/office/drawing/2014/main" id="{00000000-0008-0000-1500-000006000000}"/>
            </a:ext>
          </a:extLst>
        </xdr:cNvPr>
        <xdr:cNvSpPr txBox="1"/>
      </xdr:nvSpPr>
      <xdr:spPr>
        <a:xfrm>
          <a:off x="3333750" y="26479500"/>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wsDr>
</file>

<file path=xl/drawings/drawing37.xml><?xml version="1.0" encoding="utf-8"?>
<xdr:wsDr xmlns:xdr="http://schemas.openxmlformats.org/drawingml/2006/spreadsheetDrawing" xmlns:a="http://schemas.openxmlformats.org/drawingml/2006/main">
  <xdr:oneCellAnchor>
    <xdr:from>
      <xdr:col>3</xdr:col>
      <xdr:colOff>885825</xdr:colOff>
      <xdr:row>0</xdr:row>
      <xdr:rowOff>0</xdr:rowOff>
    </xdr:from>
    <xdr:ext cx="1222708" cy="257174"/>
    <xdr:sp macro="" textlink="">
      <xdr:nvSpPr>
        <xdr:cNvPr id="3" name="2 CuadroTexto">
          <a:extLst>
            <a:ext uri="{FF2B5EF4-FFF2-40B4-BE49-F238E27FC236}">
              <a16:creationId xmlns:a16="http://schemas.microsoft.com/office/drawing/2014/main" xmlns="" id="{00000000-0008-0000-2600-000003000000}"/>
            </a:ext>
          </a:extLst>
        </xdr:cNvPr>
        <xdr:cNvSpPr txBox="1"/>
      </xdr:nvSpPr>
      <xdr:spPr>
        <a:xfrm>
          <a:off x="5295900" y="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ETCA-IV-20</a:t>
          </a:r>
        </a:p>
      </xdr:txBody>
    </xdr:sp>
    <xdr:clientData/>
  </xdr:oneCellAnchor>
  <xdr:oneCellAnchor>
    <xdr:from>
      <xdr:col>3</xdr:col>
      <xdr:colOff>0</xdr:colOff>
      <xdr:row>3</xdr:row>
      <xdr:rowOff>142875</xdr:rowOff>
    </xdr:from>
    <xdr:ext cx="184731" cy="264560"/>
    <xdr:sp macro="" textlink="">
      <xdr:nvSpPr>
        <xdr:cNvPr id="4" name="4 CuadroTexto">
          <a:extLst>
            <a:ext uri="{FF2B5EF4-FFF2-40B4-BE49-F238E27FC236}">
              <a16:creationId xmlns:a16="http://schemas.microsoft.com/office/drawing/2014/main" xmlns="" id="{00000000-0008-0000-2600-000004000000}"/>
            </a:ext>
          </a:extLst>
        </xdr:cNvPr>
        <xdr:cNvSpPr txBox="1"/>
      </xdr:nvSpPr>
      <xdr:spPr>
        <a:xfrm>
          <a:off x="417195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257175</xdr:colOff>
      <xdr:row>3</xdr:row>
      <xdr:rowOff>180975</xdr:rowOff>
    </xdr:from>
    <xdr:ext cx="1790699" cy="254557"/>
    <xdr:sp macro="" textlink="">
      <xdr:nvSpPr>
        <xdr:cNvPr id="8" name="7 CuadroTexto">
          <a:extLst>
            <a:ext uri="{FF2B5EF4-FFF2-40B4-BE49-F238E27FC236}">
              <a16:creationId xmlns:a16="http://schemas.microsoft.com/office/drawing/2014/main" xmlns="" id="{00000000-0008-0000-2600-000008000000}"/>
            </a:ext>
          </a:extLst>
        </xdr:cNvPr>
        <xdr:cNvSpPr txBox="1"/>
      </xdr:nvSpPr>
      <xdr:spPr>
        <a:xfrm>
          <a:off x="4667250" y="809625"/>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2</xdr:col>
      <xdr:colOff>752475</xdr:colOff>
      <xdr:row>34</xdr:row>
      <xdr:rowOff>19050</xdr:rowOff>
    </xdr:from>
    <xdr:ext cx="3008314" cy="722313"/>
    <xdr:sp macro="" textlink="">
      <xdr:nvSpPr>
        <xdr:cNvPr id="9" name="CuadroTexto 5">
          <a:extLst>
            <a:ext uri="{FF2B5EF4-FFF2-40B4-BE49-F238E27FC236}">
              <a16:creationId xmlns="" xmlns:a16="http://schemas.microsoft.com/office/drawing/2014/main" id="{00000000-0008-0000-1500-000006000000}"/>
            </a:ext>
          </a:extLst>
        </xdr:cNvPr>
        <xdr:cNvSpPr txBox="1"/>
      </xdr:nvSpPr>
      <xdr:spPr>
        <a:xfrm>
          <a:off x="3381375" y="8810625"/>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oneCellAnchor>
    <xdr:from>
      <xdr:col>0</xdr:col>
      <xdr:colOff>219075</xdr:colOff>
      <xdr:row>34</xdr:row>
      <xdr:rowOff>57150</xdr:rowOff>
    </xdr:from>
    <xdr:ext cx="2923441" cy="682624"/>
    <xdr:sp macro="" textlink="">
      <xdr:nvSpPr>
        <xdr:cNvPr id="10" name="CuadroTexto 5">
          <a:extLst>
            <a:ext uri="{FF2B5EF4-FFF2-40B4-BE49-F238E27FC236}">
              <a16:creationId xmlns:a16="http://schemas.microsoft.com/office/drawing/2014/main" xmlns="" id="{00000000-0008-0000-1500-000006000000}"/>
            </a:ext>
          </a:extLst>
        </xdr:cNvPr>
        <xdr:cNvSpPr txBox="1"/>
      </xdr:nvSpPr>
      <xdr:spPr>
        <a:xfrm>
          <a:off x="219075" y="8848725"/>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SERVANDOPORTONI ENCINAS</a:t>
          </a:r>
          <a:endParaRPr lang="es-MX" sz="900"/>
        </a:p>
        <a:p>
          <a:pPr algn="ctr"/>
          <a:r>
            <a:rPr lang="es-MX" sz="900"/>
            <a:t>DIRECTOR GENERAL DE ADMINISTRACION Y FINANZAS</a:t>
          </a:r>
        </a:p>
      </xdr:txBody>
    </xdr:sp>
    <xdr:clientData/>
  </xdr:one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1630509</xdr:colOff>
      <xdr:row>37</xdr:row>
      <xdr:rowOff>0</xdr:rowOff>
    </xdr:to>
    <xdr:pic>
      <xdr:nvPicPr>
        <xdr:cNvPr id="2" name="Imagen 1">
          <a:extLst>
            <a:ext uri="{FF2B5EF4-FFF2-40B4-BE49-F238E27FC236}">
              <a16:creationId xmlns="" xmlns:a16="http://schemas.microsoft.com/office/drawing/2014/main" id="{00000000-0008-0000-1E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440509" cy="7048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5</xdr:col>
      <xdr:colOff>68607</xdr:colOff>
      <xdr:row>0</xdr:row>
      <xdr:rowOff>47625</xdr:rowOff>
    </xdr:from>
    <xdr:ext cx="858826" cy="254557"/>
    <xdr:sp macro="" textlink="">
      <xdr:nvSpPr>
        <xdr:cNvPr id="4" name="3 CuadroTexto">
          <a:extLst>
            <a:ext uri="{FF2B5EF4-FFF2-40B4-BE49-F238E27FC236}">
              <a16:creationId xmlns:a16="http://schemas.microsoft.com/office/drawing/2014/main" xmlns="" id="{00000000-0008-0000-0400-000004000000}"/>
            </a:ext>
          </a:extLst>
        </xdr:cNvPr>
        <xdr:cNvSpPr txBox="1"/>
      </xdr:nvSpPr>
      <xdr:spPr>
        <a:xfrm>
          <a:off x="7202832" y="47625"/>
          <a:ext cx="85882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ETCA-I-03</a:t>
          </a:r>
        </a:p>
      </xdr:txBody>
    </xdr:sp>
    <xdr:clientData/>
  </xdr:oneCellAnchor>
  <xdr:oneCellAnchor>
    <xdr:from>
      <xdr:col>4</xdr:col>
      <xdr:colOff>200025</xdr:colOff>
      <xdr:row>3</xdr:row>
      <xdr:rowOff>142875</xdr:rowOff>
    </xdr:from>
    <xdr:ext cx="184731" cy="264560"/>
    <xdr:sp macro="" textlink="">
      <xdr:nvSpPr>
        <xdr:cNvPr id="6" name="1 CuadroTexto">
          <a:extLst>
            <a:ext uri="{FF2B5EF4-FFF2-40B4-BE49-F238E27FC236}">
              <a16:creationId xmlns:a16="http://schemas.microsoft.com/office/drawing/2014/main" xmlns="" id="{00000000-0008-0000-0400-000006000000}"/>
            </a:ext>
          </a:extLst>
        </xdr:cNvPr>
        <xdr:cNvSpPr txBox="1"/>
      </xdr:nvSpPr>
      <xdr:spPr>
        <a:xfrm>
          <a:off x="46482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123825</xdr:colOff>
      <xdr:row>3</xdr:row>
      <xdr:rowOff>142875</xdr:rowOff>
    </xdr:from>
    <xdr:ext cx="1790699" cy="254557"/>
    <xdr:sp macro="" textlink="">
      <xdr:nvSpPr>
        <xdr:cNvPr id="8" name="7 CuadroTexto">
          <a:extLst>
            <a:ext uri="{FF2B5EF4-FFF2-40B4-BE49-F238E27FC236}">
              <a16:creationId xmlns:a16="http://schemas.microsoft.com/office/drawing/2014/main" xmlns="" id="{00000000-0008-0000-0400-000008000000}"/>
            </a:ext>
          </a:extLst>
        </xdr:cNvPr>
        <xdr:cNvSpPr txBox="1"/>
      </xdr:nvSpPr>
      <xdr:spPr>
        <a:xfrm>
          <a:off x="6276975" y="838200"/>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0</xdr:col>
      <xdr:colOff>0</xdr:colOff>
      <xdr:row>39</xdr:row>
      <xdr:rowOff>0</xdr:rowOff>
    </xdr:from>
    <xdr:ext cx="2923441" cy="682624"/>
    <xdr:sp macro="" textlink="">
      <xdr:nvSpPr>
        <xdr:cNvPr id="10" name="CuadroTexto 5">
          <a:extLst>
            <a:ext uri="{FF2B5EF4-FFF2-40B4-BE49-F238E27FC236}">
              <a16:creationId xmlns:a16="http://schemas.microsoft.com/office/drawing/2014/main" xmlns="" id="{00000000-0008-0000-1500-000006000000}"/>
            </a:ext>
          </a:extLst>
        </xdr:cNvPr>
        <xdr:cNvSpPr txBox="1"/>
      </xdr:nvSpPr>
      <xdr:spPr>
        <a:xfrm>
          <a:off x="0" y="9020175"/>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SERVANDOPORTONI ENCINAS</a:t>
          </a:r>
          <a:endParaRPr lang="es-MX" sz="900"/>
        </a:p>
        <a:p>
          <a:pPr algn="ctr"/>
          <a:r>
            <a:rPr lang="es-MX" sz="900"/>
            <a:t>DIRECTOR GENERAL DE ADMINISTRACION Y FINANZAS</a:t>
          </a:r>
        </a:p>
      </xdr:txBody>
    </xdr:sp>
    <xdr:clientData/>
  </xdr:oneCellAnchor>
  <xdr:oneCellAnchor>
    <xdr:from>
      <xdr:col>1</xdr:col>
      <xdr:colOff>981075</xdr:colOff>
      <xdr:row>39</xdr:row>
      <xdr:rowOff>19050</xdr:rowOff>
    </xdr:from>
    <xdr:ext cx="3008314" cy="722313"/>
    <xdr:sp macro="" textlink="">
      <xdr:nvSpPr>
        <xdr:cNvPr id="11" name="CuadroTexto 5">
          <a:extLst>
            <a:ext uri="{FF2B5EF4-FFF2-40B4-BE49-F238E27FC236}">
              <a16:creationId xmlns:a16="http://schemas.microsoft.com/office/drawing/2014/main" xmlns="" id="{00000000-0008-0000-1500-000006000000}"/>
            </a:ext>
          </a:extLst>
        </xdr:cNvPr>
        <xdr:cNvSpPr txBox="1"/>
      </xdr:nvSpPr>
      <xdr:spPr>
        <a:xfrm>
          <a:off x="4162425" y="9039225"/>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5" name="4 CuadroTexto">
          <a:extLst>
            <a:ext uri="{FF2B5EF4-FFF2-40B4-BE49-F238E27FC236}">
              <a16:creationId xmlns:a16="http://schemas.microsoft.com/office/drawing/2014/main" xmlns="" id="{00000000-0008-0000-0500-000005000000}"/>
            </a:ext>
          </a:extLst>
        </xdr:cNvPr>
        <xdr:cNvSpPr txBox="1"/>
      </xdr:nvSpPr>
      <xdr:spPr>
        <a:xfrm>
          <a:off x="3571875"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154332</xdr:colOff>
      <xdr:row>0</xdr:row>
      <xdr:rowOff>38100</xdr:rowOff>
    </xdr:from>
    <xdr:ext cx="858826" cy="254557"/>
    <xdr:sp macro="" textlink="">
      <xdr:nvSpPr>
        <xdr:cNvPr id="7" name="6 CuadroTexto">
          <a:extLst>
            <a:ext uri="{FF2B5EF4-FFF2-40B4-BE49-F238E27FC236}">
              <a16:creationId xmlns:a16="http://schemas.microsoft.com/office/drawing/2014/main" xmlns="" id="{00000000-0008-0000-0500-000007000000}"/>
            </a:ext>
          </a:extLst>
        </xdr:cNvPr>
        <xdr:cNvSpPr txBox="1"/>
      </xdr:nvSpPr>
      <xdr:spPr>
        <a:xfrm>
          <a:off x="6678957" y="38100"/>
          <a:ext cx="85882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ETCA-I-04</a:t>
          </a:r>
        </a:p>
      </xdr:txBody>
    </xdr:sp>
    <xdr:clientData/>
  </xdr:oneCellAnchor>
  <xdr:oneCellAnchor>
    <xdr:from>
      <xdr:col>1</xdr:col>
      <xdr:colOff>200025</xdr:colOff>
      <xdr:row>3</xdr:row>
      <xdr:rowOff>142875</xdr:rowOff>
    </xdr:from>
    <xdr:ext cx="184731" cy="264560"/>
    <xdr:sp macro="" textlink="">
      <xdr:nvSpPr>
        <xdr:cNvPr id="6" name="1 CuadroTexto">
          <a:extLst>
            <a:ext uri="{FF2B5EF4-FFF2-40B4-BE49-F238E27FC236}">
              <a16:creationId xmlns:a16="http://schemas.microsoft.com/office/drawing/2014/main" xmlns="" id="{00000000-0008-0000-0500-000006000000}"/>
            </a:ext>
          </a:extLst>
        </xdr:cNvPr>
        <xdr:cNvSpPr txBox="1"/>
      </xdr:nvSpPr>
      <xdr:spPr>
        <a:xfrm>
          <a:off x="499110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341313</xdr:colOff>
      <xdr:row>3</xdr:row>
      <xdr:rowOff>119063</xdr:rowOff>
    </xdr:from>
    <xdr:ext cx="1790699" cy="254557"/>
    <xdr:sp macro="" textlink="">
      <xdr:nvSpPr>
        <xdr:cNvPr id="9" name="8 CuadroTexto">
          <a:extLst>
            <a:ext uri="{FF2B5EF4-FFF2-40B4-BE49-F238E27FC236}">
              <a16:creationId xmlns:a16="http://schemas.microsoft.com/office/drawing/2014/main" xmlns="" id="{00000000-0008-0000-0500-000009000000}"/>
            </a:ext>
          </a:extLst>
        </xdr:cNvPr>
        <xdr:cNvSpPr txBox="1"/>
      </xdr:nvSpPr>
      <xdr:spPr>
        <a:xfrm>
          <a:off x="5730876" y="722313"/>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0</xdr:col>
      <xdr:colOff>4071937</xdr:colOff>
      <xdr:row>64</xdr:row>
      <xdr:rowOff>71438</xdr:rowOff>
    </xdr:from>
    <xdr:ext cx="3008314" cy="722313"/>
    <xdr:sp macro="" textlink="">
      <xdr:nvSpPr>
        <xdr:cNvPr id="11" name="CuadroTexto 5">
          <a:extLst>
            <a:ext uri="{FF2B5EF4-FFF2-40B4-BE49-F238E27FC236}">
              <a16:creationId xmlns:a16="http://schemas.microsoft.com/office/drawing/2014/main" xmlns="" id="{00000000-0008-0000-1500-000006000000}"/>
            </a:ext>
          </a:extLst>
        </xdr:cNvPr>
        <xdr:cNvSpPr txBox="1"/>
      </xdr:nvSpPr>
      <xdr:spPr>
        <a:xfrm>
          <a:off x="4071937" y="11509376"/>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oneCellAnchor>
    <xdr:from>
      <xdr:col>0</xdr:col>
      <xdr:colOff>127000</xdr:colOff>
      <xdr:row>64</xdr:row>
      <xdr:rowOff>39688</xdr:rowOff>
    </xdr:from>
    <xdr:ext cx="2923441" cy="682624"/>
    <xdr:sp macro="" textlink="">
      <xdr:nvSpPr>
        <xdr:cNvPr id="12" name="CuadroTexto 5">
          <a:extLst>
            <a:ext uri="{FF2B5EF4-FFF2-40B4-BE49-F238E27FC236}">
              <a16:creationId xmlns:a16="http://schemas.microsoft.com/office/drawing/2014/main" xmlns="" id="{00000000-0008-0000-1500-000006000000}"/>
            </a:ext>
          </a:extLst>
        </xdr:cNvPr>
        <xdr:cNvSpPr txBox="1"/>
      </xdr:nvSpPr>
      <xdr:spPr>
        <a:xfrm>
          <a:off x="127000" y="11477626"/>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SERVANDOPORTONI ENCINAS</a:t>
          </a:r>
          <a:endParaRPr lang="es-MX" sz="900"/>
        </a:p>
        <a:p>
          <a:pPr algn="ctr"/>
          <a:r>
            <a:rPr lang="es-MX" sz="900"/>
            <a:t>DIRECTOR GENERAL DE ADMINISTRACION Y FINANZAS</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649165</xdr:colOff>
      <xdr:row>0</xdr:row>
      <xdr:rowOff>30773</xdr:rowOff>
    </xdr:from>
    <xdr:ext cx="1066800" cy="254557"/>
    <xdr:sp macro="" textlink="">
      <xdr:nvSpPr>
        <xdr:cNvPr id="2" name="1 CuadroTexto">
          <a:extLst>
            <a:ext uri="{FF2B5EF4-FFF2-40B4-BE49-F238E27FC236}">
              <a16:creationId xmlns:a16="http://schemas.microsoft.com/office/drawing/2014/main" xmlns="" id="{00000000-0008-0000-0600-000002000000}"/>
            </a:ext>
          </a:extLst>
        </xdr:cNvPr>
        <xdr:cNvSpPr txBox="1"/>
      </xdr:nvSpPr>
      <xdr:spPr>
        <a:xfrm>
          <a:off x="5096607" y="30773"/>
          <a:ext cx="106680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ETCA-I-05</a:t>
          </a:r>
        </a:p>
      </xdr:txBody>
    </xdr:sp>
    <xdr:clientData/>
  </xdr:oneCellAnchor>
  <xdr:oneCellAnchor>
    <xdr:from>
      <xdr:col>1</xdr:col>
      <xdr:colOff>4103077</xdr:colOff>
      <xdr:row>3</xdr:row>
      <xdr:rowOff>131885</xdr:rowOff>
    </xdr:from>
    <xdr:ext cx="1790699" cy="254557"/>
    <xdr:sp macro="" textlink="">
      <xdr:nvSpPr>
        <xdr:cNvPr id="6" name="5 CuadroTexto">
          <a:extLst>
            <a:ext uri="{FF2B5EF4-FFF2-40B4-BE49-F238E27FC236}">
              <a16:creationId xmlns:a16="http://schemas.microsoft.com/office/drawing/2014/main" xmlns="" id="{00000000-0008-0000-0600-000006000000}"/>
            </a:ext>
          </a:extLst>
        </xdr:cNvPr>
        <xdr:cNvSpPr txBox="1"/>
      </xdr:nvSpPr>
      <xdr:spPr>
        <a:xfrm>
          <a:off x="4293577" y="769327"/>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0</xdr:col>
      <xdr:colOff>131885</xdr:colOff>
      <xdr:row>67</xdr:row>
      <xdr:rowOff>124558</xdr:rowOff>
    </xdr:from>
    <xdr:ext cx="2923441" cy="682624"/>
    <xdr:sp macro="" textlink="">
      <xdr:nvSpPr>
        <xdr:cNvPr id="8" name="CuadroTexto 5">
          <a:extLst>
            <a:ext uri="{FF2B5EF4-FFF2-40B4-BE49-F238E27FC236}">
              <a16:creationId xmlns:a16="http://schemas.microsoft.com/office/drawing/2014/main" xmlns="" id="{00000000-0008-0000-1500-000006000000}"/>
            </a:ext>
          </a:extLst>
        </xdr:cNvPr>
        <xdr:cNvSpPr txBox="1"/>
      </xdr:nvSpPr>
      <xdr:spPr>
        <a:xfrm>
          <a:off x="131885" y="9708173"/>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SERVANDOPORTONI ENCINAS</a:t>
          </a:r>
          <a:endParaRPr lang="es-MX" sz="900"/>
        </a:p>
        <a:p>
          <a:pPr algn="ctr"/>
          <a:r>
            <a:rPr lang="es-MX" sz="900"/>
            <a:t>DIRECTOR GENERAL DE ADMINISTRACION Y FINANZAS</a:t>
          </a:r>
        </a:p>
      </xdr:txBody>
    </xdr:sp>
    <xdr:clientData/>
  </xdr:oneCellAnchor>
  <xdr:oneCellAnchor>
    <xdr:from>
      <xdr:col>1</xdr:col>
      <xdr:colOff>3048001</xdr:colOff>
      <xdr:row>67</xdr:row>
      <xdr:rowOff>102577</xdr:rowOff>
    </xdr:from>
    <xdr:ext cx="3008314" cy="722313"/>
    <xdr:sp macro="" textlink="">
      <xdr:nvSpPr>
        <xdr:cNvPr id="9" name="CuadroTexto 5">
          <a:extLst>
            <a:ext uri="{FF2B5EF4-FFF2-40B4-BE49-F238E27FC236}">
              <a16:creationId xmlns:a16="http://schemas.microsoft.com/office/drawing/2014/main" xmlns="" id="{00000000-0008-0000-1500-000006000000}"/>
            </a:ext>
          </a:extLst>
        </xdr:cNvPr>
        <xdr:cNvSpPr txBox="1"/>
      </xdr:nvSpPr>
      <xdr:spPr>
        <a:xfrm>
          <a:off x="3238501" y="9686192"/>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792507</xdr:colOff>
      <xdr:row>0</xdr:row>
      <xdr:rowOff>19050</xdr:rowOff>
    </xdr:from>
    <xdr:ext cx="858826" cy="254557"/>
    <xdr:sp macro="" textlink="">
      <xdr:nvSpPr>
        <xdr:cNvPr id="4" name="3 CuadroTexto">
          <a:extLst>
            <a:ext uri="{FF2B5EF4-FFF2-40B4-BE49-F238E27FC236}">
              <a16:creationId xmlns:a16="http://schemas.microsoft.com/office/drawing/2014/main" xmlns="" id="{00000000-0008-0000-0700-000004000000}"/>
            </a:ext>
          </a:extLst>
        </xdr:cNvPr>
        <xdr:cNvSpPr txBox="1"/>
      </xdr:nvSpPr>
      <xdr:spPr>
        <a:xfrm>
          <a:off x="5583582" y="19050"/>
          <a:ext cx="85882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ETCA-I-06</a:t>
          </a:r>
        </a:p>
      </xdr:txBody>
    </xdr:sp>
    <xdr:clientData/>
  </xdr:oneCellAnchor>
  <xdr:oneCellAnchor>
    <xdr:from>
      <xdr:col>5</xdr:col>
      <xdr:colOff>0</xdr:colOff>
      <xdr:row>3</xdr:row>
      <xdr:rowOff>142875</xdr:rowOff>
    </xdr:from>
    <xdr:ext cx="184731" cy="264560"/>
    <xdr:sp macro="" textlink="">
      <xdr:nvSpPr>
        <xdr:cNvPr id="6" name="4 CuadroTexto">
          <a:extLst>
            <a:ext uri="{FF2B5EF4-FFF2-40B4-BE49-F238E27FC236}">
              <a16:creationId xmlns:a16="http://schemas.microsoft.com/office/drawing/2014/main" xmlns="" id="{00000000-0008-0000-0700-000006000000}"/>
            </a:ext>
          </a:extLst>
        </xdr:cNvPr>
        <xdr:cNvSpPr txBox="1"/>
      </xdr:nvSpPr>
      <xdr:spPr>
        <a:xfrm>
          <a:off x="557212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695325</xdr:colOff>
      <xdr:row>3</xdr:row>
      <xdr:rowOff>95250</xdr:rowOff>
    </xdr:from>
    <xdr:ext cx="1790699" cy="254557"/>
    <xdr:sp macro="" textlink="">
      <xdr:nvSpPr>
        <xdr:cNvPr id="9" name="8 CuadroTexto">
          <a:extLst>
            <a:ext uri="{FF2B5EF4-FFF2-40B4-BE49-F238E27FC236}">
              <a16:creationId xmlns:a16="http://schemas.microsoft.com/office/drawing/2014/main" xmlns="" id="{00000000-0008-0000-0700-000009000000}"/>
            </a:ext>
          </a:extLst>
        </xdr:cNvPr>
        <xdr:cNvSpPr txBox="1"/>
      </xdr:nvSpPr>
      <xdr:spPr>
        <a:xfrm>
          <a:off x="4629150" y="733425"/>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3</xdr:col>
      <xdr:colOff>295275</xdr:colOff>
      <xdr:row>30</xdr:row>
      <xdr:rowOff>142875</xdr:rowOff>
    </xdr:from>
    <xdr:ext cx="3008314" cy="722313"/>
    <xdr:sp macro="" textlink="">
      <xdr:nvSpPr>
        <xdr:cNvPr id="10" name="CuadroTexto 5">
          <a:extLst>
            <a:ext uri="{FF2B5EF4-FFF2-40B4-BE49-F238E27FC236}">
              <a16:creationId xmlns:a16="http://schemas.microsoft.com/office/drawing/2014/main" xmlns="" id="{00000000-0008-0000-1500-000006000000}"/>
            </a:ext>
          </a:extLst>
        </xdr:cNvPr>
        <xdr:cNvSpPr txBox="1"/>
      </xdr:nvSpPr>
      <xdr:spPr>
        <a:xfrm>
          <a:off x="3381375" y="8172450"/>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oneCellAnchor>
    <xdr:from>
      <xdr:col>1</xdr:col>
      <xdr:colOff>0</xdr:colOff>
      <xdr:row>30</xdr:row>
      <xdr:rowOff>152400</xdr:rowOff>
    </xdr:from>
    <xdr:ext cx="2923441" cy="682624"/>
    <xdr:sp macro="" textlink="">
      <xdr:nvSpPr>
        <xdr:cNvPr id="11" name="CuadroTexto 5">
          <a:extLst>
            <a:ext uri="{FF2B5EF4-FFF2-40B4-BE49-F238E27FC236}">
              <a16:creationId xmlns:a16="http://schemas.microsoft.com/office/drawing/2014/main" xmlns="" id="{00000000-0008-0000-1500-000006000000}"/>
            </a:ext>
          </a:extLst>
        </xdr:cNvPr>
        <xdr:cNvSpPr txBox="1"/>
      </xdr:nvSpPr>
      <xdr:spPr>
        <a:xfrm>
          <a:off x="85725" y="8181975"/>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SERVANDOPORTONI ENCINAS</a:t>
          </a:r>
          <a:endParaRPr lang="es-MX" sz="900"/>
        </a:p>
        <a:p>
          <a:pPr algn="ctr"/>
          <a:r>
            <a:rPr lang="es-MX" sz="900"/>
            <a:t>DIRECTOR GENERAL DE ADMINISTRACION Y FINANZAS</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xdr:col>
      <xdr:colOff>249582</xdr:colOff>
      <xdr:row>0</xdr:row>
      <xdr:rowOff>47625</xdr:rowOff>
    </xdr:from>
    <xdr:ext cx="858826" cy="254557"/>
    <xdr:sp macro="" textlink="">
      <xdr:nvSpPr>
        <xdr:cNvPr id="4" name="3 CuadroTexto">
          <a:extLst>
            <a:ext uri="{FF2B5EF4-FFF2-40B4-BE49-F238E27FC236}">
              <a16:creationId xmlns:a16="http://schemas.microsoft.com/office/drawing/2014/main" xmlns="" id="{00000000-0008-0000-0800-000004000000}"/>
            </a:ext>
          </a:extLst>
        </xdr:cNvPr>
        <xdr:cNvSpPr txBox="1"/>
      </xdr:nvSpPr>
      <xdr:spPr>
        <a:xfrm>
          <a:off x="5631207" y="47625"/>
          <a:ext cx="85882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ETCA-I-07</a:t>
          </a:r>
        </a:p>
      </xdr:txBody>
    </xdr:sp>
    <xdr:clientData/>
  </xdr:oneCellAnchor>
  <xdr:oneCellAnchor>
    <xdr:from>
      <xdr:col>4</xdr:col>
      <xdr:colOff>0</xdr:colOff>
      <xdr:row>3</xdr:row>
      <xdr:rowOff>142875</xdr:rowOff>
    </xdr:from>
    <xdr:ext cx="184731" cy="264560"/>
    <xdr:sp macro="" textlink="">
      <xdr:nvSpPr>
        <xdr:cNvPr id="6" name="4 CuadroTexto">
          <a:extLst>
            <a:ext uri="{FF2B5EF4-FFF2-40B4-BE49-F238E27FC236}">
              <a16:creationId xmlns:a16="http://schemas.microsoft.com/office/drawing/2014/main" xmlns="" id="{00000000-0008-0000-0800-000006000000}"/>
            </a:ext>
          </a:extLst>
        </xdr:cNvPr>
        <xdr:cNvSpPr txBox="1"/>
      </xdr:nvSpPr>
      <xdr:spPr>
        <a:xfrm>
          <a:off x="479107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428625</xdr:colOff>
      <xdr:row>3</xdr:row>
      <xdr:rowOff>104775</xdr:rowOff>
    </xdr:from>
    <xdr:ext cx="1790699" cy="254557"/>
    <xdr:sp macro="" textlink="">
      <xdr:nvSpPr>
        <xdr:cNvPr id="7" name="6 CuadroTexto">
          <a:extLst>
            <a:ext uri="{FF2B5EF4-FFF2-40B4-BE49-F238E27FC236}">
              <a16:creationId xmlns:a16="http://schemas.microsoft.com/office/drawing/2014/main" xmlns="" id="{00000000-0008-0000-0800-000007000000}"/>
            </a:ext>
          </a:extLst>
        </xdr:cNvPr>
        <xdr:cNvSpPr txBox="1"/>
      </xdr:nvSpPr>
      <xdr:spPr>
        <a:xfrm>
          <a:off x="4686300" y="733425"/>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1</xdr:col>
      <xdr:colOff>0</xdr:colOff>
      <xdr:row>43</xdr:row>
      <xdr:rowOff>9525</xdr:rowOff>
    </xdr:from>
    <xdr:ext cx="2923441" cy="682624"/>
    <xdr:sp macro="" textlink="">
      <xdr:nvSpPr>
        <xdr:cNvPr id="9" name="CuadroTexto 5">
          <a:extLst>
            <a:ext uri="{FF2B5EF4-FFF2-40B4-BE49-F238E27FC236}">
              <a16:creationId xmlns:a16="http://schemas.microsoft.com/office/drawing/2014/main" xmlns="" id="{00000000-0008-0000-1500-000006000000}"/>
            </a:ext>
          </a:extLst>
        </xdr:cNvPr>
        <xdr:cNvSpPr txBox="1"/>
      </xdr:nvSpPr>
      <xdr:spPr>
        <a:xfrm>
          <a:off x="142875" y="8924925"/>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 PORTONI ENCINAS</a:t>
          </a:r>
          <a:endParaRPr lang="es-MX" sz="900"/>
        </a:p>
        <a:p>
          <a:pPr algn="ctr"/>
          <a:r>
            <a:rPr lang="es-MX" sz="900"/>
            <a:t>DIRECTOR GENERAL DE ADMINISTRACION Y FINANZAS</a:t>
          </a:r>
        </a:p>
      </xdr:txBody>
    </xdr:sp>
    <xdr:clientData/>
  </xdr:oneCellAnchor>
  <xdr:oneCellAnchor>
    <xdr:from>
      <xdr:col>3</xdr:col>
      <xdr:colOff>276225</xdr:colOff>
      <xdr:row>43</xdr:row>
      <xdr:rowOff>38100</xdr:rowOff>
    </xdr:from>
    <xdr:ext cx="3008314" cy="722313"/>
    <xdr:sp macro="" textlink="">
      <xdr:nvSpPr>
        <xdr:cNvPr id="10" name="CuadroTexto 5">
          <a:extLst>
            <a:ext uri="{FF2B5EF4-FFF2-40B4-BE49-F238E27FC236}">
              <a16:creationId xmlns:a16="http://schemas.microsoft.com/office/drawing/2014/main" xmlns="" id="{00000000-0008-0000-1500-000006000000}"/>
            </a:ext>
          </a:extLst>
        </xdr:cNvPr>
        <xdr:cNvSpPr txBox="1"/>
      </xdr:nvSpPr>
      <xdr:spPr>
        <a:xfrm>
          <a:off x="3419475" y="8953500"/>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7</xdr:col>
      <xdr:colOff>295275</xdr:colOff>
      <xdr:row>0</xdr:row>
      <xdr:rowOff>28575</xdr:rowOff>
    </xdr:from>
    <xdr:ext cx="1325551" cy="254557"/>
    <xdr:sp macro="" textlink="">
      <xdr:nvSpPr>
        <xdr:cNvPr id="2" name="3 CuadroTexto">
          <a:extLst>
            <a:ext uri="{FF2B5EF4-FFF2-40B4-BE49-F238E27FC236}">
              <a16:creationId xmlns:a16="http://schemas.microsoft.com/office/drawing/2014/main" xmlns="" id="{00000000-0008-0000-0900-000002000000}"/>
            </a:ext>
          </a:extLst>
        </xdr:cNvPr>
        <xdr:cNvSpPr txBox="1"/>
      </xdr:nvSpPr>
      <xdr:spPr>
        <a:xfrm>
          <a:off x="6600825" y="28575"/>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ETCA-I-07-A</a:t>
          </a:r>
        </a:p>
      </xdr:txBody>
    </xdr:sp>
    <xdr:clientData/>
  </xdr:oneCellAnchor>
  <xdr:oneCellAnchor>
    <xdr:from>
      <xdr:col>6</xdr:col>
      <xdr:colOff>657225</xdr:colOff>
      <xdr:row>3</xdr:row>
      <xdr:rowOff>133350</xdr:rowOff>
    </xdr:from>
    <xdr:ext cx="1790699" cy="254557"/>
    <xdr:sp macro="" textlink="">
      <xdr:nvSpPr>
        <xdr:cNvPr id="3" name="2 CuadroTexto">
          <a:extLst>
            <a:ext uri="{FF2B5EF4-FFF2-40B4-BE49-F238E27FC236}">
              <a16:creationId xmlns:a16="http://schemas.microsoft.com/office/drawing/2014/main" xmlns="" id="{00000000-0008-0000-0900-000003000000}"/>
            </a:ext>
          </a:extLst>
        </xdr:cNvPr>
        <xdr:cNvSpPr txBox="1"/>
      </xdr:nvSpPr>
      <xdr:spPr>
        <a:xfrm>
          <a:off x="6134100" y="533400"/>
          <a:ext cx="1790699"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5</xdr:col>
      <xdr:colOff>314325</xdr:colOff>
      <xdr:row>43</xdr:row>
      <xdr:rowOff>9525</xdr:rowOff>
    </xdr:from>
    <xdr:ext cx="3008314" cy="722313"/>
    <xdr:sp macro="" textlink="">
      <xdr:nvSpPr>
        <xdr:cNvPr id="7" name="CuadroTexto 5">
          <a:extLst>
            <a:ext uri="{FF2B5EF4-FFF2-40B4-BE49-F238E27FC236}">
              <a16:creationId xmlns:a16="http://schemas.microsoft.com/office/drawing/2014/main" xmlns="" id="{00000000-0008-0000-1500-000006000000}"/>
            </a:ext>
          </a:extLst>
        </xdr:cNvPr>
        <xdr:cNvSpPr txBox="1"/>
      </xdr:nvSpPr>
      <xdr:spPr>
        <a:xfrm>
          <a:off x="5133975" y="8591550"/>
          <a:ext cx="3008314"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000"/>
            <a:t>ING. MANUEL DE JESUS BUSTAMANTE SANDOVAL</a:t>
          </a:r>
        </a:p>
        <a:p>
          <a:pPr algn="ctr"/>
          <a:r>
            <a:rPr lang="es-MX" sz="1000"/>
            <a:t>COORDINADOR GENERAL</a:t>
          </a:r>
        </a:p>
      </xdr:txBody>
    </xdr:sp>
    <xdr:clientData/>
  </xdr:oneCellAnchor>
  <xdr:oneCellAnchor>
    <xdr:from>
      <xdr:col>1</xdr:col>
      <xdr:colOff>123825</xdr:colOff>
      <xdr:row>42</xdr:row>
      <xdr:rowOff>180975</xdr:rowOff>
    </xdr:from>
    <xdr:ext cx="2923441" cy="682624"/>
    <xdr:sp macro="" textlink="">
      <xdr:nvSpPr>
        <xdr:cNvPr id="8" name="CuadroTexto 5">
          <a:extLst>
            <a:ext uri="{FF2B5EF4-FFF2-40B4-BE49-F238E27FC236}">
              <a16:creationId xmlns:a16="http://schemas.microsoft.com/office/drawing/2014/main" xmlns="" id="{00000000-0008-0000-1500-000006000000}"/>
            </a:ext>
          </a:extLst>
        </xdr:cNvPr>
        <xdr:cNvSpPr txBox="1"/>
      </xdr:nvSpPr>
      <xdr:spPr>
        <a:xfrm>
          <a:off x="438150" y="8572500"/>
          <a:ext cx="2923441"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900"/>
            <a:t>ING</a:t>
          </a:r>
          <a:r>
            <a:rPr lang="es-MX" sz="900" baseline="0"/>
            <a:t>. MIGUEL SERVANDOPORTONI ENCINAS</a:t>
          </a:r>
          <a:endParaRPr lang="es-MX" sz="900"/>
        </a:p>
        <a:p>
          <a:pPr algn="ctr"/>
          <a:r>
            <a:rPr lang="es-MX" sz="900"/>
            <a:t>DIRECTOR GENERAL DE ADMINISTRACION Y FINANZAS</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erica%20Encinas/AppData/Roaming/Microsoft/Excel/PT%20Gastos%20x%20partida%20ppt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row r="3">
          <cell r="B3" t="str">
            <v xml:space="preserve"> PARTIDA PRESUPUESTAL</v>
          </cell>
          <cell r="C3" t="str">
            <v>DESCRIPCION</v>
          </cell>
          <cell r="D3" t="str">
            <v>PRESUPUESTO AUTORIZADO</v>
          </cell>
          <cell r="E3">
            <v>0</v>
          </cell>
          <cell r="F3">
            <v>0</v>
          </cell>
          <cell r="G3">
            <v>0</v>
          </cell>
          <cell r="H3" t="str">
            <v>COMPROMETIDO</v>
          </cell>
          <cell r="I3" t="str">
            <v>DEVENGADO</v>
          </cell>
          <cell r="J3" t="str">
            <v>EJERCIDO</v>
          </cell>
          <cell r="K3" t="str">
            <v>PAGADO</v>
          </cell>
          <cell r="L3" t="str">
            <v>DISPONIBLE P Comprometer</v>
          </cell>
          <cell r="M3" t="str">
            <v>CREDITO DISPONIBLE</v>
          </cell>
        </row>
        <row r="4">
          <cell r="B4">
            <v>0</v>
          </cell>
          <cell r="C4">
            <v>0</v>
          </cell>
          <cell r="D4" t="str">
            <v>APROBADO</v>
          </cell>
          <cell r="E4" t="str">
            <v>AMPLIACIONES</v>
          </cell>
          <cell r="F4" t="str">
            <v>DEDUCCIONES</v>
          </cell>
          <cell r="G4" t="str">
            <v>MODIFICADO</v>
          </cell>
          <cell r="H4">
            <v>0</v>
          </cell>
          <cell r="I4">
            <v>0</v>
          </cell>
          <cell r="J4">
            <v>0</v>
          </cell>
          <cell r="K4">
            <v>0</v>
          </cell>
          <cell r="L4">
            <v>0</v>
          </cell>
          <cell r="M4">
            <v>0</v>
          </cell>
        </row>
        <row r="5">
          <cell r="B5">
            <v>1000</v>
          </cell>
          <cell r="C5" t="str">
            <v>SERVICIOS PERSONALES</v>
          </cell>
          <cell r="D5">
            <v>21474408.129999995</v>
          </cell>
          <cell r="E5">
            <v>0</v>
          </cell>
          <cell r="F5">
            <v>0</v>
          </cell>
          <cell r="G5">
            <v>21474408.129999995</v>
          </cell>
          <cell r="H5">
            <v>20532256.680000003</v>
          </cell>
          <cell r="I5">
            <v>20532256.680000003</v>
          </cell>
          <cell r="J5">
            <v>20532256.680000003</v>
          </cell>
          <cell r="K5">
            <v>20532256.680000003</v>
          </cell>
          <cell r="L5">
            <v>942151.45000000019</v>
          </cell>
          <cell r="M5">
            <v>942151.45000000019</v>
          </cell>
        </row>
        <row r="6">
          <cell r="B6" t="str">
            <v>11301</v>
          </cell>
          <cell r="C6" t="str">
            <v>Sueldos</v>
          </cell>
          <cell r="D6">
            <v>5444965.6600000001</v>
          </cell>
          <cell r="E6">
            <v>0</v>
          </cell>
          <cell r="F6">
            <v>0</v>
          </cell>
          <cell r="G6">
            <v>5444965.6600000001</v>
          </cell>
          <cell r="H6">
            <v>5349218.26</v>
          </cell>
          <cell r="I6">
            <v>5349218.26</v>
          </cell>
          <cell r="J6">
            <v>5349218.26</v>
          </cell>
          <cell r="K6">
            <v>5349218.26</v>
          </cell>
          <cell r="L6">
            <v>95747.400000000373</v>
          </cell>
          <cell r="M6">
            <v>95747.400000000373</v>
          </cell>
        </row>
        <row r="7">
          <cell r="B7" t="str">
            <v>11303</v>
          </cell>
          <cell r="C7" t="str">
            <v>Remuneraciones Diversas</v>
          </cell>
          <cell r="D7">
            <v>1804239.54</v>
          </cell>
          <cell r="E7">
            <v>0</v>
          </cell>
          <cell r="F7">
            <v>0</v>
          </cell>
          <cell r="G7">
            <v>1804239.54</v>
          </cell>
          <cell r="H7">
            <v>1718192.7000000007</v>
          </cell>
          <cell r="I7">
            <v>1718192.7000000007</v>
          </cell>
          <cell r="J7">
            <v>1718192.7000000007</v>
          </cell>
          <cell r="K7">
            <v>1718192.7000000007</v>
          </cell>
          <cell r="L7">
            <v>86046.839999999385</v>
          </cell>
          <cell r="M7">
            <v>86046.839999999385</v>
          </cell>
        </row>
        <row r="8">
          <cell r="B8" t="str">
            <v>11305</v>
          </cell>
          <cell r="C8" t="str">
            <v>Compensaciones por Riesgos Profesionales</v>
          </cell>
          <cell r="D8">
            <v>0</v>
          </cell>
          <cell r="E8">
            <v>0</v>
          </cell>
          <cell r="F8">
            <v>0</v>
          </cell>
          <cell r="G8">
            <v>0</v>
          </cell>
          <cell r="H8">
            <v>0</v>
          </cell>
          <cell r="I8">
            <v>0</v>
          </cell>
          <cell r="J8">
            <v>0</v>
          </cell>
          <cell r="K8">
            <v>0</v>
          </cell>
          <cell r="L8">
            <v>0</v>
          </cell>
          <cell r="M8">
            <v>0</v>
          </cell>
        </row>
        <row r="9">
          <cell r="B9" t="str">
            <v>11306</v>
          </cell>
          <cell r="C9" t="str">
            <v>Riesgo Laboral</v>
          </cell>
          <cell r="D9">
            <v>4423021.57</v>
          </cell>
          <cell r="E9">
            <v>0</v>
          </cell>
          <cell r="F9">
            <v>0</v>
          </cell>
          <cell r="G9">
            <v>4423021.57</v>
          </cell>
          <cell r="H9">
            <v>5656271.3399999999</v>
          </cell>
          <cell r="I9">
            <v>5656271.3399999999</v>
          </cell>
          <cell r="J9">
            <v>5656271.3399999999</v>
          </cell>
          <cell r="K9">
            <v>5656271.3399999999</v>
          </cell>
          <cell r="L9">
            <v>-1233249.7699999996</v>
          </cell>
          <cell r="M9">
            <v>-1233249.7699999996</v>
          </cell>
        </row>
        <row r="10">
          <cell r="B10" t="str">
            <v>11307</v>
          </cell>
          <cell r="C10" t="str">
            <v>Ayuda Para Habitación</v>
          </cell>
          <cell r="D10">
            <v>1125296.6499999999</v>
          </cell>
          <cell r="E10">
            <v>0</v>
          </cell>
          <cell r="F10">
            <v>0</v>
          </cell>
          <cell r="G10">
            <v>1125296.6499999999</v>
          </cell>
          <cell r="H10">
            <v>1013033.58</v>
          </cell>
          <cell r="I10">
            <v>1013033.58</v>
          </cell>
          <cell r="J10">
            <v>1013033.58</v>
          </cell>
          <cell r="K10">
            <v>1013033.58</v>
          </cell>
          <cell r="L10">
            <v>112263.06999999995</v>
          </cell>
          <cell r="M10">
            <v>112263.06999999995</v>
          </cell>
        </row>
        <row r="11">
          <cell r="B11" t="str">
            <v>11310</v>
          </cell>
          <cell r="C11" t="str">
            <v>Ayuda Energía Electrica</v>
          </cell>
          <cell r="D11">
            <v>750198.79</v>
          </cell>
          <cell r="E11">
            <v>0</v>
          </cell>
          <cell r="F11">
            <v>0</v>
          </cell>
          <cell r="G11">
            <v>750198.79</v>
          </cell>
          <cell r="H11">
            <v>675356.80999999994</v>
          </cell>
          <cell r="I11">
            <v>675356.80999999994</v>
          </cell>
          <cell r="J11">
            <v>675356.80999999994</v>
          </cell>
          <cell r="K11">
            <v>675356.80999999994</v>
          </cell>
          <cell r="L11">
            <v>74841.980000000098</v>
          </cell>
          <cell r="M11">
            <v>74841.980000000098</v>
          </cell>
        </row>
        <row r="12">
          <cell r="B12" t="str">
            <v>13101</v>
          </cell>
          <cell r="C12" t="str">
            <v>Primas y Acred por Años de Servicio Eftvo Prestado</v>
          </cell>
          <cell r="D12">
            <v>175274.27</v>
          </cell>
          <cell r="E12">
            <v>0</v>
          </cell>
          <cell r="F12">
            <v>0</v>
          </cell>
          <cell r="G12">
            <v>175274.27</v>
          </cell>
          <cell r="H12">
            <v>55039.150000000009</v>
          </cell>
          <cell r="I12">
            <v>55039.150000000009</v>
          </cell>
          <cell r="J12">
            <v>55039.150000000009</v>
          </cell>
          <cell r="K12">
            <v>55039.150000000009</v>
          </cell>
          <cell r="L12">
            <v>120235.11999999998</v>
          </cell>
          <cell r="M12">
            <v>120235.11999999998</v>
          </cell>
        </row>
        <row r="13">
          <cell r="B13" t="str">
            <v>13201</v>
          </cell>
          <cell r="C13" t="str">
            <v>Prima Vacacional</v>
          </cell>
          <cell r="D13">
            <v>589735.42000000004</v>
          </cell>
          <cell r="E13">
            <v>0</v>
          </cell>
          <cell r="F13">
            <v>0</v>
          </cell>
          <cell r="G13">
            <v>589735.42000000004</v>
          </cell>
          <cell r="H13">
            <v>95431.53</v>
          </cell>
          <cell r="I13">
            <v>95431.53</v>
          </cell>
          <cell r="J13">
            <v>95431.53</v>
          </cell>
          <cell r="K13">
            <v>95431.53</v>
          </cell>
          <cell r="L13">
            <v>494303.89</v>
          </cell>
          <cell r="M13">
            <v>494303.89</v>
          </cell>
        </row>
        <row r="14">
          <cell r="B14" t="str">
            <v>13202</v>
          </cell>
          <cell r="C14" t="str">
            <v>Gratificaciones por Fin de Año</v>
          </cell>
          <cell r="D14">
            <v>1360110.87</v>
          </cell>
          <cell r="E14">
            <v>0</v>
          </cell>
          <cell r="F14">
            <v>0</v>
          </cell>
          <cell r="G14">
            <v>1360110.87</v>
          </cell>
          <cell r="H14">
            <v>200040.58000000002</v>
          </cell>
          <cell r="I14">
            <v>200040.58000000002</v>
          </cell>
          <cell r="J14">
            <v>200040.58000000002</v>
          </cell>
          <cell r="K14">
            <v>200040.58000000002</v>
          </cell>
          <cell r="L14">
            <v>1160070.29</v>
          </cell>
          <cell r="M14">
            <v>1160070.29</v>
          </cell>
        </row>
        <row r="15">
          <cell r="B15" t="str">
            <v>13203</v>
          </cell>
          <cell r="C15" t="str">
            <v>Compensaciones por Ajuste de Calendario</v>
          </cell>
          <cell r="D15">
            <v>0</v>
          </cell>
          <cell r="E15">
            <v>0</v>
          </cell>
          <cell r="F15">
            <v>0</v>
          </cell>
          <cell r="G15">
            <v>0</v>
          </cell>
          <cell r="H15">
            <v>0</v>
          </cell>
          <cell r="I15">
            <v>0</v>
          </cell>
          <cell r="J15">
            <v>0</v>
          </cell>
          <cell r="K15">
            <v>0</v>
          </cell>
          <cell r="L15">
            <v>0</v>
          </cell>
          <cell r="M15">
            <v>0</v>
          </cell>
        </row>
        <row r="16">
          <cell r="B16" t="str">
            <v>13204</v>
          </cell>
          <cell r="C16" t="str">
            <v>Compensacion por Bono Navideño</v>
          </cell>
          <cell r="D16">
            <v>0</v>
          </cell>
          <cell r="E16">
            <v>0</v>
          </cell>
          <cell r="F16">
            <v>0</v>
          </cell>
          <cell r="G16">
            <v>0</v>
          </cell>
          <cell r="H16">
            <v>0</v>
          </cell>
          <cell r="I16">
            <v>0</v>
          </cell>
          <cell r="J16">
            <v>0</v>
          </cell>
          <cell r="K16">
            <v>0</v>
          </cell>
          <cell r="L16">
            <v>0</v>
          </cell>
          <cell r="M16">
            <v>0</v>
          </cell>
        </row>
        <row r="17">
          <cell r="B17" t="str">
            <v>13403</v>
          </cell>
          <cell r="C17" t="str">
            <v>Estimulos al Personal de Confianza</v>
          </cell>
          <cell r="D17">
            <v>0</v>
          </cell>
          <cell r="E17">
            <v>0</v>
          </cell>
          <cell r="F17">
            <v>0</v>
          </cell>
          <cell r="G17">
            <v>0</v>
          </cell>
          <cell r="H17">
            <v>0</v>
          </cell>
          <cell r="I17">
            <v>0</v>
          </cell>
          <cell r="J17">
            <v>0</v>
          </cell>
          <cell r="K17">
            <v>0</v>
          </cell>
          <cell r="L17">
            <v>0</v>
          </cell>
          <cell r="M17">
            <v>0</v>
          </cell>
        </row>
        <row r="18">
          <cell r="B18" t="str">
            <v>14101</v>
          </cell>
          <cell r="C18" t="str">
            <v>Cuotas por Servicio Medico del Isssteson</v>
          </cell>
          <cell r="D18">
            <v>902295.22</v>
          </cell>
          <cell r="E18">
            <v>0</v>
          </cell>
          <cell r="F18">
            <v>0</v>
          </cell>
          <cell r="G18">
            <v>902295.22</v>
          </cell>
          <cell r="H18">
            <v>962407.8</v>
          </cell>
          <cell r="I18">
            <v>962407.8</v>
          </cell>
          <cell r="J18">
            <v>962407.8</v>
          </cell>
          <cell r="K18">
            <v>962407.8</v>
          </cell>
          <cell r="L18">
            <v>-60112.580000000075</v>
          </cell>
          <cell r="M18">
            <v>-60112.580000000075</v>
          </cell>
        </row>
        <row r="19">
          <cell r="B19" t="str">
            <v>14102</v>
          </cell>
          <cell r="C19" t="str">
            <v>Cuotas por Seguro de Vida Isssteson</v>
          </cell>
          <cell r="D19">
            <v>95.76</v>
          </cell>
          <cell r="E19">
            <v>0</v>
          </cell>
          <cell r="F19">
            <v>0</v>
          </cell>
          <cell r="G19">
            <v>95.76</v>
          </cell>
          <cell r="H19">
            <v>93.499999999999986</v>
          </cell>
          <cell r="I19">
            <v>93.499999999999986</v>
          </cell>
          <cell r="J19">
            <v>93.499999999999986</v>
          </cell>
          <cell r="K19">
            <v>93.499999999999986</v>
          </cell>
          <cell r="L19">
            <v>2.2600000000000193</v>
          </cell>
          <cell r="M19">
            <v>2.2600000000000193</v>
          </cell>
        </row>
        <row r="20">
          <cell r="B20" t="str">
            <v>14103</v>
          </cell>
          <cell r="C20" t="str">
            <v>Cuotas por Seguro de Retiro al Isssteson</v>
          </cell>
          <cell r="D20">
            <v>1486.84</v>
          </cell>
          <cell r="E20">
            <v>0</v>
          </cell>
          <cell r="F20">
            <v>0</v>
          </cell>
          <cell r="G20">
            <v>1486.84</v>
          </cell>
          <cell r="H20">
            <v>1436.96</v>
          </cell>
          <cell r="I20">
            <v>1436.96</v>
          </cell>
          <cell r="J20">
            <v>1436.96</v>
          </cell>
          <cell r="K20">
            <v>1436.96</v>
          </cell>
          <cell r="L20">
            <v>49.879999999999882</v>
          </cell>
          <cell r="M20">
            <v>49.879999999999882</v>
          </cell>
        </row>
        <row r="21">
          <cell r="B21" t="str">
            <v>14104</v>
          </cell>
          <cell r="C21" t="str">
            <v>Asignaciones para Prestamos a Corto Plazo</v>
          </cell>
          <cell r="D21">
            <v>53076.19</v>
          </cell>
          <cell r="E21">
            <v>0</v>
          </cell>
          <cell r="F21">
            <v>0</v>
          </cell>
          <cell r="G21">
            <v>53076.19</v>
          </cell>
          <cell r="H21">
            <v>49175.920000000006</v>
          </cell>
          <cell r="I21">
            <v>49175.920000000006</v>
          </cell>
          <cell r="J21">
            <v>49175.920000000006</v>
          </cell>
          <cell r="K21">
            <v>49175.920000000006</v>
          </cell>
          <cell r="L21">
            <v>3900.2699999999968</v>
          </cell>
          <cell r="M21">
            <v>3900.2699999999968</v>
          </cell>
        </row>
        <row r="22">
          <cell r="B22" t="str">
            <v>14105</v>
          </cell>
          <cell r="C22" t="str">
            <v>Asignaciones para Prestamos Prendarios</v>
          </cell>
          <cell r="D22">
            <v>53076.19</v>
          </cell>
          <cell r="E22">
            <v>0</v>
          </cell>
          <cell r="F22">
            <v>0</v>
          </cell>
          <cell r="G22">
            <v>53076.19</v>
          </cell>
          <cell r="H22">
            <v>49175.920000000006</v>
          </cell>
          <cell r="I22">
            <v>49175.920000000006</v>
          </cell>
          <cell r="J22">
            <v>49175.920000000006</v>
          </cell>
          <cell r="K22">
            <v>49175.920000000006</v>
          </cell>
          <cell r="L22">
            <v>3900.2699999999968</v>
          </cell>
          <cell r="M22">
            <v>3900.2699999999968</v>
          </cell>
        </row>
        <row r="23">
          <cell r="B23" t="str">
            <v>14106</v>
          </cell>
          <cell r="C23" t="str">
            <v>Otras prestaciones de Seguridad Social</v>
          </cell>
          <cell r="D23">
            <v>318457.13</v>
          </cell>
          <cell r="E23">
            <v>0</v>
          </cell>
          <cell r="F23">
            <v>0</v>
          </cell>
          <cell r="G23">
            <v>318457.13</v>
          </cell>
          <cell r="H23">
            <v>245894.48</v>
          </cell>
          <cell r="I23">
            <v>245894.48</v>
          </cell>
          <cell r="J23">
            <v>245894.48</v>
          </cell>
          <cell r="K23">
            <v>245894.48</v>
          </cell>
          <cell r="L23">
            <v>72562.649999999994</v>
          </cell>
          <cell r="M23">
            <v>72562.649999999994</v>
          </cell>
        </row>
        <row r="24">
          <cell r="B24" t="str">
            <v>14107</v>
          </cell>
          <cell r="C24" t="str">
            <v>Cuotas p/Infraestructura,Equipamiento y Mantto Hos</v>
          </cell>
          <cell r="D24">
            <v>106152.39</v>
          </cell>
          <cell r="E24">
            <v>0</v>
          </cell>
          <cell r="F24">
            <v>0</v>
          </cell>
          <cell r="G24">
            <v>106152.39</v>
          </cell>
          <cell r="H24">
            <v>98354.08</v>
          </cell>
          <cell r="I24">
            <v>98354.08</v>
          </cell>
          <cell r="J24">
            <v>98354.08</v>
          </cell>
          <cell r="K24">
            <v>98354.08</v>
          </cell>
          <cell r="L24">
            <v>7798.3099999999977</v>
          </cell>
          <cell r="M24">
            <v>7798.3099999999977</v>
          </cell>
        </row>
        <row r="25">
          <cell r="B25" t="str">
            <v>14201</v>
          </cell>
          <cell r="C25" t="str">
            <v>Cuotas al Fovisssteson</v>
          </cell>
          <cell r="D25">
            <v>424609.5</v>
          </cell>
          <cell r="E25">
            <v>0</v>
          </cell>
          <cell r="F25">
            <v>0</v>
          </cell>
          <cell r="G25">
            <v>424609.5</v>
          </cell>
          <cell r="H25">
            <v>393432.23</v>
          </cell>
          <cell r="I25">
            <v>393432.23</v>
          </cell>
          <cell r="J25">
            <v>393432.23</v>
          </cell>
          <cell r="K25">
            <v>393432.23</v>
          </cell>
          <cell r="L25">
            <v>31177.270000000019</v>
          </cell>
          <cell r="M25">
            <v>31177.270000000019</v>
          </cell>
        </row>
        <row r="26">
          <cell r="B26" t="str">
            <v>14301</v>
          </cell>
          <cell r="C26" t="str">
            <v>Pagas de Defuncion,Pensiones y Jubilaciones</v>
          </cell>
          <cell r="D26">
            <v>1804590.42</v>
          </cell>
          <cell r="E26">
            <v>0</v>
          </cell>
          <cell r="F26">
            <v>0</v>
          </cell>
          <cell r="G26">
            <v>1804590.42</v>
          </cell>
          <cell r="H26">
            <v>1721269.73</v>
          </cell>
          <cell r="I26">
            <v>1721269.73</v>
          </cell>
          <cell r="J26">
            <v>1721269.73</v>
          </cell>
          <cell r="K26">
            <v>1721269.73</v>
          </cell>
          <cell r="L26">
            <v>83320.689999999944</v>
          </cell>
          <cell r="M26">
            <v>83320.689999999944</v>
          </cell>
        </row>
        <row r="27">
          <cell r="B27" t="str">
            <v>17102</v>
          </cell>
          <cell r="C27" t="str">
            <v>Estimulos al Personal</v>
          </cell>
          <cell r="D27">
            <v>2137725.7200000002</v>
          </cell>
          <cell r="E27">
            <v>0</v>
          </cell>
          <cell r="F27">
            <v>0</v>
          </cell>
          <cell r="G27">
            <v>2137725.7200000002</v>
          </cell>
          <cell r="H27">
            <v>2248432.1100000003</v>
          </cell>
          <cell r="I27">
            <v>2248432.1100000003</v>
          </cell>
          <cell r="J27">
            <v>2248432.1100000003</v>
          </cell>
          <cell r="K27">
            <v>2248432.1100000003</v>
          </cell>
          <cell r="L27">
            <v>-110706.39000000013</v>
          </cell>
          <cell r="M27">
            <v>-110706.39000000013</v>
          </cell>
        </row>
        <row r="28">
          <cell r="B28">
            <v>2000</v>
          </cell>
          <cell r="C28" t="str">
            <v>MATERIALES Y SUMINISTROS</v>
          </cell>
          <cell r="D28">
            <v>1586500.06</v>
          </cell>
          <cell r="E28">
            <v>110000</v>
          </cell>
          <cell r="F28">
            <v>110000</v>
          </cell>
          <cell r="G28">
            <v>1586500.06</v>
          </cell>
          <cell r="H28">
            <v>880286.3</v>
          </cell>
          <cell r="I28">
            <v>880286.3</v>
          </cell>
          <cell r="J28">
            <v>880286.3</v>
          </cell>
          <cell r="K28">
            <v>880286.3</v>
          </cell>
          <cell r="L28">
            <v>706213.76</v>
          </cell>
          <cell r="M28">
            <v>706213.76</v>
          </cell>
        </row>
        <row r="29">
          <cell r="B29" t="str">
            <v>21101</v>
          </cell>
          <cell r="C29" t="str">
            <v>Materiales, utiles y equipos menores de oficina</v>
          </cell>
          <cell r="D29">
            <v>400000</v>
          </cell>
          <cell r="E29">
            <v>0</v>
          </cell>
          <cell r="F29">
            <v>100000</v>
          </cell>
          <cell r="G29">
            <v>300000</v>
          </cell>
          <cell r="H29">
            <v>92333.53</v>
          </cell>
          <cell r="I29">
            <v>92333.53</v>
          </cell>
          <cell r="J29">
            <v>92333.53</v>
          </cell>
          <cell r="K29">
            <v>92333.53</v>
          </cell>
          <cell r="L29">
            <v>207666.47</v>
          </cell>
          <cell r="M29">
            <v>207666.47</v>
          </cell>
        </row>
        <row r="30">
          <cell r="B30" t="str">
            <v>21201</v>
          </cell>
          <cell r="C30" t="str">
            <v>Materiales y Utiles de Impresión y Reprodución</v>
          </cell>
          <cell r="D30">
            <v>150000.01</v>
          </cell>
          <cell r="E30">
            <v>0</v>
          </cell>
          <cell r="F30">
            <v>0</v>
          </cell>
          <cell r="G30">
            <v>150000.01</v>
          </cell>
          <cell r="H30">
            <v>127274.48999999999</v>
          </cell>
          <cell r="I30">
            <v>127274.48999999999</v>
          </cell>
          <cell r="J30">
            <v>127274.48999999999</v>
          </cell>
          <cell r="K30">
            <v>127274.48999999999</v>
          </cell>
          <cell r="L30">
            <v>22725.520000000019</v>
          </cell>
          <cell r="M30">
            <v>22725.520000000019</v>
          </cell>
        </row>
        <row r="31">
          <cell r="B31" t="str">
            <v>21501</v>
          </cell>
          <cell r="C31" t="str">
            <v>Material para Información</v>
          </cell>
          <cell r="D31">
            <v>300000</v>
          </cell>
          <cell r="E31">
            <v>100000</v>
          </cell>
          <cell r="F31">
            <v>0</v>
          </cell>
          <cell r="G31">
            <v>400000</v>
          </cell>
          <cell r="H31">
            <v>145976.28</v>
          </cell>
          <cell r="I31">
            <v>145976.28</v>
          </cell>
          <cell r="J31">
            <v>145976.28</v>
          </cell>
          <cell r="K31">
            <v>145976.28</v>
          </cell>
          <cell r="L31">
            <v>254023.72</v>
          </cell>
          <cell r="M31">
            <v>254023.72</v>
          </cell>
        </row>
        <row r="32">
          <cell r="B32" t="str">
            <v>21601</v>
          </cell>
          <cell r="C32" t="str">
            <v>Material de Limpieza</v>
          </cell>
          <cell r="D32">
            <v>10000.01</v>
          </cell>
          <cell r="E32">
            <v>0</v>
          </cell>
          <cell r="F32">
            <v>0</v>
          </cell>
          <cell r="G32">
            <v>10000.01</v>
          </cell>
          <cell r="H32">
            <v>4059.55</v>
          </cell>
          <cell r="I32">
            <v>4059.55</v>
          </cell>
          <cell r="J32">
            <v>4059.55</v>
          </cell>
          <cell r="K32">
            <v>4059.55</v>
          </cell>
          <cell r="L32">
            <v>5940.46</v>
          </cell>
          <cell r="M32">
            <v>5940.46</v>
          </cell>
        </row>
        <row r="33">
          <cell r="B33" t="str">
            <v>21801</v>
          </cell>
          <cell r="C33" t="str">
            <v>Placas, Engomados, Calcomanías y Hologramas</v>
          </cell>
          <cell r="D33">
            <v>10500</v>
          </cell>
          <cell r="E33">
            <v>0</v>
          </cell>
          <cell r="F33">
            <v>0</v>
          </cell>
          <cell r="G33">
            <v>10500</v>
          </cell>
          <cell r="H33">
            <v>10400</v>
          </cell>
          <cell r="I33">
            <v>10400</v>
          </cell>
          <cell r="J33">
            <v>10400</v>
          </cell>
          <cell r="K33">
            <v>10400</v>
          </cell>
          <cell r="L33">
            <v>100</v>
          </cell>
          <cell r="M33">
            <v>100</v>
          </cell>
        </row>
        <row r="34">
          <cell r="B34" t="str">
            <v>22101</v>
          </cell>
          <cell r="C34" t="str">
            <v>Productos Alimenticios p/el Personal en las inst.</v>
          </cell>
          <cell r="D34">
            <v>70000.009999999995</v>
          </cell>
          <cell r="E34">
            <v>10000</v>
          </cell>
          <cell r="F34">
            <v>0</v>
          </cell>
          <cell r="G34">
            <v>80000.009999999995</v>
          </cell>
          <cell r="H34">
            <v>79798.390000000014</v>
          </cell>
          <cell r="I34">
            <v>79798.390000000014</v>
          </cell>
          <cell r="J34">
            <v>79798.390000000014</v>
          </cell>
          <cell r="K34">
            <v>79798.390000000014</v>
          </cell>
          <cell r="L34">
            <v>201.61999999998079</v>
          </cell>
          <cell r="M34">
            <v>201.61999999998079</v>
          </cell>
        </row>
        <row r="35">
          <cell r="B35" t="str">
            <v>22301</v>
          </cell>
          <cell r="C35" t="str">
            <v>Utensilios para el Servicio de Alimentación</v>
          </cell>
          <cell r="D35">
            <v>5000</v>
          </cell>
          <cell r="E35">
            <v>0</v>
          </cell>
          <cell r="F35">
            <v>0</v>
          </cell>
          <cell r="G35">
            <v>5000</v>
          </cell>
          <cell r="H35">
            <v>1533.2800000000002</v>
          </cell>
          <cell r="I35">
            <v>1533.2800000000002</v>
          </cell>
          <cell r="J35">
            <v>1533.2800000000002</v>
          </cell>
          <cell r="K35">
            <v>1533.2800000000002</v>
          </cell>
          <cell r="L35">
            <v>3466.72</v>
          </cell>
          <cell r="M35">
            <v>3466.72</v>
          </cell>
        </row>
        <row r="36">
          <cell r="B36" t="str">
            <v>24101</v>
          </cell>
          <cell r="C36" t="str">
            <v>Productos Minerales NO Métalicos</v>
          </cell>
          <cell r="D36">
            <v>0</v>
          </cell>
          <cell r="E36">
            <v>0</v>
          </cell>
          <cell r="F36">
            <v>0</v>
          </cell>
          <cell r="G36">
            <v>0</v>
          </cell>
          <cell r="H36">
            <v>0</v>
          </cell>
          <cell r="I36">
            <v>0</v>
          </cell>
          <cell r="J36">
            <v>0</v>
          </cell>
          <cell r="K36">
            <v>0</v>
          </cell>
          <cell r="L36">
            <v>0</v>
          </cell>
          <cell r="M36">
            <v>0</v>
          </cell>
        </row>
        <row r="37">
          <cell r="B37" t="str">
            <v>24501</v>
          </cell>
          <cell r="C37" t="str">
            <v>Vidrioy Productos de Vidrio</v>
          </cell>
          <cell r="D37">
            <v>0</v>
          </cell>
          <cell r="E37">
            <v>0</v>
          </cell>
          <cell r="F37">
            <v>0</v>
          </cell>
          <cell r="G37">
            <v>0</v>
          </cell>
          <cell r="H37">
            <v>0</v>
          </cell>
          <cell r="I37">
            <v>0</v>
          </cell>
          <cell r="J37">
            <v>0</v>
          </cell>
          <cell r="K37">
            <v>0</v>
          </cell>
          <cell r="L37">
            <v>0</v>
          </cell>
          <cell r="M37">
            <v>0</v>
          </cell>
        </row>
        <row r="38">
          <cell r="B38" t="str">
            <v>24601</v>
          </cell>
          <cell r="C38" t="str">
            <v>Material Eléctrico y Electrónico</v>
          </cell>
          <cell r="D38">
            <v>0</v>
          </cell>
          <cell r="E38">
            <v>0</v>
          </cell>
          <cell r="F38">
            <v>0</v>
          </cell>
          <cell r="G38">
            <v>0</v>
          </cell>
          <cell r="H38">
            <v>0</v>
          </cell>
          <cell r="I38">
            <v>0</v>
          </cell>
          <cell r="J38">
            <v>0</v>
          </cell>
          <cell r="K38">
            <v>0</v>
          </cell>
          <cell r="L38">
            <v>0</v>
          </cell>
          <cell r="M38">
            <v>0</v>
          </cell>
        </row>
        <row r="39">
          <cell r="B39" t="str">
            <v>24701</v>
          </cell>
          <cell r="C39" t="str">
            <v>Articulos Metálicos para la Construcción</v>
          </cell>
          <cell r="D39">
            <v>0</v>
          </cell>
          <cell r="E39">
            <v>0</v>
          </cell>
          <cell r="F39">
            <v>0</v>
          </cell>
          <cell r="G39">
            <v>0</v>
          </cell>
          <cell r="H39">
            <v>0</v>
          </cell>
          <cell r="I39">
            <v>0</v>
          </cell>
          <cell r="J39">
            <v>0</v>
          </cell>
          <cell r="K39">
            <v>0</v>
          </cell>
          <cell r="L39">
            <v>0</v>
          </cell>
          <cell r="M39">
            <v>0</v>
          </cell>
        </row>
        <row r="40">
          <cell r="B40" t="str">
            <v>24801</v>
          </cell>
          <cell r="C40" t="str">
            <v>Materiales Complementarios</v>
          </cell>
          <cell r="D40">
            <v>10000.01</v>
          </cell>
          <cell r="E40">
            <v>0</v>
          </cell>
          <cell r="F40">
            <v>10000</v>
          </cell>
          <cell r="G40">
            <v>1.0000000000218279E-2</v>
          </cell>
          <cell r="H40">
            <v>0</v>
          </cell>
          <cell r="I40">
            <v>0</v>
          </cell>
          <cell r="J40">
            <v>0</v>
          </cell>
          <cell r="K40">
            <v>0</v>
          </cell>
          <cell r="L40">
            <v>1.0000000000218279E-2</v>
          </cell>
          <cell r="M40">
            <v>1.0000000000218279E-2</v>
          </cell>
        </row>
        <row r="41">
          <cell r="B41" t="str">
            <v>25301</v>
          </cell>
          <cell r="C41" t="str">
            <v>Medicinas y Productos Farmaceuticos</v>
          </cell>
          <cell r="D41">
            <v>1000</v>
          </cell>
          <cell r="E41">
            <v>0</v>
          </cell>
          <cell r="F41">
            <v>0</v>
          </cell>
          <cell r="G41">
            <v>1000</v>
          </cell>
          <cell r="H41">
            <v>0</v>
          </cell>
          <cell r="I41">
            <v>0</v>
          </cell>
          <cell r="J41">
            <v>0</v>
          </cell>
          <cell r="K41">
            <v>0</v>
          </cell>
          <cell r="L41">
            <v>1000</v>
          </cell>
          <cell r="M41">
            <v>1000</v>
          </cell>
        </row>
        <row r="42">
          <cell r="B42" t="str">
            <v>26101</v>
          </cell>
          <cell r="C42" t="str">
            <v>Combustibles</v>
          </cell>
          <cell r="D42">
            <v>300000</v>
          </cell>
          <cell r="E42">
            <v>0</v>
          </cell>
          <cell r="F42">
            <v>0</v>
          </cell>
          <cell r="G42">
            <v>300000</v>
          </cell>
          <cell r="H42">
            <v>285316.41000000003</v>
          </cell>
          <cell r="I42">
            <v>285316.41000000003</v>
          </cell>
          <cell r="J42">
            <v>285316.41000000003</v>
          </cell>
          <cell r="K42">
            <v>285316.41000000003</v>
          </cell>
          <cell r="L42">
            <v>14683.589999999967</v>
          </cell>
          <cell r="M42">
            <v>14683.589999999967</v>
          </cell>
        </row>
        <row r="43">
          <cell r="B43" t="str">
            <v>27101</v>
          </cell>
          <cell r="C43" t="str">
            <v>Vestuario y Uniformes</v>
          </cell>
          <cell r="D43">
            <v>0</v>
          </cell>
          <cell r="E43">
            <v>0</v>
          </cell>
          <cell r="F43">
            <v>0</v>
          </cell>
          <cell r="G43">
            <v>0</v>
          </cell>
          <cell r="H43">
            <v>0</v>
          </cell>
          <cell r="I43">
            <v>0</v>
          </cell>
          <cell r="J43">
            <v>0</v>
          </cell>
          <cell r="K43">
            <v>0</v>
          </cell>
          <cell r="L43">
            <v>0</v>
          </cell>
          <cell r="M43">
            <v>0</v>
          </cell>
        </row>
        <row r="44">
          <cell r="B44" t="str">
            <v>29101</v>
          </cell>
          <cell r="C44" t="str">
            <v>Herramientas Menores</v>
          </cell>
          <cell r="D44">
            <v>100000.01</v>
          </cell>
          <cell r="E44">
            <v>0</v>
          </cell>
          <cell r="F44">
            <v>0</v>
          </cell>
          <cell r="G44">
            <v>100000.01</v>
          </cell>
          <cell r="H44">
            <v>48051.619999999995</v>
          </cell>
          <cell r="I44">
            <v>48051.619999999995</v>
          </cell>
          <cell r="J44">
            <v>48051.619999999995</v>
          </cell>
          <cell r="K44">
            <v>48051.619999999995</v>
          </cell>
          <cell r="L44">
            <v>51948.39</v>
          </cell>
          <cell r="M44">
            <v>51948.39</v>
          </cell>
        </row>
        <row r="45">
          <cell r="B45" t="str">
            <v>29401</v>
          </cell>
          <cell r="C45" t="str">
            <v>Refac y accs menores de eq. computo y tec de infor</v>
          </cell>
          <cell r="D45">
            <v>80000</v>
          </cell>
          <cell r="E45">
            <v>0</v>
          </cell>
          <cell r="F45">
            <v>0</v>
          </cell>
          <cell r="G45">
            <v>80000</v>
          </cell>
          <cell r="H45">
            <v>27785.79</v>
          </cell>
          <cell r="I45">
            <v>27785.79</v>
          </cell>
          <cell r="J45">
            <v>27785.79</v>
          </cell>
          <cell r="K45">
            <v>27785.79</v>
          </cell>
          <cell r="L45">
            <v>52214.21</v>
          </cell>
          <cell r="M45">
            <v>52214.21</v>
          </cell>
        </row>
        <row r="46">
          <cell r="B46" t="str">
            <v>29601</v>
          </cell>
          <cell r="C46" t="str">
            <v>Refacc y Accs Menores de Eq Transporte</v>
          </cell>
          <cell r="D46">
            <v>150000.01</v>
          </cell>
          <cell r="E46">
            <v>0</v>
          </cell>
          <cell r="F46">
            <v>0</v>
          </cell>
          <cell r="G46">
            <v>150000.01</v>
          </cell>
          <cell r="H46">
            <v>57756.959999999999</v>
          </cell>
          <cell r="I46">
            <v>57756.959999999999</v>
          </cell>
          <cell r="J46">
            <v>57756.959999999999</v>
          </cell>
          <cell r="K46">
            <v>57756.959999999999</v>
          </cell>
          <cell r="L46">
            <v>92243.050000000017</v>
          </cell>
          <cell r="M46">
            <v>92243.050000000017</v>
          </cell>
        </row>
        <row r="47">
          <cell r="B47">
            <v>3000</v>
          </cell>
          <cell r="C47" t="str">
            <v>SERVICIOS GENERALES</v>
          </cell>
          <cell r="D47">
            <v>39361928.079999991</v>
          </cell>
          <cell r="E47">
            <v>7780447.6299999999</v>
          </cell>
          <cell r="F47">
            <v>697662.67999999993</v>
          </cell>
          <cell r="G47">
            <v>46444713.030000001</v>
          </cell>
          <cell r="H47">
            <v>23067638.18</v>
          </cell>
          <cell r="I47">
            <v>23067638.099999998</v>
          </cell>
          <cell r="J47">
            <v>23067638.099999998</v>
          </cell>
          <cell r="K47">
            <v>23067638.099999998</v>
          </cell>
          <cell r="L47">
            <v>23837474.850000005</v>
          </cell>
          <cell r="M47">
            <v>23837474.930000007</v>
          </cell>
        </row>
        <row r="48">
          <cell r="B48" t="str">
            <v>31101</v>
          </cell>
          <cell r="C48" t="str">
            <v>Energia Electrica</v>
          </cell>
          <cell r="D48">
            <v>1000000</v>
          </cell>
          <cell r="E48">
            <v>0</v>
          </cell>
          <cell r="F48">
            <v>0</v>
          </cell>
          <cell r="G48">
            <v>1000000</v>
          </cell>
          <cell r="H48">
            <v>580035.23</v>
          </cell>
          <cell r="I48">
            <v>580035.23</v>
          </cell>
          <cell r="J48">
            <v>580035.23</v>
          </cell>
          <cell r="K48">
            <v>580035.23</v>
          </cell>
          <cell r="L48">
            <v>419964.77</v>
          </cell>
          <cell r="M48">
            <v>419964.77</v>
          </cell>
        </row>
        <row r="49">
          <cell r="B49" t="str">
            <v>31301</v>
          </cell>
          <cell r="C49" t="str">
            <v>Agua</v>
          </cell>
          <cell r="D49">
            <v>59999.99</v>
          </cell>
          <cell r="E49">
            <v>0</v>
          </cell>
          <cell r="F49">
            <v>0</v>
          </cell>
          <cell r="G49">
            <v>59999.99</v>
          </cell>
          <cell r="H49">
            <v>38910.15</v>
          </cell>
          <cell r="I49">
            <v>38910.15</v>
          </cell>
          <cell r="J49">
            <v>38910.15</v>
          </cell>
          <cell r="K49">
            <v>38910.15</v>
          </cell>
          <cell r="L49">
            <v>21089.839999999997</v>
          </cell>
          <cell r="M49">
            <v>21089.839999999997</v>
          </cell>
        </row>
        <row r="50">
          <cell r="B50" t="str">
            <v>31401</v>
          </cell>
          <cell r="C50" t="str">
            <v>Telefonia Tradicional</v>
          </cell>
          <cell r="D50">
            <v>500000.01</v>
          </cell>
          <cell r="E50">
            <v>0</v>
          </cell>
          <cell r="F50">
            <v>0</v>
          </cell>
          <cell r="G50">
            <v>500000.01</v>
          </cell>
          <cell r="H50">
            <v>376146.74</v>
          </cell>
          <cell r="I50">
            <v>376146.74</v>
          </cell>
          <cell r="J50">
            <v>376146.74</v>
          </cell>
          <cell r="K50">
            <v>376146.74</v>
          </cell>
          <cell r="L50">
            <v>123853.27000000002</v>
          </cell>
          <cell r="M50">
            <v>123853.27000000002</v>
          </cell>
        </row>
        <row r="51">
          <cell r="B51" t="str">
            <v>31501</v>
          </cell>
          <cell r="C51" t="str">
            <v>Telefonia Celular</v>
          </cell>
          <cell r="D51">
            <v>150000.01</v>
          </cell>
          <cell r="E51">
            <v>0</v>
          </cell>
          <cell r="F51">
            <v>0</v>
          </cell>
          <cell r="G51">
            <v>150000.01</v>
          </cell>
          <cell r="H51">
            <v>53383</v>
          </cell>
          <cell r="I51">
            <v>53383</v>
          </cell>
          <cell r="J51">
            <v>53383</v>
          </cell>
          <cell r="K51">
            <v>53383</v>
          </cell>
          <cell r="L51">
            <v>96617.010000000009</v>
          </cell>
          <cell r="M51">
            <v>96617.010000000009</v>
          </cell>
        </row>
        <row r="52">
          <cell r="B52" t="str">
            <v>31701</v>
          </cell>
          <cell r="C52" t="str">
            <v>Serv Acceso Internet, Redes y Proces de Informacio</v>
          </cell>
          <cell r="D52">
            <v>25000</v>
          </cell>
          <cell r="E52">
            <v>0</v>
          </cell>
          <cell r="F52">
            <v>0</v>
          </cell>
          <cell r="G52">
            <v>25000</v>
          </cell>
          <cell r="H52">
            <v>9003</v>
          </cell>
          <cell r="I52">
            <v>9003</v>
          </cell>
          <cell r="J52">
            <v>9003</v>
          </cell>
          <cell r="K52">
            <v>9003</v>
          </cell>
          <cell r="L52">
            <v>15997</v>
          </cell>
          <cell r="M52">
            <v>15997</v>
          </cell>
        </row>
        <row r="53">
          <cell r="B53" t="str">
            <v>31801</v>
          </cell>
          <cell r="C53" t="str">
            <v>Servicio Postal</v>
          </cell>
          <cell r="D53">
            <v>200000</v>
          </cell>
          <cell r="E53">
            <v>0</v>
          </cell>
          <cell r="F53">
            <v>0</v>
          </cell>
          <cell r="G53">
            <v>200000</v>
          </cell>
          <cell r="H53">
            <v>89020.529999999984</v>
          </cell>
          <cell r="I53">
            <v>89020.529999999984</v>
          </cell>
          <cell r="J53">
            <v>89020.529999999984</v>
          </cell>
          <cell r="K53">
            <v>89020.529999999984</v>
          </cell>
          <cell r="L53">
            <v>110979.47000000002</v>
          </cell>
          <cell r="M53">
            <v>110979.47000000002</v>
          </cell>
        </row>
        <row r="54">
          <cell r="B54" t="str">
            <v>32201</v>
          </cell>
          <cell r="C54" t="str">
            <v>Arrendamiento de Edificios</v>
          </cell>
          <cell r="D54">
            <v>2300500.0099999998</v>
          </cell>
          <cell r="E54">
            <v>0</v>
          </cell>
          <cell r="F54">
            <v>0</v>
          </cell>
          <cell r="G54">
            <v>2300500.0099999998</v>
          </cell>
          <cell r="H54">
            <v>2154408.19</v>
          </cell>
          <cell r="I54">
            <v>2154408.11</v>
          </cell>
          <cell r="J54">
            <v>2154408.11</v>
          </cell>
          <cell r="K54">
            <v>2154408.11</v>
          </cell>
          <cell r="L54">
            <v>146091.81999999983</v>
          </cell>
          <cell r="M54">
            <v>146091.89999999991</v>
          </cell>
        </row>
        <row r="55">
          <cell r="B55" t="str">
            <v>32301</v>
          </cell>
          <cell r="C55" t="str">
            <v>Arrendamiento Muebles, Maq y Eqpo</v>
          </cell>
          <cell r="D55">
            <v>100000.01</v>
          </cell>
          <cell r="E55">
            <v>30000</v>
          </cell>
          <cell r="F55">
            <v>0</v>
          </cell>
          <cell r="G55">
            <v>130000.01</v>
          </cell>
          <cell r="H55">
            <v>120765.66</v>
          </cell>
          <cell r="I55">
            <v>120765.66</v>
          </cell>
          <cell r="J55">
            <v>120765.66</v>
          </cell>
          <cell r="K55">
            <v>120765.66</v>
          </cell>
          <cell r="L55">
            <v>9234.3499999999913</v>
          </cell>
          <cell r="M55">
            <v>9234.3499999999913</v>
          </cell>
        </row>
        <row r="56">
          <cell r="B56" t="str">
            <v>32501</v>
          </cell>
          <cell r="C56" t="str">
            <v>Arrendamiento Eqpo de Transporte</v>
          </cell>
          <cell r="D56">
            <v>350000.01</v>
          </cell>
          <cell r="E56">
            <v>0</v>
          </cell>
          <cell r="F56">
            <v>0</v>
          </cell>
          <cell r="G56">
            <v>350000.01</v>
          </cell>
          <cell r="H56">
            <v>141737.60000000001</v>
          </cell>
          <cell r="I56">
            <v>141737.60000000001</v>
          </cell>
          <cell r="J56">
            <v>141737.60000000001</v>
          </cell>
          <cell r="K56">
            <v>141737.60000000001</v>
          </cell>
          <cell r="L56">
            <v>208262.41</v>
          </cell>
          <cell r="M56">
            <v>208262.41</v>
          </cell>
        </row>
        <row r="57">
          <cell r="B57" t="str">
            <v>33101</v>
          </cell>
          <cell r="C57" t="str">
            <v>Servs Legales,de Contabilidad,Auditorias y Relacio</v>
          </cell>
          <cell r="D57">
            <v>1100000</v>
          </cell>
          <cell r="E57">
            <v>0</v>
          </cell>
          <cell r="F57">
            <v>230200</v>
          </cell>
          <cell r="G57">
            <v>869800</v>
          </cell>
          <cell r="H57">
            <v>579054.26</v>
          </cell>
          <cell r="I57">
            <v>579054.26</v>
          </cell>
          <cell r="J57">
            <v>579054.26</v>
          </cell>
          <cell r="K57">
            <v>579054.26</v>
          </cell>
          <cell r="L57">
            <v>751145.74</v>
          </cell>
          <cell r="M57">
            <v>751145.74</v>
          </cell>
        </row>
        <row r="58">
          <cell r="B58">
            <v>33201</v>
          </cell>
          <cell r="C58" t="str">
            <v>Servicios de Diseño, Arquitectura,Ingenieria y Act</v>
          </cell>
          <cell r="D58">
            <v>0</v>
          </cell>
          <cell r="E58">
            <v>230200</v>
          </cell>
          <cell r="F58">
            <v>0</v>
          </cell>
          <cell r="G58">
            <v>230200</v>
          </cell>
          <cell r="H58">
            <v>230190.4</v>
          </cell>
          <cell r="I58">
            <v>230190.4</v>
          </cell>
          <cell r="J58">
            <v>230190.4</v>
          </cell>
          <cell r="K58">
            <v>230190.4</v>
          </cell>
          <cell r="L58">
            <v>9.6000000000058208</v>
          </cell>
          <cell r="M58">
            <v>9.6000000000058208</v>
          </cell>
        </row>
        <row r="59">
          <cell r="B59" t="str">
            <v>33301</v>
          </cell>
          <cell r="C59" t="str">
            <v>Servicos de Informatica</v>
          </cell>
          <cell r="D59">
            <v>25000</v>
          </cell>
          <cell r="E59">
            <v>0</v>
          </cell>
          <cell r="F59">
            <v>0</v>
          </cell>
          <cell r="G59">
            <v>25000</v>
          </cell>
          <cell r="H59">
            <v>0</v>
          </cell>
          <cell r="I59">
            <v>0</v>
          </cell>
          <cell r="J59">
            <v>0</v>
          </cell>
          <cell r="K59">
            <v>0</v>
          </cell>
          <cell r="L59">
            <v>25000</v>
          </cell>
          <cell r="M59">
            <v>25000</v>
          </cell>
        </row>
        <row r="60">
          <cell r="B60" t="str">
            <v>33302</v>
          </cell>
          <cell r="C60" t="str">
            <v>Servicios de Consultoria</v>
          </cell>
          <cell r="D60">
            <v>8000000</v>
          </cell>
          <cell r="E60">
            <v>0</v>
          </cell>
          <cell r="F60">
            <v>0</v>
          </cell>
          <cell r="G60">
            <v>8000000</v>
          </cell>
          <cell r="H60">
            <v>7239864.8200000003</v>
          </cell>
          <cell r="I60">
            <v>7239864.8200000003</v>
          </cell>
          <cell r="J60">
            <v>7239864.8200000003</v>
          </cell>
          <cell r="K60">
            <v>7239864.8200000003</v>
          </cell>
          <cell r="L60">
            <v>760135.1799999997</v>
          </cell>
          <cell r="M60">
            <v>760135.1799999997</v>
          </cell>
        </row>
        <row r="61">
          <cell r="B61" t="str">
            <v>33401</v>
          </cell>
          <cell r="C61" t="str">
            <v>Servicios de Capacitacion</v>
          </cell>
          <cell r="D61">
            <v>10000.01</v>
          </cell>
          <cell r="E61">
            <v>0</v>
          </cell>
          <cell r="F61">
            <v>0</v>
          </cell>
          <cell r="G61">
            <v>10000.01</v>
          </cell>
          <cell r="H61">
            <v>8120</v>
          </cell>
          <cell r="I61">
            <v>8120</v>
          </cell>
          <cell r="J61">
            <v>8120</v>
          </cell>
          <cell r="K61">
            <v>8120</v>
          </cell>
          <cell r="L61">
            <v>1880.0100000000002</v>
          </cell>
          <cell r="M61">
            <v>1880.0100000000002</v>
          </cell>
        </row>
        <row r="62">
          <cell r="B62" t="str">
            <v>33603</v>
          </cell>
          <cell r="C62" t="str">
            <v>Impresiones y Publicaciones Oficiales</v>
          </cell>
          <cell r="D62">
            <v>0</v>
          </cell>
          <cell r="E62">
            <v>0</v>
          </cell>
          <cell r="F62">
            <v>0</v>
          </cell>
          <cell r="G62">
            <v>0</v>
          </cell>
          <cell r="H62">
            <v>0</v>
          </cell>
          <cell r="I62">
            <v>0</v>
          </cell>
          <cell r="J62">
            <v>0</v>
          </cell>
          <cell r="K62">
            <v>0</v>
          </cell>
          <cell r="L62">
            <v>0</v>
          </cell>
          <cell r="M62">
            <v>0</v>
          </cell>
        </row>
        <row r="63">
          <cell r="B63" t="str">
            <v>33801</v>
          </cell>
          <cell r="C63" t="str">
            <v>Servicio de Vigilancia</v>
          </cell>
          <cell r="D63">
            <v>430000</v>
          </cell>
          <cell r="E63">
            <v>140300</v>
          </cell>
          <cell r="F63">
            <v>0</v>
          </cell>
          <cell r="G63">
            <v>570300</v>
          </cell>
          <cell r="H63">
            <v>570206.92000000004</v>
          </cell>
          <cell r="I63">
            <v>570206.92000000004</v>
          </cell>
          <cell r="J63">
            <v>570206.92000000004</v>
          </cell>
          <cell r="K63">
            <v>570206.92000000004</v>
          </cell>
          <cell r="L63">
            <v>93.07999999995809</v>
          </cell>
          <cell r="M63">
            <v>93.07999999995809</v>
          </cell>
        </row>
        <row r="64">
          <cell r="B64" t="str">
            <v>33901</v>
          </cell>
          <cell r="C64" t="str">
            <v>Servicios, Profesionales, Cientificos y Tenicos In</v>
          </cell>
          <cell r="D64">
            <v>750000</v>
          </cell>
          <cell r="E64">
            <v>117000</v>
          </cell>
          <cell r="F64">
            <v>0</v>
          </cell>
          <cell r="G64">
            <v>867000</v>
          </cell>
          <cell r="H64">
            <v>866876.31</v>
          </cell>
          <cell r="I64">
            <v>866876.31</v>
          </cell>
          <cell r="J64">
            <v>866876.31</v>
          </cell>
          <cell r="K64">
            <v>866876.31</v>
          </cell>
          <cell r="L64">
            <v>123.68999999994412</v>
          </cell>
          <cell r="M64">
            <v>123.68999999994412</v>
          </cell>
        </row>
        <row r="65">
          <cell r="B65" t="str">
            <v>34101</v>
          </cell>
          <cell r="C65" t="str">
            <v>Servicios Financieros y Bancarios</v>
          </cell>
          <cell r="D65">
            <v>10000.01</v>
          </cell>
          <cell r="E65">
            <v>0</v>
          </cell>
          <cell r="F65">
            <v>0</v>
          </cell>
          <cell r="G65">
            <v>10000.01</v>
          </cell>
          <cell r="H65">
            <v>7596.7000000000007</v>
          </cell>
          <cell r="I65">
            <v>7596.7000000000007</v>
          </cell>
          <cell r="J65">
            <v>7596.7000000000007</v>
          </cell>
          <cell r="K65">
            <v>7596.7000000000007</v>
          </cell>
          <cell r="L65">
            <v>2403.3099999999995</v>
          </cell>
          <cell r="M65">
            <v>2403.3099999999995</v>
          </cell>
        </row>
        <row r="66">
          <cell r="B66" t="str">
            <v>34401</v>
          </cell>
          <cell r="C66" t="str">
            <v>Seguros de Responsabilidad Patrimonial y Fianzas</v>
          </cell>
          <cell r="D66">
            <v>350000.01</v>
          </cell>
          <cell r="E66">
            <v>0</v>
          </cell>
          <cell r="F66">
            <v>20000</v>
          </cell>
          <cell r="G66">
            <v>330000.01</v>
          </cell>
          <cell r="H66">
            <v>185330.28999999998</v>
          </cell>
          <cell r="I66">
            <v>185330.28999999998</v>
          </cell>
          <cell r="J66">
            <v>185330.28999999998</v>
          </cell>
          <cell r="K66">
            <v>185330.28999999998</v>
          </cell>
          <cell r="L66">
            <v>144669.72000000003</v>
          </cell>
          <cell r="M66">
            <v>144669.72000000003</v>
          </cell>
        </row>
        <row r="67">
          <cell r="B67" t="str">
            <v>34501</v>
          </cell>
          <cell r="C67" t="str">
            <v>Seguro de Bienes Patrimoniales</v>
          </cell>
          <cell r="D67">
            <v>59999.99</v>
          </cell>
          <cell r="E67">
            <v>27800</v>
          </cell>
          <cell r="F67">
            <v>0</v>
          </cell>
          <cell r="G67">
            <v>87799.989999999991</v>
          </cell>
          <cell r="H67">
            <v>87783.330000000016</v>
          </cell>
          <cell r="I67">
            <v>87783.330000000016</v>
          </cell>
          <cell r="J67">
            <v>87783.330000000016</v>
          </cell>
          <cell r="K67">
            <v>87783.330000000016</v>
          </cell>
          <cell r="L67">
            <v>16.659999999974389</v>
          </cell>
          <cell r="M67">
            <v>16.659999999974389</v>
          </cell>
        </row>
        <row r="68">
          <cell r="B68" t="str">
            <v>34701</v>
          </cell>
          <cell r="C68" t="str">
            <v>Fletes y Maniobras</v>
          </cell>
          <cell r="D68">
            <v>10000.01</v>
          </cell>
          <cell r="E68">
            <v>0</v>
          </cell>
          <cell r="F68">
            <v>0</v>
          </cell>
          <cell r="G68">
            <v>10000.01</v>
          </cell>
          <cell r="H68">
            <v>3480</v>
          </cell>
          <cell r="I68">
            <v>3480</v>
          </cell>
          <cell r="J68">
            <v>3480</v>
          </cell>
          <cell r="K68">
            <v>3480</v>
          </cell>
          <cell r="L68">
            <v>6520.01</v>
          </cell>
          <cell r="M68">
            <v>6520.01</v>
          </cell>
        </row>
        <row r="69">
          <cell r="B69" t="str">
            <v>35101</v>
          </cell>
          <cell r="C69" t="str">
            <v>Mantenimiento y Conservacion de Inmuebles</v>
          </cell>
          <cell r="D69">
            <v>1200000</v>
          </cell>
          <cell r="E69">
            <v>0</v>
          </cell>
          <cell r="F69">
            <v>0</v>
          </cell>
          <cell r="G69">
            <v>1200000</v>
          </cell>
          <cell r="H69">
            <v>910097.28</v>
          </cell>
          <cell r="I69">
            <v>910097.28</v>
          </cell>
          <cell r="J69">
            <v>910097.28</v>
          </cell>
          <cell r="K69">
            <v>910097.28</v>
          </cell>
          <cell r="L69">
            <v>289902.71999999997</v>
          </cell>
          <cell r="M69">
            <v>289902.71999999997</v>
          </cell>
        </row>
        <row r="70">
          <cell r="B70" t="str">
            <v>35201</v>
          </cell>
          <cell r="C70" t="str">
            <v>Mantenimiento y Conservacion de Mob y Eqpo</v>
          </cell>
          <cell r="D70">
            <v>10000.01</v>
          </cell>
          <cell r="E70">
            <v>0</v>
          </cell>
          <cell r="F70">
            <v>0</v>
          </cell>
          <cell r="G70">
            <v>10000.01</v>
          </cell>
          <cell r="H70">
            <v>0</v>
          </cell>
          <cell r="I70">
            <v>0</v>
          </cell>
          <cell r="J70">
            <v>0</v>
          </cell>
          <cell r="K70">
            <v>0</v>
          </cell>
          <cell r="L70">
            <v>10000.01</v>
          </cell>
          <cell r="M70">
            <v>10000.01</v>
          </cell>
        </row>
        <row r="71">
          <cell r="B71" t="str">
            <v>35301</v>
          </cell>
          <cell r="C71" t="str">
            <v>Instalaciones</v>
          </cell>
          <cell r="D71">
            <v>50000</v>
          </cell>
          <cell r="E71">
            <v>0</v>
          </cell>
          <cell r="F71">
            <v>0</v>
          </cell>
          <cell r="G71">
            <v>50000</v>
          </cell>
          <cell r="H71">
            <v>4760.84</v>
          </cell>
          <cell r="I71">
            <v>4760.84</v>
          </cell>
          <cell r="J71">
            <v>4760.84</v>
          </cell>
          <cell r="K71">
            <v>4760.84</v>
          </cell>
          <cell r="L71">
            <v>45239.16</v>
          </cell>
          <cell r="M71">
            <v>45239.16</v>
          </cell>
        </row>
        <row r="72">
          <cell r="B72" t="str">
            <v>35302</v>
          </cell>
          <cell r="C72" t="str">
            <v>Mantto y Conservacion de Bienes Informaticos</v>
          </cell>
          <cell r="D72">
            <v>70000.009999999995</v>
          </cell>
          <cell r="E72">
            <v>15300</v>
          </cell>
          <cell r="F72">
            <v>0</v>
          </cell>
          <cell r="G72">
            <v>85300.01</v>
          </cell>
          <cell r="H72">
            <v>85289.489999999991</v>
          </cell>
          <cell r="I72">
            <v>85289.489999999991</v>
          </cell>
          <cell r="J72">
            <v>85289.489999999991</v>
          </cell>
          <cell r="K72">
            <v>85289.489999999991</v>
          </cell>
          <cell r="L72">
            <v>10.520000000004075</v>
          </cell>
          <cell r="M72">
            <v>10.520000000004075</v>
          </cell>
        </row>
        <row r="73">
          <cell r="B73" t="str">
            <v>35501</v>
          </cell>
          <cell r="C73" t="str">
            <v>Mantto y Conservacion Eqpo de Transporte</v>
          </cell>
          <cell r="D73">
            <v>250000</v>
          </cell>
          <cell r="E73">
            <v>0</v>
          </cell>
          <cell r="F73">
            <v>0</v>
          </cell>
          <cell r="G73">
            <v>250000</v>
          </cell>
          <cell r="H73">
            <v>87996.299999999988</v>
          </cell>
          <cell r="I73">
            <v>87996.299999999988</v>
          </cell>
          <cell r="J73">
            <v>87996.299999999988</v>
          </cell>
          <cell r="K73">
            <v>87996.299999999988</v>
          </cell>
          <cell r="L73">
            <v>162003.70000000001</v>
          </cell>
          <cell r="M73">
            <v>162003.70000000001</v>
          </cell>
        </row>
        <row r="74">
          <cell r="B74" t="str">
            <v>35701</v>
          </cell>
          <cell r="C74" t="str">
            <v>Mantenimiento y Conservacion de Maq y Eqpo</v>
          </cell>
          <cell r="D74">
            <v>59999.99</v>
          </cell>
          <cell r="E74">
            <v>0</v>
          </cell>
          <cell r="F74">
            <v>0</v>
          </cell>
          <cell r="G74">
            <v>59999.99</v>
          </cell>
          <cell r="H74">
            <v>50291.519999999997</v>
          </cell>
          <cell r="I74">
            <v>50291.519999999997</v>
          </cell>
          <cell r="J74">
            <v>50291.519999999997</v>
          </cell>
          <cell r="K74">
            <v>50291.519999999997</v>
          </cell>
          <cell r="L74">
            <v>9708.4700000000012</v>
          </cell>
          <cell r="M74">
            <v>9708.4700000000012</v>
          </cell>
        </row>
        <row r="75">
          <cell r="B75" t="str">
            <v>35901</v>
          </cell>
          <cell r="C75" t="str">
            <v>Servicios de Jardineria y Fumigacion</v>
          </cell>
          <cell r="D75">
            <v>90000</v>
          </cell>
          <cell r="E75">
            <v>0</v>
          </cell>
          <cell r="F75">
            <v>0</v>
          </cell>
          <cell r="G75">
            <v>90000</v>
          </cell>
          <cell r="H75">
            <v>80959.710000000006</v>
          </cell>
          <cell r="I75">
            <v>80959.709999999992</v>
          </cell>
          <cell r="J75">
            <v>80959.709999999992</v>
          </cell>
          <cell r="K75">
            <v>80959.709999999992</v>
          </cell>
          <cell r="L75">
            <v>9040.2899999999936</v>
          </cell>
          <cell r="M75">
            <v>9040.2900000000081</v>
          </cell>
        </row>
        <row r="76">
          <cell r="B76" t="str">
            <v>36101</v>
          </cell>
          <cell r="C76" t="str">
            <v>Difusion por Radio,TV y otros Medios de Mensajes s</v>
          </cell>
          <cell r="D76">
            <v>9999999.9900000002</v>
          </cell>
          <cell r="E76">
            <v>906118.88</v>
          </cell>
          <cell r="F76">
            <v>0</v>
          </cell>
          <cell r="G76">
            <v>10906118.870000001</v>
          </cell>
          <cell r="H76">
            <v>906118.86</v>
          </cell>
          <cell r="I76">
            <v>906118.86</v>
          </cell>
          <cell r="J76">
            <v>906118.86</v>
          </cell>
          <cell r="K76">
            <v>906118.86</v>
          </cell>
          <cell r="L76">
            <v>10000000.010000002</v>
          </cell>
          <cell r="M76">
            <v>10000000.010000002</v>
          </cell>
        </row>
        <row r="77">
          <cell r="B77" t="str">
            <v>36201</v>
          </cell>
          <cell r="C77" t="str">
            <v>Difusion por Radio,TV y Otros Medios de Mensajes C</v>
          </cell>
          <cell r="D77">
            <v>500000.01</v>
          </cell>
          <cell r="E77">
            <v>0</v>
          </cell>
          <cell r="F77">
            <v>105000</v>
          </cell>
          <cell r="G77">
            <v>395000.01</v>
          </cell>
          <cell r="H77">
            <v>70365.600000000006</v>
          </cell>
          <cell r="I77">
            <v>70365.600000000006</v>
          </cell>
          <cell r="J77">
            <v>70365.600000000006</v>
          </cell>
          <cell r="K77">
            <v>70365.600000000006</v>
          </cell>
          <cell r="L77">
            <v>324634.41000000003</v>
          </cell>
          <cell r="M77">
            <v>324634.41000000003</v>
          </cell>
        </row>
        <row r="78">
          <cell r="B78" t="str">
            <v>37101</v>
          </cell>
          <cell r="C78" t="str">
            <v>Pasajes Aereos</v>
          </cell>
          <cell r="D78">
            <v>3500000</v>
          </cell>
          <cell r="E78">
            <v>0</v>
          </cell>
          <cell r="F78">
            <v>0</v>
          </cell>
          <cell r="G78">
            <v>3500000</v>
          </cell>
          <cell r="H78">
            <v>2930557</v>
          </cell>
          <cell r="I78">
            <v>2930557</v>
          </cell>
          <cell r="J78">
            <v>2930557</v>
          </cell>
          <cell r="K78">
            <v>2930557</v>
          </cell>
          <cell r="L78">
            <v>569443</v>
          </cell>
          <cell r="M78">
            <v>569443</v>
          </cell>
        </row>
        <row r="79">
          <cell r="B79" t="str">
            <v>37201</v>
          </cell>
          <cell r="C79" t="str">
            <v>Pasajes Terrestres</v>
          </cell>
          <cell r="D79">
            <v>56428</v>
          </cell>
          <cell r="E79">
            <v>90000</v>
          </cell>
          <cell r="F79">
            <v>0</v>
          </cell>
          <cell r="G79">
            <v>146428</v>
          </cell>
          <cell r="H79">
            <v>35150.86</v>
          </cell>
          <cell r="I79">
            <v>35150.86</v>
          </cell>
          <cell r="J79">
            <v>35150.86</v>
          </cell>
          <cell r="K79">
            <v>35150.86</v>
          </cell>
          <cell r="L79">
            <v>111277.14</v>
          </cell>
          <cell r="M79">
            <v>111277.14</v>
          </cell>
        </row>
        <row r="80">
          <cell r="B80" t="str">
            <v>37501</v>
          </cell>
          <cell r="C80" t="str">
            <v>Viaticos en el Pais</v>
          </cell>
          <cell r="D80">
            <v>799999.99</v>
          </cell>
          <cell r="E80">
            <v>0</v>
          </cell>
          <cell r="F80">
            <v>0</v>
          </cell>
          <cell r="G80">
            <v>799999.99</v>
          </cell>
          <cell r="H80">
            <v>142556.41999999998</v>
          </cell>
          <cell r="I80">
            <v>142556.41999999998</v>
          </cell>
          <cell r="J80">
            <v>142556.41999999998</v>
          </cell>
          <cell r="K80">
            <v>142556.41999999998</v>
          </cell>
          <cell r="L80">
            <v>657443.57000000007</v>
          </cell>
          <cell r="M80">
            <v>657443.57000000007</v>
          </cell>
        </row>
        <row r="81">
          <cell r="B81" t="str">
            <v>37502</v>
          </cell>
          <cell r="C81" t="str">
            <v>Gastos de Camino</v>
          </cell>
          <cell r="D81">
            <v>5000</v>
          </cell>
          <cell r="E81">
            <v>5000</v>
          </cell>
          <cell r="F81">
            <v>0</v>
          </cell>
          <cell r="G81">
            <v>10000</v>
          </cell>
          <cell r="H81">
            <v>7498</v>
          </cell>
          <cell r="I81">
            <v>7498</v>
          </cell>
          <cell r="J81">
            <v>7498</v>
          </cell>
          <cell r="K81">
            <v>7498</v>
          </cell>
          <cell r="L81">
            <v>2502</v>
          </cell>
          <cell r="M81">
            <v>2502</v>
          </cell>
        </row>
        <row r="82">
          <cell r="B82" t="str">
            <v>37601</v>
          </cell>
          <cell r="C82" t="str">
            <v>Viaticos en el Extranjero</v>
          </cell>
          <cell r="D82">
            <v>2700000</v>
          </cell>
          <cell r="E82">
            <v>0</v>
          </cell>
          <cell r="F82">
            <v>45000</v>
          </cell>
          <cell r="G82">
            <v>2655000</v>
          </cell>
          <cell r="H82">
            <v>480268.83999999997</v>
          </cell>
          <cell r="I82">
            <v>480268.83999999997</v>
          </cell>
          <cell r="J82">
            <v>480268.83999999997</v>
          </cell>
          <cell r="K82">
            <v>480268.83999999997</v>
          </cell>
          <cell r="L82">
            <v>2174731.16</v>
          </cell>
          <cell r="M82">
            <v>2174731.16</v>
          </cell>
        </row>
        <row r="83">
          <cell r="B83" t="str">
            <v>37901</v>
          </cell>
          <cell r="C83" t="str">
            <v>Cuotas</v>
          </cell>
          <cell r="D83">
            <v>5000</v>
          </cell>
          <cell r="E83">
            <v>15000</v>
          </cell>
          <cell r="F83">
            <v>0</v>
          </cell>
          <cell r="G83">
            <v>20000</v>
          </cell>
          <cell r="H83">
            <v>9237</v>
          </cell>
          <cell r="I83">
            <v>9237</v>
          </cell>
          <cell r="J83">
            <v>9237</v>
          </cell>
          <cell r="K83">
            <v>9237</v>
          </cell>
          <cell r="L83">
            <v>10763</v>
          </cell>
          <cell r="M83">
            <v>10763</v>
          </cell>
        </row>
        <row r="84">
          <cell r="B84" t="str">
            <v>38101</v>
          </cell>
          <cell r="C84" t="str">
            <v>Gastos de ceremonial</v>
          </cell>
          <cell r="D84">
            <v>100000</v>
          </cell>
          <cell r="E84">
            <v>6193728.75</v>
          </cell>
          <cell r="F84">
            <v>17062.68</v>
          </cell>
          <cell r="G84">
            <v>6276666.0700000003</v>
          </cell>
          <cell r="H84">
            <v>1471670.7699999998</v>
          </cell>
          <cell r="I84">
            <v>1471670.7699999998</v>
          </cell>
          <cell r="J84">
            <v>1471670.7699999998</v>
          </cell>
          <cell r="K84">
            <v>1471670.7699999998</v>
          </cell>
          <cell r="L84">
            <v>4804995.3000000007</v>
          </cell>
          <cell r="M84">
            <v>4804995.3000000007</v>
          </cell>
        </row>
        <row r="85">
          <cell r="B85" t="str">
            <v>38201</v>
          </cell>
          <cell r="C85" t="str">
            <v>Gastos de Orden Social y cultural</v>
          </cell>
          <cell r="D85">
            <v>10000.01</v>
          </cell>
          <cell r="E85">
            <v>0</v>
          </cell>
          <cell r="F85">
            <v>0</v>
          </cell>
          <cell r="G85">
            <v>10000.01</v>
          </cell>
          <cell r="H85">
            <v>3000</v>
          </cell>
          <cell r="I85">
            <v>3000</v>
          </cell>
          <cell r="J85">
            <v>3000</v>
          </cell>
          <cell r="K85">
            <v>3000</v>
          </cell>
          <cell r="L85">
            <v>7000.01</v>
          </cell>
          <cell r="M85">
            <v>7000.01</v>
          </cell>
        </row>
        <row r="86">
          <cell r="B86" t="str">
            <v>38301</v>
          </cell>
          <cell r="C86" t="str">
            <v>Congresos y Convenciones</v>
          </cell>
          <cell r="D86">
            <v>3900000</v>
          </cell>
          <cell r="E86">
            <v>0</v>
          </cell>
          <cell r="F86">
            <v>280400</v>
          </cell>
          <cell r="G86">
            <v>3619600</v>
          </cell>
          <cell r="H86">
            <v>1898922.91</v>
          </cell>
          <cell r="I86">
            <v>1898922.91</v>
          </cell>
          <cell r="J86">
            <v>1898922.91</v>
          </cell>
          <cell r="K86">
            <v>1898922.91</v>
          </cell>
          <cell r="L86">
            <v>1720677.09</v>
          </cell>
          <cell r="M86">
            <v>1720677.09</v>
          </cell>
        </row>
        <row r="87">
          <cell r="B87" t="str">
            <v>38501</v>
          </cell>
          <cell r="C87" t="str">
            <v>Gastos de Atencion y Promocion</v>
          </cell>
          <cell r="D87">
            <v>600000</v>
          </cell>
          <cell r="E87">
            <v>0</v>
          </cell>
          <cell r="F87">
            <v>0</v>
          </cell>
          <cell r="G87">
            <v>600000</v>
          </cell>
          <cell r="H87">
            <v>522412.64999999997</v>
          </cell>
          <cell r="I87">
            <v>522412.64999999997</v>
          </cell>
          <cell r="J87">
            <v>522412.64999999997</v>
          </cell>
          <cell r="K87">
            <v>522412.64999999997</v>
          </cell>
          <cell r="L87">
            <v>77587.350000000035</v>
          </cell>
          <cell r="M87">
            <v>77587.350000000035</v>
          </cell>
        </row>
        <row r="88">
          <cell r="B88" t="str">
            <v>39201</v>
          </cell>
          <cell r="C88" t="str">
            <v>Impuestos y Derechos</v>
          </cell>
          <cell r="D88">
            <v>5000</v>
          </cell>
          <cell r="E88">
            <v>0</v>
          </cell>
          <cell r="F88">
            <v>0</v>
          </cell>
          <cell r="G88">
            <v>5000</v>
          </cell>
          <cell r="H88">
            <v>0</v>
          </cell>
          <cell r="I88">
            <v>0</v>
          </cell>
          <cell r="J88">
            <v>0</v>
          </cell>
          <cell r="K88">
            <v>0</v>
          </cell>
          <cell r="L88">
            <v>5000</v>
          </cell>
          <cell r="M88">
            <v>5000</v>
          </cell>
        </row>
        <row r="89">
          <cell r="B89">
            <v>39501</v>
          </cell>
          <cell r="C89" t="str">
            <v>PENAS, MULTAS, ACCESORIOS Y ACTUALIZACIONES</v>
          </cell>
          <cell r="D89">
            <v>20000</v>
          </cell>
          <cell r="E89">
            <v>10000</v>
          </cell>
          <cell r="F89">
            <v>0</v>
          </cell>
          <cell r="G89">
            <v>30000</v>
          </cell>
          <cell r="H89">
            <v>28571</v>
          </cell>
          <cell r="I89">
            <v>28571</v>
          </cell>
          <cell r="J89">
            <v>28571</v>
          </cell>
          <cell r="K89">
            <v>28571</v>
          </cell>
          <cell r="L89">
            <v>1429</v>
          </cell>
          <cell r="M89">
            <v>1429</v>
          </cell>
        </row>
        <row r="90">
          <cell r="B90">
            <v>4000</v>
          </cell>
          <cell r="C90" t="str">
            <v>TRANSFERENCIAS, ASIGNACIONES, SUBSIDIOS Y OTRAS AY</v>
          </cell>
          <cell r="D90">
            <v>33436316.73</v>
          </cell>
          <cell r="E90">
            <v>33025875</v>
          </cell>
          <cell r="F90">
            <v>0</v>
          </cell>
          <cell r="G90">
            <v>66462191.730000004</v>
          </cell>
          <cell r="H90">
            <v>47431015</v>
          </cell>
          <cell r="I90">
            <v>47431015</v>
          </cell>
          <cell r="J90">
            <v>47431015</v>
          </cell>
          <cell r="K90">
            <v>47431015</v>
          </cell>
          <cell r="L90">
            <v>19031176.730000004</v>
          </cell>
          <cell r="M90">
            <v>19031176.730000004</v>
          </cell>
        </row>
        <row r="91">
          <cell r="B91">
            <v>43101</v>
          </cell>
          <cell r="C91" t="str">
            <v>SUBSIDIOS A LA PRODUCCION</v>
          </cell>
          <cell r="D91">
            <v>32436316.73</v>
          </cell>
          <cell r="E91">
            <v>33025875</v>
          </cell>
          <cell r="F91">
            <v>0</v>
          </cell>
          <cell r="G91">
            <v>65462191.730000004</v>
          </cell>
          <cell r="H91">
            <v>47025875</v>
          </cell>
          <cell r="I91">
            <v>47025875</v>
          </cell>
          <cell r="J91">
            <v>47025875</v>
          </cell>
          <cell r="K91">
            <v>47025875</v>
          </cell>
          <cell r="L91">
            <v>18436316.730000004</v>
          </cell>
          <cell r="M91">
            <v>18436316.730000004</v>
          </cell>
        </row>
        <row r="92">
          <cell r="B92">
            <v>43301</v>
          </cell>
          <cell r="C92" t="str">
            <v>SUBSIDIOS A LA INVERSION</v>
          </cell>
          <cell r="D92">
            <v>1000000</v>
          </cell>
          <cell r="E92">
            <v>0</v>
          </cell>
          <cell r="F92">
            <v>0</v>
          </cell>
          <cell r="G92">
            <v>1000000</v>
          </cell>
          <cell r="H92">
            <v>405140</v>
          </cell>
          <cell r="I92">
            <v>405140</v>
          </cell>
          <cell r="J92">
            <v>405140</v>
          </cell>
          <cell r="K92">
            <v>405140</v>
          </cell>
          <cell r="L92">
            <v>594860</v>
          </cell>
          <cell r="M92">
            <v>594860</v>
          </cell>
        </row>
        <row r="93">
          <cell r="B93">
            <v>5000</v>
          </cell>
          <cell r="C93" t="str">
            <v>BIENES MUEBLES, INMUEBLES E INTANGIBLES</v>
          </cell>
          <cell r="D93">
            <v>0</v>
          </cell>
          <cell r="E93">
            <v>17062.68</v>
          </cell>
          <cell r="F93">
            <v>0</v>
          </cell>
          <cell r="G93">
            <v>17062.68</v>
          </cell>
          <cell r="H93">
            <v>17062.68</v>
          </cell>
          <cell r="I93">
            <v>17062.68</v>
          </cell>
          <cell r="J93">
            <v>17062.68</v>
          </cell>
          <cell r="K93">
            <v>17062.68</v>
          </cell>
          <cell r="L93">
            <v>0</v>
          </cell>
          <cell r="M93">
            <v>0</v>
          </cell>
        </row>
        <row r="94">
          <cell r="B94" t="str">
            <v>51101</v>
          </cell>
          <cell r="C94" t="str">
            <v>Muebles de Oficina y Estanteria</v>
          </cell>
          <cell r="D94">
            <v>0</v>
          </cell>
          <cell r="E94">
            <v>0</v>
          </cell>
          <cell r="F94">
            <v>0</v>
          </cell>
          <cell r="G94">
            <v>0</v>
          </cell>
          <cell r="H94">
            <v>0</v>
          </cell>
          <cell r="I94">
            <v>0</v>
          </cell>
          <cell r="J94">
            <v>0</v>
          </cell>
          <cell r="K94">
            <v>0</v>
          </cell>
          <cell r="L94">
            <v>0</v>
          </cell>
          <cell r="M94">
            <v>0</v>
          </cell>
        </row>
        <row r="95">
          <cell r="B95" t="str">
            <v>51501</v>
          </cell>
          <cell r="C95" t="str">
            <v>Eqpo de Computo y de Tecnologias de la informacion</v>
          </cell>
          <cell r="D95">
            <v>0</v>
          </cell>
          <cell r="E95">
            <v>17062.68</v>
          </cell>
          <cell r="F95">
            <v>0</v>
          </cell>
          <cell r="G95">
            <v>17062.68</v>
          </cell>
          <cell r="H95">
            <v>17062.68</v>
          </cell>
          <cell r="I95">
            <v>17062.68</v>
          </cell>
          <cell r="J95">
            <v>17062.68</v>
          </cell>
          <cell r="K95">
            <v>17062.68</v>
          </cell>
          <cell r="L95">
            <v>0</v>
          </cell>
          <cell r="M95">
            <v>0</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5.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7.xml"/><Relationship Id="rId1" Type="http://schemas.openxmlformats.org/officeDocument/2006/relationships/printerSettings" Target="../printerSettings/printerSettings28.bin"/><Relationship Id="rId4" Type="http://schemas.openxmlformats.org/officeDocument/2006/relationships/comments" Target="../comments8.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showGridLines="0" view="pageBreakPreview" topLeftCell="B6" zoomScale="115" zoomScaleNormal="115" zoomScaleSheetLayoutView="115" workbookViewId="0">
      <selection activeCell="D62" sqref="D62"/>
    </sheetView>
  </sheetViews>
  <sheetFormatPr baseColWidth="10" defaultColWidth="11.28515625" defaultRowHeight="15" customHeight="1" x14ac:dyDescent="0.3"/>
  <cols>
    <col min="1" max="1" width="0.7109375" style="3" hidden="1" customWidth="1"/>
    <col min="2" max="2" width="3.28515625" style="3" customWidth="1"/>
    <col min="3" max="3" width="17" style="3" customWidth="1"/>
    <col min="4" max="4" width="71.28515625" style="3" customWidth="1"/>
    <col min="5" max="5" width="3" style="3" hidden="1" customWidth="1"/>
    <col min="6" max="16384" width="11.28515625" style="3"/>
  </cols>
  <sheetData>
    <row r="1" spans="1:5" ht="15" hidden="1" customHeight="1" x14ac:dyDescent="0.3">
      <c r="A1" s="1033" t="s">
        <v>0</v>
      </c>
      <c r="B1" s="1033"/>
      <c r="C1" s="1033"/>
      <c r="D1" s="1033"/>
    </row>
    <row r="2" spans="1:5" ht="15" hidden="1" customHeight="1" x14ac:dyDescent="0.3">
      <c r="A2" s="1033" t="s">
        <v>1</v>
      </c>
      <c r="B2" s="1033"/>
      <c r="C2" s="1033"/>
      <c r="D2" s="1033"/>
    </row>
    <row r="3" spans="1:5" ht="15" hidden="1" customHeight="1" x14ac:dyDescent="0.3">
      <c r="A3" s="1034" t="s">
        <v>2</v>
      </c>
      <c r="B3" s="1034"/>
      <c r="C3" s="1034"/>
      <c r="D3" s="1034"/>
    </row>
    <row r="4" spans="1:5" ht="15" hidden="1" customHeight="1" x14ac:dyDescent="0.3">
      <c r="A4" s="1034" t="s">
        <v>3</v>
      </c>
      <c r="B4" s="1034"/>
      <c r="C4" s="1034"/>
      <c r="D4" s="1034"/>
    </row>
    <row r="5" spans="1:5" ht="15" hidden="1" customHeight="1" x14ac:dyDescent="0.3">
      <c r="A5" s="1034" t="s">
        <v>4</v>
      </c>
      <c r="B5" s="1034"/>
      <c r="C5" s="1034"/>
      <c r="D5" s="1034"/>
    </row>
    <row r="6" spans="1:5" ht="27.75" customHeight="1" x14ac:dyDescent="0.4">
      <c r="A6" s="879"/>
      <c r="B6" s="879"/>
      <c r="C6" s="42" t="s">
        <v>5</v>
      </c>
      <c r="D6" s="879"/>
    </row>
    <row r="7" spans="1:5" ht="9" customHeight="1" x14ac:dyDescent="0.3">
      <c r="A7" s="879"/>
      <c r="B7" s="879"/>
      <c r="C7" s="879"/>
      <c r="D7" s="879"/>
    </row>
    <row r="8" spans="1:5" ht="15" customHeight="1" x14ac:dyDescent="0.3">
      <c r="B8" s="43"/>
      <c r="C8" s="44" t="s">
        <v>6</v>
      </c>
      <c r="D8" s="43"/>
    </row>
    <row r="9" spans="1:5" ht="9.75" customHeight="1" x14ac:dyDescent="0.3">
      <c r="D9" s="37"/>
    </row>
    <row r="10" spans="1:5" s="33" customFormat="1" ht="15" customHeight="1" x14ac:dyDescent="0.3">
      <c r="B10" s="45" t="s">
        <v>7</v>
      </c>
      <c r="C10" s="46" t="s">
        <v>8</v>
      </c>
      <c r="D10" s="45" t="s">
        <v>9</v>
      </c>
    </row>
    <row r="11" spans="1:5" s="33" customFormat="1" ht="6.75" customHeight="1" x14ac:dyDescent="0.3">
      <c r="B11" s="47"/>
      <c r="C11" s="47"/>
      <c r="D11" s="47"/>
    </row>
    <row r="12" spans="1:5" s="33" customFormat="1" ht="15" customHeight="1" x14ac:dyDescent="0.3">
      <c r="B12" s="889"/>
      <c r="C12" s="1035" t="s">
        <v>10</v>
      </c>
      <c r="D12" s="1035"/>
    </row>
    <row r="13" spans="1:5" ht="15" customHeight="1" x14ac:dyDescent="0.3">
      <c r="B13" s="50">
        <v>1</v>
      </c>
      <c r="C13" s="51" t="s">
        <v>11</v>
      </c>
      <c r="D13" s="52" t="s">
        <v>12</v>
      </c>
      <c r="E13" s="715"/>
    </row>
    <row r="14" spans="1:5" ht="15" customHeight="1" x14ac:dyDescent="0.3">
      <c r="B14" s="935"/>
      <c r="C14" s="936" t="s">
        <v>13</v>
      </c>
      <c r="D14" s="937" t="s">
        <v>14</v>
      </c>
      <c r="E14" s="715"/>
    </row>
    <row r="15" spans="1:5" ht="15" customHeight="1" x14ac:dyDescent="0.3">
      <c r="B15" s="50">
        <v>2</v>
      </c>
      <c r="C15" s="51" t="s">
        <v>15</v>
      </c>
      <c r="D15" s="52" t="s">
        <v>16</v>
      </c>
      <c r="E15" s="715"/>
    </row>
    <row r="16" spans="1:5" ht="15" customHeight="1" x14ac:dyDescent="0.3">
      <c r="B16" s="50">
        <v>3</v>
      </c>
      <c r="C16" s="51" t="s">
        <v>17</v>
      </c>
      <c r="D16" s="52" t="s">
        <v>18</v>
      </c>
      <c r="E16" s="715"/>
    </row>
    <row r="17" spans="2:5" ht="15" customHeight="1" x14ac:dyDescent="0.3">
      <c r="B17" s="50">
        <v>4</v>
      </c>
      <c r="C17" s="51" t="s">
        <v>19</v>
      </c>
      <c r="D17" s="52" t="s">
        <v>20</v>
      </c>
      <c r="E17" s="715"/>
    </row>
    <row r="18" spans="2:5" ht="15" customHeight="1" x14ac:dyDescent="0.3">
      <c r="B18" s="50">
        <v>5</v>
      </c>
      <c r="C18" s="51" t="s">
        <v>21</v>
      </c>
      <c r="D18" s="52" t="s">
        <v>22</v>
      </c>
      <c r="E18" s="715"/>
    </row>
    <row r="19" spans="2:5" ht="15" customHeight="1" x14ac:dyDescent="0.3">
      <c r="B19" s="50">
        <v>6</v>
      </c>
      <c r="C19" s="51" t="s">
        <v>23</v>
      </c>
      <c r="D19" s="52" t="s">
        <v>24</v>
      </c>
      <c r="E19" s="715"/>
    </row>
    <row r="20" spans="2:5" ht="15" customHeight="1" x14ac:dyDescent="0.3">
      <c r="B20" s="50">
        <v>7</v>
      </c>
      <c r="C20" s="51" t="s">
        <v>25</v>
      </c>
      <c r="D20" s="52" t="s">
        <v>26</v>
      </c>
      <c r="E20" s="715"/>
    </row>
    <row r="21" spans="2:5" ht="15" customHeight="1" x14ac:dyDescent="0.3">
      <c r="B21" s="935"/>
      <c r="C21" s="936" t="s">
        <v>27</v>
      </c>
      <c r="D21" s="937" t="s">
        <v>28</v>
      </c>
      <c r="E21" s="715"/>
    </row>
    <row r="22" spans="2:5" ht="15" customHeight="1" x14ac:dyDescent="0.3">
      <c r="B22" s="935"/>
      <c r="C22" s="936" t="s">
        <v>29</v>
      </c>
      <c r="D22" s="937" t="s">
        <v>30</v>
      </c>
      <c r="E22" s="715"/>
    </row>
    <row r="23" spans="2:5" ht="15" customHeight="1" x14ac:dyDescent="0.3">
      <c r="B23" s="50">
        <v>8</v>
      </c>
      <c r="C23" s="51" t="s">
        <v>31</v>
      </c>
      <c r="D23" s="52" t="s">
        <v>32</v>
      </c>
      <c r="E23" s="715"/>
    </row>
    <row r="24" spans="2:5" ht="15" customHeight="1" x14ac:dyDescent="0.3">
      <c r="B24" s="50">
        <v>9</v>
      </c>
      <c r="C24" s="51" t="s">
        <v>33</v>
      </c>
      <c r="D24" s="52" t="s">
        <v>34</v>
      </c>
      <c r="E24" s="715"/>
    </row>
    <row r="25" spans="2:5" ht="6.75" customHeight="1" x14ac:dyDescent="0.3">
      <c r="B25" s="47"/>
      <c r="C25" s="47"/>
      <c r="D25" s="47"/>
    </row>
    <row r="26" spans="2:5" s="33" customFormat="1" ht="15" customHeight="1" x14ac:dyDescent="0.3">
      <c r="B26" s="61"/>
      <c r="C26" s="1032" t="s">
        <v>35</v>
      </c>
      <c r="D26" s="1032"/>
    </row>
    <row r="27" spans="2:5" ht="15" customHeight="1" x14ac:dyDescent="0.3">
      <c r="B27" s="50">
        <v>10</v>
      </c>
      <c r="C27" s="51" t="s">
        <v>36</v>
      </c>
      <c r="D27" s="52" t="s">
        <v>37</v>
      </c>
      <c r="E27" s="715"/>
    </row>
    <row r="28" spans="2:5" ht="15" customHeight="1" x14ac:dyDescent="0.3">
      <c r="B28" s="938"/>
      <c r="C28" s="936" t="s">
        <v>38</v>
      </c>
      <c r="D28" s="939" t="s">
        <v>39</v>
      </c>
      <c r="E28" s="715"/>
    </row>
    <row r="29" spans="2:5" ht="15" customHeight="1" x14ac:dyDescent="0.3">
      <c r="B29" s="53">
        <v>11</v>
      </c>
      <c r="C29" s="51" t="s">
        <v>40</v>
      </c>
      <c r="D29" s="54" t="s">
        <v>41</v>
      </c>
      <c r="E29" s="715"/>
    </row>
    <row r="30" spans="2:5" ht="25.5" x14ac:dyDescent="0.3">
      <c r="B30" s="58">
        <v>12</v>
      </c>
      <c r="C30" s="59" t="s">
        <v>42</v>
      </c>
      <c r="D30" s="69" t="s">
        <v>43</v>
      </c>
      <c r="E30" s="715"/>
    </row>
    <row r="31" spans="2:5" ht="25.5" x14ac:dyDescent="0.3">
      <c r="B31" s="940"/>
      <c r="C31" s="941" t="s">
        <v>44</v>
      </c>
      <c r="D31" s="942" t="s">
        <v>45</v>
      </c>
      <c r="E31" s="715"/>
    </row>
    <row r="32" spans="2:5" ht="25.5" x14ac:dyDescent="0.3">
      <c r="B32" s="58">
        <v>13</v>
      </c>
      <c r="C32" s="59" t="s">
        <v>46</v>
      </c>
      <c r="D32" s="69" t="s">
        <v>47</v>
      </c>
      <c r="E32" s="715"/>
    </row>
    <row r="33" spans="2:5" ht="27" x14ac:dyDescent="0.3">
      <c r="B33" s="58">
        <v>14</v>
      </c>
      <c r="C33" s="59" t="s">
        <v>48</v>
      </c>
      <c r="D33" s="70" t="s">
        <v>49</v>
      </c>
      <c r="E33" s="715"/>
    </row>
    <row r="34" spans="2:5" ht="27" x14ac:dyDescent="0.3">
      <c r="B34" s="940"/>
      <c r="C34" s="941" t="s">
        <v>50</v>
      </c>
      <c r="D34" s="943" t="s">
        <v>51</v>
      </c>
      <c r="E34" s="715"/>
    </row>
    <row r="35" spans="2:5" ht="27" x14ac:dyDescent="0.3">
      <c r="B35" s="58">
        <v>15</v>
      </c>
      <c r="C35" s="59" t="s">
        <v>52</v>
      </c>
      <c r="D35" s="70" t="s">
        <v>53</v>
      </c>
      <c r="E35" s="715"/>
    </row>
    <row r="36" spans="2:5" ht="27" x14ac:dyDescent="0.3">
      <c r="B36" s="71">
        <v>16</v>
      </c>
      <c r="C36" s="59" t="s">
        <v>54</v>
      </c>
      <c r="D36" s="70" t="s">
        <v>55</v>
      </c>
      <c r="E36" s="715"/>
    </row>
    <row r="37" spans="2:5" ht="27" x14ac:dyDescent="0.3">
      <c r="B37" s="71">
        <v>17</v>
      </c>
      <c r="C37" s="59" t="s">
        <v>56</v>
      </c>
      <c r="D37" s="70" t="s">
        <v>57</v>
      </c>
      <c r="E37" s="715"/>
    </row>
    <row r="38" spans="2:5" ht="27" x14ac:dyDescent="0.3">
      <c r="B38" s="944"/>
      <c r="C38" s="941" t="s">
        <v>58</v>
      </c>
      <c r="D38" s="943" t="s">
        <v>59</v>
      </c>
      <c r="E38" s="715"/>
    </row>
    <row r="39" spans="2:5" ht="25.5" x14ac:dyDescent="0.3">
      <c r="B39" s="71">
        <v>18</v>
      </c>
      <c r="C39" s="59" t="s">
        <v>60</v>
      </c>
      <c r="D39" s="69" t="s">
        <v>61</v>
      </c>
      <c r="E39" s="715"/>
    </row>
    <row r="40" spans="2:5" ht="27" x14ac:dyDescent="0.3">
      <c r="B40" s="944"/>
      <c r="C40" s="941" t="s">
        <v>62</v>
      </c>
      <c r="D40" s="943" t="s">
        <v>63</v>
      </c>
      <c r="E40" s="715"/>
    </row>
    <row r="41" spans="2:5" ht="15" customHeight="1" x14ac:dyDescent="0.3">
      <c r="B41" s="56">
        <v>19</v>
      </c>
      <c r="C41" s="55" t="s">
        <v>64</v>
      </c>
      <c r="D41" s="57" t="s">
        <v>65</v>
      </c>
      <c r="E41" s="715"/>
    </row>
    <row r="42" spans="2:5" ht="15" customHeight="1" x14ac:dyDescent="0.3">
      <c r="B42" s="740">
        <v>21</v>
      </c>
      <c r="C42" s="741" t="s">
        <v>66</v>
      </c>
      <c r="D42" s="742" t="s">
        <v>67</v>
      </c>
      <c r="E42" s="715"/>
    </row>
    <row r="43" spans="2:5" ht="15" customHeight="1" x14ac:dyDescent="0.3">
      <c r="B43" s="754">
        <v>22</v>
      </c>
      <c r="C43" s="755" t="s">
        <v>68</v>
      </c>
      <c r="D43" s="52" t="s">
        <v>69</v>
      </c>
      <c r="E43" s="715"/>
    </row>
    <row r="44" spans="2:5" ht="15" customHeight="1" x14ac:dyDescent="0.3">
      <c r="B44" s="756"/>
      <c r="C44" s="757"/>
      <c r="D44" s="758"/>
      <c r="E44" s="759"/>
    </row>
    <row r="45" spans="2:5" ht="15" customHeight="1" x14ac:dyDescent="0.3">
      <c r="B45" s="756"/>
      <c r="C45" s="757"/>
      <c r="D45" s="758"/>
      <c r="E45" s="759"/>
    </row>
    <row r="46" spans="2:5" ht="15" customHeight="1" x14ac:dyDescent="0.3">
      <c r="B46" s="756"/>
      <c r="C46" s="757"/>
      <c r="D46" s="758"/>
      <c r="E46" s="759"/>
    </row>
    <row r="47" spans="2:5" ht="15" customHeight="1" x14ac:dyDescent="0.3">
      <c r="B47" s="756"/>
      <c r="C47" s="757"/>
      <c r="D47" s="758"/>
      <c r="E47" s="759"/>
    </row>
    <row r="48" spans="2:5" s="33" customFormat="1" ht="15" customHeight="1" x14ac:dyDescent="0.3">
      <c r="B48" s="61"/>
      <c r="C48" s="1032" t="s">
        <v>70</v>
      </c>
      <c r="D48" s="1032"/>
    </row>
    <row r="49" spans="2:5" ht="16.5" x14ac:dyDescent="0.3">
      <c r="B49" s="58">
        <v>23</v>
      </c>
      <c r="C49" s="59" t="s">
        <v>71</v>
      </c>
      <c r="D49" s="60" t="s">
        <v>72</v>
      </c>
      <c r="E49" s="715"/>
    </row>
    <row r="50" spans="2:5" ht="43.5" customHeight="1" x14ac:dyDescent="0.3">
      <c r="B50" s="58">
        <v>24</v>
      </c>
      <c r="C50" s="59" t="s">
        <v>73</v>
      </c>
      <c r="D50" s="60" t="s">
        <v>74</v>
      </c>
      <c r="E50" s="715"/>
    </row>
    <row r="51" spans="2:5" ht="16.5" x14ac:dyDescent="0.3">
      <c r="B51" s="58">
        <v>25</v>
      </c>
      <c r="C51" s="59" t="s">
        <v>75</v>
      </c>
      <c r="D51" s="60" t="s">
        <v>76</v>
      </c>
      <c r="E51" s="715"/>
    </row>
    <row r="52" spans="2:5" ht="15" customHeight="1" x14ac:dyDescent="0.3">
      <c r="B52" s="50">
        <v>26</v>
      </c>
      <c r="C52" s="51" t="s">
        <v>77</v>
      </c>
      <c r="D52" s="52" t="s">
        <v>78</v>
      </c>
      <c r="E52" s="715"/>
    </row>
    <row r="53" spans="2:5" ht="3" customHeight="1" x14ac:dyDescent="0.3">
      <c r="B53" s="66"/>
      <c r="C53" s="67"/>
      <c r="D53" s="67"/>
    </row>
    <row r="54" spans="2:5" s="33" customFormat="1" ht="15" customHeight="1" x14ac:dyDescent="0.3">
      <c r="B54" s="61"/>
      <c r="C54" s="1032" t="s">
        <v>79</v>
      </c>
      <c r="D54" s="1032"/>
    </row>
    <row r="55" spans="2:5" s="33" customFormat="1" ht="15" customHeight="1" x14ac:dyDescent="0.3">
      <c r="B55" s="61"/>
      <c r="C55" s="62" t="s">
        <v>80</v>
      </c>
      <c r="D55" s="62"/>
    </row>
    <row r="56" spans="2:5" ht="15" customHeight="1" x14ac:dyDescent="0.3">
      <c r="B56" s="63"/>
      <c r="C56" s="64" t="s">
        <v>81</v>
      </c>
      <c r="D56" s="63"/>
    </row>
    <row r="57" spans="2:5" ht="15" customHeight="1" x14ac:dyDescent="0.3">
      <c r="B57" s="50">
        <v>20</v>
      </c>
      <c r="C57" s="51" t="s">
        <v>82</v>
      </c>
      <c r="D57" s="52" t="s">
        <v>83</v>
      </c>
      <c r="E57" s="715"/>
    </row>
    <row r="58" spans="2:5" ht="15" customHeight="1" x14ac:dyDescent="0.3">
      <c r="B58" s="935"/>
      <c r="C58" s="945" t="s">
        <v>84</v>
      </c>
      <c r="D58" s="942" t="s">
        <v>85</v>
      </c>
      <c r="E58" s="715"/>
    </row>
    <row r="59" spans="2:5" ht="15" customHeight="1" x14ac:dyDescent="0.3">
      <c r="B59" s="50">
        <v>27</v>
      </c>
      <c r="C59" s="55" t="s">
        <v>86</v>
      </c>
      <c r="D59" s="54" t="s">
        <v>87</v>
      </c>
      <c r="E59" s="715"/>
    </row>
    <row r="60" spans="2:5" ht="15" customHeight="1" x14ac:dyDescent="0.3">
      <c r="B60" s="50">
        <v>28</v>
      </c>
      <c r="C60" s="51" t="s">
        <v>88</v>
      </c>
      <c r="D60" s="52" t="s">
        <v>89</v>
      </c>
      <c r="E60" s="715"/>
    </row>
    <row r="61" spans="2:5" ht="15" customHeight="1" x14ac:dyDescent="0.3">
      <c r="B61" s="50">
        <v>29</v>
      </c>
      <c r="C61" s="51" t="s">
        <v>90</v>
      </c>
      <c r="D61" s="52" t="s">
        <v>91</v>
      </c>
      <c r="E61" s="715"/>
    </row>
    <row r="62" spans="2:5" ht="15" customHeight="1" x14ac:dyDescent="0.3">
      <c r="B62" s="50">
        <v>30</v>
      </c>
      <c r="C62" s="51" t="s">
        <v>92</v>
      </c>
      <c r="D62" s="52" t="s">
        <v>93</v>
      </c>
      <c r="E62" s="715"/>
    </row>
  </sheetData>
  <mergeCells count="9">
    <mergeCell ref="C26:D26"/>
    <mergeCell ref="C48:D48"/>
    <mergeCell ref="C54:D54"/>
    <mergeCell ref="A1:D1"/>
    <mergeCell ref="A2:D2"/>
    <mergeCell ref="A3:D3"/>
    <mergeCell ref="A4:D4"/>
    <mergeCell ref="A5:D5"/>
    <mergeCell ref="C12:D12"/>
  </mergeCells>
  <printOptions horizontalCentered="1"/>
  <pageMargins left="0.39370078740157483" right="0.39370078740157483" top="0.51181102362204722" bottom="0.39370078740157483" header="0.31496062992125984" footer="0.31496062992125984"/>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J39"/>
  <sheetViews>
    <sheetView zoomScaleNormal="100" workbookViewId="0">
      <selection activeCell="E12" sqref="E12"/>
    </sheetView>
  </sheetViews>
  <sheetFormatPr baseColWidth="10" defaultColWidth="11.42578125" defaultRowHeight="15" x14ac:dyDescent="0.25"/>
  <cols>
    <col min="1" max="1" width="4.7109375" customWidth="1"/>
    <col min="2" max="2" width="30.28515625" customWidth="1"/>
    <col min="3" max="5" width="12.42578125" customWidth="1"/>
    <col min="6" max="6" width="13.42578125" customWidth="1"/>
    <col min="7" max="9" width="12.42578125" customWidth="1"/>
  </cols>
  <sheetData>
    <row r="1" spans="1:10" ht="15.75" x14ac:dyDescent="0.25">
      <c r="A1" s="1037" t="s">
        <v>94</v>
      </c>
      <c r="B1" s="1037"/>
      <c r="C1" s="1037"/>
      <c r="D1" s="1037"/>
      <c r="E1" s="1037"/>
      <c r="F1" s="1037"/>
      <c r="G1" s="1037"/>
      <c r="H1" s="1037"/>
      <c r="I1" s="1037"/>
    </row>
    <row r="2" spans="1:10" ht="15.75" customHeight="1" x14ac:dyDescent="0.25">
      <c r="A2" s="1038" t="s">
        <v>403</v>
      </c>
      <c r="B2" s="1038"/>
      <c r="C2" s="1038"/>
      <c r="D2" s="1038"/>
      <c r="E2" s="1038"/>
      <c r="F2" s="1038"/>
      <c r="G2" s="1038"/>
      <c r="H2" s="1038"/>
      <c r="I2" s="1038"/>
    </row>
    <row r="3" spans="1:10" s="74" customFormat="1" ht="16.5" x14ac:dyDescent="0.3">
      <c r="A3" s="1038" t="str">
        <f>'ETCA-I-01'!A3:G3</f>
        <v>Consejo Estatal de Concertacion para la Obra Publica</v>
      </c>
      <c r="B3" s="1038"/>
      <c r="C3" s="1038"/>
      <c r="D3" s="1038"/>
      <c r="E3" s="1038"/>
      <c r="F3" s="1038"/>
      <c r="G3" s="1038"/>
      <c r="H3" s="1038"/>
      <c r="I3" s="1038"/>
    </row>
    <row r="4" spans="1:10" ht="15" customHeight="1" x14ac:dyDescent="0.25">
      <c r="A4" s="1073" t="s">
        <v>1106</v>
      </c>
      <c r="B4" s="1073"/>
      <c r="C4" s="1073"/>
      <c r="D4" s="1073"/>
      <c r="E4" s="1073"/>
      <c r="F4" s="1073"/>
      <c r="G4" s="1073"/>
      <c r="H4" s="1073"/>
      <c r="I4" s="1073"/>
    </row>
    <row r="5" spans="1:10" ht="15.75" customHeight="1" thickBot="1" x14ac:dyDescent="0.3">
      <c r="A5" s="1074" t="s">
        <v>160</v>
      </c>
      <c r="B5" s="1074"/>
      <c r="C5" s="1074"/>
      <c r="D5" s="1074"/>
      <c r="E5" s="1074"/>
      <c r="F5" s="1074"/>
      <c r="G5" s="1074"/>
      <c r="H5" s="1074"/>
      <c r="I5" s="1074"/>
    </row>
    <row r="6" spans="1:10" ht="24" customHeight="1" x14ac:dyDescent="0.25">
      <c r="A6" s="1075" t="s">
        <v>404</v>
      </c>
      <c r="B6" s="1076"/>
      <c r="C6" s="727" t="s">
        <v>405</v>
      </c>
      <c r="D6" s="1079" t="s">
        <v>406</v>
      </c>
      <c r="E6" s="1079" t="s">
        <v>407</v>
      </c>
      <c r="F6" s="1079" t="s">
        <v>408</v>
      </c>
      <c r="G6" s="727" t="s">
        <v>409</v>
      </c>
      <c r="H6" s="1079" t="s">
        <v>410</v>
      </c>
      <c r="I6" s="1079" t="s">
        <v>411</v>
      </c>
    </row>
    <row r="7" spans="1:10" ht="34.5" customHeight="1" thickBot="1" x14ac:dyDescent="0.3">
      <c r="A7" s="1077"/>
      <c r="B7" s="1078"/>
      <c r="C7" s="886" t="s">
        <v>412</v>
      </c>
      <c r="D7" s="1080"/>
      <c r="E7" s="1080"/>
      <c r="F7" s="1080"/>
      <c r="G7" s="886" t="s">
        <v>413</v>
      </c>
      <c r="H7" s="1080"/>
      <c r="I7" s="1080"/>
    </row>
    <row r="8" spans="1:10" ht="5.25" customHeight="1" x14ac:dyDescent="0.25">
      <c r="A8" s="1081"/>
      <c r="B8" s="1082"/>
      <c r="C8" s="885"/>
      <c r="D8" s="885"/>
      <c r="E8" s="885"/>
      <c r="F8" s="885"/>
      <c r="G8" s="885"/>
      <c r="H8" s="885"/>
      <c r="I8" s="885"/>
    </row>
    <row r="9" spans="1:10" x14ac:dyDescent="0.25">
      <c r="A9" s="1071" t="s">
        <v>414</v>
      </c>
      <c r="B9" s="1072"/>
      <c r="C9" s="784">
        <f>C10+C14</f>
        <v>0</v>
      </c>
      <c r="D9" s="784">
        <f t="shared" ref="D9:I9" si="0">D10+D14</f>
        <v>0</v>
      </c>
      <c r="E9" s="784">
        <f t="shared" si="0"/>
        <v>0</v>
      </c>
      <c r="F9" s="784">
        <f t="shared" si="0"/>
        <v>0</v>
      </c>
      <c r="G9" s="784">
        <f>+C9+D9-E9+F9</f>
        <v>0</v>
      </c>
      <c r="H9" s="784">
        <f t="shared" si="0"/>
        <v>0</v>
      </c>
      <c r="I9" s="784">
        <f t="shared" si="0"/>
        <v>0</v>
      </c>
    </row>
    <row r="10" spans="1:10" ht="16.5" x14ac:dyDescent="0.25">
      <c r="A10" s="1071" t="s">
        <v>415</v>
      </c>
      <c r="B10" s="1072"/>
      <c r="C10" s="784">
        <f>SUM(C11:C13)</f>
        <v>0</v>
      </c>
      <c r="D10" s="784">
        <f t="shared" ref="D10:I10" si="1">SUM(D11:D13)</f>
        <v>0</v>
      </c>
      <c r="E10" s="784">
        <f t="shared" si="1"/>
        <v>0</v>
      </c>
      <c r="F10" s="784">
        <f t="shared" si="1"/>
        <v>0</v>
      </c>
      <c r="G10" s="784">
        <f t="shared" si="1"/>
        <v>0</v>
      </c>
      <c r="H10" s="784">
        <f t="shared" si="1"/>
        <v>0</v>
      </c>
      <c r="I10" s="784">
        <f t="shared" si="1"/>
        <v>0</v>
      </c>
      <c r="J10" s="477" t="str">
        <f>IF(C10&lt;&gt;'ETCA-I-07'!E21,"ERROR!!!!! ELTOTAL DE DEL PATRIMONIO Y HACIENDA PUBLICA, NO CONCUERDA CON LO REPORTADO EN EL ESTADO ANALITICO  DE LA DEUDA Y OTROS PASIVOS","")</f>
        <v/>
      </c>
    </row>
    <row r="11" spans="1:10" ht="16.5" x14ac:dyDescent="0.25">
      <c r="A11" s="884"/>
      <c r="B11" s="888" t="s">
        <v>416</v>
      </c>
      <c r="C11" s="810">
        <v>0</v>
      </c>
      <c r="D11" s="810">
        <v>0</v>
      </c>
      <c r="E11" s="810">
        <v>0</v>
      </c>
      <c r="F11" s="810">
        <v>0</v>
      </c>
      <c r="G11" s="784">
        <f t="shared" ref="G11:G13" si="2">+C11+D11-E11+F11</f>
        <v>0</v>
      </c>
      <c r="H11" s="810">
        <v>0</v>
      </c>
      <c r="I11" s="810">
        <v>0</v>
      </c>
      <c r="J11" s="477" t="str">
        <f>IF(G10&lt;&gt;'ETCA-I-07'!F21,"ERROR!!!!! ELTOTAL DE DEL PATRIMONIO Y HACIENDA PUBLICA, NO CONCUERDA CON LO REPORTADO EN EL ESTADO ANALITICO  DE LA DEUDA Y OTROS PASIVOS","")</f>
        <v/>
      </c>
    </row>
    <row r="12" spans="1:10" x14ac:dyDescent="0.25">
      <c r="A12" s="887"/>
      <c r="B12" s="888" t="s">
        <v>417</v>
      </c>
      <c r="C12" s="810">
        <v>0</v>
      </c>
      <c r="D12" s="810">
        <v>0</v>
      </c>
      <c r="E12" s="810">
        <v>0</v>
      </c>
      <c r="F12" s="810">
        <v>0</v>
      </c>
      <c r="G12" s="784">
        <f t="shared" si="2"/>
        <v>0</v>
      </c>
      <c r="H12" s="810">
        <v>0</v>
      </c>
      <c r="I12" s="810">
        <v>0</v>
      </c>
    </row>
    <row r="13" spans="1:10" x14ac:dyDescent="0.25">
      <c r="A13" s="887"/>
      <c r="B13" s="888" t="s">
        <v>418</v>
      </c>
      <c r="C13" s="810">
        <v>0</v>
      </c>
      <c r="D13" s="810">
        <v>0</v>
      </c>
      <c r="E13" s="810">
        <v>0</v>
      </c>
      <c r="F13" s="810">
        <v>0</v>
      </c>
      <c r="G13" s="784">
        <f t="shared" si="2"/>
        <v>0</v>
      </c>
      <c r="H13" s="810">
        <v>0</v>
      </c>
      <c r="I13" s="810">
        <v>0</v>
      </c>
    </row>
    <row r="14" spans="1:10" ht="16.5" x14ac:dyDescent="0.25">
      <c r="A14" s="1071" t="s">
        <v>419</v>
      </c>
      <c r="B14" s="1072"/>
      <c r="C14" s="784">
        <f t="shared" ref="C14:I14" si="3">SUM(C15:C17)</f>
        <v>0</v>
      </c>
      <c r="D14" s="784">
        <f t="shared" si="3"/>
        <v>0</v>
      </c>
      <c r="E14" s="784">
        <f t="shared" si="3"/>
        <v>0</v>
      </c>
      <c r="F14" s="784">
        <f t="shared" si="3"/>
        <v>0</v>
      </c>
      <c r="G14" s="784">
        <f t="shared" si="3"/>
        <v>0</v>
      </c>
      <c r="H14" s="784">
        <f t="shared" si="3"/>
        <v>0</v>
      </c>
      <c r="I14" s="784">
        <f t="shared" si="3"/>
        <v>0</v>
      </c>
      <c r="J14" s="477" t="str">
        <f>IF(C14&lt;&gt;'ETCA-I-07'!E35,"ERROR!!!!! ELTOTAL 'ETCA-I-07 A'!, NO CONCUERDA CON LO REPORTADO EN EL ESTADO ANALITICO DE LA DEUDA Y OTROS PASIVOS","")</f>
        <v/>
      </c>
    </row>
    <row r="15" spans="1:10" ht="16.5" x14ac:dyDescent="0.25">
      <c r="A15" s="884"/>
      <c r="B15" s="888" t="s">
        <v>420</v>
      </c>
      <c r="C15" s="810">
        <v>0</v>
      </c>
      <c r="D15" s="810">
        <v>0</v>
      </c>
      <c r="E15" s="810">
        <v>0</v>
      </c>
      <c r="F15" s="810">
        <v>0</v>
      </c>
      <c r="G15" s="784">
        <f t="shared" ref="G15:G17" si="4">+C15+D15-E15+F15</f>
        <v>0</v>
      </c>
      <c r="H15" s="810">
        <v>0</v>
      </c>
      <c r="I15" s="810">
        <v>0</v>
      </c>
      <c r="J15" s="477" t="str">
        <f>IF(G14&lt;&gt;'ETCA-I-07'!F35,"ERROR!!!!! ELTOTAL 'ETCA-I-07 A'!, NO CONCUERDA CON LO REPORTADO EN EL ESTADO ANALITICO DE LA DEUDA Y OTROS PASIVOS","")</f>
        <v/>
      </c>
    </row>
    <row r="16" spans="1:10" x14ac:dyDescent="0.25">
      <c r="A16" s="887"/>
      <c r="B16" s="888" t="s">
        <v>421</v>
      </c>
      <c r="C16" s="810">
        <v>0</v>
      </c>
      <c r="D16" s="810">
        <v>0</v>
      </c>
      <c r="E16" s="810">
        <v>0</v>
      </c>
      <c r="F16" s="810">
        <v>0</v>
      </c>
      <c r="G16" s="784">
        <f t="shared" si="4"/>
        <v>0</v>
      </c>
      <c r="H16" s="810">
        <v>0</v>
      </c>
      <c r="I16" s="810">
        <v>0</v>
      </c>
    </row>
    <row r="17" spans="1:10" x14ac:dyDescent="0.25">
      <c r="A17" s="887"/>
      <c r="B17" s="888" t="s">
        <v>422</v>
      </c>
      <c r="C17" s="810">
        <v>0</v>
      </c>
      <c r="D17" s="810">
        <v>0</v>
      </c>
      <c r="E17" s="810">
        <v>0</v>
      </c>
      <c r="F17" s="810">
        <v>0</v>
      </c>
      <c r="G17" s="784">
        <f t="shared" si="4"/>
        <v>0</v>
      </c>
      <c r="H17" s="810">
        <v>0</v>
      </c>
      <c r="I17" s="810">
        <v>0</v>
      </c>
    </row>
    <row r="18" spans="1:10" s="780" customFormat="1" ht="16.5" x14ac:dyDescent="0.25">
      <c r="A18" s="1071" t="s">
        <v>423</v>
      </c>
      <c r="B18" s="1072"/>
      <c r="C18" s="946">
        <v>203639086.90000001</v>
      </c>
      <c r="D18" s="830">
        <f>+D19</f>
        <v>0</v>
      </c>
      <c r="E18" s="830">
        <f>+E19</f>
        <v>0</v>
      </c>
      <c r="F18" s="830"/>
      <c r="G18" s="784">
        <f>+G19</f>
        <v>73818362.75</v>
      </c>
      <c r="H18" s="784">
        <f t="shared" ref="C18:I19" si="5">H8+H17</f>
        <v>0</v>
      </c>
      <c r="I18" s="784">
        <f t="shared" si="5"/>
        <v>0</v>
      </c>
      <c r="J18" s="477" t="str">
        <f>IF(C18&lt;&gt;'ETCA-I-07'!E37,"ERROR!!!!! ELTOTAL 'ETCA-I-07 A'!, NO CONCUERDA CON LO REPORTADO EN EL ESTADO ANALITICO DE LA DEUDA Y OTROS PASIVOS","")</f>
        <v/>
      </c>
    </row>
    <row r="19" spans="1:10" ht="16.5" customHeight="1" x14ac:dyDescent="0.25">
      <c r="A19" s="1071" t="s">
        <v>424</v>
      </c>
      <c r="B19" s="1072"/>
      <c r="C19" s="784">
        <f t="shared" si="5"/>
        <v>203639086.90000001</v>
      </c>
      <c r="D19" s="784"/>
      <c r="E19" s="784"/>
      <c r="F19" s="784">
        <f t="shared" si="5"/>
        <v>0</v>
      </c>
      <c r="G19" s="784">
        <v>73818362.75</v>
      </c>
      <c r="H19" s="784">
        <f t="shared" si="5"/>
        <v>0</v>
      </c>
      <c r="I19" s="784">
        <f t="shared" si="5"/>
        <v>0</v>
      </c>
      <c r="J19" s="477" t="str">
        <f>IF(G18&lt;&gt;'ETCA-I-07'!F37,"ERROR!!!!! ELTOTAL 'ETCA-I-07 A'!, NO CONCUERDA CON LO REPORTADO EN EL ESTADO ANALITICO DE LA DEUDA Y OTROS PASIVOS","")</f>
        <v/>
      </c>
    </row>
    <row r="20" spans="1:10" ht="16.5" customHeight="1" x14ac:dyDescent="0.25">
      <c r="A20" s="1071" t="s">
        <v>425</v>
      </c>
      <c r="B20" s="1072"/>
      <c r="C20" s="876">
        <f>SUM(C21:C23)</f>
        <v>0</v>
      </c>
      <c r="D20" s="784">
        <f t="shared" ref="D20:I20" si="6">SUM(D21:D23)</f>
        <v>0</v>
      </c>
      <c r="E20" s="784">
        <f t="shared" si="6"/>
        <v>0</v>
      </c>
      <c r="F20" s="784">
        <f t="shared" si="6"/>
        <v>0</v>
      </c>
      <c r="G20" s="784">
        <f>+C20+D20-E20+F20</f>
        <v>0</v>
      </c>
      <c r="H20" s="784">
        <f t="shared" si="6"/>
        <v>0</v>
      </c>
      <c r="I20" s="784">
        <f t="shared" si="6"/>
        <v>0</v>
      </c>
      <c r="J20" s="477" t="str">
        <f>IF(G19&lt;&gt;'ETCA-I-07'!F39,"ERROR!!!!! ELTOTAL 'ETCA-I-07 A'!, NO CONCUERDA CON LO REPORTADO EN EL ESTADO ANALITICO DE LA DEUDA Y OTROS PASIVOS","")</f>
        <v/>
      </c>
    </row>
    <row r="21" spans="1:10" x14ac:dyDescent="0.25">
      <c r="A21" s="1090" t="s">
        <v>426</v>
      </c>
      <c r="B21" s="1091"/>
      <c r="C21" s="810">
        <v>0</v>
      </c>
      <c r="D21" s="810">
        <v>0</v>
      </c>
      <c r="E21" s="810">
        <v>0</v>
      </c>
      <c r="F21" s="810">
        <v>0</v>
      </c>
      <c r="G21" s="784">
        <f t="shared" ref="G21:G23" si="7">+C21+D21-E21+F21</f>
        <v>0</v>
      </c>
      <c r="H21" s="810">
        <v>0</v>
      </c>
      <c r="I21" s="810">
        <v>0</v>
      </c>
      <c r="J21" t="str">
        <f>IF(C19&lt;&gt;'ETCA-I-07'!E39,"ERROR!!!!! ELTOTAL 'ETCA-I-07 A'!, NO CONCUERDA CON LO REPORTADO EN EL ESTADO ANALITICO DE LA DEUDA Y OTROS PASIVOS","")</f>
        <v/>
      </c>
    </row>
    <row r="22" spans="1:10" x14ac:dyDescent="0.25">
      <c r="A22" s="1090" t="s">
        <v>427</v>
      </c>
      <c r="B22" s="1091"/>
      <c r="C22" s="810">
        <v>0</v>
      </c>
      <c r="D22" s="810">
        <v>0</v>
      </c>
      <c r="E22" s="810">
        <v>0</v>
      </c>
      <c r="F22" s="810">
        <v>0</v>
      </c>
      <c r="G22" s="784">
        <f t="shared" si="7"/>
        <v>0</v>
      </c>
      <c r="H22" s="810">
        <v>0</v>
      </c>
      <c r="I22" s="810">
        <v>0</v>
      </c>
    </row>
    <row r="23" spans="1:10" x14ac:dyDescent="0.25">
      <c r="A23" s="1090" t="s">
        <v>428</v>
      </c>
      <c r="B23" s="1091"/>
      <c r="C23" s="810"/>
      <c r="D23" s="810"/>
      <c r="E23" s="810"/>
      <c r="F23" s="810"/>
      <c r="G23" s="784">
        <f t="shared" si="7"/>
        <v>0</v>
      </c>
      <c r="H23" s="810"/>
      <c r="I23" s="810"/>
    </row>
    <row r="24" spans="1:10" ht="16.5" customHeight="1" x14ac:dyDescent="0.25">
      <c r="A24" s="1071" t="s">
        <v>429</v>
      </c>
      <c r="B24" s="1072"/>
      <c r="C24" s="784">
        <f>SUM(C25:C27)</f>
        <v>0</v>
      </c>
      <c r="D24" s="784">
        <f t="shared" ref="D24:I24" si="8">SUM(D25:D27)</f>
        <v>0</v>
      </c>
      <c r="E24" s="784">
        <f t="shared" si="8"/>
        <v>0</v>
      </c>
      <c r="F24" s="784">
        <f t="shared" si="8"/>
        <v>0</v>
      </c>
      <c r="G24" s="784">
        <f t="shared" si="8"/>
        <v>0</v>
      </c>
      <c r="H24" s="784">
        <f t="shared" si="8"/>
        <v>0</v>
      </c>
      <c r="I24" s="784">
        <f t="shared" si="8"/>
        <v>0</v>
      </c>
    </row>
    <row r="25" spans="1:10" x14ac:dyDescent="0.25">
      <c r="A25" s="1090" t="s">
        <v>430</v>
      </c>
      <c r="B25" s="1091"/>
      <c r="C25" s="810">
        <v>0</v>
      </c>
      <c r="D25" s="810">
        <v>0</v>
      </c>
      <c r="E25" s="810">
        <v>0</v>
      </c>
      <c r="F25" s="810">
        <v>0</v>
      </c>
      <c r="G25" s="784">
        <f t="shared" ref="G25:G27" si="9">+C25+D25-E25+F25</f>
        <v>0</v>
      </c>
      <c r="H25" s="810">
        <v>0</v>
      </c>
      <c r="I25" s="810">
        <v>0</v>
      </c>
    </row>
    <row r="26" spans="1:10" x14ac:dyDescent="0.25">
      <c r="A26" s="1090" t="s">
        <v>431</v>
      </c>
      <c r="B26" s="1091"/>
      <c r="C26" s="810">
        <v>0</v>
      </c>
      <c r="D26" s="810">
        <v>0</v>
      </c>
      <c r="E26" s="810">
        <v>0</v>
      </c>
      <c r="F26" s="810">
        <v>0</v>
      </c>
      <c r="G26" s="784">
        <f t="shared" si="9"/>
        <v>0</v>
      </c>
      <c r="H26" s="810">
        <v>0</v>
      </c>
      <c r="I26" s="810">
        <v>0</v>
      </c>
    </row>
    <row r="27" spans="1:10" x14ac:dyDescent="0.25">
      <c r="A27" s="1090" t="s">
        <v>432</v>
      </c>
      <c r="B27" s="1091"/>
      <c r="C27" s="810">
        <v>0</v>
      </c>
      <c r="D27" s="810">
        <v>0</v>
      </c>
      <c r="E27" s="810">
        <v>0</v>
      </c>
      <c r="F27" s="810">
        <v>0</v>
      </c>
      <c r="G27" s="784">
        <f t="shared" si="9"/>
        <v>0</v>
      </c>
      <c r="H27" s="810">
        <v>0</v>
      </c>
      <c r="I27" s="810">
        <v>0</v>
      </c>
    </row>
    <row r="28" spans="1:10" ht="7.5" customHeight="1" thickBot="1" x14ac:dyDescent="0.3">
      <c r="A28" s="1092"/>
      <c r="B28" s="1093"/>
      <c r="C28" s="787"/>
      <c r="D28" s="787"/>
      <c r="E28" s="787"/>
      <c r="F28" s="787"/>
      <c r="G28" s="787"/>
      <c r="H28" s="787"/>
      <c r="I28" s="787"/>
    </row>
    <row r="29" spans="1:10" ht="3.75" customHeight="1" x14ac:dyDescent="0.25"/>
    <row r="30" spans="1:10" ht="33" customHeight="1" x14ac:dyDescent="0.25">
      <c r="B30" s="739">
        <v>1</v>
      </c>
      <c r="C30" s="1083" t="s">
        <v>433</v>
      </c>
      <c r="D30" s="1083"/>
      <c r="E30" s="1083"/>
      <c r="F30" s="1083"/>
      <c r="G30" s="1083"/>
      <c r="H30" s="1083"/>
      <c r="I30" s="1083"/>
    </row>
    <row r="31" spans="1:10" ht="18.75" customHeight="1" x14ac:dyDescent="0.25">
      <c r="B31" s="739">
        <v>2</v>
      </c>
      <c r="C31" s="1083" t="s">
        <v>434</v>
      </c>
      <c r="D31" s="1083"/>
      <c r="E31" s="1083"/>
      <c r="F31" s="1083"/>
      <c r="G31" s="1083"/>
      <c r="H31" s="1083"/>
      <c r="I31" s="1083"/>
    </row>
    <row r="32" spans="1:10" ht="3.75" customHeight="1" thickBot="1" x14ac:dyDescent="0.3"/>
    <row r="33" spans="2:7" ht="19.5" x14ac:dyDescent="0.25">
      <c r="B33" s="1084" t="s">
        <v>435</v>
      </c>
      <c r="C33" s="734" t="s">
        <v>436</v>
      </c>
      <c r="D33" s="734" t="s">
        <v>437</v>
      </c>
      <c r="E33" s="734" t="s">
        <v>438</v>
      </c>
      <c r="F33" s="1087" t="s">
        <v>439</v>
      </c>
      <c r="G33" s="734" t="s">
        <v>440</v>
      </c>
    </row>
    <row r="34" spans="2:7" x14ac:dyDescent="0.25">
      <c r="B34" s="1085"/>
      <c r="C34" s="724" t="s">
        <v>441</v>
      </c>
      <c r="D34" s="724" t="s">
        <v>442</v>
      </c>
      <c r="E34" s="724" t="s">
        <v>443</v>
      </c>
      <c r="F34" s="1088"/>
      <c r="G34" s="724" t="s">
        <v>444</v>
      </c>
    </row>
    <row r="35" spans="2:7" ht="15.75" thickBot="1" x14ac:dyDescent="0.3">
      <c r="B35" s="1086"/>
      <c r="C35" s="735"/>
      <c r="D35" s="725" t="s">
        <v>445</v>
      </c>
      <c r="E35" s="735"/>
      <c r="F35" s="1089"/>
      <c r="G35" s="735"/>
    </row>
    <row r="36" spans="2:7" ht="19.5" x14ac:dyDescent="0.25">
      <c r="B36" s="736" t="s">
        <v>446</v>
      </c>
      <c r="C36" s="726"/>
      <c r="D36" s="726"/>
      <c r="E36" s="726"/>
      <c r="F36" s="726"/>
      <c r="G36" s="726"/>
    </row>
    <row r="37" spans="2:7" x14ac:dyDescent="0.25">
      <c r="B37" s="737" t="s">
        <v>447</v>
      </c>
      <c r="C37" s="785"/>
      <c r="D37" s="785"/>
      <c r="E37" s="785"/>
      <c r="F37" s="785"/>
      <c r="G37" s="785"/>
    </row>
    <row r="38" spans="2:7" x14ac:dyDescent="0.25">
      <c r="B38" s="737" t="s">
        <v>448</v>
      </c>
      <c r="C38" s="785"/>
      <c r="D38" s="785"/>
      <c r="E38" s="785"/>
      <c r="F38" s="785"/>
      <c r="G38" s="785"/>
    </row>
    <row r="39" spans="2:7" ht="15.75" thickBot="1" x14ac:dyDescent="0.3">
      <c r="B39" s="738" t="s">
        <v>449</v>
      </c>
      <c r="C39" s="786"/>
      <c r="D39" s="786"/>
      <c r="E39" s="786"/>
      <c r="F39" s="786"/>
      <c r="G39" s="786"/>
    </row>
  </sheetData>
  <mergeCells count="30">
    <mergeCell ref="A20:B20"/>
    <mergeCell ref="A21:B21"/>
    <mergeCell ref="A22:B22"/>
    <mergeCell ref="A23:B23"/>
    <mergeCell ref="A19:B19"/>
    <mergeCell ref="C31:I31"/>
    <mergeCell ref="C30:I30"/>
    <mergeCell ref="B33:B35"/>
    <mergeCell ref="F33:F35"/>
    <mergeCell ref="A24:B24"/>
    <mergeCell ref="A25:B25"/>
    <mergeCell ref="A26:B26"/>
    <mergeCell ref="A27:B27"/>
    <mergeCell ref="A28:B28"/>
    <mergeCell ref="A9:B9"/>
    <mergeCell ref="A10:B10"/>
    <mergeCell ref="A14:B14"/>
    <mergeCell ref="A18:B18"/>
    <mergeCell ref="A1:I1"/>
    <mergeCell ref="A2:I2"/>
    <mergeCell ref="A4:I4"/>
    <mergeCell ref="A5:I5"/>
    <mergeCell ref="A6:B7"/>
    <mergeCell ref="D6:D7"/>
    <mergeCell ref="E6:E7"/>
    <mergeCell ref="F6:F7"/>
    <mergeCell ref="H6:H7"/>
    <mergeCell ref="I6:I7"/>
    <mergeCell ref="A3:I3"/>
    <mergeCell ref="A8:B8"/>
  </mergeCells>
  <printOptions horizontalCentered="1"/>
  <pageMargins left="0.23622047244094491" right="0.23622047244094491" top="0.35433070866141736" bottom="0.35433070866141736" header="0.31496062992125984" footer="0.31496062992125984"/>
  <pageSetup scale="8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M21"/>
  <sheetViews>
    <sheetView view="pageBreakPreview" zoomScale="60" zoomScaleNormal="100" workbookViewId="0">
      <selection activeCell="D7" sqref="D7"/>
    </sheetView>
  </sheetViews>
  <sheetFormatPr baseColWidth="10" defaultColWidth="11.42578125" defaultRowHeight="15" x14ac:dyDescent="0.25"/>
  <cols>
    <col min="1" max="1" width="23.5703125" customWidth="1"/>
  </cols>
  <sheetData>
    <row r="1" spans="1:13" ht="15.75" x14ac:dyDescent="0.25">
      <c r="A1" s="1037" t="s">
        <v>94</v>
      </c>
      <c r="B1" s="1037"/>
      <c r="C1" s="1037"/>
      <c r="D1" s="1037"/>
      <c r="E1" s="1037"/>
      <c r="F1" s="1037"/>
      <c r="G1" s="1037"/>
      <c r="H1" s="1037"/>
      <c r="I1" s="1037"/>
      <c r="J1" s="1037"/>
      <c r="K1" s="1037"/>
    </row>
    <row r="2" spans="1:13" ht="15.75" customHeight="1" x14ac:dyDescent="0.25">
      <c r="A2" s="1038" t="s">
        <v>450</v>
      </c>
      <c r="B2" s="1038"/>
      <c r="C2" s="1038"/>
      <c r="D2" s="1038"/>
      <c r="E2" s="1038"/>
      <c r="F2" s="1038"/>
      <c r="G2" s="1038"/>
      <c r="H2" s="1038"/>
      <c r="I2" s="1038"/>
      <c r="J2" s="1038"/>
      <c r="K2" s="1038"/>
    </row>
    <row r="3" spans="1:13" ht="16.5" customHeight="1" x14ac:dyDescent="0.25">
      <c r="A3" s="1038" t="str">
        <f>'ETCA-I-01'!A3:G3</f>
        <v>Consejo Estatal de Concertacion para la Obra Publica</v>
      </c>
      <c r="B3" s="1038"/>
      <c r="C3" s="1038"/>
      <c r="D3" s="1038"/>
      <c r="E3" s="1038"/>
      <c r="F3" s="1038"/>
      <c r="G3" s="1038"/>
      <c r="H3" s="1038"/>
      <c r="I3" s="1038"/>
      <c r="J3" s="1038"/>
      <c r="K3" s="1038"/>
    </row>
    <row r="4" spans="1:13" ht="15.75" customHeight="1" x14ac:dyDescent="0.25">
      <c r="A4" s="1073" t="str">
        <f>'ETCA-I-07 A'!A4:I4</f>
        <v>Del 01 de Enero al 31 de Diciembre de 2016 (b)</v>
      </c>
      <c r="B4" s="1073"/>
      <c r="C4" s="1073"/>
      <c r="D4" s="1073"/>
      <c r="E4" s="1073"/>
      <c r="F4" s="1073"/>
      <c r="G4" s="1073"/>
      <c r="H4" s="1073"/>
      <c r="I4" s="1073"/>
      <c r="J4" s="1073"/>
      <c r="K4" s="1073"/>
    </row>
    <row r="5" spans="1:13" ht="15.75" thickBot="1" x14ac:dyDescent="0.3">
      <c r="A5" s="1074" t="s">
        <v>160</v>
      </c>
      <c r="B5" s="1074"/>
      <c r="C5" s="1074"/>
      <c r="D5" s="1074"/>
      <c r="E5" s="1074"/>
      <c r="F5" s="1074"/>
      <c r="G5" s="1074"/>
      <c r="H5" s="1074"/>
      <c r="I5" s="1074"/>
      <c r="J5" s="1074"/>
      <c r="K5" s="1074"/>
    </row>
    <row r="6" spans="1:13" ht="115.5" thickBot="1" x14ac:dyDescent="0.3">
      <c r="A6" s="728" t="s">
        <v>451</v>
      </c>
      <c r="B6" s="729" t="s">
        <v>452</v>
      </c>
      <c r="C6" s="729" t="s">
        <v>453</v>
      </c>
      <c r="D6" s="729" t="s">
        <v>454</v>
      </c>
      <c r="E6" s="729" t="s">
        <v>455</v>
      </c>
      <c r="F6" s="729" t="s">
        <v>456</v>
      </c>
      <c r="G6" s="729" t="s">
        <v>457</v>
      </c>
      <c r="H6" s="729" t="s">
        <v>458</v>
      </c>
      <c r="I6" s="729" t="s">
        <v>459</v>
      </c>
      <c r="J6" s="729" t="s">
        <v>460</v>
      </c>
      <c r="K6" s="729" t="s">
        <v>461</v>
      </c>
    </row>
    <row r="7" spans="1:13" x14ac:dyDescent="0.25">
      <c r="A7" s="721"/>
      <c r="B7" s="723"/>
      <c r="C7" s="723"/>
      <c r="D7" s="723"/>
      <c r="E7" s="723"/>
      <c r="F7" s="723"/>
      <c r="G7" s="723"/>
      <c r="H7" s="723"/>
      <c r="I7" s="723"/>
      <c r="J7" s="723"/>
      <c r="K7" s="723"/>
    </row>
    <row r="8" spans="1:13" ht="25.5" x14ac:dyDescent="0.25">
      <c r="A8" s="730" t="s">
        <v>462</v>
      </c>
      <c r="B8" s="788">
        <f t="shared" ref="B8:J8" si="0">B9+B10+B11+B12</f>
        <v>0</v>
      </c>
      <c r="C8" s="788">
        <f t="shared" si="0"/>
        <v>0</v>
      </c>
      <c r="D8" s="1002" t="s">
        <v>1263</v>
      </c>
      <c r="E8" s="788">
        <f t="shared" si="0"/>
        <v>0</v>
      </c>
      <c r="F8" s="788">
        <f t="shared" si="0"/>
        <v>0</v>
      </c>
      <c r="G8" s="788">
        <f t="shared" si="0"/>
        <v>0</v>
      </c>
      <c r="H8" s="788">
        <f t="shared" si="0"/>
        <v>0</v>
      </c>
      <c r="I8" s="788">
        <f t="shared" si="0"/>
        <v>0</v>
      </c>
      <c r="J8" s="788">
        <f t="shared" si="0"/>
        <v>0</v>
      </c>
      <c r="K8" s="788">
        <f>E8-J8</f>
        <v>0</v>
      </c>
    </row>
    <row r="9" spans="1:13" x14ac:dyDescent="0.25">
      <c r="A9" s="731" t="s">
        <v>463</v>
      </c>
      <c r="B9" s="800">
        <v>0</v>
      </c>
      <c r="C9" s="800">
        <v>0</v>
      </c>
      <c r="D9" s="800"/>
      <c r="E9" s="800">
        <v>0</v>
      </c>
      <c r="F9" s="800">
        <v>0</v>
      </c>
      <c r="G9" s="800">
        <v>0</v>
      </c>
      <c r="H9" s="800">
        <v>0</v>
      </c>
      <c r="I9" s="800">
        <v>0</v>
      </c>
      <c r="J9" s="800">
        <v>0</v>
      </c>
      <c r="K9" s="788">
        <f t="shared" ref="K9:K12" si="1">E9-J9</f>
        <v>0</v>
      </c>
      <c r="M9" s="802"/>
    </row>
    <row r="10" spans="1:13" x14ac:dyDescent="0.25">
      <c r="A10" s="731" t="s">
        <v>464</v>
      </c>
      <c r="B10" s="800">
        <v>0</v>
      </c>
      <c r="C10" s="800"/>
      <c r="D10" s="800"/>
      <c r="E10" s="800">
        <v>0</v>
      </c>
      <c r="F10" s="800"/>
      <c r="G10" s="800"/>
      <c r="H10" s="800"/>
      <c r="I10" s="800"/>
      <c r="J10" s="800">
        <v>0</v>
      </c>
      <c r="K10" s="788">
        <f t="shared" si="1"/>
        <v>0</v>
      </c>
    </row>
    <row r="11" spans="1:13" x14ac:dyDescent="0.25">
      <c r="A11" s="731" t="s">
        <v>465</v>
      </c>
      <c r="B11" s="800">
        <v>0</v>
      </c>
      <c r="C11" s="800">
        <v>0</v>
      </c>
      <c r="D11" s="800">
        <v>0</v>
      </c>
      <c r="E11" s="800">
        <v>0</v>
      </c>
      <c r="F11" s="800">
        <v>0</v>
      </c>
      <c r="G11" s="800">
        <v>0</v>
      </c>
      <c r="H11" s="800">
        <v>0</v>
      </c>
      <c r="I11" s="800">
        <v>0</v>
      </c>
      <c r="J11" s="800">
        <v>0</v>
      </c>
      <c r="K11" s="788">
        <f t="shared" si="1"/>
        <v>0</v>
      </c>
    </row>
    <row r="12" spans="1:13" x14ac:dyDescent="0.25">
      <c r="A12" s="731" t="s">
        <v>466</v>
      </c>
      <c r="B12" s="800">
        <v>0</v>
      </c>
      <c r="C12" s="800"/>
      <c r="D12" s="800"/>
      <c r="E12" s="800">
        <v>0</v>
      </c>
      <c r="F12" s="800"/>
      <c r="G12" s="800"/>
      <c r="H12" s="800"/>
      <c r="I12" s="800"/>
      <c r="J12" s="800">
        <v>0</v>
      </c>
      <c r="K12" s="788">
        <f t="shared" si="1"/>
        <v>0</v>
      </c>
    </row>
    <row r="13" spans="1:13" x14ac:dyDescent="0.25">
      <c r="A13" s="722"/>
      <c r="B13" s="788"/>
      <c r="C13" s="788"/>
      <c r="D13" s="788"/>
      <c r="E13" s="788"/>
      <c r="F13" s="788"/>
      <c r="G13" s="788"/>
      <c r="H13" s="788"/>
      <c r="I13" s="788"/>
      <c r="J13" s="788"/>
      <c r="K13" s="788"/>
    </row>
    <row r="14" spans="1:13" ht="25.5" x14ac:dyDescent="0.25">
      <c r="A14" s="730" t="s">
        <v>467</v>
      </c>
      <c r="B14" s="788">
        <f t="shared" ref="B14:J14" si="2">B15+B16+B17+B18</f>
        <v>0</v>
      </c>
      <c r="C14" s="788">
        <f t="shared" si="2"/>
        <v>0</v>
      </c>
      <c r="D14" s="788">
        <f t="shared" si="2"/>
        <v>0</v>
      </c>
      <c r="E14" s="788">
        <f t="shared" si="2"/>
        <v>0</v>
      </c>
      <c r="F14" s="788">
        <f t="shared" si="2"/>
        <v>0</v>
      </c>
      <c r="G14" s="788">
        <f t="shared" si="2"/>
        <v>0</v>
      </c>
      <c r="H14" s="788">
        <f t="shared" si="2"/>
        <v>0</v>
      </c>
      <c r="I14" s="788">
        <f t="shared" si="2"/>
        <v>0</v>
      </c>
      <c r="J14" s="788">
        <f t="shared" si="2"/>
        <v>0</v>
      </c>
      <c r="K14" s="788">
        <f>E14-J14</f>
        <v>0</v>
      </c>
    </row>
    <row r="15" spans="1:13" x14ac:dyDescent="0.25">
      <c r="A15" s="731" t="s">
        <v>468</v>
      </c>
      <c r="B15" s="800">
        <v>0</v>
      </c>
      <c r="C15" s="800"/>
      <c r="D15" s="800"/>
      <c r="E15" s="800">
        <v>0</v>
      </c>
      <c r="F15" s="800"/>
      <c r="G15" s="800"/>
      <c r="H15" s="800"/>
      <c r="I15" s="800"/>
      <c r="J15" s="800"/>
      <c r="K15" s="788">
        <f t="shared" ref="K15:K18" si="3">E15-J15</f>
        <v>0</v>
      </c>
    </row>
    <row r="16" spans="1:13" x14ac:dyDescent="0.25">
      <c r="A16" s="731" t="s">
        <v>469</v>
      </c>
      <c r="B16" s="800">
        <v>0</v>
      </c>
      <c r="C16" s="800"/>
      <c r="D16" s="800">
        <v>0</v>
      </c>
      <c r="E16" s="800">
        <v>0</v>
      </c>
      <c r="F16" s="800">
        <v>0</v>
      </c>
      <c r="G16" s="800">
        <v>0</v>
      </c>
      <c r="H16" s="800">
        <v>0</v>
      </c>
      <c r="I16" s="800">
        <v>0</v>
      </c>
      <c r="J16" s="800">
        <v>0</v>
      </c>
      <c r="K16" s="788">
        <f t="shared" si="3"/>
        <v>0</v>
      </c>
    </row>
    <row r="17" spans="1:11" x14ac:dyDescent="0.25">
      <c r="A17" s="731" t="s">
        <v>470</v>
      </c>
      <c r="B17" s="800">
        <v>0</v>
      </c>
      <c r="C17" s="800">
        <v>0</v>
      </c>
      <c r="D17" s="800"/>
      <c r="E17" s="800">
        <v>0</v>
      </c>
      <c r="F17" s="800"/>
      <c r="G17" s="800"/>
      <c r="H17" s="800"/>
      <c r="I17" s="800"/>
      <c r="J17" s="800"/>
      <c r="K17" s="788">
        <f t="shared" si="3"/>
        <v>0</v>
      </c>
    </row>
    <row r="18" spans="1:11" x14ac:dyDescent="0.25">
      <c r="A18" s="731" t="s">
        <v>471</v>
      </c>
      <c r="B18" s="800">
        <v>0</v>
      </c>
      <c r="C18" s="800"/>
      <c r="D18" s="800"/>
      <c r="E18" s="800">
        <v>0</v>
      </c>
      <c r="F18" s="800"/>
      <c r="G18" s="800"/>
      <c r="H18" s="800"/>
      <c r="I18" s="800"/>
      <c r="J18" s="800"/>
      <c r="K18" s="788">
        <f t="shared" si="3"/>
        <v>0</v>
      </c>
    </row>
    <row r="19" spans="1:11" x14ac:dyDescent="0.25">
      <c r="A19" s="722"/>
      <c r="B19" s="788">
        <v>0</v>
      </c>
      <c r="C19" s="788"/>
      <c r="D19" s="788"/>
      <c r="E19" s="788"/>
      <c r="F19" s="788"/>
      <c r="G19" s="788"/>
      <c r="H19" s="788"/>
      <c r="I19" s="788"/>
      <c r="J19" s="788"/>
      <c r="K19" s="801"/>
    </row>
    <row r="20" spans="1:11" ht="38.25" x14ac:dyDescent="0.25">
      <c r="A20" s="730" t="s">
        <v>472</v>
      </c>
      <c r="B20" s="788">
        <f>B8+B14</f>
        <v>0</v>
      </c>
      <c r="C20" s="788">
        <f t="shared" ref="C20:J20" si="4">C8+C14</f>
        <v>0</v>
      </c>
      <c r="D20" s="788"/>
      <c r="E20" s="788">
        <f t="shared" si="4"/>
        <v>0</v>
      </c>
      <c r="F20" s="788">
        <f t="shared" si="4"/>
        <v>0</v>
      </c>
      <c r="G20" s="788">
        <f t="shared" si="4"/>
        <v>0</v>
      </c>
      <c r="H20" s="788">
        <f t="shared" si="4"/>
        <v>0</v>
      </c>
      <c r="I20" s="788">
        <f t="shared" si="4"/>
        <v>0</v>
      </c>
      <c r="J20" s="788">
        <f t="shared" si="4"/>
        <v>0</v>
      </c>
      <c r="K20" s="788">
        <f>E20-J20</f>
        <v>0</v>
      </c>
    </row>
    <row r="21" spans="1:11" ht="15.75" thickBot="1" x14ac:dyDescent="0.3">
      <c r="A21" s="732"/>
      <c r="B21" s="733"/>
      <c r="C21" s="733"/>
      <c r="D21" s="733"/>
      <c r="E21" s="733"/>
      <c r="F21" s="733"/>
      <c r="G21" s="733"/>
      <c r="H21" s="733"/>
      <c r="I21" s="733"/>
      <c r="J21" s="733"/>
      <c r="K21" s="733"/>
    </row>
  </sheetData>
  <mergeCells count="5">
    <mergeCell ref="A3:K3"/>
    <mergeCell ref="A1:K1"/>
    <mergeCell ref="A2:K2"/>
    <mergeCell ref="A4:K4"/>
    <mergeCell ref="A5:K5"/>
  </mergeCells>
  <printOptions horizontalCentered="1"/>
  <pageMargins left="0.23622047244094491" right="0.23622047244094491" top="0.74803149606299213" bottom="0.74803149606299213" header="0.31496062992125984" footer="0.31496062992125984"/>
  <pageSetup scale="8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FF0066"/>
  </sheetPr>
  <dimension ref="A1:I50"/>
  <sheetViews>
    <sheetView view="pageBreakPreview" topLeftCell="A19" zoomScale="90" zoomScaleNormal="100" zoomScaleSheetLayoutView="90" workbookViewId="0">
      <selection activeCell="L37" sqref="L37"/>
    </sheetView>
  </sheetViews>
  <sheetFormatPr baseColWidth="10" defaultColWidth="11.28515625" defaultRowHeight="16.5" x14ac:dyDescent="0.3"/>
  <cols>
    <col min="1" max="1" width="18.85546875" style="3" customWidth="1"/>
    <col min="2" max="7" width="11.28515625" style="3"/>
    <col min="8" max="8" width="12.140625" style="3" customWidth="1"/>
    <col min="9" max="9" width="14.28515625" style="3" customWidth="1"/>
    <col min="10" max="16384" width="11.28515625" style="3"/>
  </cols>
  <sheetData>
    <row r="1" spans="1:9" x14ac:dyDescent="0.3">
      <c r="A1" s="1103"/>
      <c r="B1" s="1103"/>
      <c r="C1" s="1103"/>
      <c r="D1" s="1103"/>
      <c r="E1" s="1103"/>
      <c r="F1" s="1103"/>
      <c r="G1" s="1103"/>
      <c r="H1" s="1103"/>
      <c r="I1" s="1103"/>
    </row>
    <row r="2" spans="1:9" x14ac:dyDescent="0.3">
      <c r="A2" s="1105" t="s">
        <v>32</v>
      </c>
      <c r="B2" s="1105"/>
      <c r="C2" s="1105"/>
      <c r="D2" s="1105"/>
      <c r="E2" s="1105"/>
      <c r="F2" s="1105"/>
      <c r="G2" s="1105"/>
      <c r="H2" s="1105"/>
      <c r="I2" s="1105"/>
    </row>
    <row r="3" spans="1:9" x14ac:dyDescent="0.3">
      <c r="A3" s="1104" t="str">
        <f>'ETCA-I-01'!A3:G3</f>
        <v>Consejo Estatal de Concertacion para la Obra Publica</v>
      </c>
      <c r="B3" s="1104"/>
      <c r="C3" s="1104"/>
      <c r="D3" s="1104"/>
      <c r="E3" s="1104"/>
      <c r="F3" s="1104"/>
      <c r="G3" s="1104"/>
      <c r="H3" s="1104"/>
      <c r="I3" s="1104"/>
    </row>
    <row r="4" spans="1:9" x14ac:dyDescent="0.3">
      <c r="A4" s="1104" t="str">
        <f>'ETCA-I-01'!A4:G4</f>
        <v>Al 31 Diciembre de 2016</v>
      </c>
      <c r="B4" s="1104"/>
      <c r="C4" s="1104"/>
      <c r="D4" s="1104"/>
      <c r="E4" s="1104"/>
      <c r="F4" s="1104"/>
      <c r="G4" s="1104"/>
      <c r="H4" s="1104"/>
      <c r="I4" s="1104"/>
    </row>
    <row r="5" spans="1:9" ht="18" customHeight="1" thickBot="1" x14ac:dyDescent="0.35">
      <c r="A5" s="5"/>
      <c r="B5" s="1106" t="s">
        <v>473</v>
      </c>
      <c r="C5" s="1106"/>
      <c r="D5" s="1106"/>
      <c r="E5" s="1106"/>
      <c r="F5" s="1106"/>
      <c r="G5" s="1106"/>
      <c r="H5" s="367"/>
      <c r="I5" s="5"/>
    </row>
    <row r="6" spans="1:9" x14ac:dyDescent="0.3">
      <c r="A6" s="8"/>
      <c r="B6" s="9"/>
      <c r="C6" s="9"/>
      <c r="D6" s="9"/>
      <c r="E6" s="9"/>
      <c r="F6" s="9"/>
      <c r="G6" s="9"/>
      <c r="H6" s="9"/>
      <c r="I6" s="10"/>
    </row>
    <row r="7" spans="1:9" x14ac:dyDescent="0.3">
      <c r="A7" s="11"/>
      <c r="B7" s="12"/>
      <c r="C7" s="12"/>
      <c r="D7" s="12"/>
      <c r="E7" s="12"/>
      <c r="F7" s="12"/>
      <c r="G7" s="12"/>
      <c r="H7" s="12"/>
      <c r="I7" s="13"/>
    </row>
    <row r="8" spans="1:9" x14ac:dyDescent="0.3">
      <c r="A8" s="14" t="s">
        <v>474</v>
      </c>
      <c r="B8" s="12"/>
      <c r="C8" s="12"/>
      <c r="D8" s="12"/>
      <c r="E8" s="12"/>
      <c r="F8" s="12"/>
      <c r="G8" s="12"/>
      <c r="H8" s="12"/>
      <c r="I8" s="13"/>
    </row>
    <row r="9" spans="1:9" x14ac:dyDescent="0.3">
      <c r="A9" s="14"/>
      <c r="B9" s="12"/>
      <c r="C9" s="12"/>
      <c r="D9" s="12"/>
      <c r="E9" s="12"/>
      <c r="F9" s="12"/>
      <c r="G9" s="12"/>
      <c r="H9" s="12"/>
      <c r="I9" s="13"/>
    </row>
    <row r="10" spans="1:9" x14ac:dyDescent="0.3">
      <c r="A10" s="14"/>
      <c r="B10" s="12"/>
      <c r="C10" s="12"/>
      <c r="D10" s="12"/>
      <c r="E10" s="12"/>
      <c r="F10" s="12"/>
      <c r="G10" s="12"/>
      <c r="H10" s="12"/>
      <c r="I10" s="13"/>
    </row>
    <row r="11" spans="1:9" x14ac:dyDescent="0.3">
      <c r="A11" s="14"/>
      <c r="B11" s="12"/>
      <c r="C11" s="12"/>
      <c r="D11" s="12"/>
      <c r="E11" s="12"/>
      <c r="F11" s="12"/>
      <c r="G11" s="12"/>
      <c r="H11" s="12"/>
      <c r="I11" s="13"/>
    </row>
    <row r="12" spans="1:9" x14ac:dyDescent="0.3">
      <c r="A12" s="14"/>
      <c r="B12" s="12"/>
      <c r="C12" s="12"/>
      <c r="D12" s="12"/>
      <c r="E12" s="12"/>
      <c r="F12" s="12"/>
      <c r="G12" s="12"/>
      <c r="H12" s="12"/>
      <c r="I12" s="13"/>
    </row>
    <row r="13" spans="1:9" ht="15.75" customHeight="1" x14ac:dyDescent="0.3">
      <c r="A13" s="11"/>
      <c r="B13" s="12"/>
      <c r="C13" s="15"/>
      <c r="D13" s="15"/>
      <c r="E13" s="15"/>
      <c r="F13" s="15"/>
      <c r="G13" s="15"/>
      <c r="H13" s="15"/>
      <c r="I13" s="13"/>
    </row>
    <row r="14" spans="1:9" ht="15" customHeight="1" thickBot="1" x14ac:dyDescent="0.35">
      <c r="A14" s="16"/>
      <c r="B14" s="1"/>
      <c r="C14" s="17"/>
      <c r="D14" s="17"/>
      <c r="E14" s="17"/>
      <c r="F14" s="17"/>
      <c r="G14" s="17"/>
      <c r="H14" s="17"/>
      <c r="I14" s="2"/>
    </row>
    <row r="15" spans="1:9" ht="15" customHeight="1" thickBot="1" x14ac:dyDescent="0.35">
      <c r="A15" s="11"/>
      <c r="B15" s="12"/>
      <c r="C15" s="15"/>
      <c r="D15" s="15"/>
      <c r="E15" s="15"/>
      <c r="F15" s="15"/>
      <c r="G15" s="15"/>
      <c r="H15" s="15"/>
      <c r="I15" s="13"/>
    </row>
    <row r="16" spans="1:9" ht="15" customHeight="1" x14ac:dyDescent="0.3">
      <c r="A16" s="11"/>
      <c r="B16" s="12"/>
      <c r="C16" s="1094" t="s">
        <v>1264</v>
      </c>
      <c r="D16" s="1095"/>
      <c r="E16" s="1095"/>
      <c r="F16" s="1095"/>
      <c r="G16" s="1095"/>
      <c r="H16" s="1096"/>
      <c r="I16" s="13"/>
    </row>
    <row r="17" spans="1:9" ht="15" customHeight="1" x14ac:dyDescent="0.3">
      <c r="A17" s="11"/>
      <c r="B17" s="12"/>
      <c r="C17" s="1097"/>
      <c r="D17" s="1098"/>
      <c r="E17" s="1098"/>
      <c r="F17" s="1098"/>
      <c r="G17" s="1098"/>
      <c r="H17" s="1099"/>
      <c r="I17" s="13"/>
    </row>
    <row r="18" spans="1:9" ht="15" customHeight="1" x14ac:dyDescent="0.3">
      <c r="A18" s="11"/>
      <c r="B18" s="12"/>
      <c r="C18" s="1097"/>
      <c r="D18" s="1098"/>
      <c r="E18" s="1098"/>
      <c r="F18" s="1098"/>
      <c r="G18" s="1098"/>
      <c r="H18" s="1099"/>
      <c r="I18" s="13"/>
    </row>
    <row r="19" spans="1:9" ht="15" customHeight="1" x14ac:dyDescent="0.3">
      <c r="A19" s="14" t="s">
        <v>475</v>
      </c>
      <c r="B19" s="12"/>
      <c r="C19" s="1097"/>
      <c r="D19" s="1098"/>
      <c r="E19" s="1098"/>
      <c r="F19" s="1098"/>
      <c r="G19" s="1098"/>
      <c r="H19" s="1099"/>
      <c r="I19" s="13"/>
    </row>
    <row r="20" spans="1:9" ht="15" customHeight="1" x14ac:dyDescent="0.3">
      <c r="A20" s="11"/>
      <c r="B20" s="12"/>
      <c r="C20" s="1097"/>
      <c r="D20" s="1098"/>
      <c r="E20" s="1098"/>
      <c r="F20" s="1098"/>
      <c r="G20" s="1098"/>
      <c r="H20" s="1099"/>
      <c r="I20" s="13"/>
    </row>
    <row r="21" spans="1:9" ht="15" customHeight="1" x14ac:dyDescent="0.3">
      <c r="A21" s="11"/>
      <c r="B21" s="12"/>
      <c r="C21" s="1097"/>
      <c r="D21" s="1098"/>
      <c r="E21" s="1098"/>
      <c r="F21" s="1098"/>
      <c r="G21" s="1098"/>
      <c r="H21" s="1099"/>
      <c r="I21" s="13"/>
    </row>
    <row r="22" spans="1:9" ht="15" customHeight="1" x14ac:dyDescent="0.3">
      <c r="A22" s="11"/>
      <c r="B22" s="12"/>
      <c r="C22" s="1097"/>
      <c r="D22" s="1098"/>
      <c r="E22" s="1098"/>
      <c r="F22" s="1098"/>
      <c r="G22" s="1098"/>
      <c r="H22" s="1099"/>
      <c r="I22" s="13"/>
    </row>
    <row r="23" spans="1:9" ht="15" customHeight="1" x14ac:dyDescent="0.3">
      <c r="A23" s="11"/>
      <c r="B23" s="12"/>
      <c r="C23" s="1097"/>
      <c r="D23" s="1098"/>
      <c r="E23" s="1098"/>
      <c r="F23" s="1098"/>
      <c r="G23" s="1098"/>
      <c r="H23" s="1099"/>
      <c r="I23" s="13"/>
    </row>
    <row r="24" spans="1:9" ht="15" customHeight="1" x14ac:dyDescent="0.3">
      <c r="A24" s="11"/>
      <c r="B24" s="12"/>
      <c r="C24" s="1097"/>
      <c r="D24" s="1098"/>
      <c r="E24" s="1098"/>
      <c r="F24" s="1098"/>
      <c r="G24" s="1098"/>
      <c r="H24" s="1099"/>
      <c r="I24" s="13"/>
    </row>
    <row r="25" spans="1:9" ht="15" customHeight="1" x14ac:dyDescent="0.3">
      <c r="A25" s="11"/>
      <c r="B25" s="12"/>
      <c r="C25" s="1097"/>
      <c r="D25" s="1098"/>
      <c r="E25" s="1098"/>
      <c r="F25" s="1098"/>
      <c r="G25" s="1098"/>
      <c r="H25" s="1099"/>
      <c r="I25" s="13"/>
    </row>
    <row r="26" spans="1:9" ht="15" customHeight="1" x14ac:dyDescent="0.3">
      <c r="A26" s="11"/>
      <c r="B26" s="12"/>
      <c r="C26" s="1097"/>
      <c r="D26" s="1098"/>
      <c r="E26" s="1098"/>
      <c r="F26" s="1098"/>
      <c r="G26" s="1098"/>
      <c r="H26" s="1099"/>
      <c r="I26" s="13"/>
    </row>
    <row r="27" spans="1:9" ht="14.25" customHeight="1" x14ac:dyDescent="0.3">
      <c r="A27" s="11"/>
      <c r="B27" s="12"/>
      <c r="C27" s="1097"/>
      <c r="D27" s="1098"/>
      <c r="E27" s="1098"/>
      <c r="F27" s="1098"/>
      <c r="G27" s="1098"/>
      <c r="H27" s="1099"/>
      <c r="I27" s="13"/>
    </row>
    <row r="28" spans="1:9" ht="15.75" customHeight="1" x14ac:dyDescent="0.3">
      <c r="A28" s="11"/>
      <c r="B28" s="12"/>
      <c r="C28" s="1097"/>
      <c r="D28" s="1098"/>
      <c r="E28" s="1098"/>
      <c r="F28" s="1098"/>
      <c r="G28" s="1098"/>
      <c r="H28" s="1099"/>
      <c r="I28" s="13"/>
    </row>
    <row r="29" spans="1:9" x14ac:dyDescent="0.3">
      <c r="A29" s="11"/>
      <c r="B29" s="12"/>
      <c r="C29" s="1097"/>
      <c r="D29" s="1098"/>
      <c r="E29" s="1098"/>
      <c r="F29" s="1098"/>
      <c r="G29" s="1098"/>
      <c r="H29" s="1099"/>
      <c r="I29" s="13"/>
    </row>
    <row r="30" spans="1:9" ht="17.25" thickBot="1" x14ac:dyDescent="0.35">
      <c r="A30" s="11"/>
      <c r="B30" s="12"/>
      <c r="C30" s="1100"/>
      <c r="D30" s="1101"/>
      <c r="E30" s="1101"/>
      <c r="F30" s="1101"/>
      <c r="G30" s="1101"/>
      <c r="H30" s="1102"/>
      <c r="I30" s="13"/>
    </row>
    <row r="31" spans="1:9" ht="17.25" thickBot="1" x14ac:dyDescent="0.35">
      <c r="A31" s="16"/>
      <c r="B31" s="1"/>
      <c r="C31" s="1"/>
      <c r="D31" s="1"/>
      <c r="E31" s="1"/>
      <c r="F31" s="1"/>
      <c r="G31" s="1"/>
      <c r="H31" s="1"/>
      <c r="I31" s="2"/>
    </row>
    <row r="32" spans="1:9" x14ac:dyDescent="0.3">
      <c r="A32" s="11"/>
      <c r="B32" s="12"/>
      <c r="C32" s="12"/>
      <c r="D32" s="12"/>
      <c r="E32" s="12"/>
      <c r="F32" s="12"/>
      <c r="G32" s="12"/>
      <c r="H32" s="12"/>
      <c r="I32" s="13"/>
    </row>
    <row r="33" spans="1:9" x14ac:dyDescent="0.3">
      <c r="A33" s="14" t="s">
        <v>476</v>
      </c>
      <c r="B33" s="12"/>
      <c r="C33" s="12"/>
      <c r="D33" s="12"/>
      <c r="E33" s="12"/>
      <c r="F33" s="12"/>
      <c r="G33" s="12"/>
      <c r="H33" s="12"/>
      <c r="I33" s="13"/>
    </row>
    <row r="34" spans="1:9" x14ac:dyDescent="0.3">
      <c r="A34" s="11"/>
      <c r="B34" s="12"/>
      <c r="C34" s="12"/>
      <c r="D34" s="12"/>
      <c r="E34" s="12"/>
      <c r="F34" s="12"/>
      <c r="G34" s="12"/>
      <c r="H34" s="12"/>
      <c r="I34" s="13"/>
    </row>
    <row r="35" spans="1:9" x14ac:dyDescent="0.3">
      <c r="A35" s="11"/>
      <c r="B35" s="12"/>
      <c r="C35" s="12"/>
      <c r="D35" s="12"/>
      <c r="E35" s="12"/>
      <c r="F35" s="12"/>
      <c r="G35" s="12"/>
      <c r="H35" s="12"/>
      <c r="I35" s="13"/>
    </row>
    <row r="36" spans="1:9" x14ac:dyDescent="0.3">
      <c r="A36" s="11"/>
      <c r="B36" s="12"/>
      <c r="C36" s="12"/>
      <c r="D36" s="12"/>
      <c r="E36" s="12"/>
      <c r="F36" s="12"/>
      <c r="G36" s="12"/>
      <c r="H36" s="12"/>
      <c r="I36" s="13"/>
    </row>
    <row r="37" spans="1:9" x14ac:dyDescent="0.3">
      <c r="A37" s="11"/>
      <c r="B37" s="12"/>
      <c r="C37" s="12"/>
      <c r="D37" s="12"/>
      <c r="E37" s="12"/>
      <c r="F37" s="12"/>
      <c r="G37" s="12"/>
      <c r="H37" s="12"/>
      <c r="I37" s="13"/>
    </row>
    <row r="38" spans="1:9" x14ac:dyDescent="0.3">
      <c r="A38" s="11"/>
      <c r="B38" s="12"/>
      <c r="C38" s="12"/>
      <c r="D38" s="12"/>
      <c r="E38" s="12"/>
      <c r="F38" s="12"/>
      <c r="G38" s="12"/>
      <c r="H38" s="12"/>
      <c r="I38" s="13"/>
    </row>
    <row r="39" spans="1:9" x14ac:dyDescent="0.3">
      <c r="A39" s="11"/>
      <c r="B39" s="12"/>
      <c r="C39" s="12"/>
      <c r="D39" s="12"/>
      <c r="E39" s="12"/>
      <c r="F39" s="12"/>
      <c r="G39" s="12"/>
      <c r="H39" s="12"/>
      <c r="I39" s="13"/>
    </row>
    <row r="40" spans="1:9" x14ac:dyDescent="0.3">
      <c r="A40" s="11"/>
      <c r="B40" s="12"/>
      <c r="C40" s="12"/>
      <c r="D40" s="12"/>
      <c r="E40" s="12"/>
      <c r="F40" s="12"/>
      <c r="G40" s="12"/>
      <c r="H40" s="12"/>
      <c r="I40" s="13"/>
    </row>
    <row r="41" spans="1:9" ht="17.25" thickBot="1" x14ac:dyDescent="0.35">
      <c r="A41" s="16"/>
      <c r="B41" s="1"/>
      <c r="C41" s="1"/>
      <c r="D41" s="1"/>
      <c r="E41" s="1"/>
      <c r="F41" s="1"/>
      <c r="G41" s="1"/>
      <c r="H41" s="1"/>
      <c r="I41" s="2"/>
    </row>
    <row r="42" spans="1:9" x14ac:dyDescent="0.3">
      <c r="A42" s="3" t="s">
        <v>330</v>
      </c>
    </row>
    <row r="48" spans="1:9" x14ac:dyDescent="0.3">
      <c r="A48" s="12"/>
      <c r="B48" s="12"/>
      <c r="C48" s="12"/>
      <c r="D48" s="12"/>
      <c r="E48" s="12"/>
      <c r="F48" s="12"/>
      <c r="G48" s="12"/>
      <c r="H48" s="12"/>
      <c r="I48" s="12"/>
    </row>
    <row r="49" spans="1:9" x14ac:dyDescent="0.3">
      <c r="A49" s="12"/>
      <c r="B49" s="12"/>
      <c r="C49" s="12"/>
      <c r="D49" s="12"/>
      <c r="E49" s="12"/>
      <c r="F49" s="12"/>
      <c r="G49" s="12"/>
      <c r="H49" s="12"/>
      <c r="I49" s="12"/>
    </row>
    <row r="50" spans="1:9" x14ac:dyDescent="0.3">
      <c r="A50" s="12"/>
      <c r="B50" s="12"/>
      <c r="C50" s="12"/>
      <c r="D50" s="12"/>
      <c r="E50" s="12"/>
      <c r="F50" s="12"/>
      <c r="G50" s="12"/>
      <c r="H50" s="12"/>
      <c r="I50" s="12"/>
    </row>
  </sheetData>
  <mergeCells count="6">
    <mergeCell ref="C16:H30"/>
    <mergeCell ref="A1:I1"/>
    <mergeCell ref="A3:I3"/>
    <mergeCell ref="A2:I2"/>
    <mergeCell ref="A4:I4"/>
    <mergeCell ref="B5:G5"/>
  </mergeCells>
  <pageMargins left="0.42" right="0.32" top="0.54" bottom="0.74803149606299213" header="0.31496062992125984" footer="0.31496062992125984"/>
  <pageSetup scale="8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J50"/>
  <sheetViews>
    <sheetView view="pageBreakPreview" zoomScaleNormal="100" zoomScaleSheetLayoutView="100" workbookViewId="0">
      <selection sqref="A1:J1"/>
    </sheetView>
  </sheetViews>
  <sheetFormatPr baseColWidth="10" defaultColWidth="11.28515625" defaultRowHeight="16.5" x14ac:dyDescent="0.3"/>
  <cols>
    <col min="1" max="1" width="3.7109375" style="3" customWidth="1"/>
    <col min="2" max="8" width="11.28515625" style="3"/>
    <col min="9" max="9" width="12.28515625" style="3" customWidth="1"/>
    <col min="10" max="16384" width="11.28515625" style="3"/>
  </cols>
  <sheetData>
    <row r="1" spans="1:10" x14ac:dyDescent="0.3">
      <c r="A1" s="1103" t="s">
        <v>94</v>
      </c>
      <c r="B1" s="1103"/>
      <c r="C1" s="1103"/>
      <c r="D1" s="1103"/>
      <c r="E1" s="1103"/>
      <c r="F1" s="1103"/>
      <c r="G1" s="1103"/>
      <c r="H1" s="1103"/>
      <c r="I1" s="1103"/>
      <c r="J1" s="1103"/>
    </row>
    <row r="2" spans="1:10" x14ac:dyDescent="0.3">
      <c r="A2" s="1105" t="s">
        <v>34</v>
      </c>
      <c r="B2" s="1105"/>
      <c r="C2" s="1105"/>
      <c r="D2" s="1105"/>
      <c r="E2" s="1105"/>
      <c r="F2" s="1105"/>
      <c r="G2" s="1105"/>
      <c r="H2" s="1105"/>
      <c r="I2" s="1105"/>
      <c r="J2" s="1105"/>
    </row>
    <row r="3" spans="1:10" x14ac:dyDescent="0.3">
      <c r="A3" s="1104" t="str">
        <f>'ETCA-I-01'!A3:G3</f>
        <v>Consejo Estatal de Concertacion para la Obra Publica</v>
      </c>
      <c r="B3" s="1104"/>
      <c r="C3" s="1104"/>
      <c r="D3" s="1104"/>
      <c r="E3" s="1104"/>
      <c r="F3" s="1104"/>
      <c r="G3" s="1104"/>
      <c r="H3" s="1104"/>
      <c r="I3" s="1104"/>
      <c r="J3" s="1104"/>
    </row>
    <row r="4" spans="1:10" x14ac:dyDescent="0.3">
      <c r="A4" s="1104" t="str">
        <f>'ETCA-I-01'!A4:G4</f>
        <v>Al 31 Diciembre de 2016</v>
      </c>
      <c r="B4" s="1104"/>
      <c r="C4" s="1104"/>
      <c r="D4" s="1104"/>
      <c r="E4" s="1104"/>
      <c r="F4" s="1104"/>
      <c r="G4" s="1104"/>
      <c r="H4" s="1104"/>
      <c r="I4" s="1104"/>
      <c r="J4" s="1104"/>
    </row>
    <row r="5" spans="1:10" ht="18" customHeight="1" thickBot="1" x14ac:dyDescent="0.35">
      <c r="A5" s="1116" t="s">
        <v>477</v>
      </c>
      <c r="B5" s="1116"/>
      <c r="C5" s="1116"/>
      <c r="D5" s="1116"/>
      <c r="E5" s="1116"/>
      <c r="F5" s="1116"/>
      <c r="G5" s="1116"/>
      <c r="H5" s="1116"/>
      <c r="I5" s="4"/>
    </row>
    <row r="6" spans="1:10" x14ac:dyDescent="0.3">
      <c r="A6" s="8"/>
      <c r="B6" s="9"/>
      <c r="C6" s="9"/>
      <c r="D6" s="9"/>
      <c r="E6" s="9"/>
      <c r="F6" s="9"/>
      <c r="G6" s="9"/>
      <c r="H6" s="9"/>
      <c r="I6" s="9"/>
      <c r="J6" s="10"/>
    </row>
    <row r="7" spans="1:10" x14ac:dyDescent="0.3">
      <c r="A7" s="11"/>
      <c r="B7" s="12"/>
      <c r="C7" s="12"/>
      <c r="D7" s="12"/>
      <c r="E7" s="12"/>
      <c r="F7" s="12"/>
      <c r="G7" s="12"/>
      <c r="H7" s="12"/>
      <c r="I7" s="12"/>
      <c r="J7" s="13"/>
    </row>
    <row r="8" spans="1:10" x14ac:dyDescent="0.3">
      <c r="A8" s="11"/>
      <c r="B8" s="12"/>
      <c r="C8" s="12"/>
      <c r="D8" s="12"/>
      <c r="E8" s="12"/>
      <c r="F8" s="12"/>
      <c r="G8" s="12"/>
      <c r="H8" s="12"/>
      <c r="I8" s="12"/>
      <c r="J8" s="13"/>
    </row>
    <row r="9" spans="1:10" ht="6" customHeight="1" x14ac:dyDescent="0.3">
      <c r="A9" s="11"/>
      <c r="B9" s="12"/>
      <c r="C9" s="12"/>
      <c r="D9" s="12"/>
      <c r="E9" s="12"/>
      <c r="F9" s="12"/>
      <c r="G9" s="12"/>
      <c r="H9" s="12"/>
      <c r="I9" s="12"/>
      <c r="J9" s="13"/>
    </row>
    <row r="10" spans="1:10" ht="9" customHeight="1" thickBot="1" x14ac:dyDescent="0.35">
      <c r="A10" s="11"/>
      <c r="B10" s="12"/>
      <c r="C10" s="12"/>
      <c r="D10" s="12"/>
      <c r="E10" s="12"/>
      <c r="F10" s="12"/>
      <c r="G10" s="12"/>
      <c r="H10" s="12"/>
      <c r="I10" s="12"/>
      <c r="J10" s="13"/>
    </row>
    <row r="11" spans="1:10" x14ac:dyDescent="0.3">
      <c r="A11" s="11"/>
      <c r="B11" s="12"/>
      <c r="C11" s="1107" t="s">
        <v>478</v>
      </c>
      <c r="D11" s="1108"/>
      <c r="E11" s="1108"/>
      <c r="F11" s="1108"/>
      <c r="G11" s="1108"/>
      <c r="H11" s="1109"/>
      <c r="I11" s="12"/>
      <c r="J11" s="13"/>
    </row>
    <row r="12" spans="1:10" x14ac:dyDescent="0.3">
      <c r="A12" s="11"/>
      <c r="B12" s="12"/>
      <c r="C12" s="1110"/>
      <c r="D12" s="1111"/>
      <c r="E12" s="1111"/>
      <c r="F12" s="1111"/>
      <c r="G12" s="1111"/>
      <c r="H12" s="1112"/>
      <c r="I12" s="12"/>
      <c r="J12" s="13"/>
    </row>
    <row r="13" spans="1:10" x14ac:dyDescent="0.3">
      <c r="A13" s="11"/>
      <c r="B13" s="12"/>
      <c r="C13" s="1110"/>
      <c r="D13" s="1111"/>
      <c r="E13" s="1111"/>
      <c r="F13" s="1111"/>
      <c r="G13" s="1111"/>
      <c r="H13" s="1112"/>
      <c r="I13" s="12"/>
      <c r="J13" s="13"/>
    </row>
    <row r="14" spans="1:10" x14ac:dyDescent="0.3">
      <c r="A14" s="11"/>
      <c r="B14" s="12"/>
      <c r="C14" s="1110"/>
      <c r="D14" s="1111"/>
      <c r="E14" s="1111"/>
      <c r="F14" s="1111"/>
      <c r="G14" s="1111"/>
      <c r="H14" s="1112"/>
      <c r="I14" s="12"/>
      <c r="J14" s="13"/>
    </row>
    <row r="15" spans="1:10" x14ac:dyDescent="0.3">
      <c r="A15" s="11"/>
      <c r="B15" s="12"/>
      <c r="C15" s="1110"/>
      <c r="D15" s="1111"/>
      <c r="E15" s="1111"/>
      <c r="F15" s="1111"/>
      <c r="G15" s="1111"/>
      <c r="H15" s="1112"/>
      <c r="I15" s="12"/>
      <c r="J15" s="13"/>
    </row>
    <row r="16" spans="1:10" x14ac:dyDescent="0.3">
      <c r="A16" s="11"/>
      <c r="B16" s="12"/>
      <c r="C16" s="1110"/>
      <c r="D16" s="1111"/>
      <c r="E16" s="1111"/>
      <c r="F16" s="1111"/>
      <c r="G16" s="1111"/>
      <c r="H16" s="1112"/>
      <c r="I16" s="12"/>
      <c r="J16" s="13"/>
    </row>
    <row r="17" spans="1:10" ht="17.25" thickBot="1" x14ac:dyDescent="0.35">
      <c r="A17" s="11"/>
      <c r="B17" s="12"/>
      <c r="C17" s="1113"/>
      <c r="D17" s="1114"/>
      <c r="E17" s="1114"/>
      <c r="F17" s="1114"/>
      <c r="G17" s="1114"/>
      <c r="H17" s="1115"/>
      <c r="I17" s="12"/>
      <c r="J17" s="13"/>
    </row>
    <row r="18" spans="1:10" x14ac:dyDescent="0.3">
      <c r="A18" s="11"/>
      <c r="B18" s="12"/>
      <c r="C18" s="12"/>
      <c r="D18" s="12"/>
      <c r="E18" s="12"/>
      <c r="F18" s="12"/>
      <c r="G18" s="12"/>
      <c r="H18" s="12"/>
      <c r="I18" s="12"/>
      <c r="J18" s="13"/>
    </row>
    <row r="19" spans="1:10" x14ac:dyDescent="0.3">
      <c r="A19" s="11"/>
      <c r="B19" s="12"/>
      <c r="C19" s="19" t="s">
        <v>479</v>
      </c>
      <c r="D19" s="12"/>
      <c r="E19" s="12"/>
      <c r="F19" s="12"/>
      <c r="G19" s="12"/>
      <c r="H19" s="12"/>
      <c r="I19" s="12"/>
      <c r="J19" s="13"/>
    </row>
    <row r="20" spans="1:10" ht="9.75" customHeight="1" thickBot="1" x14ac:dyDescent="0.35">
      <c r="A20" s="11"/>
      <c r="B20" s="12"/>
      <c r="C20" s="19"/>
      <c r="D20" s="12"/>
      <c r="E20" s="12"/>
      <c r="F20" s="12"/>
      <c r="G20" s="12"/>
      <c r="H20" s="12"/>
      <c r="I20" s="12"/>
      <c r="J20" s="13"/>
    </row>
    <row r="21" spans="1:10" x14ac:dyDescent="0.3">
      <c r="A21" s="11"/>
      <c r="B21" s="12"/>
      <c r="C21" s="20" t="s">
        <v>480</v>
      </c>
      <c r="D21" s="21"/>
      <c r="E21" s="21"/>
      <c r="F21" s="21"/>
      <c r="G21" s="21"/>
      <c r="H21" s="22"/>
      <c r="I21" s="12"/>
      <c r="J21" s="13"/>
    </row>
    <row r="22" spans="1:10" x14ac:dyDescent="0.3">
      <c r="A22" s="11"/>
      <c r="B22" s="12"/>
      <c r="C22" s="23" t="s">
        <v>481</v>
      </c>
      <c r="D22" s="24"/>
      <c r="E22" s="24"/>
      <c r="F22" s="24"/>
      <c r="G22" s="24"/>
      <c r="H22" s="25"/>
      <c r="I22" s="12"/>
      <c r="J22" s="13"/>
    </row>
    <row r="23" spans="1:10" x14ac:dyDescent="0.3">
      <c r="A23" s="11"/>
      <c r="B23" s="12"/>
      <c r="C23" s="23" t="s">
        <v>482</v>
      </c>
      <c r="D23" s="24"/>
      <c r="E23" s="24"/>
      <c r="F23" s="24"/>
      <c r="G23" s="24"/>
      <c r="H23" s="25"/>
      <c r="I23" s="12"/>
      <c r="J23" s="13"/>
    </row>
    <row r="24" spans="1:10" ht="17.25" thickBot="1" x14ac:dyDescent="0.35">
      <c r="A24" s="11"/>
      <c r="B24" s="12"/>
      <c r="C24" s="26" t="s">
        <v>483</v>
      </c>
      <c r="D24" s="27"/>
      <c r="E24" s="27"/>
      <c r="F24" s="27"/>
      <c r="G24" s="27"/>
      <c r="H24" s="28"/>
      <c r="I24" s="12"/>
      <c r="J24" s="13"/>
    </row>
    <row r="25" spans="1:10" x14ac:dyDescent="0.3">
      <c r="A25" s="11"/>
      <c r="B25" s="12"/>
      <c r="C25" s="12"/>
      <c r="D25" s="12"/>
      <c r="E25" s="12"/>
      <c r="F25" s="12"/>
      <c r="G25" s="12"/>
      <c r="H25" s="12"/>
      <c r="I25" s="12"/>
      <c r="J25" s="13"/>
    </row>
    <row r="26" spans="1:10" x14ac:dyDescent="0.3">
      <c r="A26" s="29" t="s">
        <v>484</v>
      </c>
      <c r="B26" s="12" t="s">
        <v>485</v>
      </c>
      <c r="C26" s="12"/>
      <c r="D26" s="12"/>
      <c r="E26" s="12"/>
      <c r="F26" s="12"/>
      <c r="G26" s="12"/>
      <c r="H26" s="12"/>
      <c r="I26" s="12"/>
      <c r="J26" s="13"/>
    </row>
    <row r="27" spans="1:10" x14ac:dyDescent="0.3">
      <c r="A27" s="29" t="s">
        <v>486</v>
      </c>
      <c r="B27" s="12" t="s">
        <v>487</v>
      </c>
      <c r="C27" s="12"/>
      <c r="D27" s="12"/>
      <c r="E27" s="12"/>
      <c r="F27" s="12"/>
      <c r="G27" s="12"/>
      <c r="H27" s="12"/>
      <c r="I27" s="12"/>
      <c r="J27" s="13"/>
    </row>
    <row r="28" spans="1:10" x14ac:dyDescent="0.3">
      <c r="A28" s="29" t="s">
        <v>488</v>
      </c>
      <c r="B28" s="12" t="s">
        <v>489</v>
      </c>
      <c r="C28" s="12"/>
      <c r="D28" s="12"/>
      <c r="E28" s="12"/>
      <c r="F28" s="12"/>
      <c r="G28" s="12"/>
      <c r="H28" s="12"/>
      <c r="I28" s="12"/>
      <c r="J28" s="13"/>
    </row>
    <row r="29" spans="1:10" x14ac:dyDescent="0.3">
      <c r="A29" s="29" t="s">
        <v>490</v>
      </c>
      <c r="B29" s="30" t="s">
        <v>491</v>
      </c>
      <c r="C29" s="12"/>
      <c r="D29" s="12"/>
      <c r="E29" s="12"/>
      <c r="F29" s="12"/>
      <c r="G29" s="12"/>
      <c r="H29" s="12"/>
      <c r="I29" s="12"/>
      <c r="J29" s="13"/>
    </row>
    <row r="30" spans="1:10" x14ac:dyDescent="0.3">
      <c r="A30" s="29" t="s">
        <v>492</v>
      </c>
      <c r="B30" s="30" t="s">
        <v>493</v>
      </c>
      <c r="C30" s="12"/>
      <c r="D30" s="12"/>
      <c r="E30" s="12"/>
      <c r="F30" s="12"/>
      <c r="G30" s="12"/>
      <c r="H30" s="12"/>
      <c r="I30" s="12"/>
      <c r="J30" s="13"/>
    </row>
    <row r="31" spans="1:10" x14ac:dyDescent="0.3">
      <c r="A31" s="29" t="s">
        <v>494</v>
      </c>
      <c r="B31" s="30" t="s">
        <v>495</v>
      </c>
      <c r="C31" s="12"/>
      <c r="D31" s="12"/>
      <c r="E31" s="12"/>
      <c r="F31" s="12"/>
      <c r="G31" s="12"/>
      <c r="H31" s="12"/>
      <c r="I31" s="12"/>
      <c r="J31" s="13"/>
    </row>
    <row r="32" spans="1:10" x14ac:dyDescent="0.3">
      <c r="A32" s="29" t="s">
        <v>496</v>
      </c>
      <c r="B32" s="30" t="s">
        <v>497</v>
      </c>
      <c r="C32" s="12"/>
      <c r="D32" s="12"/>
      <c r="E32" s="12"/>
      <c r="F32" s="12"/>
      <c r="G32" s="12"/>
      <c r="H32" s="12"/>
      <c r="I32" s="12"/>
      <c r="J32" s="13"/>
    </row>
    <row r="33" spans="1:10" x14ac:dyDescent="0.3">
      <c r="A33" s="29" t="s">
        <v>498</v>
      </c>
      <c r="B33" s="30" t="s">
        <v>499</v>
      </c>
      <c r="C33" s="12"/>
      <c r="D33" s="12"/>
      <c r="E33" s="12"/>
      <c r="F33" s="12"/>
      <c r="G33" s="12"/>
      <c r="H33" s="12"/>
      <c r="I33" s="12"/>
      <c r="J33" s="13"/>
    </row>
    <row r="34" spans="1:10" x14ac:dyDescent="0.3">
      <c r="A34" s="29" t="s">
        <v>500</v>
      </c>
      <c r="B34" s="30" t="s">
        <v>501</v>
      </c>
      <c r="C34" s="12"/>
      <c r="D34" s="12"/>
      <c r="E34" s="12"/>
      <c r="F34" s="12"/>
      <c r="G34" s="12"/>
      <c r="H34" s="12"/>
      <c r="I34" s="12"/>
      <c r="J34" s="13"/>
    </row>
    <row r="35" spans="1:10" x14ac:dyDescent="0.3">
      <c r="A35" s="29" t="s">
        <v>502</v>
      </c>
      <c r="B35" s="30" t="s">
        <v>503</v>
      </c>
      <c r="C35" s="12"/>
      <c r="D35" s="12"/>
      <c r="E35" s="12"/>
      <c r="F35" s="12"/>
      <c r="G35" s="12"/>
      <c r="H35" s="12"/>
      <c r="I35" s="12"/>
      <c r="J35" s="13"/>
    </row>
    <row r="36" spans="1:10" x14ac:dyDescent="0.3">
      <c r="A36" s="29" t="s">
        <v>504</v>
      </c>
      <c r="B36" s="30" t="s">
        <v>505</v>
      </c>
      <c r="C36" s="12"/>
      <c r="D36" s="12"/>
      <c r="E36" s="12"/>
      <c r="F36" s="12"/>
      <c r="G36" s="12"/>
      <c r="H36" s="12"/>
      <c r="I36" s="12"/>
      <c r="J36" s="13"/>
    </row>
    <row r="37" spans="1:10" x14ac:dyDescent="0.3">
      <c r="A37" s="29" t="s">
        <v>506</v>
      </c>
      <c r="B37" s="30" t="s">
        <v>507</v>
      </c>
      <c r="C37" s="12"/>
      <c r="D37" s="12"/>
      <c r="E37" s="12"/>
      <c r="F37" s="12"/>
      <c r="G37" s="12"/>
      <c r="H37" s="12"/>
      <c r="I37" s="12"/>
      <c r="J37" s="13"/>
    </row>
    <row r="38" spans="1:10" x14ac:dyDescent="0.3">
      <c r="A38" s="29" t="s">
        <v>508</v>
      </c>
      <c r="B38" s="30" t="s">
        <v>509</v>
      </c>
      <c r="C38" s="12"/>
      <c r="D38" s="12"/>
      <c r="E38" s="12"/>
      <c r="F38" s="12"/>
      <c r="G38" s="12"/>
      <c r="H38" s="12"/>
      <c r="I38" s="12"/>
      <c r="J38" s="13"/>
    </row>
    <row r="39" spans="1:10" x14ac:dyDescent="0.3">
      <c r="A39" s="29" t="s">
        <v>510</v>
      </c>
      <c r="B39" s="30" t="s">
        <v>511</v>
      </c>
      <c r="C39" s="12"/>
      <c r="D39" s="12"/>
      <c r="E39" s="12"/>
      <c r="F39" s="12"/>
      <c r="G39" s="12"/>
      <c r="H39" s="12"/>
      <c r="I39" s="12"/>
      <c r="J39" s="13"/>
    </row>
    <row r="40" spans="1:10" x14ac:dyDescent="0.3">
      <c r="A40" s="29" t="s">
        <v>512</v>
      </c>
      <c r="B40" s="30" t="s">
        <v>513</v>
      </c>
      <c r="C40" s="12"/>
      <c r="D40" s="12"/>
      <c r="E40" s="12"/>
      <c r="F40" s="12"/>
      <c r="G40" s="12"/>
      <c r="H40" s="12"/>
      <c r="I40" s="12"/>
      <c r="J40" s="13"/>
    </row>
    <row r="41" spans="1:10" x14ac:dyDescent="0.3">
      <c r="A41" s="29" t="s">
        <v>514</v>
      </c>
      <c r="B41" s="30" t="s">
        <v>515</v>
      </c>
      <c r="C41" s="12"/>
      <c r="D41" s="12"/>
      <c r="E41" s="12"/>
      <c r="F41" s="12"/>
      <c r="G41" s="12"/>
      <c r="H41" s="12"/>
      <c r="I41" s="12"/>
      <c r="J41" s="13"/>
    </row>
    <row r="42" spans="1:10" x14ac:dyDescent="0.3">
      <c r="A42" s="29" t="s">
        <v>516</v>
      </c>
      <c r="B42" s="30" t="s">
        <v>517</v>
      </c>
      <c r="C42" s="12"/>
      <c r="D42" s="12"/>
      <c r="E42" s="12"/>
      <c r="F42" s="12"/>
      <c r="G42" s="12"/>
      <c r="H42" s="12"/>
      <c r="I42" s="12"/>
      <c r="J42" s="13"/>
    </row>
    <row r="43" spans="1:10" x14ac:dyDescent="0.3">
      <c r="A43" s="11"/>
      <c r="B43" s="12"/>
      <c r="C43" s="12"/>
      <c r="D43" s="12"/>
      <c r="E43" s="12"/>
      <c r="F43" s="12"/>
      <c r="G43" s="12"/>
      <c r="H43" s="12"/>
      <c r="I43" s="12"/>
      <c r="J43" s="13"/>
    </row>
    <row r="44" spans="1:10" x14ac:dyDescent="0.3">
      <c r="A44" s="11"/>
      <c r="B44" s="12"/>
      <c r="C44" s="12"/>
      <c r="D44" s="12"/>
      <c r="E44" s="12"/>
      <c r="F44" s="12"/>
      <c r="G44" s="12"/>
      <c r="H44" s="12"/>
      <c r="I44" s="12"/>
      <c r="J44" s="13"/>
    </row>
    <row r="45" spans="1:10" x14ac:dyDescent="0.3">
      <c r="A45" s="11"/>
      <c r="B45" s="12"/>
      <c r="C45" s="12"/>
      <c r="D45" s="12"/>
      <c r="E45" s="12"/>
      <c r="F45" s="12"/>
      <c r="G45" s="12"/>
      <c r="H45" s="12"/>
      <c r="I45" s="12"/>
      <c r="J45" s="13"/>
    </row>
    <row r="46" spans="1:10" x14ac:dyDescent="0.3">
      <c r="A46" s="11"/>
      <c r="B46" s="12"/>
      <c r="C46" s="12"/>
      <c r="D46" s="12"/>
      <c r="E46" s="12"/>
      <c r="F46" s="12"/>
      <c r="G46" s="12"/>
      <c r="H46" s="12"/>
      <c r="I46" s="12"/>
      <c r="J46" s="13"/>
    </row>
    <row r="47" spans="1:10" x14ac:dyDescent="0.3">
      <c r="A47" s="11"/>
      <c r="B47" s="12"/>
      <c r="C47" s="12"/>
      <c r="D47" s="12"/>
      <c r="E47" s="12"/>
      <c r="F47" s="12"/>
      <c r="G47" s="12"/>
      <c r="H47" s="12"/>
      <c r="I47" s="12"/>
      <c r="J47" s="13"/>
    </row>
    <row r="48" spans="1:10" x14ac:dyDescent="0.3">
      <c r="A48" s="11"/>
      <c r="B48" s="12"/>
      <c r="C48" s="12"/>
      <c r="D48" s="12"/>
      <c r="E48" s="12"/>
      <c r="F48" s="12"/>
      <c r="G48" s="12"/>
      <c r="H48" s="12"/>
      <c r="I48" s="12"/>
      <c r="J48" s="13"/>
    </row>
    <row r="49" spans="1:10" x14ac:dyDescent="0.3">
      <c r="A49" s="11"/>
      <c r="B49" s="12"/>
      <c r="C49" s="12"/>
      <c r="D49" s="12"/>
      <c r="E49" s="12"/>
      <c r="F49" s="12"/>
      <c r="G49" s="12"/>
      <c r="H49" s="12"/>
      <c r="I49" s="19" t="s">
        <v>518</v>
      </c>
      <c r="J49" s="13"/>
    </row>
    <row r="50" spans="1:10" ht="17.25" thickBot="1" x14ac:dyDescent="0.35">
      <c r="A50" s="16"/>
      <c r="B50" s="1"/>
      <c r="C50" s="1"/>
      <c r="D50" s="1"/>
      <c r="E50" s="1"/>
      <c r="F50" s="1"/>
      <c r="G50" s="1"/>
      <c r="H50" s="1"/>
      <c r="I50" s="1"/>
      <c r="J50" s="2"/>
    </row>
  </sheetData>
  <mergeCells count="6">
    <mergeCell ref="C11:H17"/>
    <mergeCell ref="A1:J1"/>
    <mergeCell ref="A2:J2"/>
    <mergeCell ref="A3:J3"/>
    <mergeCell ref="A4:J4"/>
    <mergeCell ref="A5:H5"/>
  </mergeCells>
  <pageMargins left="0.43307086614173229" right="0.35433070866141736" top="0.47" bottom="0.64" header="0.31496062992125984" footer="0.31496062992125984"/>
  <pageSetup scale="9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66"/>
  </sheetPr>
  <dimension ref="A1:H60"/>
  <sheetViews>
    <sheetView view="pageBreakPreview" topLeftCell="A34" zoomScaleNormal="100" zoomScaleSheetLayoutView="100" workbookViewId="0">
      <selection activeCell="G54" sqref="G54:G55"/>
    </sheetView>
  </sheetViews>
  <sheetFormatPr baseColWidth="10" defaultColWidth="11.28515625" defaultRowHeight="16.5" x14ac:dyDescent="0.25"/>
  <cols>
    <col min="1" max="1" width="1.140625" style="276" customWidth="1"/>
    <col min="2" max="2" width="31.7109375" style="276" customWidth="1"/>
    <col min="3" max="4" width="14.28515625" style="150" customWidth="1"/>
    <col min="5" max="5" width="13.140625" style="150" customWidth="1"/>
    <col min="6" max="6" width="14" style="150" customWidth="1"/>
    <col min="7" max="7" width="15" style="150" customWidth="1"/>
    <col min="8" max="8" width="14.28515625" style="150" customWidth="1"/>
    <col min="9" max="16384" width="11.28515625" style="150"/>
  </cols>
  <sheetData>
    <row r="1" spans="1:8" x14ac:dyDescent="0.25">
      <c r="A1" s="1055" t="s">
        <v>94</v>
      </c>
      <c r="B1" s="1055"/>
      <c r="C1" s="1055"/>
      <c r="D1" s="1055"/>
      <c r="E1" s="1055"/>
      <c r="F1" s="1055"/>
      <c r="G1" s="1055"/>
      <c r="H1" s="1055"/>
    </row>
    <row r="2" spans="1:8" s="194" customFormat="1" ht="15.75" x14ac:dyDescent="0.25">
      <c r="A2" s="1055" t="s">
        <v>37</v>
      </c>
      <c r="B2" s="1055"/>
      <c r="C2" s="1055"/>
      <c r="D2" s="1055"/>
      <c r="E2" s="1055"/>
      <c r="F2" s="1055"/>
      <c r="G2" s="1055"/>
      <c r="H2" s="1055"/>
    </row>
    <row r="3" spans="1:8" s="194" customFormat="1" ht="15.75" x14ac:dyDescent="0.25">
      <c r="A3" s="1056" t="str">
        <f>'ETCA-I-01'!A3:G3</f>
        <v>Consejo Estatal de Concertacion para la Obra Publica</v>
      </c>
      <c r="B3" s="1056"/>
      <c r="C3" s="1056"/>
      <c r="D3" s="1056"/>
      <c r="E3" s="1056"/>
      <c r="F3" s="1056"/>
      <c r="G3" s="1056"/>
      <c r="H3" s="1056"/>
    </row>
    <row r="4" spans="1:8" s="194" customFormat="1" x14ac:dyDescent="0.25">
      <c r="A4" s="1057" t="str">
        <f>'ETCA-I-02'!A4:D4</f>
        <v>Del 01 de Enero al 31 de Diciembre de 2016</v>
      </c>
      <c r="B4" s="1057"/>
      <c r="C4" s="1057"/>
      <c r="D4" s="1057"/>
      <c r="E4" s="1057"/>
      <c r="F4" s="1057"/>
      <c r="G4" s="1057"/>
      <c r="H4" s="1057"/>
    </row>
    <row r="5" spans="1:8" s="196" customFormat="1" ht="17.25" thickBot="1" x14ac:dyDescent="0.3">
      <c r="A5" s="195"/>
      <c r="B5" s="195"/>
      <c r="C5" s="1058" t="s">
        <v>160</v>
      </c>
      <c r="D5" s="1058"/>
      <c r="E5" s="1058"/>
      <c r="F5" s="1058"/>
      <c r="G5" s="635"/>
      <c r="H5" s="75"/>
    </row>
    <row r="6" spans="1:8" s="233" customFormat="1" ht="38.25" x14ac:dyDescent="0.25">
      <c r="A6" s="1119" t="s">
        <v>519</v>
      </c>
      <c r="B6" s="1120"/>
      <c r="C6" s="230" t="s">
        <v>520</v>
      </c>
      <c r="D6" s="230" t="s">
        <v>521</v>
      </c>
      <c r="E6" s="230" t="s">
        <v>522</v>
      </c>
      <c r="F6" s="231" t="s">
        <v>523</v>
      </c>
      <c r="G6" s="231" t="s">
        <v>524</v>
      </c>
      <c r="H6" s="232" t="s">
        <v>525</v>
      </c>
    </row>
    <row r="7" spans="1:8" s="233" customFormat="1" ht="17.25" thickBot="1" x14ac:dyDescent="0.3">
      <c r="A7" s="1121"/>
      <c r="B7" s="1122"/>
      <c r="C7" s="234" t="s">
        <v>526</v>
      </c>
      <c r="D7" s="234" t="s">
        <v>527</v>
      </c>
      <c r="E7" s="234" t="s">
        <v>528</v>
      </c>
      <c r="F7" s="235" t="s">
        <v>529</v>
      </c>
      <c r="G7" s="235" t="s">
        <v>530</v>
      </c>
      <c r="H7" s="236" t="s">
        <v>531</v>
      </c>
    </row>
    <row r="8" spans="1:8" s="233" customFormat="1" ht="8.25" customHeight="1" x14ac:dyDescent="0.25">
      <c r="A8" s="237"/>
      <c r="B8" s="238"/>
      <c r="C8" s="239"/>
      <c r="D8" s="239"/>
      <c r="E8" s="277"/>
      <c r="F8" s="239"/>
      <c r="G8" s="239"/>
      <c r="H8" s="278"/>
    </row>
    <row r="9" spans="1:8" ht="17.100000000000001" customHeight="1" x14ac:dyDescent="0.25">
      <c r="A9" s="240"/>
      <c r="B9" s="241" t="s">
        <v>278</v>
      </c>
      <c r="C9" s="541"/>
      <c r="D9" s="541"/>
      <c r="E9" s="539">
        <f>C9+D9</f>
        <v>0</v>
      </c>
      <c r="F9" s="541"/>
      <c r="G9" s="541"/>
      <c r="H9" s="540">
        <f>G9-C9</f>
        <v>0</v>
      </c>
    </row>
    <row r="10" spans="1:8" ht="17.100000000000001" customHeight="1" x14ac:dyDescent="0.25">
      <c r="A10" s="240"/>
      <c r="B10" s="241" t="s">
        <v>279</v>
      </c>
      <c r="C10" s="541">
        <v>0</v>
      </c>
      <c r="D10" s="541">
        <v>0</v>
      </c>
      <c r="E10" s="539">
        <f t="shared" ref="E10:E24" si="0">C10+D10</f>
        <v>0</v>
      </c>
      <c r="F10" s="541">
        <v>0</v>
      </c>
      <c r="G10" s="541">
        <v>0</v>
      </c>
      <c r="H10" s="540">
        <f t="shared" ref="H10:H24" si="1">G10-C10</f>
        <v>0</v>
      </c>
    </row>
    <row r="11" spans="1:8" ht="17.100000000000001" customHeight="1" x14ac:dyDescent="0.25">
      <c r="A11" s="240"/>
      <c r="B11" s="241" t="s">
        <v>532</v>
      </c>
      <c r="C11" s="541"/>
      <c r="D11" s="541"/>
      <c r="E11" s="539">
        <f t="shared" si="0"/>
        <v>0</v>
      </c>
      <c r="F11" s="541"/>
      <c r="G11" s="541"/>
      <c r="H11" s="540">
        <f t="shared" si="1"/>
        <v>0</v>
      </c>
    </row>
    <row r="12" spans="1:8" ht="17.100000000000001" customHeight="1" x14ac:dyDescent="0.25">
      <c r="A12" s="240"/>
      <c r="B12" s="241" t="s">
        <v>281</v>
      </c>
      <c r="C12" s="541"/>
      <c r="D12" s="541"/>
      <c r="E12" s="539">
        <f t="shared" si="0"/>
        <v>0</v>
      </c>
      <c r="F12" s="541"/>
      <c r="G12" s="541"/>
      <c r="H12" s="540">
        <f t="shared" si="1"/>
        <v>0</v>
      </c>
    </row>
    <row r="13" spans="1:8" ht="17.100000000000001" customHeight="1" x14ac:dyDescent="0.25">
      <c r="A13" s="240"/>
      <c r="B13" s="241" t="s">
        <v>533</v>
      </c>
      <c r="C13" s="539">
        <f>C14+C15</f>
        <v>0</v>
      </c>
      <c r="D13" s="539">
        <f>D14+D15</f>
        <v>0</v>
      </c>
      <c r="E13" s="539">
        <f t="shared" si="0"/>
        <v>0</v>
      </c>
      <c r="F13" s="539">
        <f>F14+F15</f>
        <v>0</v>
      </c>
      <c r="G13" s="539">
        <f>G14+G15</f>
        <v>0</v>
      </c>
      <c r="H13" s="540">
        <f t="shared" si="1"/>
        <v>0</v>
      </c>
    </row>
    <row r="14" spans="1:8" ht="17.100000000000001" customHeight="1" x14ac:dyDescent="0.25">
      <c r="A14" s="240"/>
      <c r="B14" s="241" t="s">
        <v>534</v>
      </c>
      <c r="C14" s="541"/>
      <c r="D14" s="541"/>
      <c r="E14" s="539">
        <f t="shared" si="0"/>
        <v>0</v>
      </c>
      <c r="F14" s="541"/>
      <c r="G14" s="541"/>
      <c r="H14" s="540">
        <f t="shared" si="1"/>
        <v>0</v>
      </c>
    </row>
    <row r="15" spans="1:8" ht="17.100000000000001" customHeight="1" x14ac:dyDescent="0.25">
      <c r="A15" s="240"/>
      <c r="B15" s="241" t="s">
        <v>535</v>
      </c>
      <c r="C15" s="541"/>
      <c r="D15" s="541"/>
      <c r="E15" s="539">
        <f t="shared" si="0"/>
        <v>0</v>
      </c>
      <c r="F15" s="541"/>
      <c r="G15" s="546"/>
      <c r="H15" s="540">
        <f t="shared" si="1"/>
        <v>0</v>
      </c>
    </row>
    <row r="16" spans="1:8" ht="17.100000000000001" customHeight="1" x14ac:dyDescent="0.25">
      <c r="A16" s="240"/>
      <c r="B16" s="241" t="s">
        <v>536</v>
      </c>
      <c r="C16" s="539">
        <f>C17+C18</f>
        <v>0</v>
      </c>
      <c r="D16" s="539">
        <f>D17+D18</f>
        <v>0</v>
      </c>
      <c r="E16" s="539">
        <f t="shared" si="0"/>
        <v>0</v>
      </c>
      <c r="F16" s="539">
        <f>F17+F18</f>
        <v>0</v>
      </c>
      <c r="G16" s="539">
        <f>G17+G18</f>
        <v>0</v>
      </c>
      <c r="H16" s="540">
        <f t="shared" si="1"/>
        <v>0</v>
      </c>
    </row>
    <row r="17" spans="1:8" ht="17.100000000000001" customHeight="1" x14ac:dyDescent="0.25">
      <c r="A17" s="240"/>
      <c r="B17" s="241" t="s">
        <v>534</v>
      </c>
      <c r="C17" s="541"/>
      <c r="D17" s="541"/>
      <c r="E17" s="539">
        <f t="shared" si="0"/>
        <v>0</v>
      </c>
      <c r="F17" s="541"/>
      <c r="G17" s="541"/>
      <c r="H17" s="540">
        <f t="shared" si="1"/>
        <v>0</v>
      </c>
    </row>
    <row r="18" spans="1:8" ht="17.100000000000001" customHeight="1" x14ac:dyDescent="0.25">
      <c r="A18" s="240"/>
      <c r="B18" s="241" t="s">
        <v>535</v>
      </c>
      <c r="C18" s="541"/>
      <c r="D18" s="541"/>
      <c r="E18" s="539">
        <f t="shared" si="0"/>
        <v>0</v>
      </c>
      <c r="F18" s="541"/>
      <c r="G18" s="541"/>
      <c r="H18" s="540">
        <f t="shared" si="1"/>
        <v>0</v>
      </c>
    </row>
    <row r="19" spans="1:8" ht="17.100000000000001" customHeight="1" x14ac:dyDescent="0.25">
      <c r="A19" s="240"/>
      <c r="B19" s="241" t="s">
        <v>537</v>
      </c>
      <c r="C19" s="541"/>
      <c r="D19" s="541"/>
      <c r="E19" s="539">
        <f t="shared" si="0"/>
        <v>0</v>
      </c>
      <c r="F19" s="541"/>
      <c r="G19" s="541"/>
      <c r="H19" s="540">
        <f t="shared" si="1"/>
        <v>0</v>
      </c>
    </row>
    <row r="20" spans="1:8" ht="17.100000000000001" customHeight="1" x14ac:dyDescent="0.25">
      <c r="A20" s="240"/>
      <c r="B20" s="241" t="s">
        <v>287</v>
      </c>
      <c r="C20" s="541"/>
      <c r="D20" s="541"/>
      <c r="E20" s="539">
        <f t="shared" si="0"/>
        <v>0</v>
      </c>
      <c r="F20" s="541"/>
      <c r="G20" s="541"/>
      <c r="H20" s="540">
        <f t="shared" si="1"/>
        <v>0</v>
      </c>
    </row>
    <row r="21" spans="1:8" ht="25.5" x14ac:dyDescent="0.25">
      <c r="A21" s="240"/>
      <c r="B21" s="241" t="s">
        <v>538</v>
      </c>
      <c r="C21" s="541">
        <v>0</v>
      </c>
      <c r="D21" s="541">
        <v>98900000</v>
      </c>
      <c r="E21" s="539">
        <f t="shared" si="0"/>
        <v>98900000</v>
      </c>
      <c r="F21" s="541">
        <v>98900000</v>
      </c>
      <c r="G21" s="541">
        <f>+F21</f>
        <v>98900000</v>
      </c>
      <c r="H21" s="540">
        <f t="shared" si="1"/>
        <v>98900000</v>
      </c>
    </row>
    <row r="22" spans="1:8" ht="25.5" x14ac:dyDescent="0.25">
      <c r="A22" s="240"/>
      <c r="B22" s="241" t="s">
        <v>539</v>
      </c>
      <c r="C22" s="541">
        <v>351005907.47000003</v>
      </c>
      <c r="D22" s="541">
        <v>276559412.48000002</v>
      </c>
      <c r="E22" s="539">
        <f t="shared" si="0"/>
        <v>627565319.95000005</v>
      </c>
      <c r="F22" s="541">
        <v>484019467.43000001</v>
      </c>
      <c r="G22" s="541">
        <f>+F22</f>
        <v>484019467.43000001</v>
      </c>
      <c r="H22" s="540">
        <f t="shared" si="1"/>
        <v>133013559.95999998</v>
      </c>
    </row>
    <row r="23" spans="1:8" ht="17.100000000000001" customHeight="1" thickBot="1" x14ac:dyDescent="0.3">
      <c r="A23" s="242"/>
      <c r="B23" s="243" t="s">
        <v>540</v>
      </c>
      <c r="C23" s="542"/>
      <c r="D23" s="542"/>
      <c r="E23" s="543">
        <f t="shared" si="0"/>
        <v>0</v>
      </c>
      <c r="F23" s="542"/>
      <c r="G23" s="542"/>
      <c r="H23" s="544">
        <f t="shared" si="1"/>
        <v>0</v>
      </c>
    </row>
    <row r="24" spans="1:8" s="279" customFormat="1" ht="28.5" customHeight="1" thickBot="1" x14ac:dyDescent="0.3">
      <c r="A24" s="1123" t="s">
        <v>339</v>
      </c>
      <c r="B24" s="1124"/>
      <c r="C24" s="547">
        <f>C9+C10+C11+C12+C13+C16+C19+C20+C21+C22+C23</f>
        <v>351005907.47000003</v>
      </c>
      <c r="D24" s="547">
        <f>D9+D10+D11+D12+D13+D16+D19+D20+D21+D22+D23</f>
        <v>375459412.48000002</v>
      </c>
      <c r="E24" s="547">
        <f t="shared" si="0"/>
        <v>726465319.95000005</v>
      </c>
      <c r="F24" s="547">
        <f>F9+F10+F11+F12+F13+F16+F19+F20+F21+F22+F23</f>
        <v>582919467.43000007</v>
      </c>
      <c r="G24" s="547">
        <f>G9+G10+G11+G12+G13+G16+G19+G20+G21+G22+G23</f>
        <v>582919467.43000007</v>
      </c>
      <c r="H24" s="548">
        <f t="shared" si="1"/>
        <v>231913559.96000004</v>
      </c>
    </row>
    <row r="25" spans="1:8" ht="22.5" customHeight="1" thickBot="1" x14ac:dyDescent="0.3">
      <c r="A25" s="244"/>
      <c r="B25" s="244"/>
      <c r="C25" s="245"/>
      <c r="D25" s="245"/>
      <c r="E25" s="245"/>
      <c r="F25" s="246"/>
      <c r="G25" s="498" t="s">
        <v>541</v>
      </c>
      <c r="H25" s="499">
        <f>IF(($G$24-$C$24)&lt;=0,"",$G$24-$C$24)</f>
        <v>231913559.96000004</v>
      </c>
    </row>
    <row r="26" spans="1:8" ht="10.5" customHeight="1" thickBot="1" x14ac:dyDescent="0.3">
      <c r="A26" s="247"/>
      <c r="B26" s="247"/>
      <c r="C26" s="248"/>
      <c r="D26" s="248"/>
      <c r="E26" s="248"/>
      <c r="F26" s="249"/>
      <c r="G26" s="250"/>
      <c r="H26" s="246"/>
    </row>
    <row r="27" spans="1:8" s="233" customFormat="1" ht="38.25" x14ac:dyDescent="0.25">
      <c r="A27" s="1127" t="s">
        <v>542</v>
      </c>
      <c r="B27" s="1128"/>
      <c r="C27" s="251" t="s">
        <v>520</v>
      </c>
      <c r="D27" s="251" t="s">
        <v>521</v>
      </c>
      <c r="E27" s="251" t="s">
        <v>522</v>
      </c>
      <c r="F27" s="231" t="s">
        <v>523</v>
      </c>
      <c r="G27" s="231" t="s">
        <v>524</v>
      </c>
      <c r="H27" s="232" t="s">
        <v>525</v>
      </c>
    </row>
    <row r="28" spans="1:8" s="233" customFormat="1" ht="17.25" thickBot="1" x14ac:dyDescent="0.3">
      <c r="A28" s="252"/>
      <c r="B28" s="253" t="s">
        <v>543</v>
      </c>
      <c r="C28" s="254" t="s">
        <v>526</v>
      </c>
      <c r="D28" s="254" t="s">
        <v>527</v>
      </c>
      <c r="E28" s="254" t="s">
        <v>528</v>
      </c>
      <c r="F28" s="255" t="s">
        <v>529</v>
      </c>
      <c r="G28" s="255" t="s">
        <v>530</v>
      </c>
      <c r="H28" s="256" t="s">
        <v>531</v>
      </c>
    </row>
    <row r="29" spans="1:8" s="259" customFormat="1" ht="17.100000000000001" customHeight="1" x14ac:dyDescent="0.25">
      <c r="A29" s="257" t="s">
        <v>544</v>
      </c>
      <c r="B29" s="258"/>
      <c r="C29" s="549">
        <f t="shared" ref="C29:H29" si="2">SUM(C30:C33,C36,C39:C40)</f>
        <v>0</v>
      </c>
      <c r="D29" s="549">
        <f t="shared" si="2"/>
        <v>0</v>
      </c>
      <c r="E29" s="549">
        <f t="shared" si="2"/>
        <v>0</v>
      </c>
      <c r="F29" s="549">
        <f t="shared" si="2"/>
        <v>0</v>
      </c>
      <c r="G29" s="549">
        <f t="shared" si="2"/>
        <v>0</v>
      </c>
      <c r="H29" s="549">
        <f t="shared" si="2"/>
        <v>0</v>
      </c>
    </row>
    <row r="30" spans="1:8" s="259" customFormat="1" ht="17.100000000000001" customHeight="1" x14ac:dyDescent="0.25">
      <c r="A30" s="260" t="s">
        <v>545</v>
      </c>
      <c r="B30" s="261"/>
      <c r="C30" s="550">
        <v>0</v>
      </c>
      <c r="D30" s="550">
        <v>0</v>
      </c>
      <c r="E30" s="551">
        <f>C30+D30</f>
        <v>0</v>
      </c>
      <c r="F30" s="550">
        <v>0</v>
      </c>
      <c r="G30" s="550">
        <v>0</v>
      </c>
      <c r="H30" s="552">
        <f>G30-C30</f>
        <v>0</v>
      </c>
    </row>
    <row r="31" spans="1:8" s="259" customFormat="1" ht="17.100000000000001" customHeight="1" x14ac:dyDescent="0.25">
      <c r="A31" s="260" t="s">
        <v>532</v>
      </c>
      <c r="B31" s="261"/>
      <c r="C31" s="550"/>
      <c r="D31" s="550"/>
      <c r="E31" s="551">
        <f t="shared" ref="E31:E49" si="3">C31+D31</f>
        <v>0</v>
      </c>
      <c r="F31" s="550"/>
      <c r="G31" s="550"/>
      <c r="H31" s="552">
        <f t="shared" ref="H31:H49" si="4">G31-C31</f>
        <v>0</v>
      </c>
    </row>
    <row r="32" spans="1:8" s="259" customFormat="1" x14ac:dyDescent="0.25">
      <c r="A32" s="1125" t="s">
        <v>281</v>
      </c>
      <c r="B32" s="1126"/>
      <c r="C32" s="550"/>
      <c r="D32" s="550"/>
      <c r="E32" s="551">
        <f t="shared" si="3"/>
        <v>0</v>
      </c>
      <c r="F32" s="550"/>
      <c r="G32" s="550"/>
      <c r="H32" s="552">
        <f t="shared" si="4"/>
        <v>0</v>
      </c>
    </row>
    <row r="33" spans="1:8" s="259" customFormat="1" ht="17.100000000000001" customHeight="1" x14ac:dyDescent="0.25">
      <c r="A33" s="260" t="s">
        <v>533</v>
      </c>
      <c r="B33" s="261"/>
      <c r="C33" s="553">
        <f>C34+C35</f>
        <v>0</v>
      </c>
      <c r="D33" s="553">
        <f>D34+D35</f>
        <v>0</v>
      </c>
      <c r="E33" s="553">
        <f>SUM(E34:E35)</f>
        <v>0</v>
      </c>
      <c r="F33" s="553">
        <f>F34+F35</f>
        <v>0</v>
      </c>
      <c r="G33" s="553">
        <f>G34+G35</f>
        <v>0</v>
      </c>
      <c r="H33" s="554">
        <f>SUM(H34:H35)</f>
        <v>0</v>
      </c>
    </row>
    <row r="34" spans="1:8" s="259" customFormat="1" ht="17.100000000000001" customHeight="1" x14ac:dyDescent="0.25">
      <c r="A34" s="262" t="s">
        <v>546</v>
      </c>
      <c r="B34" s="263"/>
      <c r="C34" s="550"/>
      <c r="D34" s="550"/>
      <c r="E34" s="551">
        <f t="shared" si="3"/>
        <v>0</v>
      </c>
      <c r="F34" s="550"/>
      <c r="G34" s="550"/>
      <c r="H34" s="552">
        <f t="shared" si="4"/>
        <v>0</v>
      </c>
    </row>
    <row r="35" spans="1:8" s="259" customFormat="1" ht="17.100000000000001" customHeight="1" x14ac:dyDescent="0.25">
      <c r="A35" s="262" t="s">
        <v>547</v>
      </c>
      <c r="B35" s="263"/>
      <c r="C35" s="550"/>
      <c r="D35" s="550"/>
      <c r="E35" s="551">
        <f t="shared" si="3"/>
        <v>0</v>
      </c>
      <c r="F35" s="550"/>
      <c r="G35" s="550"/>
      <c r="H35" s="552">
        <f t="shared" si="4"/>
        <v>0</v>
      </c>
    </row>
    <row r="36" spans="1:8" ht="17.100000000000001" customHeight="1" x14ac:dyDescent="0.25">
      <c r="A36" s="1125" t="s">
        <v>536</v>
      </c>
      <c r="B36" s="1126"/>
      <c r="C36" s="555">
        <f>C37+C38</f>
        <v>0</v>
      </c>
      <c r="D36" s="555">
        <f>D37+D38</f>
        <v>0</v>
      </c>
      <c r="E36" s="553">
        <f>SUM(E37:E38)</f>
        <v>0</v>
      </c>
      <c r="F36" s="555">
        <f>F37+F38</f>
        <v>0</v>
      </c>
      <c r="G36" s="555">
        <f>G37+G38</f>
        <v>0</v>
      </c>
      <c r="H36" s="554">
        <f>SUM(H37:H38)</f>
        <v>0</v>
      </c>
    </row>
    <row r="37" spans="1:8" ht="17.100000000000001" customHeight="1" x14ac:dyDescent="0.25">
      <c r="A37" s="890"/>
      <c r="B37" s="264" t="s">
        <v>546</v>
      </c>
      <c r="C37" s="556"/>
      <c r="D37" s="556"/>
      <c r="E37" s="551">
        <f t="shared" si="3"/>
        <v>0</v>
      </c>
      <c r="F37" s="556"/>
      <c r="G37" s="556"/>
      <c r="H37" s="552">
        <f t="shared" si="4"/>
        <v>0</v>
      </c>
    </row>
    <row r="38" spans="1:8" ht="17.100000000000001" customHeight="1" x14ac:dyDescent="0.25">
      <c r="A38" s="890"/>
      <c r="B38" s="264" t="s">
        <v>547</v>
      </c>
      <c r="C38" s="556"/>
      <c r="D38" s="556"/>
      <c r="E38" s="551">
        <f t="shared" si="3"/>
        <v>0</v>
      </c>
      <c r="F38" s="556"/>
      <c r="G38" s="556"/>
      <c r="H38" s="552">
        <f t="shared" si="4"/>
        <v>0</v>
      </c>
    </row>
    <row r="39" spans="1:8" s="259" customFormat="1" x14ac:dyDescent="0.25">
      <c r="A39" s="260" t="s">
        <v>287</v>
      </c>
      <c r="B39" s="261"/>
      <c r="C39" s="550"/>
      <c r="D39" s="550"/>
      <c r="E39" s="551">
        <f t="shared" si="3"/>
        <v>0</v>
      </c>
      <c r="F39" s="550"/>
      <c r="G39" s="550"/>
      <c r="H39" s="552">
        <f t="shared" si="4"/>
        <v>0</v>
      </c>
    </row>
    <row r="40" spans="1:8" s="259" customFormat="1" ht="27.75" customHeight="1" x14ac:dyDescent="0.25">
      <c r="A40" s="1125" t="s">
        <v>548</v>
      </c>
      <c r="B40" s="1126"/>
      <c r="C40" s="550"/>
      <c r="D40" s="550"/>
      <c r="E40" s="551">
        <f t="shared" si="3"/>
        <v>0</v>
      </c>
      <c r="F40" s="550"/>
      <c r="G40" s="550"/>
      <c r="H40" s="552">
        <f t="shared" si="4"/>
        <v>0</v>
      </c>
    </row>
    <row r="41" spans="1:8" s="259" customFormat="1" ht="8.25" customHeight="1" x14ac:dyDescent="0.25">
      <c r="A41" s="265"/>
      <c r="B41" s="266"/>
      <c r="C41" s="550"/>
      <c r="D41" s="550"/>
      <c r="E41" s="551"/>
      <c r="F41" s="550"/>
      <c r="G41" s="550"/>
      <c r="H41" s="552"/>
    </row>
    <row r="42" spans="1:8" s="259" customFormat="1" ht="17.100000000000001" customHeight="1" x14ac:dyDescent="0.25">
      <c r="A42" s="265" t="s">
        <v>549</v>
      </c>
      <c r="B42" s="266"/>
      <c r="C42" s="549">
        <f t="shared" ref="C42:H42" si="5">SUM(C43:C46)</f>
        <v>351005907.47000003</v>
      </c>
      <c r="D42" s="549">
        <f t="shared" si="5"/>
        <v>375459412.48000002</v>
      </c>
      <c r="E42" s="549">
        <f t="shared" si="5"/>
        <v>726465319.95000005</v>
      </c>
      <c r="F42" s="549">
        <f t="shared" si="5"/>
        <v>582919467.43000007</v>
      </c>
      <c r="G42" s="549">
        <f t="shared" si="5"/>
        <v>582919467.43000007</v>
      </c>
      <c r="H42" s="549">
        <f t="shared" si="5"/>
        <v>231913559.95999998</v>
      </c>
    </row>
    <row r="43" spans="1:8" s="259" customFormat="1" ht="17.100000000000001" customHeight="1" x14ac:dyDescent="0.25">
      <c r="A43" s="267"/>
      <c r="B43" s="268" t="s">
        <v>550</v>
      </c>
      <c r="C43" s="550"/>
      <c r="D43" s="550"/>
      <c r="E43" s="551">
        <f t="shared" si="3"/>
        <v>0</v>
      </c>
      <c r="F43" s="550"/>
      <c r="G43" s="550"/>
      <c r="H43" s="552">
        <f t="shared" si="4"/>
        <v>0</v>
      </c>
    </row>
    <row r="44" spans="1:8" s="259" customFormat="1" ht="17.100000000000001" customHeight="1" x14ac:dyDescent="0.25">
      <c r="A44" s="267"/>
      <c r="B44" s="268" t="s">
        <v>551</v>
      </c>
      <c r="C44" s="550"/>
      <c r="D44" s="550"/>
      <c r="E44" s="551">
        <f t="shared" si="3"/>
        <v>0</v>
      </c>
      <c r="F44" s="550"/>
      <c r="G44" s="550"/>
      <c r="H44" s="552">
        <f t="shared" si="4"/>
        <v>0</v>
      </c>
    </row>
    <row r="45" spans="1:8" s="259" customFormat="1" ht="29.25" customHeight="1" x14ac:dyDescent="0.25">
      <c r="A45" s="267"/>
      <c r="B45" s="269" t="s">
        <v>552</v>
      </c>
      <c r="C45" s="541">
        <v>0</v>
      </c>
      <c r="D45" s="541">
        <f>+D21</f>
        <v>98900000</v>
      </c>
      <c r="E45" s="551">
        <f t="shared" si="3"/>
        <v>98900000</v>
      </c>
      <c r="F45" s="541">
        <f>+F21</f>
        <v>98900000</v>
      </c>
      <c r="G45" s="541">
        <f>+F45</f>
        <v>98900000</v>
      </c>
      <c r="H45" s="552">
        <f t="shared" si="4"/>
        <v>98900000</v>
      </c>
    </row>
    <row r="46" spans="1:8" s="259" customFormat="1" ht="29.25" customHeight="1" x14ac:dyDescent="0.25">
      <c r="A46" s="267"/>
      <c r="B46" s="269" t="s">
        <v>553</v>
      </c>
      <c r="C46" s="541">
        <f>+C22</f>
        <v>351005907.47000003</v>
      </c>
      <c r="D46" s="541">
        <f>+D22</f>
        <v>276559412.48000002</v>
      </c>
      <c r="E46" s="551">
        <f t="shared" si="3"/>
        <v>627565319.95000005</v>
      </c>
      <c r="F46" s="541">
        <f t="shared" ref="F46:G46" si="6">+F22</f>
        <v>484019467.43000001</v>
      </c>
      <c r="G46" s="541">
        <f t="shared" si="6"/>
        <v>484019467.43000001</v>
      </c>
      <c r="H46" s="552">
        <f t="shared" si="4"/>
        <v>133013559.95999998</v>
      </c>
    </row>
    <row r="47" spans="1:8" s="259" customFormat="1" ht="6" customHeight="1" x14ac:dyDescent="0.25">
      <c r="A47" s="267"/>
      <c r="B47" s="268"/>
      <c r="C47" s="550"/>
      <c r="D47" s="550"/>
      <c r="E47" s="551"/>
      <c r="F47" s="550"/>
      <c r="G47" s="550"/>
      <c r="H47" s="552"/>
    </row>
    <row r="48" spans="1:8" s="259" customFormat="1" ht="17.100000000000001" customHeight="1" x14ac:dyDescent="0.25">
      <c r="A48" s="265" t="s">
        <v>554</v>
      </c>
      <c r="B48" s="266"/>
      <c r="C48" s="549">
        <f t="shared" ref="C48:H48" si="7">C49</f>
        <v>0</v>
      </c>
      <c r="D48" s="549">
        <f t="shared" si="7"/>
        <v>0</v>
      </c>
      <c r="E48" s="549">
        <f t="shared" si="7"/>
        <v>0</v>
      </c>
      <c r="F48" s="549">
        <f t="shared" si="7"/>
        <v>0</v>
      </c>
      <c r="G48" s="549">
        <f t="shared" si="7"/>
        <v>0</v>
      </c>
      <c r="H48" s="549">
        <f t="shared" si="7"/>
        <v>0</v>
      </c>
    </row>
    <row r="49" spans="1:8" s="259" customFormat="1" ht="17.100000000000001" customHeight="1" x14ac:dyDescent="0.25">
      <c r="A49" s="265"/>
      <c r="B49" s="270" t="s">
        <v>540</v>
      </c>
      <c r="C49" s="550"/>
      <c r="D49" s="550"/>
      <c r="E49" s="551">
        <f t="shared" si="3"/>
        <v>0</v>
      </c>
      <c r="F49" s="550"/>
      <c r="G49" s="550"/>
      <c r="H49" s="552">
        <f t="shared" si="4"/>
        <v>0</v>
      </c>
    </row>
    <row r="50" spans="1:8" s="259" customFormat="1" ht="12.75" customHeight="1" thickBot="1" x14ac:dyDescent="0.3">
      <c r="A50" s="271"/>
      <c r="B50" s="272"/>
      <c r="C50" s="557"/>
      <c r="D50" s="557"/>
      <c r="E50" s="558"/>
      <c r="F50" s="557"/>
      <c r="G50" s="557"/>
      <c r="H50" s="559"/>
    </row>
    <row r="51" spans="1:8" ht="21.75" customHeight="1" thickBot="1" x14ac:dyDescent="0.3">
      <c r="A51" s="1117" t="s">
        <v>339</v>
      </c>
      <c r="B51" s="1118"/>
      <c r="C51" s="560">
        <f t="shared" ref="C51:H51" si="8">C29+C42+C48</f>
        <v>351005907.47000003</v>
      </c>
      <c r="D51" s="560">
        <f t="shared" si="8"/>
        <v>375459412.48000002</v>
      </c>
      <c r="E51" s="560">
        <f t="shared" si="8"/>
        <v>726465319.95000005</v>
      </c>
      <c r="F51" s="560">
        <f t="shared" si="8"/>
        <v>582919467.43000007</v>
      </c>
      <c r="G51" s="560">
        <f t="shared" si="8"/>
        <v>582919467.43000007</v>
      </c>
      <c r="H51" s="560">
        <f t="shared" si="8"/>
        <v>231913559.95999998</v>
      </c>
    </row>
    <row r="52" spans="1:8" ht="23.25" customHeight="1" thickBot="1" x14ac:dyDescent="0.3">
      <c r="A52" s="244"/>
      <c r="B52" s="244"/>
      <c r="C52" s="273"/>
      <c r="D52" s="273"/>
      <c r="E52" s="273"/>
      <c r="F52" s="274"/>
      <c r="G52" s="500" t="s">
        <v>541</v>
      </c>
      <c r="H52" s="501">
        <f>IF(($G$51-$C$51)&lt;=0,"",$G$51-$C$51)</f>
        <v>231913559.96000004</v>
      </c>
    </row>
    <row r="53" spans="1:8" ht="23.25" customHeight="1" x14ac:dyDescent="0.25">
      <c r="A53" s="247"/>
      <c r="B53" s="247"/>
      <c r="C53" s="702"/>
      <c r="D53" s="702"/>
      <c r="E53" s="702"/>
      <c r="F53" s="703"/>
      <c r="G53" s="704"/>
      <c r="H53" s="704"/>
    </row>
    <row r="54" spans="1:8" ht="23.25" customHeight="1" x14ac:dyDescent="0.25">
      <c r="A54" s="247"/>
      <c r="B54" s="247"/>
      <c r="C54" s="702"/>
      <c r="D54" s="702"/>
      <c r="E54" s="702"/>
      <c r="F54" s="703"/>
      <c r="G54" s="704"/>
      <c r="H54" s="704"/>
    </row>
    <row r="55" spans="1:8" ht="23.25" customHeight="1" x14ac:dyDescent="0.25">
      <c r="A55" s="247"/>
      <c r="B55" s="247"/>
      <c r="C55" s="702"/>
      <c r="D55" s="702"/>
      <c r="E55" s="702"/>
      <c r="F55" s="703"/>
      <c r="G55" s="704"/>
      <c r="H55" s="704"/>
    </row>
    <row r="56" spans="1:8" ht="8.25" customHeight="1" x14ac:dyDescent="0.25">
      <c r="A56" s="275"/>
      <c r="B56" s="150"/>
    </row>
    <row r="57" spans="1:8" x14ac:dyDescent="0.25">
      <c r="A57" s="280"/>
      <c r="B57" s="150"/>
      <c r="H57" s="497"/>
    </row>
    <row r="58" spans="1:8" x14ac:dyDescent="0.25">
      <c r="A58" s="281"/>
      <c r="B58" s="282" t="s">
        <v>555</v>
      </c>
      <c r="C58" s="283"/>
      <c r="D58" s="283"/>
      <c r="E58" s="283"/>
      <c r="F58" s="283"/>
      <c r="G58" s="283"/>
      <c r="H58" s="283"/>
    </row>
    <row r="59" spans="1:8" x14ac:dyDescent="0.25">
      <c r="A59" s="281"/>
      <c r="B59" s="282" t="s">
        <v>556</v>
      </c>
      <c r="C59" s="283"/>
      <c r="D59" s="283"/>
      <c r="E59" s="283"/>
      <c r="F59" s="283"/>
      <c r="G59" s="283"/>
      <c r="H59" s="283"/>
    </row>
    <row r="60" spans="1:8" x14ac:dyDescent="0.25">
      <c r="A60" s="281"/>
      <c r="B60" s="282"/>
      <c r="C60" s="283"/>
      <c r="D60" s="283"/>
      <c r="E60" s="283"/>
      <c r="F60" s="283"/>
      <c r="G60" s="283"/>
      <c r="H60" s="283"/>
    </row>
  </sheetData>
  <sheetProtection algorithmName="SHA-512" hashValue="NeXgCNRHI7NIDuFKIvmLruSoHTLB6NMk/Xw3dVdOeNVXzvCr3LYwbCXUfbVGWOiInJmap+BKQlQGle7J8MZWCg==" saltValue="E8mDaDZ5wL/7XxNCOpiUqw==" spinCount="100000" sheet="1" scenarios="1" insertHyperlinks="0"/>
  <mergeCells count="12">
    <mergeCell ref="A51:B51"/>
    <mergeCell ref="A1:H1"/>
    <mergeCell ref="A2:H2"/>
    <mergeCell ref="A3:H3"/>
    <mergeCell ref="A4:H4"/>
    <mergeCell ref="A6:B7"/>
    <mergeCell ref="A24:B24"/>
    <mergeCell ref="A32:B32"/>
    <mergeCell ref="A36:B36"/>
    <mergeCell ref="A40:B40"/>
    <mergeCell ref="A27:B27"/>
    <mergeCell ref="C5:F5"/>
  </mergeCells>
  <printOptions horizontalCentered="1"/>
  <pageMargins left="0.39370078740157483" right="0.39370078740157483" top="0.39370078740157483" bottom="0.51181102362204722" header="0.31496062992125984" footer="0.31496062992125984"/>
  <pageSetup scale="88" fitToHeight="2" orientation="landscape" r:id="rId1"/>
  <rowBreaks count="1" manualBreakCount="1">
    <brk id="26" max="7" man="1"/>
  </rowBreaks>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J91"/>
  <sheetViews>
    <sheetView view="pageBreakPreview" zoomScale="60" zoomScaleNormal="100" workbookViewId="0">
      <selection activeCell="D86" sqref="D86"/>
    </sheetView>
  </sheetViews>
  <sheetFormatPr baseColWidth="10" defaultColWidth="11.42578125" defaultRowHeight="15" x14ac:dyDescent="0.25"/>
  <cols>
    <col min="1" max="1" width="1.85546875" customWidth="1"/>
    <col min="2" max="2" width="0.85546875" customWidth="1"/>
    <col min="3" max="3" width="48.28515625" customWidth="1"/>
    <col min="4" max="4" width="15.5703125" bestFit="1" customWidth="1"/>
    <col min="5" max="5" width="12.85546875" customWidth="1"/>
    <col min="6" max="9" width="15.5703125" bestFit="1" customWidth="1"/>
  </cols>
  <sheetData>
    <row r="1" spans="1:9" ht="15.75" x14ac:dyDescent="0.25">
      <c r="A1" s="1037" t="s">
        <v>94</v>
      </c>
      <c r="B1" s="1037"/>
      <c r="C1" s="1037"/>
      <c r="D1" s="1037"/>
      <c r="E1" s="1037"/>
      <c r="F1" s="1037"/>
      <c r="G1" s="1037"/>
      <c r="H1" s="1037"/>
      <c r="I1" s="1037"/>
    </row>
    <row r="2" spans="1:9" ht="15.75" customHeight="1" x14ac:dyDescent="0.25">
      <c r="A2" s="1038" t="s">
        <v>557</v>
      </c>
      <c r="B2" s="1038"/>
      <c r="C2" s="1038"/>
      <c r="D2" s="1038"/>
      <c r="E2" s="1038"/>
      <c r="F2" s="1038"/>
      <c r="G2" s="1038"/>
      <c r="H2" s="1038"/>
      <c r="I2" s="1038"/>
    </row>
    <row r="3" spans="1:9" ht="16.5" customHeight="1" x14ac:dyDescent="0.25">
      <c r="A3" s="1038" t="str">
        <f>'ETCA-I-01'!A3:G3</f>
        <v>Consejo Estatal de Concertacion para la Obra Publica</v>
      </c>
      <c r="B3" s="1038"/>
      <c r="C3" s="1038"/>
      <c r="D3" s="1038"/>
      <c r="E3" s="1038"/>
      <c r="F3" s="1038"/>
      <c r="G3" s="1038"/>
      <c r="H3" s="1038"/>
      <c r="I3" s="1038"/>
    </row>
    <row r="4" spans="1:9" ht="15.75" customHeight="1" x14ac:dyDescent="0.25">
      <c r="A4" s="1129" t="str">
        <f>'ETCA-I-07-B'!A4:K4</f>
        <v>Del 01 de Enero al 31 de Diciembre de 2016 (b)</v>
      </c>
      <c r="B4" s="1129"/>
      <c r="C4" s="1129"/>
      <c r="D4" s="1129"/>
      <c r="E4" s="1129"/>
      <c r="F4" s="1129"/>
      <c r="G4" s="1129"/>
      <c r="H4" s="1129"/>
      <c r="I4" s="1129"/>
    </row>
    <row r="5" spans="1:9" ht="15.75" customHeight="1" thickBot="1" x14ac:dyDescent="0.3">
      <c r="A5" s="1074" t="s">
        <v>160</v>
      </c>
      <c r="B5" s="1074"/>
      <c r="C5" s="1074"/>
      <c r="D5" s="1074"/>
      <c r="E5" s="1074"/>
      <c r="F5" s="1074"/>
      <c r="G5" s="1074"/>
      <c r="H5" s="1074"/>
      <c r="I5" s="1074"/>
    </row>
    <row r="6" spans="1:9" ht="15.75" thickBot="1" x14ac:dyDescent="0.3">
      <c r="A6" s="1130"/>
      <c r="B6" s="1131"/>
      <c r="C6" s="1132"/>
      <c r="D6" s="1133" t="s">
        <v>558</v>
      </c>
      <c r="E6" s="1134"/>
      <c r="F6" s="1134"/>
      <c r="G6" s="1134"/>
      <c r="H6" s="1135"/>
      <c r="I6" s="1136" t="s">
        <v>559</v>
      </c>
    </row>
    <row r="7" spans="1:9" x14ac:dyDescent="0.25">
      <c r="A7" s="1139" t="s">
        <v>334</v>
      </c>
      <c r="B7" s="1140"/>
      <c r="C7" s="1141"/>
      <c r="D7" s="1136" t="s">
        <v>560</v>
      </c>
      <c r="E7" s="1145" t="s">
        <v>561</v>
      </c>
      <c r="F7" s="1136" t="s">
        <v>562</v>
      </c>
      <c r="G7" s="1136" t="s">
        <v>563</v>
      </c>
      <c r="H7" s="1136" t="s">
        <v>564</v>
      </c>
      <c r="I7" s="1137"/>
    </row>
    <row r="8" spans="1:9" ht="15.75" thickBot="1" x14ac:dyDescent="0.3">
      <c r="A8" s="1142" t="s">
        <v>565</v>
      </c>
      <c r="B8" s="1143"/>
      <c r="C8" s="1144"/>
      <c r="D8" s="1138"/>
      <c r="E8" s="1146"/>
      <c r="F8" s="1138"/>
      <c r="G8" s="1138"/>
      <c r="H8" s="1138"/>
      <c r="I8" s="1138"/>
    </row>
    <row r="9" spans="1:9" x14ac:dyDescent="0.25">
      <c r="A9" s="1147"/>
      <c r="B9" s="1148"/>
      <c r="C9" s="1149"/>
      <c r="D9" s="752"/>
      <c r="E9" s="752"/>
      <c r="F9" s="752"/>
      <c r="G9" s="752"/>
      <c r="H9" s="752"/>
      <c r="I9" s="752"/>
    </row>
    <row r="10" spans="1:9" x14ac:dyDescent="0.25">
      <c r="A10" s="1153" t="s">
        <v>566</v>
      </c>
      <c r="B10" s="1154"/>
      <c r="C10" s="1155"/>
      <c r="D10" s="792"/>
      <c r="E10" s="792"/>
      <c r="F10" s="792"/>
      <c r="G10" s="792"/>
      <c r="H10" s="792"/>
      <c r="I10" s="792"/>
    </row>
    <row r="11" spans="1:9" x14ac:dyDescent="0.25">
      <c r="A11" s="893"/>
      <c r="B11" s="1150" t="s">
        <v>567</v>
      </c>
      <c r="C11" s="1151"/>
      <c r="D11" s="794">
        <v>0</v>
      </c>
      <c r="E11" s="794">
        <v>0</v>
      </c>
      <c r="F11" s="794">
        <f t="shared" ref="F11:F17" si="0">+D11+E11</f>
        <v>0</v>
      </c>
      <c r="G11" s="794">
        <v>0</v>
      </c>
      <c r="H11" s="794">
        <v>0</v>
      </c>
      <c r="I11" s="793">
        <f>+H11-D11</f>
        <v>0</v>
      </c>
    </row>
    <row r="12" spans="1:9" x14ac:dyDescent="0.25">
      <c r="A12" s="893"/>
      <c r="B12" s="1150" t="s">
        <v>568</v>
      </c>
      <c r="C12" s="1151"/>
      <c r="D12" s="794">
        <v>0</v>
      </c>
      <c r="E12" s="794">
        <v>0</v>
      </c>
      <c r="F12" s="794">
        <f t="shared" si="0"/>
        <v>0</v>
      </c>
      <c r="G12" s="794">
        <v>0</v>
      </c>
      <c r="H12" s="794">
        <v>0</v>
      </c>
      <c r="I12" s="793">
        <f t="shared" ref="I12:I17" si="1">+H12-D12</f>
        <v>0</v>
      </c>
    </row>
    <row r="13" spans="1:9" x14ac:dyDescent="0.25">
      <c r="A13" s="893"/>
      <c r="B13" s="1150" t="s">
        <v>569</v>
      </c>
      <c r="C13" s="1151"/>
      <c r="D13" s="794">
        <v>0</v>
      </c>
      <c r="E13" s="794">
        <v>0</v>
      </c>
      <c r="F13" s="794">
        <f t="shared" si="0"/>
        <v>0</v>
      </c>
      <c r="G13" s="794">
        <v>0</v>
      </c>
      <c r="H13" s="794">
        <v>0</v>
      </c>
      <c r="I13" s="793">
        <f t="shared" si="1"/>
        <v>0</v>
      </c>
    </row>
    <row r="14" spans="1:9" x14ac:dyDescent="0.25">
      <c r="A14" s="893"/>
      <c r="B14" s="1150" t="s">
        <v>570</v>
      </c>
      <c r="C14" s="1151"/>
      <c r="D14" s="794">
        <v>0</v>
      </c>
      <c r="E14" s="794">
        <v>0</v>
      </c>
      <c r="F14" s="794">
        <f t="shared" si="0"/>
        <v>0</v>
      </c>
      <c r="G14" s="794">
        <v>0</v>
      </c>
      <c r="H14" s="794">
        <v>0</v>
      </c>
      <c r="I14" s="793">
        <f t="shared" si="1"/>
        <v>0</v>
      </c>
    </row>
    <row r="15" spans="1:9" x14ac:dyDescent="0.25">
      <c r="A15" s="893"/>
      <c r="B15" s="1150" t="s">
        <v>571</v>
      </c>
      <c r="C15" s="1151"/>
      <c r="D15" s="794">
        <v>0</v>
      </c>
      <c r="E15" s="794">
        <v>0</v>
      </c>
      <c r="F15" s="794">
        <f t="shared" si="0"/>
        <v>0</v>
      </c>
      <c r="G15" s="794">
        <v>0</v>
      </c>
      <c r="H15" s="794">
        <v>0</v>
      </c>
      <c r="I15" s="793">
        <f t="shared" si="1"/>
        <v>0</v>
      </c>
    </row>
    <row r="16" spans="1:9" x14ac:dyDescent="0.25">
      <c r="A16" s="893"/>
      <c r="B16" s="1150" t="s">
        <v>572</v>
      </c>
      <c r="C16" s="1151"/>
      <c r="D16" s="794">
        <v>0</v>
      </c>
      <c r="E16" s="794">
        <v>0</v>
      </c>
      <c r="F16" s="794">
        <f t="shared" si="0"/>
        <v>0</v>
      </c>
      <c r="G16" s="794">
        <v>0</v>
      </c>
      <c r="H16" s="794"/>
      <c r="I16" s="793">
        <f t="shared" si="1"/>
        <v>0</v>
      </c>
    </row>
    <row r="17" spans="1:9" x14ac:dyDescent="0.25">
      <c r="A17" s="893"/>
      <c r="B17" s="1150" t="s">
        <v>573</v>
      </c>
      <c r="C17" s="1151"/>
      <c r="D17" s="794">
        <v>0</v>
      </c>
      <c r="E17" s="794">
        <v>0</v>
      </c>
      <c r="F17" s="794">
        <f t="shared" si="0"/>
        <v>0</v>
      </c>
      <c r="G17" s="794">
        <v>0</v>
      </c>
      <c r="H17" s="794"/>
      <c r="I17" s="793">
        <f t="shared" si="1"/>
        <v>0</v>
      </c>
    </row>
    <row r="18" spans="1:9" x14ac:dyDescent="0.25">
      <c r="A18" s="1152"/>
      <c r="B18" s="1150" t="s">
        <v>574</v>
      </c>
      <c r="C18" s="1151"/>
      <c r="D18" s="1160">
        <f t="shared" ref="D18:I18" si="2">SUM(D20:D30)</f>
        <v>0</v>
      </c>
      <c r="E18" s="1160">
        <f t="shared" si="2"/>
        <v>0</v>
      </c>
      <c r="F18" s="1160">
        <f t="shared" si="2"/>
        <v>0</v>
      </c>
      <c r="G18" s="1160">
        <f t="shared" si="2"/>
        <v>0</v>
      </c>
      <c r="H18" s="1160">
        <f t="shared" si="2"/>
        <v>0</v>
      </c>
      <c r="I18" s="1160">
        <f t="shared" si="2"/>
        <v>0</v>
      </c>
    </row>
    <row r="19" spans="1:9" x14ac:dyDescent="0.25">
      <c r="A19" s="1152"/>
      <c r="B19" s="1150" t="s">
        <v>575</v>
      </c>
      <c r="C19" s="1151"/>
      <c r="D19" s="1160"/>
      <c r="E19" s="1160"/>
      <c r="F19" s="1160"/>
      <c r="G19" s="1160"/>
      <c r="H19" s="1160"/>
      <c r="I19" s="1160"/>
    </row>
    <row r="20" spans="1:9" x14ac:dyDescent="0.25">
      <c r="A20" s="893"/>
      <c r="B20" s="891"/>
      <c r="C20" s="892" t="s">
        <v>576</v>
      </c>
      <c r="D20" s="794">
        <v>0</v>
      </c>
      <c r="E20" s="794">
        <v>0</v>
      </c>
      <c r="F20" s="794">
        <f t="shared" ref="F20:F30" si="3">+D20+E20</f>
        <v>0</v>
      </c>
      <c r="G20" s="794">
        <v>0</v>
      </c>
      <c r="H20" s="794">
        <v>0</v>
      </c>
      <c r="I20" s="793">
        <f>+H20-D20</f>
        <v>0</v>
      </c>
    </row>
    <row r="21" spans="1:9" x14ac:dyDescent="0.25">
      <c r="A21" s="893"/>
      <c r="B21" s="891"/>
      <c r="C21" s="892" t="s">
        <v>577</v>
      </c>
      <c r="D21" s="794">
        <v>0</v>
      </c>
      <c r="E21" s="794">
        <v>0</v>
      </c>
      <c r="F21" s="794">
        <f t="shared" si="3"/>
        <v>0</v>
      </c>
      <c r="G21" s="794">
        <v>0</v>
      </c>
      <c r="H21" s="794">
        <v>0</v>
      </c>
      <c r="I21" s="793">
        <f t="shared" ref="I21:I37" si="4">+H21-D21</f>
        <v>0</v>
      </c>
    </row>
    <row r="22" spans="1:9" x14ac:dyDescent="0.25">
      <c r="A22" s="893"/>
      <c r="B22" s="891"/>
      <c r="C22" s="892" t="s">
        <v>578</v>
      </c>
      <c r="D22" s="794">
        <v>0</v>
      </c>
      <c r="E22" s="794">
        <v>0</v>
      </c>
      <c r="F22" s="794">
        <f t="shared" si="3"/>
        <v>0</v>
      </c>
      <c r="G22" s="794">
        <v>0</v>
      </c>
      <c r="H22" s="794">
        <v>0</v>
      </c>
      <c r="I22" s="793">
        <f t="shared" si="4"/>
        <v>0</v>
      </c>
    </row>
    <row r="23" spans="1:9" x14ac:dyDescent="0.25">
      <c r="A23" s="893"/>
      <c r="B23" s="891"/>
      <c r="C23" s="892" t="s">
        <v>579</v>
      </c>
      <c r="D23" s="794">
        <v>0</v>
      </c>
      <c r="E23" s="794">
        <v>0</v>
      </c>
      <c r="F23" s="794">
        <f t="shared" si="3"/>
        <v>0</v>
      </c>
      <c r="G23" s="794">
        <v>0</v>
      </c>
      <c r="H23" s="794">
        <v>0</v>
      </c>
      <c r="I23" s="793">
        <f t="shared" si="4"/>
        <v>0</v>
      </c>
    </row>
    <row r="24" spans="1:9" x14ac:dyDescent="0.25">
      <c r="A24" s="893"/>
      <c r="B24" s="891"/>
      <c r="C24" s="892" t="s">
        <v>580</v>
      </c>
      <c r="D24" s="794">
        <v>0</v>
      </c>
      <c r="E24" s="794">
        <v>0</v>
      </c>
      <c r="F24" s="794">
        <f t="shared" si="3"/>
        <v>0</v>
      </c>
      <c r="G24" s="794">
        <v>0</v>
      </c>
      <c r="H24" s="794">
        <v>0</v>
      </c>
      <c r="I24" s="793">
        <f t="shared" si="4"/>
        <v>0</v>
      </c>
    </row>
    <row r="25" spans="1:9" x14ac:dyDescent="0.25">
      <c r="A25" s="893"/>
      <c r="B25" s="891"/>
      <c r="C25" s="892" t="s">
        <v>581</v>
      </c>
      <c r="D25" s="794">
        <v>0</v>
      </c>
      <c r="E25" s="794">
        <v>0</v>
      </c>
      <c r="F25" s="794">
        <f t="shared" si="3"/>
        <v>0</v>
      </c>
      <c r="G25" s="794">
        <v>0</v>
      </c>
      <c r="H25" s="794">
        <v>0</v>
      </c>
      <c r="I25" s="793">
        <f t="shared" si="4"/>
        <v>0</v>
      </c>
    </row>
    <row r="26" spans="1:9" x14ac:dyDescent="0.25">
      <c r="A26" s="893"/>
      <c r="B26" s="891"/>
      <c r="C26" s="892" t="s">
        <v>582</v>
      </c>
      <c r="D26" s="794">
        <v>0</v>
      </c>
      <c r="E26" s="794">
        <v>0</v>
      </c>
      <c r="F26" s="794">
        <f t="shared" si="3"/>
        <v>0</v>
      </c>
      <c r="G26" s="794">
        <v>0</v>
      </c>
      <c r="H26" s="794">
        <v>0</v>
      </c>
      <c r="I26" s="793">
        <f t="shared" si="4"/>
        <v>0</v>
      </c>
    </row>
    <row r="27" spans="1:9" x14ac:dyDescent="0.25">
      <c r="A27" s="893"/>
      <c r="B27" s="891"/>
      <c r="C27" s="892" t="s">
        <v>583</v>
      </c>
      <c r="D27" s="794">
        <v>0</v>
      </c>
      <c r="E27" s="794">
        <v>0</v>
      </c>
      <c r="F27" s="794">
        <f t="shared" si="3"/>
        <v>0</v>
      </c>
      <c r="G27" s="794">
        <v>0</v>
      </c>
      <c r="H27" s="794">
        <v>0</v>
      </c>
      <c r="I27" s="793">
        <f t="shared" si="4"/>
        <v>0</v>
      </c>
    </row>
    <row r="28" spans="1:9" x14ac:dyDescent="0.25">
      <c r="A28" s="893"/>
      <c r="B28" s="891"/>
      <c r="C28" s="892" t="s">
        <v>584</v>
      </c>
      <c r="D28" s="794">
        <v>0</v>
      </c>
      <c r="E28" s="794">
        <v>0</v>
      </c>
      <c r="F28" s="794">
        <f t="shared" si="3"/>
        <v>0</v>
      </c>
      <c r="G28" s="794">
        <v>0</v>
      </c>
      <c r="H28" s="794">
        <v>0</v>
      </c>
      <c r="I28" s="793">
        <f t="shared" si="4"/>
        <v>0</v>
      </c>
    </row>
    <row r="29" spans="1:9" x14ac:dyDescent="0.25">
      <c r="A29" s="893"/>
      <c r="B29" s="891"/>
      <c r="C29" s="892" t="s">
        <v>585</v>
      </c>
      <c r="D29" s="794">
        <v>0</v>
      </c>
      <c r="E29" s="794">
        <v>0</v>
      </c>
      <c r="F29" s="794">
        <f t="shared" si="3"/>
        <v>0</v>
      </c>
      <c r="G29" s="794">
        <v>0</v>
      </c>
      <c r="H29" s="794">
        <v>0</v>
      </c>
      <c r="I29" s="793">
        <f t="shared" si="4"/>
        <v>0</v>
      </c>
    </row>
    <row r="30" spans="1:9" x14ac:dyDescent="0.25">
      <c r="A30" s="893"/>
      <c r="B30" s="891"/>
      <c r="C30" s="892" t="s">
        <v>586</v>
      </c>
      <c r="D30" s="794">
        <v>0</v>
      </c>
      <c r="E30" s="794">
        <v>0</v>
      </c>
      <c r="F30" s="794">
        <f t="shared" si="3"/>
        <v>0</v>
      </c>
      <c r="G30" s="794">
        <v>0</v>
      </c>
      <c r="H30" s="794">
        <v>0</v>
      </c>
      <c r="I30" s="793">
        <f t="shared" si="4"/>
        <v>0</v>
      </c>
    </row>
    <row r="31" spans="1:9" x14ac:dyDescent="0.25">
      <c r="A31" s="893"/>
      <c r="B31" s="1150" t="s">
        <v>587</v>
      </c>
      <c r="C31" s="1151"/>
      <c r="D31" s="793">
        <f t="shared" ref="D31:I31" si="5">SUM(D32:D36)</f>
        <v>0</v>
      </c>
      <c r="E31" s="793">
        <f t="shared" si="5"/>
        <v>0</v>
      </c>
      <c r="F31" s="793">
        <f t="shared" si="5"/>
        <v>0</v>
      </c>
      <c r="G31" s="793">
        <f t="shared" si="5"/>
        <v>0</v>
      </c>
      <c r="H31" s="793">
        <f t="shared" si="5"/>
        <v>0</v>
      </c>
      <c r="I31" s="793">
        <f t="shared" si="5"/>
        <v>0</v>
      </c>
    </row>
    <row r="32" spans="1:9" x14ac:dyDescent="0.25">
      <c r="A32" s="893"/>
      <c r="B32" s="891"/>
      <c r="C32" s="892" t="s">
        <v>588</v>
      </c>
      <c r="D32" s="794">
        <v>0</v>
      </c>
      <c r="E32" s="794">
        <v>0</v>
      </c>
      <c r="F32" s="794">
        <v>0</v>
      </c>
      <c r="G32" s="794"/>
      <c r="H32" s="794">
        <v>0</v>
      </c>
      <c r="I32" s="793">
        <f t="shared" si="4"/>
        <v>0</v>
      </c>
    </row>
    <row r="33" spans="1:9" x14ac:dyDescent="0.25">
      <c r="A33" s="893"/>
      <c r="B33" s="891"/>
      <c r="C33" s="892" t="s">
        <v>589</v>
      </c>
      <c r="D33" s="794">
        <v>0</v>
      </c>
      <c r="E33" s="794">
        <v>0</v>
      </c>
      <c r="F33" s="794">
        <f t="shared" ref="F33:F37" si="6">+D33+E33</f>
        <v>0</v>
      </c>
      <c r="G33" s="794"/>
      <c r="H33" s="794">
        <v>0</v>
      </c>
      <c r="I33" s="793">
        <f t="shared" si="4"/>
        <v>0</v>
      </c>
    </row>
    <row r="34" spans="1:9" x14ac:dyDescent="0.25">
      <c r="A34" s="893"/>
      <c r="B34" s="891"/>
      <c r="C34" s="892" t="s">
        <v>590</v>
      </c>
      <c r="D34" s="794">
        <v>0</v>
      </c>
      <c r="E34" s="794">
        <v>0</v>
      </c>
      <c r="F34" s="794">
        <f t="shared" si="6"/>
        <v>0</v>
      </c>
      <c r="G34" s="794"/>
      <c r="H34" s="794"/>
      <c r="I34" s="793">
        <f t="shared" si="4"/>
        <v>0</v>
      </c>
    </row>
    <row r="35" spans="1:9" x14ac:dyDescent="0.25">
      <c r="A35" s="893"/>
      <c r="B35" s="891"/>
      <c r="C35" s="892" t="s">
        <v>591</v>
      </c>
      <c r="D35" s="794">
        <v>0</v>
      </c>
      <c r="E35" s="794">
        <v>0</v>
      </c>
      <c r="F35" s="794">
        <f t="shared" si="6"/>
        <v>0</v>
      </c>
      <c r="G35" s="794"/>
      <c r="H35" s="794"/>
      <c r="I35" s="793">
        <f t="shared" si="4"/>
        <v>0</v>
      </c>
    </row>
    <row r="36" spans="1:9" x14ac:dyDescent="0.25">
      <c r="A36" s="893"/>
      <c r="B36" s="891"/>
      <c r="C36" s="892" t="s">
        <v>592</v>
      </c>
      <c r="D36" s="794">
        <v>0</v>
      </c>
      <c r="E36" s="794">
        <v>0</v>
      </c>
      <c r="F36" s="794">
        <f t="shared" si="6"/>
        <v>0</v>
      </c>
      <c r="G36" s="794"/>
      <c r="H36" s="794"/>
      <c r="I36" s="793">
        <f t="shared" si="4"/>
        <v>0</v>
      </c>
    </row>
    <row r="37" spans="1:9" ht="15.75" thickBot="1" x14ac:dyDescent="0.3">
      <c r="A37" s="760"/>
      <c r="B37" s="1158" t="s">
        <v>593</v>
      </c>
      <c r="C37" s="1159"/>
      <c r="D37" s="541">
        <v>351005907.47000003</v>
      </c>
      <c r="E37" s="541">
        <v>276559412.48000002</v>
      </c>
      <c r="F37" s="796">
        <f t="shared" si="6"/>
        <v>627565319.95000005</v>
      </c>
      <c r="G37" s="541">
        <v>484019467.43000001</v>
      </c>
      <c r="H37" s="541">
        <f>+G37</f>
        <v>484019467.43000001</v>
      </c>
      <c r="I37" s="934">
        <f t="shared" si="4"/>
        <v>133013559.95999998</v>
      </c>
    </row>
    <row r="38" spans="1:9" x14ac:dyDescent="0.25">
      <c r="A38" s="761"/>
      <c r="B38" s="1162" t="s">
        <v>594</v>
      </c>
      <c r="C38" s="1163"/>
      <c r="D38" s="797">
        <f t="shared" ref="D38:I38" si="7">SUM(D39)</f>
        <v>0</v>
      </c>
      <c r="E38" s="797">
        <f t="shared" si="7"/>
        <v>0</v>
      </c>
      <c r="F38" s="797">
        <f t="shared" si="7"/>
        <v>0</v>
      </c>
      <c r="G38" s="797">
        <f t="shared" si="7"/>
        <v>0</v>
      </c>
      <c r="H38" s="797">
        <f t="shared" si="7"/>
        <v>0</v>
      </c>
      <c r="I38" s="797">
        <f t="shared" si="7"/>
        <v>0</v>
      </c>
    </row>
    <row r="39" spans="1:9" x14ac:dyDescent="0.25">
      <c r="A39" s="893"/>
      <c r="B39" s="891"/>
      <c r="C39" s="892" t="s">
        <v>595</v>
      </c>
      <c r="D39" s="794">
        <v>0</v>
      </c>
      <c r="E39" s="794"/>
      <c r="F39" s="794">
        <f>+D39+E39</f>
        <v>0</v>
      </c>
      <c r="G39" s="794"/>
      <c r="H39" s="794"/>
      <c r="I39" s="793">
        <f>+H39-D39</f>
        <v>0</v>
      </c>
    </row>
    <row r="40" spans="1:9" x14ac:dyDescent="0.25">
      <c r="A40" s="893"/>
      <c r="B40" s="1150" t="s">
        <v>596</v>
      </c>
      <c r="C40" s="1151"/>
      <c r="D40" s="793">
        <f t="shared" ref="D40:I40" si="8">SUM(D41:D42)</f>
        <v>0</v>
      </c>
      <c r="E40" s="793">
        <f t="shared" si="8"/>
        <v>0</v>
      </c>
      <c r="F40" s="793">
        <f t="shared" si="8"/>
        <v>0</v>
      </c>
      <c r="G40" s="793">
        <f t="shared" si="8"/>
        <v>0</v>
      </c>
      <c r="H40" s="793">
        <f t="shared" si="8"/>
        <v>0</v>
      </c>
      <c r="I40" s="793">
        <f t="shared" si="8"/>
        <v>0</v>
      </c>
    </row>
    <row r="41" spans="1:9" x14ac:dyDescent="0.25">
      <c r="A41" s="893"/>
      <c r="B41" s="891"/>
      <c r="C41" s="892" t="s">
        <v>597</v>
      </c>
      <c r="D41" s="794">
        <v>0</v>
      </c>
      <c r="E41" s="794">
        <v>0</v>
      </c>
      <c r="F41" s="794">
        <f>+D41+E41</f>
        <v>0</v>
      </c>
      <c r="G41" s="794"/>
      <c r="H41" s="794"/>
      <c r="I41" s="793">
        <f>H41-D41</f>
        <v>0</v>
      </c>
    </row>
    <row r="42" spans="1:9" x14ac:dyDescent="0.25">
      <c r="A42" s="893"/>
      <c r="B42" s="891"/>
      <c r="C42" s="892" t="s">
        <v>598</v>
      </c>
      <c r="D42" s="794">
        <v>0</v>
      </c>
      <c r="E42" s="794">
        <v>0</v>
      </c>
      <c r="F42" s="794">
        <f>+D42+E42</f>
        <v>0</v>
      </c>
      <c r="G42" s="794"/>
      <c r="H42" s="794"/>
      <c r="I42" s="793">
        <f>H42-D42</f>
        <v>0</v>
      </c>
    </row>
    <row r="43" spans="1:9" ht="8.25" customHeight="1" x14ac:dyDescent="0.25">
      <c r="A43" s="893"/>
      <c r="B43" s="891"/>
      <c r="C43" s="892"/>
      <c r="D43" s="789"/>
      <c r="E43" s="789"/>
      <c r="F43" s="789"/>
      <c r="G43" s="789"/>
      <c r="H43" s="789"/>
      <c r="I43" s="793"/>
    </row>
    <row r="44" spans="1:9" ht="15" customHeight="1" x14ac:dyDescent="0.25">
      <c r="A44" s="1015" t="s">
        <v>599</v>
      </c>
      <c r="B44" s="1017"/>
      <c r="C44" s="1013"/>
      <c r="D44" s="1156">
        <f>+D11+D12+D13+D14+D15+D16+D17+D18+D31+D37+D38+D40</f>
        <v>351005907.47000003</v>
      </c>
      <c r="E44" s="1156">
        <f>+E11+E12+E13+E14+E15+E16+E17+E18+E31+E37+E38+E40</f>
        <v>276559412.48000002</v>
      </c>
      <c r="F44" s="1156">
        <f>+D44+E44</f>
        <v>627565319.95000005</v>
      </c>
      <c r="G44" s="1156">
        <f t="shared" ref="G44:H44" si="9">+G11+G12+G13+G14+G15+G16+G17+G18+G31+G37+G38+G40</f>
        <v>484019467.43000001</v>
      </c>
      <c r="H44" s="1156">
        <f t="shared" si="9"/>
        <v>484019467.43000001</v>
      </c>
      <c r="I44" s="1157">
        <f>+H44-D44</f>
        <v>133013559.95999998</v>
      </c>
    </row>
    <row r="45" spans="1:9" x14ac:dyDescent="0.25">
      <c r="A45" s="1015" t="s">
        <v>600</v>
      </c>
      <c r="B45" s="1017"/>
      <c r="C45" s="1013"/>
      <c r="D45" s="1156"/>
      <c r="E45" s="1156"/>
      <c r="F45" s="1156"/>
      <c r="G45" s="1156"/>
      <c r="H45" s="1156"/>
      <c r="I45" s="1157"/>
    </row>
    <row r="46" spans="1:9" ht="8.25" customHeight="1" x14ac:dyDescent="0.25">
      <c r="A46" s="1016"/>
      <c r="B46" s="1018"/>
      <c r="C46" s="1014"/>
      <c r="D46" s="1156"/>
      <c r="E46" s="1156"/>
      <c r="F46" s="1156"/>
      <c r="G46" s="1156"/>
      <c r="H46" s="1156"/>
      <c r="I46" s="1157"/>
    </row>
    <row r="47" spans="1:9" x14ac:dyDescent="0.25">
      <c r="A47" s="1153" t="s">
        <v>601</v>
      </c>
      <c r="B47" s="1154"/>
      <c r="C47" s="1161"/>
      <c r="D47" s="798"/>
      <c r="E47" s="798"/>
      <c r="F47" s="798"/>
      <c r="G47" s="798"/>
      <c r="H47" s="798"/>
      <c r="I47" s="799">
        <f>IF(($H$44-$D$44)&lt;=0," ",$H$44-$D$44)</f>
        <v>133013559.95999998</v>
      </c>
    </row>
    <row r="48" spans="1:9" ht="11.25" customHeight="1" x14ac:dyDescent="0.25">
      <c r="A48" s="893"/>
      <c r="B48" s="891"/>
      <c r="C48" s="892"/>
      <c r="D48" s="789"/>
      <c r="E48" s="789"/>
      <c r="F48" s="789"/>
      <c r="G48" s="789"/>
      <c r="H48" s="789"/>
      <c r="I48" s="793"/>
    </row>
    <row r="49" spans="1:9" x14ac:dyDescent="0.25">
      <c r="A49" s="1153" t="s">
        <v>602</v>
      </c>
      <c r="B49" s="1154"/>
      <c r="C49" s="1161"/>
      <c r="D49" s="789"/>
      <c r="E49" s="789"/>
      <c r="F49" s="789"/>
      <c r="G49" s="789"/>
      <c r="H49" s="789"/>
      <c r="I49" s="793"/>
    </row>
    <row r="50" spans="1:9" x14ac:dyDescent="0.25">
      <c r="A50" s="893"/>
      <c r="B50" s="1150" t="s">
        <v>603</v>
      </c>
      <c r="C50" s="1151"/>
      <c r="D50" s="789">
        <f t="shared" ref="D50:I50" si="10">SUM(D51:D58)</f>
        <v>0</v>
      </c>
      <c r="E50" s="789">
        <f t="shared" si="10"/>
        <v>98900000</v>
      </c>
      <c r="F50" s="789">
        <f t="shared" si="10"/>
        <v>98900000</v>
      </c>
      <c r="G50" s="789">
        <f t="shared" si="10"/>
        <v>98900000</v>
      </c>
      <c r="H50" s="789">
        <f t="shared" si="10"/>
        <v>98900000</v>
      </c>
      <c r="I50" s="793">
        <f t="shared" si="10"/>
        <v>98900000</v>
      </c>
    </row>
    <row r="51" spans="1:9" x14ac:dyDescent="0.25">
      <c r="A51" s="893"/>
      <c r="B51" s="891"/>
      <c r="C51" s="892" t="s">
        <v>604</v>
      </c>
      <c r="D51" s="794">
        <v>0</v>
      </c>
      <c r="E51" s="794">
        <v>0</v>
      </c>
      <c r="F51" s="794">
        <f t="shared" ref="F51:F79" si="11">+D51+E51</f>
        <v>0</v>
      </c>
      <c r="G51" s="794">
        <v>0</v>
      </c>
      <c r="H51" s="794">
        <v>0</v>
      </c>
      <c r="I51" s="793">
        <f>H51-D51</f>
        <v>0</v>
      </c>
    </row>
    <row r="52" spans="1:9" x14ac:dyDescent="0.25">
      <c r="A52" s="893"/>
      <c r="B52" s="891"/>
      <c r="C52" s="892" t="s">
        <v>605</v>
      </c>
      <c r="D52" s="794">
        <v>0</v>
      </c>
      <c r="E52" s="794"/>
      <c r="F52" s="794">
        <f t="shared" si="11"/>
        <v>0</v>
      </c>
      <c r="G52" s="794"/>
      <c r="H52" s="794"/>
      <c r="I52" s="793">
        <f t="shared" ref="I52:I63" si="12">H52-D52</f>
        <v>0</v>
      </c>
    </row>
    <row r="53" spans="1:9" x14ac:dyDescent="0.25">
      <c r="A53" s="893"/>
      <c r="B53" s="891"/>
      <c r="C53" s="892" t="s">
        <v>606</v>
      </c>
      <c r="D53" s="794">
        <v>0</v>
      </c>
      <c r="E53" s="794"/>
      <c r="F53" s="794">
        <f t="shared" si="11"/>
        <v>0</v>
      </c>
      <c r="G53" s="794"/>
      <c r="H53" s="794"/>
      <c r="I53" s="793">
        <f t="shared" si="12"/>
        <v>0</v>
      </c>
    </row>
    <row r="54" spans="1:9" ht="19.5" x14ac:dyDescent="0.25">
      <c r="A54" s="893"/>
      <c r="B54" s="891"/>
      <c r="C54" s="894" t="s">
        <v>607</v>
      </c>
      <c r="D54" s="794">
        <v>0</v>
      </c>
      <c r="E54" s="794"/>
      <c r="F54" s="794">
        <f t="shared" si="11"/>
        <v>0</v>
      </c>
      <c r="G54" s="794"/>
      <c r="H54" s="794"/>
      <c r="I54" s="793">
        <f t="shared" si="12"/>
        <v>0</v>
      </c>
    </row>
    <row r="55" spans="1:9" x14ac:dyDescent="0.25">
      <c r="A55" s="893"/>
      <c r="B55" s="891"/>
      <c r="C55" s="892" t="s">
        <v>608</v>
      </c>
      <c r="D55" s="794">
        <v>0</v>
      </c>
      <c r="E55" s="794">
        <v>0</v>
      </c>
      <c r="F55" s="794">
        <f t="shared" si="11"/>
        <v>0</v>
      </c>
      <c r="G55" s="794">
        <v>0</v>
      </c>
      <c r="H55" s="794">
        <v>0</v>
      </c>
      <c r="I55" s="793">
        <f t="shared" si="12"/>
        <v>0</v>
      </c>
    </row>
    <row r="56" spans="1:9" x14ac:dyDescent="0.25">
      <c r="A56" s="893"/>
      <c r="B56" s="891"/>
      <c r="C56" s="892" t="s">
        <v>609</v>
      </c>
      <c r="D56" s="794">
        <v>0</v>
      </c>
      <c r="E56" s="794"/>
      <c r="F56" s="794">
        <f t="shared" si="11"/>
        <v>0</v>
      </c>
      <c r="G56" s="794"/>
      <c r="H56" s="794"/>
      <c r="I56" s="793">
        <f t="shared" si="12"/>
        <v>0</v>
      </c>
    </row>
    <row r="57" spans="1:9" ht="19.5" x14ac:dyDescent="0.25">
      <c r="A57" s="893"/>
      <c r="B57" s="891"/>
      <c r="C57" s="894" t="s">
        <v>610</v>
      </c>
      <c r="D57" s="794">
        <v>0</v>
      </c>
      <c r="E57" s="794"/>
      <c r="F57" s="794">
        <f t="shared" si="11"/>
        <v>0</v>
      </c>
      <c r="G57" s="794"/>
      <c r="H57" s="794"/>
      <c r="I57" s="793">
        <f t="shared" si="12"/>
        <v>0</v>
      </c>
    </row>
    <row r="58" spans="1:9" ht="19.5" x14ac:dyDescent="0.25">
      <c r="A58" s="893"/>
      <c r="B58" s="891"/>
      <c r="C58" s="894" t="s">
        <v>611</v>
      </c>
      <c r="D58" s="541">
        <v>0</v>
      </c>
      <c r="E58" s="541">
        <v>98900000</v>
      </c>
      <c r="F58" s="794">
        <f t="shared" si="11"/>
        <v>98900000</v>
      </c>
      <c r="G58" s="541">
        <v>98900000</v>
      </c>
      <c r="H58" s="541">
        <f>+G58</f>
        <v>98900000</v>
      </c>
      <c r="I58" s="793">
        <f t="shared" si="12"/>
        <v>98900000</v>
      </c>
    </row>
    <row r="59" spans="1:9" x14ac:dyDescent="0.25">
      <c r="A59" s="893"/>
      <c r="B59" s="1150" t="s">
        <v>612</v>
      </c>
      <c r="C59" s="1151"/>
      <c r="D59" s="789">
        <f t="shared" ref="D59:I59" si="13">SUM(D60:D63)</f>
        <v>0</v>
      </c>
      <c r="E59" s="789">
        <f t="shared" si="13"/>
        <v>0</v>
      </c>
      <c r="F59" s="789">
        <f t="shared" si="13"/>
        <v>0</v>
      </c>
      <c r="G59" s="789">
        <f t="shared" si="13"/>
        <v>0</v>
      </c>
      <c r="H59" s="789">
        <f t="shared" si="13"/>
        <v>0</v>
      </c>
      <c r="I59" s="793">
        <f t="shared" si="13"/>
        <v>0</v>
      </c>
    </row>
    <row r="60" spans="1:9" x14ac:dyDescent="0.25">
      <c r="A60" s="893"/>
      <c r="B60" s="891"/>
      <c r="C60" s="892" t="s">
        <v>613</v>
      </c>
      <c r="D60" s="794">
        <v>0</v>
      </c>
      <c r="E60" s="794"/>
      <c r="F60" s="794">
        <f t="shared" si="11"/>
        <v>0</v>
      </c>
      <c r="G60" s="794"/>
      <c r="H60" s="794"/>
      <c r="I60" s="793">
        <f t="shared" si="12"/>
        <v>0</v>
      </c>
    </row>
    <row r="61" spans="1:9" x14ac:dyDescent="0.25">
      <c r="A61" s="893"/>
      <c r="B61" s="891"/>
      <c r="C61" s="892" t="s">
        <v>614</v>
      </c>
      <c r="D61" s="794">
        <v>0</v>
      </c>
      <c r="E61" s="794"/>
      <c r="F61" s="794">
        <v>0</v>
      </c>
      <c r="G61" s="794"/>
      <c r="H61" s="794"/>
      <c r="I61" s="793">
        <f t="shared" si="12"/>
        <v>0</v>
      </c>
    </row>
    <row r="62" spans="1:9" x14ac:dyDescent="0.25">
      <c r="A62" s="893"/>
      <c r="B62" s="891"/>
      <c r="C62" s="892" t="s">
        <v>615</v>
      </c>
      <c r="D62" s="794">
        <v>0</v>
      </c>
      <c r="E62" s="794"/>
      <c r="F62" s="794">
        <v>0</v>
      </c>
      <c r="G62" s="794"/>
      <c r="H62" s="794"/>
      <c r="I62" s="793">
        <f t="shared" si="12"/>
        <v>0</v>
      </c>
    </row>
    <row r="63" spans="1:9" x14ac:dyDescent="0.25">
      <c r="A63" s="893"/>
      <c r="B63" s="891"/>
      <c r="C63" s="892" t="s">
        <v>616</v>
      </c>
      <c r="D63" s="794">
        <v>0</v>
      </c>
      <c r="E63" s="794"/>
      <c r="F63" s="794">
        <v>0</v>
      </c>
      <c r="G63" s="794"/>
      <c r="H63" s="794"/>
      <c r="I63" s="793">
        <f t="shared" si="12"/>
        <v>0</v>
      </c>
    </row>
    <row r="64" spans="1:9" x14ac:dyDescent="0.25">
      <c r="A64" s="893"/>
      <c r="B64" s="1150" t="s">
        <v>617</v>
      </c>
      <c r="C64" s="1151"/>
      <c r="D64" s="789">
        <f t="shared" ref="D64:I64" si="14">SUM(D65:D66)</f>
        <v>0</v>
      </c>
      <c r="E64" s="789">
        <f t="shared" si="14"/>
        <v>0</v>
      </c>
      <c r="F64" s="789">
        <f t="shared" si="14"/>
        <v>0</v>
      </c>
      <c r="G64" s="789">
        <f t="shared" si="14"/>
        <v>0</v>
      </c>
      <c r="H64" s="789">
        <f t="shared" si="14"/>
        <v>0</v>
      </c>
      <c r="I64" s="793">
        <f t="shared" si="14"/>
        <v>0</v>
      </c>
    </row>
    <row r="65" spans="1:10" ht="19.5" x14ac:dyDescent="0.25">
      <c r="A65" s="893"/>
      <c r="B65" s="891"/>
      <c r="C65" s="894" t="s">
        <v>618</v>
      </c>
      <c r="D65" s="794">
        <v>0</v>
      </c>
      <c r="E65" s="794">
        <v>0</v>
      </c>
      <c r="F65" s="794">
        <f t="shared" si="11"/>
        <v>0</v>
      </c>
      <c r="G65" s="794">
        <v>0</v>
      </c>
      <c r="H65" s="794">
        <v>0</v>
      </c>
      <c r="I65" s="793">
        <f>H65-D65</f>
        <v>0</v>
      </c>
    </row>
    <row r="66" spans="1:10" ht="15.75" thickBot="1" x14ac:dyDescent="0.3">
      <c r="A66" s="760"/>
      <c r="B66" s="846"/>
      <c r="C66" s="847" t="s">
        <v>619</v>
      </c>
      <c r="D66" s="795">
        <v>0</v>
      </c>
      <c r="E66" s="795">
        <v>0</v>
      </c>
      <c r="F66" s="796">
        <v>0</v>
      </c>
      <c r="G66" s="795">
        <v>0</v>
      </c>
      <c r="H66" s="795">
        <v>0</v>
      </c>
      <c r="I66" s="874">
        <f>H66-D66</f>
        <v>0</v>
      </c>
    </row>
    <row r="67" spans="1:10" x14ac:dyDescent="0.25">
      <c r="A67" s="893"/>
      <c r="B67" s="1150" t="s">
        <v>620</v>
      </c>
      <c r="C67" s="1151"/>
      <c r="D67" s="794">
        <v>0</v>
      </c>
      <c r="E67" s="794">
        <v>0</v>
      </c>
      <c r="F67" s="794">
        <f t="shared" si="11"/>
        <v>0</v>
      </c>
      <c r="G67" s="794">
        <v>0</v>
      </c>
      <c r="H67" s="794">
        <v>0</v>
      </c>
      <c r="I67" s="793">
        <f>H67-D67</f>
        <v>0</v>
      </c>
    </row>
    <row r="68" spans="1:10" x14ac:dyDescent="0.25">
      <c r="A68" s="893"/>
      <c r="B68" s="1150" t="s">
        <v>621</v>
      </c>
      <c r="C68" s="1151"/>
      <c r="D68" s="794">
        <v>0</v>
      </c>
      <c r="E68" s="794">
        <v>0</v>
      </c>
      <c r="F68" s="794">
        <f t="shared" si="11"/>
        <v>0</v>
      </c>
      <c r="G68" s="794">
        <v>0</v>
      </c>
      <c r="H68" s="794">
        <v>0</v>
      </c>
      <c r="I68" s="793">
        <f>H68-D68</f>
        <v>0</v>
      </c>
    </row>
    <row r="69" spans="1:10" ht="8.25" customHeight="1" x14ac:dyDescent="0.25">
      <c r="A69" s="893"/>
      <c r="B69" s="1150"/>
      <c r="C69" s="1151"/>
      <c r="D69" s="789"/>
      <c r="E69" s="789"/>
      <c r="F69" s="789" t="s">
        <v>331</v>
      </c>
      <c r="G69" s="789"/>
      <c r="H69" s="789"/>
      <c r="I69" s="793"/>
    </row>
    <row r="70" spans="1:10" x14ac:dyDescent="0.25">
      <c r="A70" s="1164" t="s">
        <v>622</v>
      </c>
      <c r="B70" s="1165"/>
      <c r="C70" s="1166"/>
      <c r="D70" s="1011">
        <f t="shared" ref="D70:I70" si="15">+D50+D59+D64+D67+D68</f>
        <v>0</v>
      </c>
      <c r="E70" s="1011">
        <f t="shared" si="15"/>
        <v>98900000</v>
      </c>
      <c r="F70" s="1011">
        <f t="shared" si="15"/>
        <v>98900000</v>
      </c>
      <c r="G70" s="1011">
        <f t="shared" si="15"/>
        <v>98900000</v>
      </c>
      <c r="H70" s="1011">
        <f t="shared" si="15"/>
        <v>98900000</v>
      </c>
      <c r="I70" s="1012">
        <f t="shared" si="15"/>
        <v>98900000</v>
      </c>
    </row>
    <row r="71" spans="1:10" ht="6" customHeight="1" x14ac:dyDescent="0.25">
      <c r="A71" s="893"/>
      <c r="B71" s="1150"/>
      <c r="C71" s="1151"/>
      <c r="D71" s="789"/>
      <c r="E71" s="789"/>
      <c r="F71" s="789" t="s">
        <v>331</v>
      </c>
      <c r="G71" s="789"/>
      <c r="H71" s="789"/>
      <c r="I71" s="793"/>
    </row>
    <row r="72" spans="1:10" x14ac:dyDescent="0.25">
      <c r="A72" s="1167" t="s">
        <v>623</v>
      </c>
      <c r="B72" s="1168"/>
      <c r="C72" s="1169"/>
      <c r="D72" s="1011">
        <f t="shared" ref="D72:I72" si="16">SUM(D73)</f>
        <v>0</v>
      </c>
      <c r="E72" s="1011">
        <f t="shared" si="16"/>
        <v>0</v>
      </c>
      <c r="F72" s="1011">
        <f t="shared" si="16"/>
        <v>0</v>
      </c>
      <c r="G72" s="1011">
        <f t="shared" si="16"/>
        <v>0</v>
      </c>
      <c r="H72" s="1011">
        <f t="shared" si="16"/>
        <v>0</v>
      </c>
      <c r="I72" s="1012">
        <f t="shared" si="16"/>
        <v>0</v>
      </c>
    </row>
    <row r="73" spans="1:10" x14ac:dyDescent="0.25">
      <c r="A73" s="893"/>
      <c r="B73" s="1150" t="s">
        <v>624</v>
      </c>
      <c r="C73" s="1151"/>
      <c r="D73" s="794">
        <v>0</v>
      </c>
      <c r="E73" s="794"/>
      <c r="F73" s="794" t="s">
        <v>331</v>
      </c>
      <c r="G73" s="794"/>
      <c r="H73" s="794">
        <v>0</v>
      </c>
      <c r="I73" s="793">
        <f>H73-D73</f>
        <v>0</v>
      </c>
    </row>
    <row r="74" spans="1:10" ht="7.5" customHeight="1" x14ac:dyDescent="0.25">
      <c r="A74" s="893"/>
      <c r="B74" s="1150"/>
      <c r="C74" s="1151"/>
      <c r="D74" s="789"/>
      <c r="E74" s="789"/>
      <c r="F74" s="789" t="s">
        <v>331</v>
      </c>
      <c r="G74" s="789"/>
      <c r="H74" s="789"/>
      <c r="I74" s="793"/>
    </row>
    <row r="75" spans="1:10" x14ac:dyDescent="0.25">
      <c r="A75" s="1153" t="s">
        <v>625</v>
      </c>
      <c r="B75" s="1154"/>
      <c r="C75" s="1161"/>
      <c r="D75" s="791">
        <f t="shared" ref="D75:I75" si="17">+D44+D70+D72</f>
        <v>351005907.47000003</v>
      </c>
      <c r="E75" s="791">
        <f t="shared" si="17"/>
        <v>375459412.48000002</v>
      </c>
      <c r="F75" s="791">
        <f t="shared" si="17"/>
        <v>726465319.95000005</v>
      </c>
      <c r="G75" s="791">
        <f t="shared" si="17"/>
        <v>582919467.43000007</v>
      </c>
      <c r="H75" s="791">
        <f t="shared" si="17"/>
        <v>582919467.43000007</v>
      </c>
      <c r="I75" s="875">
        <f t="shared" si="17"/>
        <v>231913559.95999998</v>
      </c>
    </row>
    <row r="76" spans="1:10" ht="6" customHeight="1" x14ac:dyDescent="0.25">
      <c r="A76" s="893"/>
      <c r="B76" s="1150"/>
      <c r="C76" s="1151"/>
      <c r="D76" s="789"/>
      <c r="E76" s="789"/>
      <c r="F76" s="789" t="s">
        <v>331</v>
      </c>
      <c r="G76" s="789"/>
      <c r="H76" s="789"/>
      <c r="I76" s="793"/>
    </row>
    <row r="77" spans="1:10" x14ac:dyDescent="0.25">
      <c r="A77" s="893"/>
      <c r="B77" s="1172" t="s">
        <v>626</v>
      </c>
      <c r="C77" s="1161"/>
      <c r="D77" s="793"/>
      <c r="E77" s="793"/>
      <c r="F77" s="793" t="s">
        <v>331</v>
      </c>
      <c r="G77" s="793"/>
      <c r="H77" s="793"/>
      <c r="I77" s="793"/>
    </row>
    <row r="78" spans="1:10" ht="21.75" customHeight="1" x14ac:dyDescent="0.25">
      <c r="A78" s="893"/>
      <c r="B78" s="1173" t="s">
        <v>627</v>
      </c>
      <c r="C78" s="1174"/>
      <c r="D78" s="794">
        <v>0</v>
      </c>
      <c r="E78" s="794">
        <v>0</v>
      </c>
      <c r="F78" s="794">
        <f t="shared" si="11"/>
        <v>0</v>
      </c>
      <c r="G78" s="794">
        <v>0</v>
      </c>
      <c r="H78" s="794">
        <v>0</v>
      </c>
      <c r="I78" s="793">
        <f t="shared" ref="I78:I79" si="18">H78-D78</f>
        <v>0</v>
      </c>
    </row>
    <row r="79" spans="1:10" ht="22.5" customHeight="1" x14ac:dyDescent="0.25">
      <c r="A79" s="893"/>
      <c r="B79" s="1173" t="s">
        <v>628</v>
      </c>
      <c r="C79" s="1174"/>
      <c r="D79" s="794">
        <v>0</v>
      </c>
      <c r="E79" s="794">
        <v>0</v>
      </c>
      <c r="F79" s="794">
        <f t="shared" si="11"/>
        <v>0</v>
      </c>
      <c r="G79" s="794">
        <v>0</v>
      </c>
      <c r="H79" s="794">
        <v>0</v>
      </c>
      <c r="I79" s="793">
        <f t="shared" si="18"/>
        <v>0</v>
      </c>
    </row>
    <row r="80" spans="1:10" x14ac:dyDescent="0.25">
      <c r="A80" s="893"/>
      <c r="B80" s="1172" t="s">
        <v>629</v>
      </c>
      <c r="C80" s="1161"/>
      <c r="D80" s="791">
        <f t="shared" ref="D80:I80" si="19">+D78+D79</f>
        <v>0</v>
      </c>
      <c r="E80" s="791">
        <f t="shared" si="19"/>
        <v>0</v>
      </c>
      <c r="F80" s="791">
        <f t="shared" si="19"/>
        <v>0</v>
      </c>
      <c r="G80" s="791">
        <f t="shared" si="19"/>
        <v>0</v>
      </c>
      <c r="H80" s="791">
        <f t="shared" si="19"/>
        <v>0</v>
      </c>
      <c r="I80" s="875">
        <f t="shared" si="19"/>
        <v>0</v>
      </c>
      <c r="J80" s="586" t="str">
        <f>IF(D75&lt;&gt;'ETCA-II-10 '!C24,"ERROR!!!!! EL MONTO NO COINCIDE CON LO REPORTADO EN EL FORMATO ETCA-II-10 EN EL TOTAL DE INGRESOS","")</f>
        <v/>
      </c>
    </row>
    <row r="81" spans="1:10" ht="15.75" thickBot="1" x14ac:dyDescent="0.3">
      <c r="A81" s="753"/>
      <c r="B81" s="1170"/>
      <c r="C81" s="1171"/>
      <c r="D81" s="790"/>
      <c r="E81" s="790"/>
      <c r="F81" s="790"/>
      <c r="G81" s="790"/>
      <c r="H81" s="790"/>
      <c r="I81" s="790"/>
      <c r="J81" s="586" t="str">
        <f>IF(E75&lt;&gt;'ETCA-II-10 '!D24,"ERROR!!!!! EL MONTO NO COINCIDE CON LO REPORTADO EN EL FORMATO ETCA-II-10 EN EL TOTAL DE INGRESOS","")</f>
        <v/>
      </c>
    </row>
    <row r="82" spans="1:10" x14ac:dyDescent="0.25">
      <c r="J82" s="586" t="str">
        <f>IF(F75&lt;&gt;'ETCA-II-10 '!E24,"ERROR!!!!! EL MONTO NO COINCIDE CON LO REPORTADO EN EL FORMATO ETCA-II-10 EN EL TOTAL DE INGRESOS","")</f>
        <v/>
      </c>
    </row>
    <row r="83" spans="1:10" x14ac:dyDescent="0.25">
      <c r="J83" s="586" t="str">
        <f>IF(G75&lt;&gt;'ETCA-II-10 '!F24,"ERROR!!!!! EL MONTO NO COINCIDE CON LO REPORTADO EN EL FORMATO ETCA-II-10 EN EL TOTAL DE INGRESOS","")</f>
        <v/>
      </c>
    </row>
    <row r="84" spans="1:10" x14ac:dyDescent="0.25">
      <c r="J84" s="586" t="str">
        <f>IF(H75&lt;&gt;'ETCA-II-10 '!G24,"ERROR!!!!! EL MONTO NO COINCIDE CON LO REPORTADO EN EL FORMATO ETCA-II-10 EN EL TOTAL DE INGRESOS","")</f>
        <v/>
      </c>
    </row>
    <row r="85" spans="1:10" x14ac:dyDescent="0.25">
      <c r="J85" s="586" t="str">
        <f>IF(I75&lt;&gt;'ETCA-II-10 '!H24,"ERROR!!!!! EL MONTO NO COINCIDE CON LO REPORTADO EN EL FORMATO ETCA-II-10 EN EL TOTAL DE INGRESOS","")</f>
        <v/>
      </c>
    </row>
    <row r="86" spans="1:10" x14ac:dyDescent="0.25">
      <c r="J86" s="586" t="str">
        <f>IF(D75&lt;&gt;'ETCA-II-10 '!C51,"ERROR!!!!! EL MONTO NO COINCIDE CON LO REPORTADO EN EL FORMATO ETCA-II-10 EN EL TOTAL DE INGRESOS","")</f>
        <v/>
      </c>
    </row>
    <row r="87" spans="1:10" x14ac:dyDescent="0.25">
      <c r="J87" s="586" t="str">
        <f>IF(E75&lt;&gt;'ETCA-II-10 '!D51,"ERROR!!!!! EL MONTO NO COINCIDE CON LO REPORTADO EN EL FORMATO ETCA-II-10 EN EL TOTAL DE INGRESOS","")</f>
        <v/>
      </c>
    </row>
    <row r="88" spans="1:10" x14ac:dyDescent="0.25">
      <c r="J88" s="586" t="str">
        <f>IF(F75&lt;&gt;'ETCA-II-10 '!E51,"ERROR!!!!! EL MONTO NO COINCIDE CON LO REPORTADO EN EL FORMATO ETCA-II-10 EN EL TOTAL DE INGRESOS","")</f>
        <v/>
      </c>
    </row>
    <row r="89" spans="1:10" x14ac:dyDescent="0.25">
      <c r="J89" s="586" t="str">
        <f>IF(G75&lt;&gt;'ETCA-II-10 '!F51,"ERROR!!!!! EL MONTO NO COINCIDE CON LO REPORTADO EN EL FORMATO ETCA-II-10 EN EL TOTAL DE INGRESOS","")</f>
        <v/>
      </c>
    </row>
    <row r="90" spans="1:10" x14ac:dyDescent="0.25">
      <c r="J90" s="586" t="str">
        <f>IF(H75&lt;&gt;'ETCA-II-10 '!G51,"ERROR!!!!! EL MONTO NO COINCIDE CON LO REPORTADO EN EL FORMATO ETCA-II-10 EN EL TOTAL DE INGRESOS","")</f>
        <v/>
      </c>
    </row>
    <row r="91" spans="1:10" x14ac:dyDescent="0.25">
      <c r="J91" s="586" t="str">
        <f>IF(I75&lt;&gt;'ETCA-II-10 '!H51,"ERROR!!!!! EL MONTO NO COINCIDE CON LO REPORTADO EN EL FORMATO ETCA-II-10 EN EL TOTAL DE INGRESOS","")</f>
        <v/>
      </c>
    </row>
  </sheetData>
  <sheetProtection password="C0B5" sheet="1" objects="1" scenarios="1"/>
  <mergeCells count="63">
    <mergeCell ref="B81:C81"/>
    <mergeCell ref="A75:C75"/>
    <mergeCell ref="B76:C76"/>
    <mergeCell ref="B77:C77"/>
    <mergeCell ref="B78:C78"/>
    <mergeCell ref="B79:C79"/>
    <mergeCell ref="B80:C80"/>
    <mergeCell ref="B74:C74"/>
    <mergeCell ref="A49:C49"/>
    <mergeCell ref="B50:C50"/>
    <mergeCell ref="B59:C59"/>
    <mergeCell ref="B64:C64"/>
    <mergeCell ref="B67:C67"/>
    <mergeCell ref="B68:C68"/>
    <mergeCell ref="B69:C69"/>
    <mergeCell ref="A70:C70"/>
    <mergeCell ref="B71:C71"/>
    <mergeCell ref="A72:C72"/>
    <mergeCell ref="B73:C73"/>
    <mergeCell ref="A47:C47"/>
    <mergeCell ref="B38:C38"/>
    <mergeCell ref="B40:C40"/>
    <mergeCell ref="D44:D46"/>
    <mergeCell ref="F18:F19"/>
    <mergeCell ref="E44:E46"/>
    <mergeCell ref="F44:F46"/>
    <mergeCell ref="G18:G19"/>
    <mergeCell ref="H18:H19"/>
    <mergeCell ref="I18:I19"/>
    <mergeCell ref="D18:D19"/>
    <mergeCell ref="E18:E19"/>
    <mergeCell ref="G44:G46"/>
    <mergeCell ref="H44:H46"/>
    <mergeCell ref="I44:I46"/>
    <mergeCell ref="B31:C31"/>
    <mergeCell ref="B37:C37"/>
    <mergeCell ref="A9:C9"/>
    <mergeCell ref="B17:C17"/>
    <mergeCell ref="A18:A19"/>
    <mergeCell ref="B18:C18"/>
    <mergeCell ref="B19:C19"/>
    <mergeCell ref="B16:C16"/>
    <mergeCell ref="B15:C15"/>
    <mergeCell ref="A10:C10"/>
    <mergeCell ref="B11:C11"/>
    <mergeCell ref="B12:C12"/>
    <mergeCell ref="B13:C13"/>
    <mergeCell ref="B14:C14"/>
    <mergeCell ref="A6:C6"/>
    <mergeCell ref="D6:H6"/>
    <mergeCell ref="I6:I8"/>
    <mergeCell ref="A7:C7"/>
    <mergeCell ref="A8:C8"/>
    <mergeCell ref="D7:D8"/>
    <mergeCell ref="E7:E8"/>
    <mergeCell ref="F7:F8"/>
    <mergeCell ref="G7:G8"/>
    <mergeCell ref="H7:H8"/>
    <mergeCell ref="A5:I5"/>
    <mergeCell ref="A4:I4"/>
    <mergeCell ref="A2:I2"/>
    <mergeCell ref="A1:I1"/>
    <mergeCell ref="A3:I3"/>
  </mergeCells>
  <printOptions horizontalCentered="1"/>
  <pageMargins left="0.23622047244094491" right="0.23622047244094491" top="0.68" bottom="0.64" header="0.31496062992125984" footer="0.31496062992125984"/>
  <pageSetup scale="70" orientation="landscape" r:id="rId1"/>
  <rowBreaks count="1" manualBreakCount="1">
    <brk id="44" max="8" man="1"/>
  </rowBreaks>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rgb="FFFF0066"/>
    <pageSetUpPr fitToPage="1"/>
  </sheetPr>
  <dimension ref="A1:E23"/>
  <sheetViews>
    <sheetView view="pageBreakPreview" topLeftCell="A13" zoomScaleNormal="100" zoomScaleSheetLayoutView="100" workbookViewId="0">
      <selection activeCell="C15" sqref="C15"/>
    </sheetView>
  </sheetViews>
  <sheetFormatPr baseColWidth="10" defaultColWidth="11.28515625" defaultRowHeight="16.5" x14ac:dyDescent="0.25"/>
  <cols>
    <col min="1" max="1" width="1.28515625" style="150" customWidth="1"/>
    <col min="2" max="2" width="43.85546875" style="150" customWidth="1"/>
    <col min="3" max="4" width="25.7109375" style="150" customWidth="1"/>
    <col min="5" max="5" width="62" style="279" customWidth="1"/>
    <col min="6" max="16384" width="11.28515625" style="150"/>
  </cols>
  <sheetData>
    <row r="1" spans="1:5" x14ac:dyDescent="0.25">
      <c r="A1" s="1055" t="s">
        <v>94</v>
      </c>
      <c r="B1" s="1055"/>
      <c r="C1" s="1055"/>
      <c r="D1" s="1055"/>
    </row>
    <row r="2" spans="1:5" s="194" customFormat="1" ht="15.75" x14ac:dyDescent="0.25">
      <c r="A2" s="1055" t="s">
        <v>630</v>
      </c>
      <c r="B2" s="1055"/>
      <c r="C2" s="1055"/>
      <c r="D2" s="1055"/>
      <c r="E2" s="475"/>
    </row>
    <row r="3" spans="1:5" s="194" customFormat="1" ht="15.75" x14ac:dyDescent="0.25">
      <c r="A3" s="1056" t="str">
        <f>'ETCA-I-01'!A3:G3</f>
        <v>Consejo Estatal de Concertacion para la Obra Publica</v>
      </c>
      <c r="B3" s="1056"/>
      <c r="C3" s="1056"/>
      <c r="D3" s="1056"/>
      <c r="E3" s="474"/>
    </row>
    <row r="4" spans="1:5" s="194" customFormat="1" x14ac:dyDescent="0.25">
      <c r="A4" s="1057" t="str">
        <f>'ETCA-I-01'!A4:G4</f>
        <v>Al 31 Diciembre de 2016</v>
      </c>
      <c r="B4" s="1057"/>
      <c r="C4" s="1057"/>
      <c r="D4" s="1057"/>
      <c r="E4" s="474"/>
    </row>
    <row r="5" spans="1:5" s="196" customFormat="1" ht="17.25" thickBot="1" x14ac:dyDescent="0.3">
      <c r="A5" s="195"/>
      <c r="B5" s="1058" t="s">
        <v>631</v>
      </c>
      <c r="C5" s="1058"/>
      <c r="D5" s="284"/>
      <c r="E5" s="476"/>
    </row>
    <row r="6" spans="1:5" s="197" customFormat="1" ht="27" customHeight="1" thickBot="1" x14ac:dyDescent="0.3">
      <c r="A6" s="1175" t="s">
        <v>632</v>
      </c>
      <c r="B6" s="1176"/>
      <c r="C6" s="293"/>
      <c r="D6" s="294">
        <f>'ETCA-II-10 '!F24</f>
        <v>582919467.43000007</v>
      </c>
      <c r="E6" s="477" t="str">
        <f>IF(D6&lt;&gt;'ETCA-II-10 '!F51,"ERROR!!!!! EL MONTO NO COINCIDE CON LO REPORTADO EN EL FORMATO ETCA-II-10 EN EL TOTAL DEVENGADO DEL ANALÍTICO DE INGRESOS","")</f>
        <v/>
      </c>
    </row>
    <row r="7" spans="1:5" s="287" customFormat="1" ht="9.75" customHeight="1" x14ac:dyDescent="0.25">
      <c r="A7" s="306"/>
      <c r="B7" s="285"/>
      <c r="C7" s="286"/>
      <c r="D7" s="308"/>
      <c r="E7" s="478"/>
    </row>
    <row r="8" spans="1:5" s="287" customFormat="1" ht="17.25" customHeight="1" thickBot="1" x14ac:dyDescent="0.3">
      <c r="A8" s="307" t="s">
        <v>633</v>
      </c>
      <c r="B8" s="288"/>
      <c r="C8" s="289"/>
      <c r="D8" s="309"/>
      <c r="E8" s="477"/>
    </row>
    <row r="9" spans="1:5" ht="20.100000000000001" customHeight="1" thickBot="1" x14ac:dyDescent="0.3">
      <c r="A9" s="295" t="s">
        <v>634</v>
      </c>
      <c r="B9" s="296"/>
      <c r="C9" s="297"/>
      <c r="D9" s="298">
        <f>SUM(C10:C14)</f>
        <v>3795893.72</v>
      </c>
      <c r="E9" s="477"/>
    </row>
    <row r="10" spans="1:5" ht="20.100000000000001" customHeight="1" x14ac:dyDescent="0.2">
      <c r="A10" s="198"/>
      <c r="B10" s="315" t="s">
        <v>635</v>
      </c>
      <c r="C10" s="299"/>
      <c r="D10" s="479"/>
      <c r="E10" s="502" t="str">
        <f>IF(C10&lt;&gt;'ETCA-I-02'!C22,"ERROR!!!, NO COINCIDEN LOS MONTOS CON LO REPORTADO EN EL FORMATO ETCA-I-02 EN EL EJERCICIO 2016","")</f>
        <v/>
      </c>
    </row>
    <row r="11" spans="1:5" ht="33" customHeight="1" x14ac:dyDescent="0.2">
      <c r="A11" s="198"/>
      <c r="B11" s="316" t="s">
        <v>636</v>
      </c>
      <c r="C11" s="299"/>
      <c r="D11" s="479"/>
      <c r="E11" s="502" t="str">
        <f>IF(C11&lt;&gt;'ETCA-I-02'!C23,"ERROR!!!, NO COINCIDEN LOS MONTOS CON LO REPORTADO EN EL FORMATO ETCA-I-02 EN EL EJERCICIO 2016","")</f>
        <v/>
      </c>
    </row>
    <row r="12" spans="1:5" ht="20.100000000000001" customHeight="1" x14ac:dyDescent="0.2">
      <c r="A12" s="199"/>
      <c r="B12" s="316" t="s">
        <v>637</v>
      </c>
      <c r="C12" s="299"/>
      <c r="D12" s="479"/>
      <c r="E12" s="502" t="str">
        <f>IF(C12&lt;&gt;'ETCA-I-02'!C24,"ERROR!!!, NO COINCIDEN LOS MONTOS CON LO REPORTADO EN EL FORMATO ETCA-I-02 EN EL EJERCICIO 2016","")</f>
        <v/>
      </c>
    </row>
    <row r="13" spans="1:5" ht="20.100000000000001" customHeight="1" x14ac:dyDescent="0.2">
      <c r="A13" s="199"/>
      <c r="B13" s="316" t="s">
        <v>638</v>
      </c>
      <c r="C13" s="299"/>
      <c r="D13" s="479"/>
      <c r="E13" s="502" t="str">
        <f>IF(C13&lt;&gt;'ETCA-I-02'!C25,"ERROR!!!, NO COINCIDEN LOS MONTOS CON LO REPORTADO EN EL FORMATO ETCA-I-02 EN EL EJERCICIO 2016","")</f>
        <v/>
      </c>
    </row>
    <row r="14" spans="1:5" ht="24.75" customHeight="1" thickBot="1" x14ac:dyDescent="0.3">
      <c r="A14" s="290" t="s">
        <v>639</v>
      </c>
      <c r="B14" s="319"/>
      <c r="C14" s="300">
        <v>3795893.72</v>
      </c>
      <c r="D14" s="480"/>
      <c r="E14" s="477"/>
    </row>
    <row r="15" spans="1:5" ht="7.5" customHeight="1" x14ac:dyDescent="0.25">
      <c r="A15" s="320"/>
      <c r="B15" s="310"/>
      <c r="C15" s="311"/>
      <c r="D15" s="312"/>
      <c r="E15" s="477"/>
    </row>
    <row r="16" spans="1:5" ht="20.100000000000001" customHeight="1" thickBot="1" x14ac:dyDescent="0.3">
      <c r="A16" s="321" t="s">
        <v>640</v>
      </c>
      <c r="B16" s="313"/>
      <c r="C16" s="314"/>
      <c r="D16" s="291"/>
      <c r="E16" s="477"/>
    </row>
    <row r="17" spans="1:5" ht="20.100000000000001" customHeight="1" thickBot="1" x14ac:dyDescent="0.3">
      <c r="A17" s="295" t="s">
        <v>641</v>
      </c>
      <c r="B17" s="296"/>
      <c r="C17" s="297"/>
      <c r="D17" s="298">
        <f>SUM(C18:C22)</f>
        <v>0</v>
      </c>
      <c r="E17" s="477"/>
    </row>
    <row r="18" spans="1:5" ht="20.100000000000001" customHeight="1" x14ac:dyDescent="0.25">
      <c r="A18" s="199"/>
      <c r="B18" s="315" t="s">
        <v>642</v>
      </c>
      <c r="C18" s="301"/>
      <c r="D18" s="479"/>
      <c r="E18" s="477"/>
    </row>
    <row r="19" spans="1:5" ht="20.100000000000001" customHeight="1" x14ac:dyDescent="0.25">
      <c r="A19" s="199"/>
      <c r="B19" s="316" t="s">
        <v>643</v>
      </c>
      <c r="C19" s="301"/>
      <c r="D19" s="479"/>
      <c r="E19" s="477"/>
    </row>
    <row r="20" spans="1:5" ht="20.100000000000001" customHeight="1" x14ac:dyDescent="0.25">
      <c r="A20" s="199"/>
      <c r="B20" s="316" t="s">
        <v>644</v>
      </c>
      <c r="C20" s="301"/>
      <c r="D20" s="479"/>
      <c r="E20" s="477"/>
    </row>
    <row r="21" spans="1:5" ht="20.100000000000001" customHeight="1" x14ac:dyDescent="0.25">
      <c r="A21" s="292" t="s">
        <v>645</v>
      </c>
      <c r="B21" s="317"/>
      <c r="C21" s="301"/>
      <c r="D21" s="479"/>
      <c r="E21" s="477"/>
    </row>
    <row r="22" spans="1:5" ht="20.100000000000001" customHeight="1" thickBot="1" x14ac:dyDescent="0.3">
      <c r="A22" s="199"/>
      <c r="B22" s="318"/>
      <c r="C22" s="302"/>
      <c r="D22" s="479"/>
      <c r="E22" s="477"/>
    </row>
    <row r="23" spans="1:5" ht="26.25" customHeight="1" thickBot="1" x14ac:dyDescent="0.3">
      <c r="A23" s="303" t="s">
        <v>646</v>
      </c>
      <c r="B23" s="304"/>
      <c r="C23" s="305"/>
      <c r="D23" s="294">
        <f>D6+D9-D17</f>
        <v>586715361.1500001</v>
      </c>
      <c r="E23" s="477" t="str">
        <f>IF(D23&lt;&gt;'ETCA-I-02'!C27,"ERROR!!!!! EL MONTO NO COINCIDE CON LO REPORTADO EN EL FORMATO ETCA-I-02 EN EL TOTAL DE INGRESOS Y OTROS BENEFICIOS","")</f>
        <v/>
      </c>
    </row>
  </sheetData>
  <sheetProtection algorithmName="SHA-512" hashValue="Xn6MKL4TxBHsBFnJMDHYobGXrAEViY1p8WuBQzvL/ZjgG1nI6nQ3Ar1ptVnyvophWprjwFAszWw06tGA2sREzA==" saltValue="IXrlgqomM1a+Zplzt5ND/g==" spinCount="100000" sheet="1" scenarios="1" insertHyperlinks="0"/>
  <mergeCells count="6">
    <mergeCell ref="A6:B6"/>
    <mergeCell ref="A1:D1"/>
    <mergeCell ref="A3:D3"/>
    <mergeCell ref="A2:D2"/>
    <mergeCell ref="A4:D4"/>
    <mergeCell ref="B5:C5"/>
  </mergeCells>
  <printOptions horizontalCentered="1"/>
  <pageMargins left="0.39370078740157483" right="0.39370078740157483" top="0.74803149606299213" bottom="0.74803149606299213" header="0.31496062992125984" footer="0.31496062992125984"/>
  <pageSetup orientation="portrait"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G87"/>
  <sheetViews>
    <sheetView view="pageBreakPreview" topLeftCell="A16" zoomScaleNormal="100" zoomScaleSheetLayoutView="100" workbookViewId="0">
      <selection activeCell="A85" sqref="A85:A86"/>
    </sheetView>
  </sheetViews>
  <sheetFormatPr baseColWidth="10" defaultColWidth="11.28515625" defaultRowHeight="16.5" x14ac:dyDescent="0.25"/>
  <cols>
    <col min="1" max="1" width="52.28515625" style="150" bestFit="1" customWidth="1"/>
    <col min="2" max="7" width="13.7109375" style="150" customWidth="1"/>
    <col min="8" max="16384" width="11.28515625" style="150"/>
  </cols>
  <sheetData>
    <row r="1" spans="1:7" x14ac:dyDescent="0.25">
      <c r="A1" s="1055" t="s">
        <v>94</v>
      </c>
      <c r="B1" s="1055"/>
      <c r="C1" s="1055"/>
      <c r="D1" s="1055"/>
      <c r="E1" s="1055"/>
      <c r="F1" s="1055"/>
      <c r="G1" s="1055"/>
    </row>
    <row r="2" spans="1:7" s="194" customFormat="1" ht="15.75" x14ac:dyDescent="0.25">
      <c r="A2" s="1055" t="s">
        <v>647</v>
      </c>
      <c r="B2" s="1055"/>
      <c r="C2" s="1055"/>
      <c r="D2" s="1055"/>
      <c r="E2" s="1055"/>
      <c r="F2" s="1055"/>
      <c r="G2" s="1055"/>
    </row>
    <row r="3" spans="1:7" s="194" customFormat="1" ht="15.75" x14ac:dyDescent="0.25">
      <c r="A3" s="1055" t="s">
        <v>648</v>
      </c>
      <c r="B3" s="1055"/>
      <c r="C3" s="1055"/>
      <c r="D3" s="1055"/>
      <c r="E3" s="1055"/>
      <c r="F3" s="1055"/>
      <c r="G3" s="1055"/>
    </row>
    <row r="4" spans="1:7" s="194" customFormat="1" ht="15.75" x14ac:dyDescent="0.25">
      <c r="A4" s="1056" t="str">
        <f>'ETCA-I-01'!A3:G3</f>
        <v>Consejo Estatal de Concertacion para la Obra Publica</v>
      </c>
      <c r="B4" s="1056"/>
      <c r="C4" s="1056"/>
      <c r="D4" s="1056"/>
      <c r="E4" s="1056"/>
      <c r="F4" s="1056"/>
      <c r="G4" s="1056"/>
    </row>
    <row r="5" spans="1:7" s="194" customFormat="1" x14ac:dyDescent="0.25">
      <c r="A5" s="1057" t="str">
        <f>'ETCA-I-02'!A4:D4</f>
        <v>Del 01 de Enero al 31 de Diciembre de 2016</v>
      </c>
      <c r="B5" s="1057"/>
      <c r="C5" s="1057"/>
      <c r="D5" s="1057"/>
      <c r="E5" s="1057"/>
      <c r="F5" s="1057"/>
      <c r="G5" s="1057"/>
    </row>
    <row r="6" spans="1:7" s="196" customFormat="1" ht="17.25" thickBot="1" x14ac:dyDescent="0.3">
      <c r="A6" s="1179" t="s">
        <v>649</v>
      </c>
      <c r="B6" s="1179"/>
      <c r="C6" s="1179"/>
      <c r="D6" s="1179"/>
      <c r="E6" s="1179"/>
      <c r="F6" s="284"/>
    </row>
    <row r="7" spans="1:7" s="322" customFormat="1" ht="38.25" x14ac:dyDescent="0.25">
      <c r="A7" s="1177" t="s">
        <v>650</v>
      </c>
      <c r="B7" s="230" t="s">
        <v>651</v>
      </c>
      <c r="C7" s="230" t="s">
        <v>561</v>
      </c>
      <c r="D7" s="530" t="s">
        <v>652</v>
      </c>
      <c r="E7" s="231" t="s">
        <v>653</v>
      </c>
      <c r="F7" s="231" t="s">
        <v>654</v>
      </c>
      <c r="G7" s="531" t="s">
        <v>655</v>
      </c>
    </row>
    <row r="8" spans="1:7" s="323" customFormat="1" ht="13.5" thickBot="1" x14ac:dyDescent="0.3">
      <c r="A8" s="1178"/>
      <c r="B8" s="234" t="s">
        <v>526</v>
      </c>
      <c r="C8" s="234" t="s">
        <v>527</v>
      </c>
      <c r="D8" s="532" t="s">
        <v>656</v>
      </c>
      <c r="E8" s="235" t="s">
        <v>529</v>
      </c>
      <c r="F8" s="235" t="s">
        <v>530</v>
      </c>
      <c r="G8" s="533" t="s">
        <v>657</v>
      </c>
    </row>
    <row r="9" spans="1:7" s="324" customFormat="1" ht="16.5" customHeight="1" x14ac:dyDescent="0.25">
      <c r="A9" s="534" t="s">
        <v>298</v>
      </c>
      <c r="B9" s="539">
        <f>SUM(B10:B16)</f>
        <v>12673898.240000002</v>
      </c>
      <c r="C9" s="539">
        <f>SUM(C10:C16)</f>
        <v>9117023.1500000022</v>
      </c>
      <c r="D9" s="539">
        <f>B9+C9</f>
        <v>21790921.390000004</v>
      </c>
      <c r="E9" s="539">
        <f>SUM(E10:E16)</f>
        <v>21757960.810000002</v>
      </c>
      <c r="F9" s="539">
        <f>SUM(F10:F16)</f>
        <v>21757960.810000002</v>
      </c>
      <c r="G9" s="540">
        <f>D9-E9</f>
        <v>32960.580000001937</v>
      </c>
    </row>
    <row r="10" spans="1:7" s="324" customFormat="1" ht="14.25" x14ac:dyDescent="0.25">
      <c r="A10" s="535" t="s">
        <v>658</v>
      </c>
      <c r="B10" s="541">
        <f>+'ETCA-II-11-D  '!C11</f>
        <v>4810655.4000000004</v>
      </c>
      <c r="C10" s="541">
        <f>+'ETCA-II-11-D  '!D11</f>
        <v>8291245.7699999996</v>
      </c>
      <c r="D10" s="539">
        <f t="shared" ref="D10:D72" si="0">B10+C10</f>
        <v>13101901.17</v>
      </c>
      <c r="E10" s="541">
        <f>+'ETCA-II-11-D  '!F11</f>
        <v>13101901.17</v>
      </c>
      <c r="F10" s="541">
        <f>+'ETCA-II-11-D  '!G11</f>
        <v>13101901.17</v>
      </c>
      <c r="G10" s="540">
        <f t="shared" ref="G10:G73" si="1">D10-E10</f>
        <v>0</v>
      </c>
    </row>
    <row r="11" spans="1:7" s="324" customFormat="1" ht="14.25" x14ac:dyDescent="0.25">
      <c r="A11" s="535" t="s">
        <v>659</v>
      </c>
      <c r="B11" s="541">
        <f>+'ETCA-II-11-D  '!C17</f>
        <v>0</v>
      </c>
      <c r="C11" s="541">
        <f>+'ETCA-II-11-D  '!D17</f>
        <v>2550959.21</v>
      </c>
      <c r="D11" s="539">
        <f t="shared" si="0"/>
        <v>2550959.21</v>
      </c>
      <c r="E11" s="541">
        <f>+'ETCA-II-11-D  '!F17</f>
        <v>2550959.2000000002</v>
      </c>
      <c r="F11" s="541">
        <f>+'ETCA-II-11-D  '!G17</f>
        <v>2550959.2000000002</v>
      </c>
      <c r="G11" s="540">
        <f t="shared" si="1"/>
        <v>9.9999997764825821E-3</v>
      </c>
    </row>
    <row r="12" spans="1:7" s="324" customFormat="1" ht="14.25" x14ac:dyDescent="0.25">
      <c r="A12" s="535" t="s">
        <v>660</v>
      </c>
      <c r="B12" s="541">
        <f>+'ETCA-II-11-D  '!C19</f>
        <v>4378951.2</v>
      </c>
      <c r="C12" s="541">
        <f>+'ETCA-II-11-D  '!D19</f>
        <v>-2623074.02</v>
      </c>
      <c r="D12" s="539">
        <f t="shared" si="0"/>
        <v>1755877.1800000002</v>
      </c>
      <c r="E12" s="541">
        <f>+'ETCA-II-11-D  '!F19</f>
        <v>1726418.85</v>
      </c>
      <c r="F12" s="541">
        <f>+'ETCA-II-11-D  '!G19</f>
        <v>1726418.85</v>
      </c>
      <c r="G12" s="540">
        <f t="shared" si="1"/>
        <v>29458.330000000075</v>
      </c>
    </row>
    <row r="13" spans="1:7" s="324" customFormat="1" ht="14.25" x14ac:dyDescent="0.25">
      <c r="A13" s="535" t="s">
        <v>661</v>
      </c>
      <c r="B13" s="541">
        <f>+'ETCA-II-11-D  '!C26</f>
        <v>3484291.64</v>
      </c>
      <c r="C13" s="541">
        <f>+'ETCA-II-11-D  '!D26</f>
        <v>783171.3899999999</v>
      </c>
      <c r="D13" s="539">
        <f t="shared" si="0"/>
        <v>4267463.03</v>
      </c>
      <c r="E13" s="541">
        <f>+'ETCA-II-11-D  '!F26</f>
        <v>4263960.79</v>
      </c>
      <c r="F13" s="541">
        <f>+'ETCA-II-11-D  '!G26</f>
        <v>4263960.79</v>
      </c>
      <c r="G13" s="540">
        <f t="shared" si="1"/>
        <v>3502.2400000002235</v>
      </c>
    </row>
    <row r="14" spans="1:7" s="324" customFormat="1" ht="14.25" x14ac:dyDescent="0.25">
      <c r="A14" s="535" t="s">
        <v>662</v>
      </c>
      <c r="B14" s="541">
        <f>+'ETCA-II-11-D  '!C37</f>
        <v>0</v>
      </c>
      <c r="C14" s="541">
        <f>+'ETCA-II-11-D  '!D37</f>
        <v>114720.8</v>
      </c>
      <c r="D14" s="539">
        <f t="shared" si="0"/>
        <v>114720.8</v>
      </c>
      <c r="E14" s="541">
        <f>+'ETCA-II-11-D  '!F37</f>
        <v>114720.8</v>
      </c>
      <c r="F14" s="541">
        <f>+'ETCA-II-11-D  '!G37</f>
        <v>114720.8</v>
      </c>
      <c r="G14" s="540">
        <f t="shared" si="1"/>
        <v>0</v>
      </c>
    </row>
    <row r="15" spans="1:7" s="324" customFormat="1" ht="14.25" x14ac:dyDescent="0.25">
      <c r="A15" s="535" t="s">
        <v>663</v>
      </c>
      <c r="B15" s="541"/>
      <c r="C15" s="541"/>
      <c r="D15" s="539">
        <f t="shared" si="0"/>
        <v>0</v>
      </c>
      <c r="E15" s="541"/>
      <c r="F15" s="541"/>
      <c r="G15" s="540">
        <f t="shared" si="1"/>
        <v>0</v>
      </c>
    </row>
    <row r="16" spans="1:7" s="324" customFormat="1" ht="14.25" x14ac:dyDescent="0.25">
      <c r="A16" s="535" t="s">
        <v>664</v>
      </c>
      <c r="B16" s="541"/>
      <c r="C16" s="541"/>
      <c r="D16" s="539">
        <f t="shared" si="0"/>
        <v>0</v>
      </c>
      <c r="E16" s="541"/>
      <c r="F16" s="541"/>
      <c r="G16" s="540">
        <f t="shared" si="1"/>
        <v>0</v>
      </c>
    </row>
    <row r="17" spans="1:7" s="324" customFormat="1" ht="16.5" customHeight="1" x14ac:dyDescent="0.25">
      <c r="A17" s="536" t="s">
        <v>299</v>
      </c>
      <c r="B17" s="539">
        <f>SUM(B18:B26)</f>
        <v>1564130.78</v>
      </c>
      <c r="C17" s="539">
        <f>SUM(C18:C26)</f>
        <v>403408.4</v>
      </c>
      <c r="D17" s="539">
        <f>B17+C17</f>
        <v>1967539.1800000002</v>
      </c>
      <c r="E17" s="539">
        <f>SUM(E18:E26)</f>
        <v>1860757.6700000002</v>
      </c>
      <c r="F17" s="539">
        <f>SUM(F18:F26)</f>
        <v>1860757.6700000002</v>
      </c>
      <c r="G17" s="540">
        <f t="shared" si="1"/>
        <v>106781.51000000001</v>
      </c>
    </row>
    <row r="18" spans="1:7" s="324" customFormat="1" ht="25.5" x14ac:dyDescent="0.25">
      <c r="A18" s="535" t="s">
        <v>665</v>
      </c>
      <c r="B18" s="541">
        <f>+'ETCA-II-11-D  '!C40</f>
        <v>655932.37999999989</v>
      </c>
      <c r="C18" s="541">
        <f>+'ETCA-II-11-D  '!D40</f>
        <v>-57651.29</v>
      </c>
      <c r="D18" s="539">
        <f t="shared" si="0"/>
        <v>598281.08999999985</v>
      </c>
      <c r="E18" s="541">
        <f>+'ETCA-II-11-D  '!F40</f>
        <v>559613.94999999995</v>
      </c>
      <c r="F18" s="541">
        <f>+'ETCA-II-11-D  '!G40</f>
        <v>559613.94999999995</v>
      </c>
      <c r="G18" s="540">
        <f t="shared" si="1"/>
        <v>38667.139999999898</v>
      </c>
    </row>
    <row r="19" spans="1:7" s="324" customFormat="1" ht="14.25" x14ac:dyDescent="0.25">
      <c r="A19" s="535" t="s">
        <v>666</v>
      </c>
      <c r="B19" s="541">
        <f>+'ETCA-II-11-D  '!C47</f>
        <v>42797.88</v>
      </c>
      <c r="C19" s="541">
        <f>+'ETCA-II-11-D  '!D47</f>
        <v>103080.52</v>
      </c>
      <c r="D19" s="539">
        <f t="shared" si="0"/>
        <v>145878.39999999999</v>
      </c>
      <c r="E19" s="541">
        <f>+'ETCA-II-11-D  '!F47</f>
        <v>139314.47</v>
      </c>
      <c r="F19" s="541">
        <f>+'ETCA-II-11-D  '!G47</f>
        <v>139314.47</v>
      </c>
      <c r="G19" s="540">
        <f t="shared" si="1"/>
        <v>6563.929999999993</v>
      </c>
    </row>
    <row r="20" spans="1:7" s="324" customFormat="1" ht="14.25" x14ac:dyDescent="0.25">
      <c r="A20" s="535" t="s">
        <v>667</v>
      </c>
      <c r="B20" s="541">
        <f>+'ETCA-II-11-D  '!C51</f>
        <v>0</v>
      </c>
      <c r="C20" s="541">
        <f>+'ETCA-II-11-D  '!D51</f>
        <v>100</v>
      </c>
      <c r="D20" s="539">
        <f t="shared" si="0"/>
        <v>100</v>
      </c>
      <c r="E20" s="541">
        <f>+'ETCA-II-11-D  '!F51</f>
        <v>95.5</v>
      </c>
      <c r="F20" s="541">
        <f>+'ETCA-II-11-D  '!G51</f>
        <v>95.5</v>
      </c>
      <c r="G20" s="540">
        <f t="shared" si="1"/>
        <v>4.5</v>
      </c>
    </row>
    <row r="21" spans="1:7" s="324" customFormat="1" ht="14.25" x14ac:dyDescent="0.25">
      <c r="A21" s="535" t="s">
        <v>668</v>
      </c>
      <c r="B21" s="541">
        <f>+'ETCA-II-11-D  '!C53</f>
        <v>5000.16</v>
      </c>
      <c r="C21" s="541">
        <f>+'ETCA-II-11-D  '!D53</f>
        <v>14405.97</v>
      </c>
      <c r="D21" s="539">
        <f t="shared" si="0"/>
        <v>19406.129999999997</v>
      </c>
      <c r="E21" s="541">
        <f>+'ETCA-II-11-D  '!F53</f>
        <v>17405.97</v>
      </c>
      <c r="F21" s="541">
        <f>+'ETCA-II-11-D  '!G53</f>
        <v>17405.97</v>
      </c>
      <c r="G21" s="540">
        <f t="shared" si="1"/>
        <v>2000.1599999999962</v>
      </c>
    </row>
    <row r="22" spans="1:7" s="324" customFormat="1" ht="14.25" x14ac:dyDescent="0.25">
      <c r="A22" s="535" t="s">
        <v>669</v>
      </c>
      <c r="B22" s="541"/>
      <c r="C22" s="541">
        <f>+'ETCA-II-11-D  '!D58</f>
        <v>95</v>
      </c>
      <c r="D22" s="539">
        <f t="shared" si="0"/>
        <v>95</v>
      </c>
      <c r="E22" s="541">
        <f>+'ETCA-II-11-D  '!F58</f>
        <v>95</v>
      </c>
      <c r="F22" s="541">
        <f>+'ETCA-II-11-D  '!G58</f>
        <v>95</v>
      </c>
      <c r="G22" s="540">
        <f t="shared" si="1"/>
        <v>0</v>
      </c>
    </row>
    <row r="23" spans="1:7" s="324" customFormat="1" ht="14.25" x14ac:dyDescent="0.25">
      <c r="A23" s="535" t="s">
        <v>670</v>
      </c>
      <c r="B23" s="541">
        <f>+'ETCA-II-11-D  '!C60</f>
        <v>807000.12</v>
      </c>
      <c r="C23" s="541">
        <f>+'ETCA-II-11-D  '!D60</f>
        <v>50360.050000000047</v>
      </c>
      <c r="D23" s="539">
        <f t="shared" si="0"/>
        <v>857360.17</v>
      </c>
      <c r="E23" s="541">
        <f>+'ETCA-II-11-D  '!F60</f>
        <v>834022.56</v>
      </c>
      <c r="F23" s="541">
        <f>+'ETCA-II-11-D  '!G60</f>
        <v>834022.56</v>
      </c>
      <c r="G23" s="540">
        <f t="shared" si="1"/>
        <v>23337.609999999986</v>
      </c>
    </row>
    <row r="24" spans="1:7" s="324" customFormat="1" ht="14.25" x14ac:dyDescent="0.25">
      <c r="A24" s="535" t="s">
        <v>671</v>
      </c>
      <c r="B24" s="541">
        <f>+'ETCA-II-11-D  '!C63</f>
        <v>5000.04</v>
      </c>
      <c r="C24" s="541">
        <f>+'ETCA-II-11-D  '!D63</f>
        <v>-1027.8000000000002</v>
      </c>
      <c r="D24" s="539">
        <f t="shared" si="0"/>
        <v>3972.24</v>
      </c>
      <c r="E24" s="541">
        <f>+'ETCA-II-11-D  '!F63</f>
        <v>3506.6</v>
      </c>
      <c r="F24" s="541">
        <f>+'ETCA-II-11-D  '!G63</f>
        <v>3506.6</v>
      </c>
      <c r="G24" s="540">
        <f t="shared" si="1"/>
        <v>465.63999999999987</v>
      </c>
    </row>
    <row r="25" spans="1:7" s="324" customFormat="1" ht="14.25" x14ac:dyDescent="0.25">
      <c r="A25" s="535" t="s">
        <v>672</v>
      </c>
      <c r="B25" s="541">
        <f>+'ETCA-II-11-D  '!C66</f>
        <v>0</v>
      </c>
      <c r="C25" s="541">
        <f>+'ETCA-II-11-D  '!D66</f>
        <v>14811.09</v>
      </c>
      <c r="D25" s="539">
        <f t="shared" si="0"/>
        <v>14811.09</v>
      </c>
      <c r="E25" s="541">
        <f>+'ETCA-II-11-D  '!F66</f>
        <v>14811.09</v>
      </c>
      <c r="F25" s="541">
        <f>+'ETCA-II-11-D  '!G66</f>
        <v>14811.09</v>
      </c>
      <c r="G25" s="540">
        <f t="shared" si="1"/>
        <v>0</v>
      </c>
    </row>
    <row r="26" spans="1:7" s="324" customFormat="1" ht="14.25" x14ac:dyDescent="0.25">
      <c r="A26" s="535" t="s">
        <v>673</v>
      </c>
      <c r="B26" s="541">
        <f>+'ETCA-II-11-D  '!C69</f>
        <v>48400.2</v>
      </c>
      <c r="C26" s="541">
        <f>+'ETCA-II-11-D  '!D69</f>
        <v>279234.86</v>
      </c>
      <c r="D26" s="539">
        <f t="shared" si="0"/>
        <v>327635.06</v>
      </c>
      <c r="E26" s="541">
        <f>+'ETCA-II-11-D  '!F69</f>
        <v>291892.52999999997</v>
      </c>
      <c r="F26" s="541">
        <f>+'ETCA-II-11-D  '!G69</f>
        <v>291892.52999999997</v>
      </c>
      <c r="G26" s="540">
        <f t="shared" si="1"/>
        <v>35742.530000000028</v>
      </c>
    </row>
    <row r="27" spans="1:7" s="324" customFormat="1" ht="16.5" customHeight="1" x14ac:dyDescent="0.25">
      <c r="A27" s="536" t="s">
        <v>300</v>
      </c>
      <c r="B27" s="539">
        <f>SUM(B28:B36)</f>
        <v>3433733.45</v>
      </c>
      <c r="C27" s="539">
        <f>SUM(C28:C36)</f>
        <v>150758.90000000002</v>
      </c>
      <c r="D27" s="539">
        <f>B27+C27</f>
        <v>3584492.35</v>
      </c>
      <c r="E27" s="539">
        <f>SUM(E28:E36)</f>
        <v>3492496.25</v>
      </c>
      <c r="F27" s="539">
        <f>SUM(F28:F36)</f>
        <v>3492496.25</v>
      </c>
      <c r="G27" s="540">
        <f t="shared" si="1"/>
        <v>91996.100000000093</v>
      </c>
    </row>
    <row r="28" spans="1:7" s="324" customFormat="1" ht="14.25" x14ac:dyDescent="0.25">
      <c r="A28" s="535" t="s">
        <v>674</v>
      </c>
      <c r="B28" s="541">
        <f>+'ETCA-II-11-D  '!C76</f>
        <v>521349.12</v>
      </c>
      <c r="C28" s="541">
        <f>+'ETCA-II-11-D  '!D76</f>
        <v>-13489.839999999997</v>
      </c>
      <c r="D28" s="539">
        <f t="shared" si="0"/>
        <v>507859.28</v>
      </c>
      <c r="E28" s="541">
        <f>+'ETCA-II-11-D  '!F76</f>
        <v>503090.51999999996</v>
      </c>
      <c r="F28" s="541">
        <f>+'ETCA-II-11-D  '!G76</f>
        <v>503090.51999999996</v>
      </c>
      <c r="G28" s="540">
        <f t="shared" si="1"/>
        <v>4768.7600000000675</v>
      </c>
    </row>
    <row r="29" spans="1:7" s="324" customFormat="1" ht="14.25" x14ac:dyDescent="0.25">
      <c r="A29" s="535" t="s">
        <v>675</v>
      </c>
      <c r="B29" s="541">
        <f>+'ETCA-II-11-D  '!C84</f>
        <v>144999.24</v>
      </c>
      <c r="C29" s="541">
        <f>+'ETCA-II-11-D  '!D84</f>
        <v>50191.210000000006</v>
      </c>
      <c r="D29" s="539">
        <f t="shared" si="0"/>
        <v>195190.45</v>
      </c>
      <c r="E29" s="541">
        <f>+'ETCA-II-11-D  '!F84</f>
        <v>194962.36</v>
      </c>
      <c r="F29" s="541">
        <f>+'ETCA-II-11-D  '!G84</f>
        <v>194962.36</v>
      </c>
      <c r="G29" s="540">
        <f t="shared" si="1"/>
        <v>228.09000000002561</v>
      </c>
    </row>
    <row r="30" spans="1:7" s="324" customFormat="1" ht="14.25" x14ac:dyDescent="0.25">
      <c r="A30" s="535" t="s">
        <v>676</v>
      </c>
      <c r="B30" s="541">
        <f>+'ETCA-II-11-D  '!C89</f>
        <v>775199.76</v>
      </c>
      <c r="C30" s="541">
        <f>+'ETCA-II-11-D  '!D89</f>
        <v>-12547.470000000001</v>
      </c>
      <c r="D30" s="539">
        <f t="shared" si="0"/>
        <v>762652.29</v>
      </c>
      <c r="E30" s="541">
        <f>+'ETCA-II-11-D  '!F89</f>
        <v>761811.91999999993</v>
      </c>
      <c r="F30" s="541">
        <f>+'ETCA-II-11-D  '!G89</f>
        <v>761811.91999999993</v>
      </c>
      <c r="G30" s="540">
        <f t="shared" si="1"/>
        <v>840.37000000011176</v>
      </c>
    </row>
    <row r="31" spans="1:7" s="324" customFormat="1" ht="14.25" x14ac:dyDescent="0.25">
      <c r="A31" s="535" t="s">
        <v>677</v>
      </c>
      <c r="B31" s="541">
        <f>+'ETCA-II-11-D  '!C98</f>
        <v>292999.92</v>
      </c>
      <c r="C31" s="541">
        <f>+'ETCA-II-11-D  '!D98</f>
        <v>-50741.87999999999</v>
      </c>
      <c r="D31" s="539">
        <f t="shared" si="0"/>
        <v>242258.03999999998</v>
      </c>
      <c r="E31" s="541">
        <f>+'ETCA-II-11-D  '!F98</f>
        <v>237043.63</v>
      </c>
      <c r="F31" s="541">
        <f>+'ETCA-II-11-D  '!G98</f>
        <v>237043.63</v>
      </c>
      <c r="G31" s="540">
        <f t="shared" si="1"/>
        <v>5214.4099999999744</v>
      </c>
    </row>
    <row r="32" spans="1:7" s="324" customFormat="1" ht="14.25" x14ac:dyDescent="0.25">
      <c r="A32" s="535" t="s">
        <v>678</v>
      </c>
      <c r="B32" s="541">
        <f>+'ETCA-II-11-D  '!C103</f>
        <v>573386.28</v>
      </c>
      <c r="C32" s="541">
        <f>+'ETCA-II-11-D  '!D103</f>
        <v>95404.170000000013</v>
      </c>
      <c r="D32" s="539">
        <f t="shared" si="0"/>
        <v>668790.45000000007</v>
      </c>
      <c r="E32" s="541">
        <f>+'ETCA-II-11-D  '!F103</f>
        <v>659240.53</v>
      </c>
      <c r="F32" s="541">
        <f>+'ETCA-II-11-D  '!G103</f>
        <v>659240.53</v>
      </c>
      <c r="G32" s="540">
        <f t="shared" si="1"/>
        <v>9549.9200000000419</v>
      </c>
    </row>
    <row r="33" spans="1:7" s="324" customFormat="1" ht="14.25" x14ac:dyDescent="0.25">
      <c r="A33" s="535" t="s">
        <v>679</v>
      </c>
      <c r="B33" s="541">
        <f>+'ETCA-II-11-D  '!C111</f>
        <v>221000.04</v>
      </c>
      <c r="C33" s="541">
        <f>+'ETCA-II-11-D  '!D111</f>
        <v>385239.40999999992</v>
      </c>
      <c r="D33" s="539">
        <f t="shared" si="0"/>
        <v>606239.44999999995</v>
      </c>
      <c r="E33" s="541">
        <f>+'ETCA-II-11-D  '!F111</f>
        <v>569059.44999999995</v>
      </c>
      <c r="F33" s="541">
        <f>+'ETCA-II-11-D  '!G111</f>
        <v>569059.44999999995</v>
      </c>
      <c r="G33" s="540">
        <f t="shared" si="1"/>
        <v>37180</v>
      </c>
    </row>
    <row r="34" spans="1:7" s="324" customFormat="1" ht="14.25" x14ac:dyDescent="0.25">
      <c r="A34" s="535" t="s">
        <v>680</v>
      </c>
      <c r="B34" s="541">
        <f>+'ETCA-II-11-D  '!C113</f>
        <v>800799.05</v>
      </c>
      <c r="C34" s="541">
        <f>+'ETCA-II-11-D  '!D113</f>
        <v>-247839.65999999997</v>
      </c>
      <c r="D34" s="539">
        <f t="shared" si="0"/>
        <v>552959.39000000013</v>
      </c>
      <c r="E34" s="541">
        <f>+'ETCA-II-11-D  '!F113</f>
        <v>519944</v>
      </c>
      <c r="F34" s="541">
        <f>+'ETCA-II-11-D  '!G113</f>
        <v>519944</v>
      </c>
      <c r="G34" s="540">
        <f t="shared" si="1"/>
        <v>33015.39000000013</v>
      </c>
    </row>
    <row r="35" spans="1:7" s="324" customFormat="1" ht="15" thickBot="1" x14ac:dyDescent="0.3">
      <c r="A35" s="537" t="s">
        <v>681</v>
      </c>
      <c r="B35" s="542">
        <f>+'ETCA-II-11-D  '!C119</f>
        <v>104000.04</v>
      </c>
      <c r="C35" s="542">
        <f>+'ETCA-II-11-D  '!D119</f>
        <v>-73382.039999999994</v>
      </c>
      <c r="D35" s="543">
        <f t="shared" si="0"/>
        <v>30618</v>
      </c>
      <c r="E35" s="542">
        <f>+'ETCA-II-11-D  '!F119</f>
        <v>29398</v>
      </c>
      <c r="F35" s="542">
        <f>+'ETCA-II-11-D  '!G119</f>
        <v>29398</v>
      </c>
      <c r="G35" s="544">
        <f t="shared" si="1"/>
        <v>1220</v>
      </c>
    </row>
    <row r="36" spans="1:7" s="324" customFormat="1" ht="14.25" x14ac:dyDescent="0.25">
      <c r="A36" s="535" t="s">
        <v>682</v>
      </c>
      <c r="B36" s="541">
        <f>+'ETCA-II-11-D  '!C123</f>
        <v>0</v>
      </c>
      <c r="C36" s="541">
        <f>+'ETCA-II-11-D  '!D123</f>
        <v>17925</v>
      </c>
      <c r="D36" s="539">
        <f t="shared" si="0"/>
        <v>17925</v>
      </c>
      <c r="E36" s="541">
        <f>+'ETCA-II-11-D  '!F123</f>
        <v>17945.84</v>
      </c>
      <c r="F36" s="541">
        <f>+'ETCA-II-11-D  '!G123</f>
        <v>17945.84</v>
      </c>
      <c r="G36" s="540">
        <f t="shared" si="1"/>
        <v>-20.840000000000146</v>
      </c>
    </row>
    <row r="37" spans="1:7" s="324" customFormat="1" ht="21" customHeight="1" x14ac:dyDescent="0.25">
      <c r="A37" s="536" t="s">
        <v>548</v>
      </c>
      <c r="B37" s="539">
        <f>SUM(B38:B46)</f>
        <v>0</v>
      </c>
      <c r="C37" s="539">
        <f>SUM(C38:C46)</f>
        <v>0</v>
      </c>
      <c r="D37" s="539">
        <f>B37+C37</f>
        <v>0</v>
      </c>
      <c r="E37" s="539">
        <f>SUM(E38:E46)</f>
        <v>0</v>
      </c>
      <c r="F37" s="539">
        <f>SUM(F38:F46)</f>
        <v>0</v>
      </c>
      <c r="G37" s="540">
        <f t="shared" si="1"/>
        <v>0</v>
      </c>
    </row>
    <row r="38" spans="1:7" s="324" customFormat="1" ht="14.25" x14ac:dyDescent="0.25">
      <c r="A38" s="535" t="s">
        <v>301</v>
      </c>
      <c r="B38" s="541"/>
      <c r="C38" s="541"/>
      <c r="D38" s="539">
        <f t="shared" si="0"/>
        <v>0</v>
      </c>
      <c r="E38" s="541"/>
      <c r="F38" s="541"/>
      <c r="G38" s="540">
        <f t="shared" si="1"/>
        <v>0</v>
      </c>
    </row>
    <row r="39" spans="1:7" s="324" customFormat="1" ht="14.25" x14ac:dyDescent="0.25">
      <c r="A39" s="535" t="s">
        <v>302</v>
      </c>
      <c r="B39" s="541"/>
      <c r="C39" s="541"/>
      <c r="D39" s="539">
        <f t="shared" si="0"/>
        <v>0</v>
      </c>
      <c r="E39" s="541"/>
      <c r="F39" s="541"/>
      <c r="G39" s="540">
        <f t="shared" si="1"/>
        <v>0</v>
      </c>
    </row>
    <row r="40" spans="1:7" s="324" customFormat="1" ht="14.25" x14ac:dyDescent="0.25">
      <c r="A40" s="535" t="s">
        <v>303</v>
      </c>
      <c r="B40" s="541"/>
      <c r="C40" s="541"/>
      <c r="D40" s="539">
        <f t="shared" si="0"/>
        <v>0</v>
      </c>
      <c r="E40" s="541"/>
      <c r="F40" s="541"/>
      <c r="G40" s="540">
        <f t="shared" si="1"/>
        <v>0</v>
      </c>
    </row>
    <row r="41" spans="1:7" s="324" customFormat="1" ht="14.25" x14ac:dyDescent="0.25">
      <c r="A41" s="535" t="s">
        <v>304</v>
      </c>
      <c r="B41" s="541"/>
      <c r="C41" s="541"/>
      <c r="D41" s="539">
        <f t="shared" si="0"/>
        <v>0</v>
      </c>
      <c r="E41" s="541"/>
      <c r="F41" s="541"/>
      <c r="G41" s="540">
        <f t="shared" si="1"/>
        <v>0</v>
      </c>
    </row>
    <row r="42" spans="1:7" s="324" customFormat="1" ht="14.25" x14ac:dyDescent="0.25">
      <c r="A42" s="535" t="s">
        <v>305</v>
      </c>
      <c r="B42" s="541"/>
      <c r="C42" s="541"/>
      <c r="D42" s="539">
        <f t="shared" si="0"/>
        <v>0</v>
      </c>
      <c r="E42" s="541"/>
      <c r="F42" s="541"/>
      <c r="G42" s="540">
        <f t="shared" si="1"/>
        <v>0</v>
      </c>
    </row>
    <row r="43" spans="1:7" s="324" customFormat="1" ht="14.25" x14ac:dyDescent="0.25">
      <c r="A43" s="535" t="s">
        <v>683</v>
      </c>
      <c r="B43" s="541"/>
      <c r="C43" s="541"/>
      <c r="D43" s="539">
        <f t="shared" si="0"/>
        <v>0</v>
      </c>
      <c r="E43" s="541"/>
      <c r="F43" s="541"/>
      <c r="G43" s="540">
        <f t="shared" si="1"/>
        <v>0</v>
      </c>
    </row>
    <row r="44" spans="1:7" s="324" customFormat="1" ht="14.25" x14ac:dyDescent="0.25">
      <c r="A44" s="535" t="s">
        <v>307</v>
      </c>
      <c r="B44" s="541"/>
      <c r="C44" s="541"/>
      <c r="D44" s="539">
        <f t="shared" si="0"/>
        <v>0</v>
      </c>
      <c r="E44" s="541"/>
      <c r="F44" s="541"/>
      <c r="G44" s="540">
        <f t="shared" si="1"/>
        <v>0</v>
      </c>
    </row>
    <row r="45" spans="1:7" s="324" customFormat="1" ht="14.25" x14ac:dyDescent="0.25">
      <c r="A45" s="535" t="s">
        <v>308</v>
      </c>
      <c r="B45" s="541"/>
      <c r="C45" s="541"/>
      <c r="D45" s="539">
        <f t="shared" si="0"/>
        <v>0</v>
      </c>
      <c r="E45" s="541"/>
      <c r="F45" s="541"/>
      <c r="G45" s="540">
        <f t="shared" si="1"/>
        <v>0</v>
      </c>
    </row>
    <row r="46" spans="1:7" s="324" customFormat="1" ht="14.25" x14ac:dyDescent="0.25">
      <c r="A46" s="535" t="s">
        <v>309</v>
      </c>
      <c r="B46" s="541"/>
      <c r="C46" s="541"/>
      <c r="D46" s="539">
        <f t="shared" si="0"/>
        <v>0</v>
      </c>
      <c r="E46" s="541"/>
      <c r="F46" s="541"/>
      <c r="G46" s="540">
        <f t="shared" si="1"/>
        <v>0</v>
      </c>
    </row>
    <row r="47" spans="1:7" s="324" customFormat="1" ht="16.5" customHeight="1" x14ac:dyDescent="0.25">
      <c r="A47" s="536" t="s">
        <v>684</v>
      </c>
      <c r="B47" s="539">
        <f>SUM(B48:B56)</f>
        <v>0</v>
      </c>
      <c r="C47" s="539">
        <f>SUM(C48:C56)</f>
        <v>1085056.1199999999</v>
      </c>
      <c r="D47" s="539">
        <f>B47+C47</f>
        <v>1085056.1199999999</v>
      </c>
      <c r="E47" s="539">
        <f>SUM(E48:E56)</f>
        <v>1084953.1199999999</v>
      </c>
      <c r="F47" s="539">
        <f>SUM(F48:F56)</f>
        <v>1084953.1199999999</v>
      </c>
      <c r="G47" s="540">
        <f t="shared" si="1"/>
        <v>103</v>
      </c>
    </row>
    <row r="48" spans="1:7" s="324" customFormat="1" ht="14.25" x14ac:dyDescent="0.25">
      <c r="A48" s="535" t="s">
        <v>685</v>
      </c>
      <c r="B48" s="541">
        <f>+'ETCA-II-11-D  '!C128</f>
        <v>0</v>
      </c>
      <c r="C48" s="541">
        <f>+'ETCA-II-11-D  '!D128</f>
        <v>115465.13</v>
      </c>
      <c r="D48" s="539">
        <f t="shared" si="0"/>
        <v>115465.13</v>
      </c>
      <c r="E48" s="541">
        <f>+'ETCA-II-11-D  '!F128</f>
        <v>115363.13</v>
      </c>
      <c r="F48" s="541">
        <f>+'ETCA-II-11-D  '!G128</f>
        <v>115363.13</v>
      </c>
      <c r="G48" s="540">
        <f>D48-E48</f>
        <v>102</v>
      </c>
    </row>
    <row r="49" spans="1:7" s="324" customFormat="1" ht="14.25" x14ac:dyDescent="0.25">
      <c r="A49" s="535" t="s">
        <v>686</v>
      </c>
      <c r="B49" s="541"/>
      <c r="C49" s="541"/>
      <c r="D49" s="539">
        <f t="shared" si="0"/>
        <v>0</v>
      </c>
      <c r="E49" s="541"/>
      <c r="F49" s="541"/>
      <c r="G49" s="540">
        <f t="shared" si="1"/>
        <v>0</v>
      </c>
    </row>
    <row r="50" spans="1:7" s="324" customFormat="1" ht="14.25" x14ac:dyDescent="0.25">
      <c r="A50" s="535" t="s">
        <v>687</v>
      </c>
      <c r="B50" s="541"/>
      <c r="C50" s="541"/>
      <c r="D50" s="539">
        <f t="shared" si="0"/>
        <v>0</v>
      </c>
      <c r="E50" s="541"/>
      <c r="F50" s="541"/>
      <c r="G50" s="540">
        <f t="shared" si="1"/>
        <v>0</v>
      </c>
    </row>
    <row r="51" spans="1:7" s="324" customFormat="1" ht="14.25" x14ac:dyDescent="0.25">
      <c r="A51" s="535" t="s">
        <v>688</v>
      </c>
      <c r="B51" s="541">
        <f>+'ETCA-II-11-D  '!C132</f>
        <v>0</v>
      </c>
      <c r="C51" s="541">
        <f>+'ETCA-II-11-D  '!D132</f>
        <v>936901</v>
      </c>
      <c r="D51" s="539">
        <f t="shared" si="0"/>
        <v>936901</v>
      </c>
      <c r="E51" s="541">
        <f>+'ETCA-II-11-D  '!F132</f>
        <v>936900</v>
      </c>
      <c r="F51" s="541">
        <f>+'ETCA-II-11-D  '!G132</f>
        <v>936900</v>
      </c>
      <c r="G51" s="540">
        <f t="shared" si="1"/>
        <v>1</v>
      </c>
    </row>
    <row r="52" spans="1:7" s="324" customFormat="1" ht="14.25" x14ac:dyDescent="0.25">
      <c r="A52" s="535" t="s">
        <v>689</v>
      </c>
      <c r="B52" s="541"/>
      <c r="C52" s="541"/>
      <c r="D52" s="539">
        <f t="shared" si="0"/>
        <v>0</v>
      </c>
      <c r="E52" s="541"/>
      <c r="F52" s="541"/>
      <c r="G52" s="540">
        <f t="shared" si="1"/>
        <v>0</v>
      </c>
    </row>
    <row r="53" spans="1:7" s="324" customFormat="1" ht="14.25" x14ac:dyDescent="0.25">
      <c r="A53" s="535" t="s">
        <v>690</v>
      </c>
      <c r="B53" s="541">
        <f>+'ETCA-II-11-D  '!C134</f>
        <v>0</v>
      </c>
      <c r="C53" s="541">
        <f>+'ETCA-II-11-D  '!D134</f>
        <v>32689.99</v>
      </c>
      <c r="D53" s="539">
        <f t="shared" si="0"/>
        <v>32689.99</v>
      </c>
      <c r="E53" s="541">
        <f>+'ETCA-II-11-D  '!F134</f>
        <v>32689.99</v>
      </c>
      <c r="F53" s="541">
        <f>+'ETCA-II-11-D  '!G134</f>
        <v>32689.99</v>
      </c>
      <c r="G53" s="540">
        <f t="shared" si="1"/>
        <v>0</v>
      </c>
    </row>
    <row r="54" spans="1:7" s="324" customFormat="1" ht="14.25" x14ac:dyDescent="0.25">
      <c r="A54" s="535" t="s">
        <v>691</v>
      </c>
      <c r="B54" s="541"/>
      <c r="C54" s="541"/>
      <c r="D54" s="539">
        <f t="shared" si="0"/>
        <v>0</v>
      </c>
      <c r="E54" s="541"/>
      <c r="F54" s="541"/>
      <c r="G54" s="540">
        <f t="shared" si="1"/>
        <v>0</v>
      </c>
    </row>
    <row r="55" spans="1:7" s="324" customFormat="1" ht="14.25" x14ac:dyDescent="0.25">
      <c r="A55" s="535" t="s">
        <v>692</v>
      </c>
      <c r="B55" s="541"/>
      <c r="C55" s="541"/>
      <c r="D55" s="539">
        <f t="shared" si="0"/>
        <v>0</v>
      </c>
      <c r="E55" s="541"/>
      <c r="F55" s="541"/>
      <c r="G55" s="540">
        <f t="shared" si="1"/>
        <v>0</v>
      </c>
    </row>
    <row r="56" spans="1:7" s="324" customFormat="1" ht="14.25" x14ac:dyDescent="0.25">
      <c r="A56" s="535" t="s">
        <v>129</v>
      </c>
      <c r="B56" s="541"/>
      <c r="C56" s="541"/>
      <c r="D56" s="539">
        <f t="shared" si="0"/>
        <v>0</v>
      </c>
      <c r="E56" s="541"/>
      <c r="F56" s="541"/>
      <c r="G56" s="540">
        <f t="shared" si="1"/>
        <v>0</v>
      </c>
    </row>
    <row r="57" spans="1:7" s="324" customFormat="1" ht="16.5" customHeight="1" x14ac:dyDescent="0.25">
      <c r="A57" s="536" t="s">
        <v>326</v>
      </c>
      <c r="B57" s="539">
        <f>SUM(B58:B60)</f>
        <v>333334145</v>
      </c>
      <c r="C57" s="539">
        <f>SUM(C58:C60)</f>
        <v>364703165.90999997</v>
      </c>
      <c r="D57" s="539">
        <f>B57+C57</f>
        <v>698037310.90999997</v>
      </c>
      <c r="E57" s="539">
        <f>SUM(E58:E60)</f>
        <v>531283069.05000001</v>
      </c>
      <c r="F57" s="539">
        <f>SUM(F58:F60)</f>
        <v>531283069.05000001</v>
      </c>
      <c r="G57" s="540">
        <f t="shared" si="1"/>
        <v>166754241.85999995</v>
      </c>
    </row>
    <row r="58" spans="1:7" s="324" customFormat="1" ht="14.25" x14ac:dyDescent="0.25">
      <c r="A58" s="535" t="s">
        <v>693</v>
      </c>
      <c r="B58" s="541">
        <f>+'ETCA-II-11-D  '!C140+'ETCA-II-11-D  '!C153</f>
        <v>269158952</v>
      </c>
      <c r="C58" s="541">
        <f>+'ETCA-II-11-D  '!D140+'ETCA-II-11-D  '!D153</f>
        <v>364703165.90999997</v>
      </c>
      <c r="D58" s="539">
        <f t="shared" si="0"/>
        <v>633862117.90999997</v>
      </c>
      <c r="E58" s="541">
        <f>+'ETCA-II-11-D  '!F140+'ETCA-II-11-D  '!F153</f>
        <v>486582570.42000002</v>
      </c>
      <c r="F58" s="541">
        <f>+'ETCA-II-11-D  '!G140+'ETCA-II-11-D  '!G153</f>
        <v>486582570.42000002</v>
      </c>
      <c r="G58" s="540">
        <f t="shared" si="1"/>
        <v>147279547.48999995</v>
      </c>
    </row>
    <row r="59" spans="1:7" s="324" customFormat="1" ht="14.25" x14ac:dyDescent="0.25">
      <c r="A59" s="535" t="s">
        <v>694</v>
      </c>
      <c r="B59" s="541"/>
      <c r="C59" s="541"/>
      <c r="D59" s="539">
        <f t="shared" si="0"/>
        <v>0</v>
      </c>
      <c r="E59" s="541"/>
      <c r="F59" s="541"/>
      <c r="G59" s="540">
        <f t="shared" si="1"/>
        <v>0</v>
      </c>
    </row>
    <row r="60" spans="1:7" s="324" customFormat="1" ht="14.25" x14ac:dyDescent="0.25">
      <c r="A60" s="535" t="s">
        <v>695</v>
      </c>
      <c r="B60" s="541">
        <f>+'ETCA-II-11-D  '!C172</f>
        <v>64175193</v>
      </c>
      <c r="C60" s="541">
        <f>+'ETCA-II-11-D  '!D172</f>
        <v>0</v>
      </c>
      <c r="D60" s="539">
        <f t="shared" si="0"/>
        <v>64175193</v>
      </c>
      <c r="E60" s="541">
        <f>+'ETCA-II-11-D  '!F172</f>
        <v>44700498.630000003</v>
      </c>
      <c r="F60" s="541">
        <f>+'ETCA-II-11-D  '!G172</f>
        <v>44700498.630000003</v>
      </c>
      <c r="G60" s="540">
        <f t="shared" si="1"/>
        <v>19474694.369999997</v>
      </c>
    </row>
    <row r="61" spans="1:7" s="324" customFormat="1" ht="16.5" customHeight="1" x14ac:dyDescent="0.25">
      <c r="A61" s="536" t="s">
        <v>696</v>
      </c>
      <c r="B61" s="539">
        <f>SUM(B62:B68)</f>
        <v>0</v>
      </c>
      <c r="C61" s="539">
        <f>SUM(C62:C68)</f>
        <v>0</v>
      </c>
      <c r="D61" s="539">
        <f>B61+C61</f>
        <v>0</v>
      </c>
      <c r="E61" s="539">
        <f>SUM(E62:E68)</f>
        <v>0</v>
      </c>
      <c r="F61" s="539">
        <f>SUM(F62:F68)</f>
        <v>0</v>
      </c>
      <c r="G61" s="540">
        <f t="shared" si="1"/>
        <v>0</v>
      </c>
    </row>
    <row r="62" spans="1:7" s="324" customFormat="1" ht="14.25" x14ac:dyDescent="0.25">
      <c r="A62" s="535" t="s">
        <v>697</v>
      </c>
      <c r="B62" s="541"/>
      <c r="C62" s="541"/>
      <c r="D62" s="539">
        <f t="shared" si="0"/>
        <v>0</v>
      </c>
      <c r="E62" s="541"/>
      <c r="F62" s="541"/>
      <c r="G62" s="540">
        <f t="shared" si="1"/>
        <v>0</v>
      </c>
    </row>
    <row r="63" spans="1:7" s="324" customFormat="1" ht="15" thickBot="1" x14ac:dyDescent="0.3">
      <c r="A63" s="537" t="s">
        <v>698</v>
      </c>
      <c r="B63" s="542"/>
      <c r="C63" s="542"/>
      <c r="D63" s="543">
        <f t="shared" si="0"/>
        <v>0</v>
      </c>
      <c r="E63" s="542"/>
      <c r="F63" s="542"/>
      <c r="G63" s="544">
        <f t="shared" si="1"/>
        <v>0</v>
      </c>
    </row>
    <row r="64" spans="1:7" s="324" customFormat="1" ht="14.25" x14ac:dyDescent="0.25">
      <c r="A64" s="535" t="s">
        <v>699</v>
      </c>
      <c r="B64" s="541"/>
      <c r="C64" s="541"/>
      <c r="D64" s="539">
        <f t="shared" si="0"/>
        <v>0</v>
      </c>
      <c r="E64" s="541"/>
      <c r="F64" s="541"/>
      <c r="G64" s="540">
        <f t="shared" si="1"/>
        <v>0</v>
      </c>
    </row>
    <row r="65" spans="1:7" s="324" customFormat="1" ht="14.25" x14ac:dyDescent="0.25">
      <c r="A65" s="535" t="s">
        <v>700</v>
      </c>
      <c r="B65" s="541"/>
      <c r="C65" s="541"/>
      <c r="D65" s="539">
        <f t="shared" si="0"/>
        <v>0</v>
      </c>
      <c r="E65" s="541"/>
      <c r="F65" s="541"/>
      <c r="G65" s="540">
        <f t="shared" si="1"/>
        <v>0</v>
      </c>
    </row>
    <row r="66" spans="1:7" s="324" customFormat="1" ht="14.25" x14ac:dyDescent="0.25">
      <c r="A66" s="535" t="s">
        <v>701</v>
      </c>
      <c r="B66" s="541"/>
      <c r="C66" s="541"/>
      <c r="D66" s="539">
        <f t="shared" si="0"/>
        <v>0</v>
      </c>
      <c r="E66" s="541"/>
      <c r="F66" s="541"/>
      <c r="G66" s="540">
        <f t="shared" si="1"/>
        <v>0</v>
      </c>
    </row>
    <row r="67" spans="1:7" s="324" customFormat="1" ht="14.25" x14ac:dyDescent="0.25">
      <c r="A67" s="535" t="s">
        <v>702</v>
      </c>
      <c r="B67" s="541"/>
      <c r="C67" s="541"/>
      <c r="D67" s="539">
        <f t="shared" si="0"/>
        <v>0</v>
      </c>
      <c r="E67" s="541"/>
      <c r="F67" s="541"/>
      <c r="G67" s="540">
        <f t="shared" si="1"/>
        <v>0</v>
      </c>
    </row>
    <row r="68" spans="1:7" s="324" customFormat="1" ht="14.25" x14ac:dyDescent="0.25">
      <c r="A68" s="535" t="s">
        <v>703</v>
      </c>
      <c r="B68" s="541"/>
      <c r="C68" s="541"/>
      <c r="D68" s="539">
        <f t="shared" si="0"/>
        <v>0</v>
      </c>
      <c r="E68" s="541"/>
      <c r="F68" s="541"/>
      <c r="G68" s="540">
        <f t="shared" si="1"/>
        <v>0</v>
      </c>
    </row>
    <row r="69" spans="1:7" s="324" customFormat="1" ht="16.5" customHeight="1" x14ac:dyDescent="0.25">
      <c r="A69" s="536" t="s">
        <v>287</v>
      </c>
      <c r="B69" s="539">
        <f>SUM(B70:B72)</f>
        <v>0</v>
      </c>
      <c r="C69" s="539">
        <f>SUM(C70:C72)</f>
        <v>0</v>
      </c>
      <c r="D69" s="539">
        <f>B69+C69</f>
        <v>0</v>
      </c>
      <c r="E69" s="539">
        <f>SUM(E70:E72)</f>
        <v>0</v>
      </c>
      <c r="F69" s="539">
        <f>SUM(F70:F72)</f>
        <v>0</v>
      </c>
      <c r="G69" s="540">
        <f t="shared" si="1"/>
        <v>0</v>
      </c>
    </row>
    <row r="70" spans="1:7" s="324" customFormat="1" ht="14.25" x14ac:dyDescent="0.25">
      <c r="A70" s="535" t="s">
        <v>311</v>
      </c>
      <c r="B70" s="541"/>
      <c r="C70" s="541"/>
      <c r="D70" s="539">
        <f t="shared" si="0"/>
        <v>0</v>
      </c>
      <c r="E70" s="541"/>
      <c r="F70" s="541"/>
      <c r="G70" s="540">
        <f t="shared" si="1"/>
        <v>0</v>
      </c>
    </row>
    <row r="71" spans="1:7" s="324" customFormat="1" ht="14.25" x14ac:dyDescent="0.25">
      <c r="A71" s="535" t="s">
        <v>142</v>
      </c>
      <c r="B71" s="541"/>
      <c r="C71" s="541"/>
      <c r="D71" s="539">
        <f t="shared" si="0"/>
        <v>0</v>
      </c>
      <c r="E71" s="541"/>
      <c r="F71" s="541"/>
      <c r="G71" s="540">
        <f t="shared" si="1"/>
        <v>0</v>
      </c>
    </row>
    <row r="72" spans="1:7" s="324" customFormat="1" ht="14.25" x14ac:dyDescent="0.25">
      <c r="A72" s="535" t="s">
        <v>312</v>
      </c>
      <c r="B72" s="541"/>
      <c r="C72" s="541"/>
      <c r="D72" s="539">
        <f t="shared" si="0"/>
        <v>0</v>
      </c>
      <c r="E72" s="541"/>
      <c r="F72" s="541"/>
      <c r="G72" s="540">
        <f t="shared" si="1"/>
        <v>0</v>
      </c>
    </row>
    <row r="73" spans="1:7" s="324" customFormat="1" ht="16.5" customHeight="1" x14ac:dyDescent="0.25">
      <c r="A73" s="536" t="s">
        <v>704</v>
      </c>
      <c r="B73" s="539">
        <f>SUM(B74:B80)</f>
        <v>0</v>
      </c>
      <c r="C73" s="539">
        <f>SUM(C74:C80)</f>
        <v>0</v>
      </c>
      <c r="D73" s="539">
        <f>B73+C73</f>
        <v>0</v>
      </c>
      <c r="E73" s="539">
        <f>SUM(E74:E80)</f>
        <v>0</v>
      </c>
      <c r="F73" s="539">
        <f>SUM(F74:F80)</f>
        <v>0</v>
      </c>
      <c r="G73" s="540">
        <f t="shared" si="1"/>
        <v>0</v>
      </c>
    </row>
    <row r="74" spans="1:7" s="324" customFormat="1" ht="14.25" x14ac:dyDescent="0.25">
      <c r="A74" s="535" t="s">
        <v>705</v>
      </c>
      <c r="B74" s="541"/>
      <c r="C74" s="541"/>
      <c r="D74" s="539">
        <f t="shared" ref="D74:D80" si="2">B74+C74</f>
        <v>0</v>
      </c>
      <c r="E74" s="541"/>
      <c r="F74" s="541"/>
      <c r="G74" s="540">
        <f t="shared" ref="G74:G80" si="3">D74-E74</f>
        <v>0</v>
      </c>
    </row>
    <row r="75" spans="1:7" s="324" customFormat="1" ht="14.25" x14ac:dyDescent="0.25">
      <c r="A75" s="535" t="s">
        <v>314</v>
      </c>
      <c r="B75" s="541"/>
      <c r="C75" s="541"/>
      <c r="D75" s="539">
        <f t="shared" si="2"/>
        <v>0</v>
      </c>
      <c r="E75" s="541"/>
      <c r="F75" s="541"/>
      <c r="G75" s="540">
        <f t="shared" si="3"/>
        <v>0</v>
      </c>
    </row>
    <row r="76" spans="1:7" s="324" customFormat="1" ht="14.25" x14ac:dyDescent="0.25">
      <c r="A76" s="535" t="s">
        <v>315</v>
      </c>
      <c r="B76" s="541"/>
      <c r="C76" s="541"/>
      <c r="D76" s="539">
        <f t="shared" si="2"/>
        <v>0</v>
      </c>
      <c r="E76" s="541"/>
      <c r="F76" s="541"/>
      <c r="G76" s="540">
        <f t="shared" si="3"/>
        <v>0</v>
      </c>
    </row>
    <row r="77" spans="1:7" s="324" customFormat="1" ht="14.25" x14ac:dyDescent="0.25">
      <c r="A77" s="535" t="s">
        <v>316</v>
      </c>
      <c r="B77" s="541"/>
      <c r="C77" s="541"/>
      <c r="D77" s="539">
        <f t="shared" si="2"/>
        <v>0</v>
      </c>
      <c r="E77" s="541"/>
      <c r="F77" s="541"/>
      <c r="G77" s="540">
        <f t="shared" si="3"/>
        <v>0</v>
      </c>
    </row>
    <row r="78" spans="1:7" s="324" customFormat="1" ht="14.25" x14ac:dyDescent="0.25">
      <c r="A78" s="535" t="s">
        <v>317</v>
      </c>
      <c r="B78" s="541"/>
      <c r="C78" s="541"/>
      <c r="D78" s="539">
        <f t="shared" si="2"/>
        <v>0</v>
      </c>
      <c r="E78" s="541"/>
      <c r="F78" s="541"/>
      <c r="G78" s="540">
        <f t="shared" si="3"/>
        <v>0</v>
      </c>
    </row>
    <row r="79" spans="1:7" s="324" customFormat="1" ht="14.25" x14ac:dyDescent="0.25">
      <c r="A79" s="535" t="s">
        <v>318</v>
      </c>
      <c r="B79" s="541"/>
      <c r="C79" s="541"/>
      <c r="D79" s="539">
        <f t="shared" si="2"/>
        <v>0</v>
      </c>
      <c r="E79" s="541"/>
      <c r="F79" s="541"/>
      <c r="G79" s="540">
        <f t="shared" si="3"/>
        <v>0</v>
      </c>
    </row>
    <row r="80" spans="1:7" s="324" customFormat="1" ht="15" thickBot="1" x14ac:dyDescent="0.3">
      <c r="A80" s="537" t="s">
        <v>706</v>
      </c>
      <c r="B80" s="542"/>
      <c r="C80" s="542"/>
      <c r="D80" s="543">
        <f t="shared" si="2"/>
        <v>0</v>
      </c>
      <c r="E80" s="542"/>
      <c r="F80" s="542"/>
      <c r="G80" s="544">
        <f t="shared" si="3"/>
        <v>0</v>
      </c>
    </row>
    <row r="81" spans="1:7" s="324" customFormat="1" ht="15" thickBot="1" x14ac:dyDescent="0.3">
      <c r="A81" s="538" t="s">
        <v>707</v>
      </c>
      <c r="B81" s="511">
        <f>B73+B69+B61+B57+B47+B37+B27+B17+B9</f>
        <v>351005907.46999997</v>
      </c>
      <c r="C81" s="511">
        <f>C73+C69+C61+C57+C47+C37+C27+C17+C9</f>
        <v>375459412.4799999</v>
      </c>
      <c r="D81" s="511">
        <f>B81+C81</f>
        <v>726465319.94999981</v>
      </c>
      <c r="E81" s="511">
        <f>E73+E69+E61+E57+E47+E37+E27+E17+E9</f>
        <v>559479236.9000001</v>
      </c>
      <c r="F81" s="511">
        <f>F73+F69+F61+F57+F47+F37+F27+F17+F9</f>
        <v>559479236.9000001</v>
      </c>
      <c r="G81" s="545">
        <f>D81-E81</f>
        <v>166986083.04999971</v>
      </c>
    </row>
    <row r="82" spans="1:7" s="324" customFormat="1" ht="14.25" x14ac:dyDescent="0.25">
      <c r="A82" s="707"/>
      <c r="B82" s="708"/>
      <c r="C82" s="708"/>
      <c r="D82" s="708"/>
      <c r="E82" s="708"/>
      <c r="F82" s="708"/>
      <c r="G82" s="708"/>
    </row>
    <row r="83" spans="1:7" s="324" customFormat="1" ht="14.25" x14ac:dyDescent="0.25">
      <c r="A83" s="707"/>
      <c r="B83" s="708"/>
      <c r="C83" s="708"/>
      <c r="D83" s="708"/>
      <c r="E83" s="708"/>
      <c r="F83" s="708"/>
      <c r="G83" s="708"/>
    </row>
    <row r="84" spans="1:7" s="324" customFormat="1" ht="14.25" x14ac:dyDescent="0.25">
      <c r="A84" s="707"/>
      <c r="B84" s="708"/>
      <c r="C84" s="708"/>
      <c r="D84" s="708"/>
      <c r="E84" s="708"/>
      <c r="F84" s="708"/>
      <c r="G84" s="708"/>
    </row>
    <row r="85" spans="1:7" s="324" customFormat="1" ht="14.25" x14ac:dyDescent="0.25">
      <c r="A85" s="707"/>
      <c r="B85" s="708"/>
      <c r="C85" s="708"/>
      <c r="D85" s="708"/>
      <c r="E85" s="708"/>
      <c r="F85" s="708"/>
      <c r="G85" s="708"/>
    </row>
    <row r="86" spans="1:7" s="324" customFormat="1" ht="14.25" x14ac:dyDescent="0.25">
      <c r="A86" s="707"/>
      <c r="B86" s="708"/>
      <c r="C86" s="708"/>
      <c r="D86" s="708"/>
      <c r="E86" s="708"/>
      <c r="F86" s="708"/>
      <c r="G86" s="708"/>
    </row>
    <row r="87" spans="1:7" s="324" customFormat="1" ht="14.25" x14ac:dyDescent="0.25">
      <c r="A87" s="707"/>
      <c r="B87" s="708"/>
      <c r="C87" s="708"/>
      <c r="D87" s="708"/>
      <c r="E87" s="708"/>
      <c r="F87" s="708"/>
      <c r="G87" s="708"/>
    </row>
  </sheetData>
  <sheetProtection algorithmName="SHA-512" hashValue="J8VywmtI93FH+3bB/jn/SyGK3at8kr8tZ/r5qQpJi7tvbwGbGqy8MBIRLIzgDYkBsTCkKho/iRmWtj159TBiog==" saltValue="xE0vTFW74qvOHwZD9v1a4w==" spinCount="100000" sheet="1" scenarios="1" insertHyperlinks="0"/>
  <mergeCells count="7">
    <mergeCell ref="A7:A8"/>
    <mergeCell ref="A1:G1"/>
    <mergeCell ref="A2:G2"/>
    <mergeCell ref="A3:G3"/>
    <mergeCell ref="A4:G4"/>
    <mergeCell ref="A5:G5"/>
    <mergeCell ref="A6:E6"/>
  </mergeCells>
  <printOptions horizontalCentered="1"/>
  <pageMargins left="0.39370078740157483" right="0.39370078740157483" top="0.74803149606299213" bottom="0.74803149606299213" header="0.31496062992125984" footer="0.31496062992125984"/>
  <pageSetup scale="84" fitToHeight="3" orientation="landscape" r:id="rId1"/>
  <rowBreaks count="2" manualBreakCount="2">
    <brk id="35" max="6" man="1"/>
    <brk id="63" max="6"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I168"/>
  <sheetViews>
    <sheetView topLeftCell="A144" zoomScaleNormal="100" workbookViewId="0">
      <selection sqref="A1:H167"/>
    </sheetView>
  </sheetViews>
  <sheetFormatPr baseColWidth="10" defaultColWidth="11.42578125" defaultRowHeight="15" x14ac:dyDescent="0.25"/>
  <cols>
    <col min="1" max="1" width="6.140625" customWidth="1"/>
    <col min="2" max="2" width="49.5703125" customWidth="1"/>
    <col min="3" max="3" width="12.85546875" bestFit="1" customWidth="1"/>
    <col min="4" max="4" width="13.140625" bestFit="1" customWidth="1"/>
    <col min="5" max="5" width="12.5703125" bestFit="1" customWidth="1"/>
    <col min="6" max="8" width="13.140625" bestFit="1" customWidth="1"/>
  </cols>
  <sheetData>
    <row r="1" spans="1:8" s="802" customFormat="1" ht="15.75" x14ac:dyDescent="0.25">
      <c r="A1" s="1193" t="s">
        <v>94</v>
      </c>
      <c r="B1" s="1194"/>
      <c r="C1" s="1194"/>
      <c r="D1" s="1194"/>
      <c r="E1" s="1194"/>
      <c r="F1" s="1194"/>
      <c r="G1" s="1194"/>
      <c r="H1" s="1195"/>
    </row>
    <row r="2" spans="1:8" s="802" customFormat="1" ht="15.75" x14ac:dyDescent="0.25">
      <c r="A2" s="1201" t="str">
        <f>'ETCA-I-01'!A3:G3</f>
        <v>Consejo Estatal de Concertacion para la Obra Publica</v>
      </c>
      <c r="B2" s="1202"/>
      <c r="C2" s="1202"/>
      <c r="D2" s="1202"/>
      <c r="E2" s="1202"/>
      <c r="F2" s="1202"/>
      <c r="G2" s="1202"/>
      <c r="H2" s="1203"/>
    </row>
    <row r="3" spans="1:8" s="802" customFormat="1" x14ac:dyDescent="0.25">
      <c r="A3" s="1196" t="s">
        <v>708</v>
      </c>
      <c r="B3" s="1197"/>
      <c r="C3" s="1197"/>
      <c r="D3" s="1197"/>
      <c r="E3" s="1197"/>
      <c r="F3" s="1197"/>
      <c r="G3" s="1197"/>
      <c r="H3" s="1198"/>
    </row>
    <row r="4" spans="1:8" s="802" customFormat="1" x14ac:dyDescent="0.25">
      <c r="A4" s="1196" t="s">
        <v>709</v>
      </c>
      <c r="B4" s="1197"/>
      <c r="C4" s="1197"/>
      <c r="D4" s="1197"/>
      <c r="E4" s="1197"/>
      <c r="F4" s="1197"/>
      <c r="G4" s="1197"/>
      <c r="H4" s="1198"/>
    </row>
    <row r="5" spans="1:8" s="802" customFormat="1" x14ac:dyDescent="0.25">
      <c r="A5" s="1196" t="str">
        <f>'ETCA-10-A'!A4:I4</f>
        <v>Del 01 de Enero al 31 de Diciembre de 2016 (b)</v>
      </c>
      <c r="B5" s="1197"/>
      <c r="C5" s="1197"/>
      <c r="D5" s="1197"/>
      <c r="E5" s="1197"/>
      <c r="F5" s="1197"/>
      <c r="G5" s="1197"/>
      <c r="H5" s="1198"/>
    </row>
    <row r="6" spans="1:8" s="802" customFormat="1" ht="15.75" thickBot="1" x14ac:dyDescent="0.3">
      <c r="A6" s="1186" t="s">
        <v>160</v>
      </c>
      <c r="B6" s="1199"/>
      <c r="C6" s="1199"/>
      <c r="D6" s="1199"/>
      <c r="E6" s="1199"/>
      <c r="F6" s="1199"/>
      <c r="G6" s="1199"/>
      <c r="H6" s="1200"/>
    </row>
    <row r="7" spans="1:8" s="802" customFormat="1" ht="15.75" thickBot="1" x14ac:dyDescent="0.3">
      <c r="A7" s="1184" t="s">
        <v>161</v>
      </c>
      <c r="B7" s="1185"/>
      <c r="C7" s="1188" t="s">
        <v>710</v>
      </c>
      <c r="D7" s="1189"/>
      <c r="E7" s="1189"/>
      <c r="F7" s="1189"/>
      <c r="G7" s="1190"/>
      <c r="H7" s="1191" t="s">
        <v>711</v>
      </c>
    </row>
    <row r="8" spans="1:8" s="802" customFormat="1" ht="18.75" thickBot="1" x14ac:dyDescent="0.3">
      <c r="A8" s="1186"/>
      <c r="B8" s="1187"/>
      <c r="C8" s="896" t="s">
        <v>712</v>
      </c>
      <c r="D8" s="837" t="s">
        <v>713</v>
      </c>
      <c r="E8" s="896" t="s">
        <v>714</v>
      </c>
      <c r="F8" s="896" t="s">
        <v>563</v>
      </c>
      <c r="G8" s="896" t="s">
        <v>715</v>
      </c>
      <c r="H8" s="1192"/>
    </row>
    <row r="9" spans="1:8" s="802" customFormat="1" ht="3.75" customHeight="1" x14ac:dyDescent="0.25">
      <c r="A9" s="920"/>
      <c r="B9" s="931"/>
      <c r="C9" s="931"/>
      <c r="D9" s="932"/>
      <c r="E9" s="931"/>
      <c r="F9" s="931"/>
      <c r="G9" s="931"/>
      <c r="H9" s="933"/>
    </row>
    <row r="10" spans="1:8" x14ac:dyDescent="0.25">
      <c r="A10" s="1182" t="s">
        <v>716</v>
      </c>
      <c r="B10" s="1183"/>
      <c r="C10" s="831">
        <f t="shared" ref="C10:H10" si="0">+C11+C19+C29+C39+C49+C59+C63+C72+C76</f>
        <v>351005907.47000003</v>
      </c>
      <c r="D10" s="831">
        <f t="shared" si="0"/>
        <v>276559412.48000002</v>
      </c>
      <c r="E10" s="831">
        <f t="shared" si="0"/>
        <v>627565319.94999993</v>
      </c>
      <c r="F10" s="831">
        <f t="shared" si="0"/>
        <v>475746810.74000001</v>
      </c>
      <c r="G10" s="831">
        <f t="shared" si="0"/>
        <v>475746810.74000001</v>
      </c>
      <c r="H10" s="831">
        <f t="shared" si="0"/>
        <v>151818509.20999998</v>
      </c>
    </row>
    <row r="11" spans="1:8" x14ac:dyDescent="0.25">
      <c r="A11" s="1180" t="s">
        <v>717</v>
      </c>
      <c r="B11" s="1181"/>
      <c r="C11" s="832">
        <f>SUM(C12:C18)</f>
        <v>12673898.240000002</v>
      </c>
      <c r="D11" s="832">
        <f t="shared" ref="D11:H11" si="1">SUM(D12:D18)</f>
        <v>9117023.1500000022</v>
      </c>
      <c r="E11" s="835">
        <f t="shared" si="1"/>
        <v>21790921.390000001</v>
      </c>
      <c r="F11" s="832">
        <f t="shared" si="1"/>
        <v>21757960.810000002</v>
      </c>
      <c r="G11" s="832">
        <f t="shared" si="1"/>
        <v>21757960.810000002</v>
      </c>
      <c r="H11" s="832">
        <f t="shared" si="1"/>
        <v>32960.580000000075</v>
      </c>
    </row>
    <row r="12" spans="1:8" x14ac:dyDescent="0.25">
      <c r="A12" s="895"/>
      <c r="B12" s="803" t="s">
        <v>718</v>
      </c>
      <c r="C12" s="834">
        <f>+'ETCA-II-11 '!B10</f>
        <v>4810655.4000000004</v>
      </c>
      <c r="D12" s="834">
        <f>+'ETCA-II-11 '!C10</f>
        <v>8291245.7699999996</v>
      </c>
      <c r="E12" s="835">
        <f>C12+D12</f>
        <v>13101901.17</v>
      </c>
      <c r="F12" s="834">
        <f>+'ETCA-II-11 '!E10</f>
        <v>13101901.17</v>
      </c>
      <c r="G12" s="834">
        <f>+'ETCA-II-11 '!F10</f>
        <v>13101901.17</v>
      </c>
      <c r="H12" s="833">
        <f t="shared" ref="H12:H18" si="2">+E12-F12</f>
        <v>0</v>
      </c>
    </row>
    <row r="13" spans="1:8" x14ac:dyDescent="0.25">
      <c r="A13" s="895"/>
      <c r="B13" s="803" t="s">
        <v>719</v>
      </c>
      <c r="C13" s="834">
        <f>+'ETCA-II-11 '!B11</f>
        <v>0</v>
      </c>
      <c r="D13" s="834">
        <f>+'ETCA-II-11 '!C11</f>
        <v>2550959.21</v>
      </c>
      <c r="E13" s="835">
        <f t="shared" ref="E13:E77" si="3">C13+D13</f>
        <v>2550959.21</v>
      </c>
      <c r="F13" s="834">
        <f>+'ETCA-II-11 '!E11</f>
        <v>2550959.2000000002</v>
      </c>
      <c r="G13" s="834">
        <f>+'ETCA-II-11 '!F11</f>
        <v>2550959.2000000002</v>
      </c>
      <c r="H13" s="833">
        <f t="shared" si="2"/>
        <v>9.9999997764825821E-3</v>
      </c>
    </row>
    <row r="14" spans="1:8" x14ac:dyDescent="0.25">
      <c r="A14" s="895"/>
      <c r="B14" s="803" t="s">
        <v>720</v>
      </c>
      <c r="C14" s="834">
        <f>+'ETCA-II-11 '!B12</f>
        <v>4378951.2</v>
      </c>
      <c r="D14" s="834">
        <f>+'ETCA-II-11 '!C12</f>
        <v>-2623074.02</v>
      </c>
      <c r="E14" s="835">
        <f t="shared" si="3"/>
        <v>1755877.1800000002</v>
      </c>
      <c r="F14" s="834">
        <f>+'ETCA-II-11 '!E12</f>
        <v>1726418.85</v>
      </c>
      <c r="G14" s="834">
        <f>+'ETCA-II-11 '!F12</f>
        <v>1726418.85</v>
      </c>
      <c r="H14" s="833">
        <f t="shared" si="2"/>
        <v>29458.330000000075</v>
      </c>
    </row>
    <row r="15" spans="1:8" x14ac:dyDescent="0.25">
      <c r="A15" s="895"/>
      <c r="B15" s="803" t="s">
        <v>721</v>
      </c>
      <c r="C15" s="834">
        <f>+'ETCA-II-11 '!B13</f>
        <v>3484291.64</v>
      </c>
      <c r="D15" s="834">
        <f>+'ETCA-II-11 '!C13</f>
        <v>783171.3899999999</v>
      </c>
      <c r="E15" s="835">
        <f t="shared" si="3"/>
        <v>4267463.03</v>
      </c>
      <c r="F15" s="834">
        <f>+'ETCA-II-11 '!E13</f>
        <v>4263960.79</v>
      </c>
      <c r="G15" s="834">
        <f>+'ETCA-II-11 '!F13</f>
        <v>4263960.79</v>
      </c>
      <c r="H15" s="833">
        <f t="shared" si="2"/>
        <v>3502.2400000002235</v>
      </c>
    </row>
    <row r="16" spans="1:8" x14ac:dyDescent="0.25">
      <c r="A16" s="895"/>
      <c r="B16" s="803" t="s">
        <v>722</v>
      </c>
      <c r="C16" s="834">
        <f>+'ETCA-II-11 '!B14</f>
        <v>0</v>
      </c>
      <c r="D16" s="834">
        <f>+'ETCA-II-11 '!C14</f>
        <v>114720.8</v>
      </c>
      <c r="E16" s="835">
        <f t="shared" si="3"/>
        <v>114720.8</v>
      </c>
      <c r="F16" s="834">
        <f>+'ETCA-II-11 '!E14</f>
        <v>114720.8</v>
      </c>
      <c r="G16" s="834">
        <f>+'ETCA-II-11 '!F14</f>
        <v>114720.8</v>
      </c>
      <c r="H16" s="833">
        <f t="shared" si="2"/>
        <v>0</v>
      </c>
    </row>
    <row r="17" spans="1:8" x14ac:dyDescent="0.25">
      <c r="A17" s="895"/>
      <c r="B17" s="803" t="s">
        <v>723</v>
      </c>
      <c r="C17" s="834">
        <v>0</v>
      </c>
      <c r="D17" s="834">
        <v>0</v>
      </c>
      <c r="E17" s="835">
        <f t="shared" si="3"/>
        <v>0</v>
      </c>
      <c r="F17" s="834">
        <v>0</v>
      </c>
      <c r="G17" s="834">
        <v>0</v>
      </c>
      <c r="H17" s="833">
        <f t="shared" si="2"/>
        <v>0</v>
      </c>
    </row>
    <row r="18" spans="1:8" x14ac:dyDescent="0.25">
      <c r="A18" s="895"/>
      <c r="B18" s="803" t="s">
        <v>724</v>
      </c>
      <c r="C18" s="834">
        <v>0</v>
      </c>
      <c r="D18" s="834">
        <v>0</v>
      </c>
      <c r="E18" s="835">
        <f t="shared" si="3"/>
        <v>0</v>
      </c>
      <c r="F18" s="834">
        <v>0</v>
      </c>
      <c r="G18" s="834">
        <v>0</v>
      </c>
      <c r="H18" s="833">
        <f t="shared" si="2"/>
        <v>0</v>
      </c>
    </row>
    <row r="19" spans="1:8" x14ac:dyDescent="0.25">
      <c r="A19" s="1180" t="s">
        <v>725</v>
      </c>
      <c r="B19" s="1181"/>
      <c r="C19" s="832">
        <f>SUM(C20:C28)</f>
        <v>1564130.78</v>
      </c>
      <c r="D19" s="832">
        <f t="shared" ref="D19:H19" si="4">SUM(D20:D28)</f>
        <v>403408.4</v>
      </c>
      <c r="E19" s="835">
        <f t="shared" si="4"/>
        <v>1967539.1800000002</v>
      </c>
      <c r="F19" s="832">
        <f t="shared" si="4"/>
        <v>1860757.6700000002</v>
      </c>
      <c r="G19" s="832">
        <f t="shared" si="4"/>
        <v>1860757.6700000002</v>
      </c>
      <c r="H19" s="832">
        <f t="shared" si="4"/>
        <v>106781.50999999991</v>
      </c>
    </row>
    <row r="20" spans="1:8" x14ac:dyDescent="0.25">
      <c r="A20" s="895"/>
      <c r="B20" s="803" t="s">
        <v>726</v>
      </c>
      <c r="C20" s="834">
        <f>+'ETCA-II-11 '!B18</f>
        <v>655932.37999999989</v>
      </c>
      <c r="D20" s="834">
        <f>+'ETCA-II-11 '!C18</f>
        <v>-57651.29</v>
      </c>
      <c r="E20" s="835">
        <f t="shared" si="3"/>
        <v>598281.08999999985</v>
      </c>
      <c r="F20" s="834">
        <f>+'ETCA-II-11 '!E18</f>
        <v>559613.94999999995</v>
      </c>
      <c r="G20" s="834">
        <f>+'ETCA-II-11 '!F18</f>
        <v>559613.94999999995</v>
      </c>
      <c r="H20" s="833">
        <f t="shared" ref="H20:H83" si="5">+E20-F20</f>
        <v>38667.139999999898</v>
      </c>
    </row>
    <row r="21" spans="1:8" x14ac:dyDescent="0.25">
      <c r="A21" s="895"/>
      <c r="B21" s="803" t="s">
        <v>727</v>
      </c>
      <c r="C21" s="834">
        <f>+'ETCA-II-11 '!B19</f>
        <v>42797.88</v>
      </c>
      <c r="D21" s="834">
        <f>+'ETCA-II-11 '!C19</f>
        <v>103080.52</v>
      </c>
      <c r="E21" s="835">
        <f t="shared" si="3"/>
        <v>145878.39999999999</v>
      </c>
      <c r="F21" s="834">
        <f>+'ETCA-II-11 '!E19</f>
        <v>139314.47</v>
      </c>
      <c r="G21" s="834">
        <f>+'ETCA-II-11 '!F19</f>
        <v>139314.47</v>
      </c>
      <c r="H21" s="833">
        <f t="shared" si="5"/>
        <v>6563.929999999993</v>
      </c>
    </row>
    <row r="22" spans="1:8" x14ac:dyDescent="0.25">
      <c r="A22" s="895"/>
      <c r="B22" s="803" t="s">
        <v>728</v>
      </c>
      <c r="C22" s="834">
        <f>+'ETCA-II-11 '!B20</f>
        <v>0</v>
      </c>
      <c r="D22" s="834">
        <f>+'ETCA-II-11 '!C20</f>
        <v>100</v>
      </c>
      <c r="E22" s="835">
        <f t="shared" si="3"/>
        <v>100</v>
      </c>
      <c r="F22" s="834">
        <f>+'ETCA-II-11 '!E20</f>
        <v>95.5</v>
      </c>
      <c r="G22" s="834">
        <f>+'ETCA-II-11 '!F20</f>
        <v>95.5</v>
      </c>
      <c r="H22" s="833">
        <f t="shared" si="5"/>
        <v>4.5</v>
      </c>
    </row>
    <row r="23" spans="1:8" x14ac:dyDescent="0.25">
      <c r="A23" s="895"/>
      <c r="B23" s="803" t="s">
        <v>729</v>
      </c>
      <c r="C23" s="834">
        <f>+'ETCA-II-11 '!B21</f>
        <v>5000.16</v>
      </c>
      <c r="D23" s="834">
        <f>+'ETCA-II-11 '!C21</f>
        <v>14405.97</v>
      </c>
      <c r="E23" s="835">
        <f t="shared" si="3"/>
        <v>19406.129999999997</v>
      </c>
      <c r="F23" s="834">
        <f>+'ETCA-II-11 '!E21</f>
        <v>17405.97</v>
      </c>
      <c r="G23" s="834">
        <f>+'ETCA-II-11 '!F21</f>
        <v>17405.97</v>
      </c>
      <c r="H23" s="833">
        <f t="shared" si="5"/>
        <v>2000.1599999999962</v>
      </c>
    </row>
    <row r="24" spans="1:8" x14ac:dyDescent="0.25">
      <c r="A24" s="895"/>
      <c r="B24" s="803" t="s">
        <v>730</v>
      </c>
      <c r="C24" s="834">
        <f>+'ETCA-II-11 '!B22</f>
        <v>0</v>
      </c>
      <c r="D24" s="834">
        <f>+'ETCA-II-11 '!C22</f>
        <v>95</v>
      </c>
      <c r="E24" s="835">
        <f t="shared" si="3"/>
        <v>95</v>
      </c>
      <c r="F24" s="834">
        <f>+'ETCA-II-11 '!E22</f>
        <v>95</v>
      </c>
      <c r="G24" s="834">
        <f>+'ETCA-II-11 '!F22</f>
        <v>95</v>
      </c>
      <c r="H24" s="833">
        <f t="shared" si="5"/>
        <v>0</v>
      </c>
    </row>
    <row r="25" spans="1:8" x14ac:dyDescent="0.25">
      <c r="A25" s="895"/>
      <c r="B25" s="803" t="s">
        <v>731</v>
      </c>
      <c r="C25" s="834">
        <f>+'ETCA-II-11 '!B23</f>
        <v>807000.12</v>
      </c>
      <c r="D25" s="834">
        <f>+'ETCA-II-11 '!C23</f>
        <v>50360.050000000047</v>
      </c>
      <c r="E25" s="835">
        <f t="shared" si="3"/>
        <v>857360.17</v>
      </c>
      <c r="F25" s="834">
        <f>+'ETCA-II-11 '!E23</f>
        <v>834022.56</v>
      </c>
      <c r="G25" s="834">
        <f>+'ETCA-II-11 '!F23</f>
        <v>834022.56</v>
      </c>
      <c r="H25" s="833">
        <f t="shared" si="5"/>
        <v>23337.609999999986</v>
      </c>
    </row>
    <row r="26" spans="1:8" x14ac:dyDescent="0.25">
      <c r="A26" s="895"/>
      <c r="B26" s="803" t="s">
        <v>732</v>
      </c>
      <c r="C26" s="834">
        <f>+'ETCA-II-11 '!B24</f>
        <v>5000.04</v>
      </c>
      <c r="D26" s="834">
        <f>+'ETCA-II-11 '!C24</f>
        <v>-1027.8000000000002</v>
      </c>
      <c r="E26" s="835">
        <f t="shared" si="3"/>
        <v>3972.24</v>
      </c>
      <c r="F26" s="834">
        <f>+'ETCA-II-11 '!E24</f>
        <v>3506.6</v>
      </c>
      <c r="G26" s="834">
        <f>+'ETCA-II-11 '!F24</f>
        <v>3506.6</v>
      </c>
      <c r="H26" s="833">
        <f t="shared" si="5"/>
        <v>465.63999999999987</v>
      </c>
    </row>
    <row r="27" spans="1:8" x14ac:dyDescent="0.25">
      <c r="A27" s="895"/>
      <c r="B27" s="803" t="s">
        <v>733</v>
      </c>
      <c r="C27" s="834">
        <f>+'ETCA-II-11 '!B25</f>
        <v>0</v>
      </c>
      <c r="D27" s="834">
        <f>+'ETCA-II-11 '!C25</f>
        <v>14811.09</v>
      </c>
      <c r="E27" s="835">
        <f t="shared" si="3"/>
        <v>14811.09</v>
      </c>
      <c r="F27" s="834">
        <f>+'ETCA-II-11 '!E25</f>
        <v>14811.09</v>
      </c>
      <c r="G27" s="834">
        <f>+'ETCA-II-11 '!F25</f>
        <v>14811.09</v>
      </c>
      <c r="H27" s="833">
        <f t="shared" si="5"/>
        <v>0</v>
      </c>
    </row>
    <row r="28" spans="1:8" x14ac:dyDescent="0.25">
      <c r="A28" s="895"/>
      <c r="B28" s="803" t="s">
        <v>734</v>
      </c>
      <c r="C28" s="834">
        <f>+'ETCA-II-11 '!B26</f>
        <v>48400.2</v>
      </c>
      <c r="D28" s="834">
        <f>+'ETCA-II-11 '!C26</f>
        <v>279234.86</v>
      </c>
      <c r="E28" s="835">
        <f t="shared" si="3"/>
        <v>327635.06</v>
      </c>
      <c r="F28" s="834">
        <f>+'ETCA-II-11 '!E26</f>
        <v>291892.52999999997</v>
      </c>
      <c r="G28" s="834">
        <f>+'ETCA-II-11 '!F26</f>
        <v>291892.52999999997</v>
      </c>
      <c r="H28" s="833">
        <f t="shared" si="5"/>
        <v>35742.530000000028</v>
      </c>
    </row>
    <row r="29" spans="1:8" x14ac:dyDescent="0.25">
      <c r="A29" s="1180" t="s">
        <v>735</v>
      </c>
      <c r="B29" s="1181"/>
      <c r="C29" s="832">
        <f>SUM(C30:C38)</f>
        <v>3433733.45</v>
      </c>
      <c r="D29" s="832">
        <f t="shared" ref="D29:H29" si="6">SUM(D30:D38)</f>
        <v>150758.90000000002</v>
      </c>
      <c r="E29" s="835">
        <f t="shared" si="6"/>
        <v>3584492.35</v>
      </c>
      <c r="F29" s="832">
        <f t="shared" si="6"/>
        <v>3492496.25</v>
      </c>
      <c r="G29" s="832">
        <f t="shared" si="6"/>
        <v>3492496.25</v>
      </c>
      <c r="H29" s="832">
        <f t="shared" si="6"/>
        <v>91996.100000000355</v>
      </c>
    </row>
    <row r="30" spans="1:8" x14ac:dyDescent="0.25">
      <c r="A30" s="895"/>
      <c r="B30" s="803" t="s">
        <v>736</v>
      </c>
      <c r="C30" s="834">
        <f>+'ETCA-II-11 '!B28</f>
        <v>521349.12</v>
      </c>
      <c r="D30" s="834">
        <f>+'ETCA-II-11 '!C28</f>
        <v>-13489.839999999997</v>
      </c>
      <c r="E30" s="835">
        <f t="shared" si="3"/>
        <v>507859.28</v>
      </c>
      <c r="F30" s="834">
        <f>+'ETCA-II-11 '!E28</f>
        <v>503090.51999999996</v>
      </c>
      <c r="G30" s="834">
        <f>+'ETCA-II-11 '!F28</f>
        <v>503090.51999999996</v>
      </c>
      <c r="H30" s="833">
        <f t="shared" si="5"/>
        <v>4768.7600000000675</v>
      </c>
    </row>
    <row r="31" spans="1:8" x14ac:dyDescent="0.25">
      <c r="A31" s="895"/>
      <c r="B31" s="803" t="s">
        <v>737</v>
      </c>
      <c r="C31" s="834">
        <f>+'ETCA-II-11 '!B29</f>
        <v>144999.24</v>
      </c>
      <c r="D31" s="834">
        <f>+'ETCA-II-11 '!C29</f>
        <v>50191.210000000006</v>
      </c>
      <c r="E31" s="835">
        <f t="shared" si="3"/>
        <v>195190.45</v>
      </c>
      <c r="F31" s="834">
        <f>+'ETCA-II-11 '!E29</f>
        <v>194962.36</v>
      </c>
      <c r="G31" s="834">
        <f>+'ETCA-II-11 '!F29</f>
        <v>194962.36</v>
      </c>
      <c r="H31" s="833">
        <f t="shared" si="5"/>
        <v>228.09000000002561</v>
      </c>
    </row>
    <row r="32" spans="1:8" x14ac:dyDescent="0.25">
      <c r="A32" s="895"/>
      <c r="B32" s="803" t="s">
        <v>738</v>
      </c>
      <c r="C32" s="834">
        <f>+'ETCA-II-11 '!B30</f>
        <v>775199.76</v>
      </c>
      <c r="D32" s="834">
        <f>+'ETCA-II-11 '!C30</f>
        <v>-12547.470000000001</v>
      </c>
      <c r="E32" s="835">
        <f t="shared" si="3"/>
        <v>762652.29</v>
      </c>
      <c r="F32" s="834">
        <f>+'ETCA-II-11 '!E30</f>
        <v>761811.91999999993</v>
      </c>
      <c r="G32" s="834">
        <f>+'ETCA-II-11 '!F30</f>
        <v>761811.91999999993</v>
      </c>
      <c r="H32" s="833">
        <f t="shared" si="5"/>
        <v>840.37000000011176</v>
      </c>
    </row>
    <row r="33" spans="1:8" x14ac:dyDescent="0.25">
      <c r="A33" s="919"/>
      <c r="B33" s="871" t="s">
        <v>739</v>
      </c>
      <c r="C33" s="834">
        <f>+'ETCA-II-11 '!B31</f>
        <v>292999.92</v>
      </c>
      <c r="D33" s="834">
        <f>+'ETCA-II-11 '!C31</f>
        <v>-50741.87999999999</v>
      </c>
      <c r="E33" s="835">
        <f t="shared" si="3"/>
        <v>242258.03999999998</v>
      </c>
      <c r="F33" s="834">
        <f>+'ETCA-II-11 '!E31</f>
        <v>237043.63</v>
      </c>
      <c r="G33" s="834">
        <f>+'ETCA-II-11 '!F31</f>
        <v>237043.63</v>
      </c>
      <c r="H33" s="833">
        <f t="shared" si="5"/>
        <v>5214.4099999999744</v>
      </c>
    </row>
    <row r="34" spans="1:8" x14ac:dyDescent="0.25">
      <c r="A34" s="919"/>
      <c r="B34" s="871" t="s">
        <v>740</v>
      </c>
      <c r="C34" s="834">
        <f>+'ETCA-II-11 '!B32</f>
        <v>573386.28</v>
      </c>
      <c r="D34" s="834">
        <f>+'ETCA-II-11 '!C32</f>
        <v>95404.170000000013</v>
      </c>
      <c r="E34" s="835">
        <f t="shared" si="3"/>
        <v>668790.45000000007</v>
      </c>
      <c r="F34" s="834">
        <f>+'ETCA-II-11 '!E32</f>
        <v>659240.53</v>
      </c>
      <c r="G34" s="834">
        <f>+'ETCA-II-11 '!F32</f>
        <v>659240.53</v>
      </c>
      <c r="H34" s="833">
        <f t="shared" si="5"/>
        <v>9549.9200000000419</v>
      </c>
    </row>
    <row r="35" spans="1:8" x14ac:dyDescent="0.25">
      <c r="A35" s="895"/>
      <c r="B35" s="871" t="s">
        <v>741</v>
      </c>
      <c r="C35" s="834">
        <f>+'ETCA-II-11 '!B33</f>
        <v>221000.04</v>
      </c>
      <c r="D35" s="834">
        <f>+'ETCA-II-11 '!C33</f>
        <v>385239.40999999992</v>
      </c>
      <c r="E35" s="835">
        <f t="shared" si="3"/>
        <v>606239.44999999995</v>
      </c>
      <c r="F35" s="834">
        <f>+'ETCA-II-11 '!E33</f>
        <v>569059.44999999995</v>
      </c>
      <c r="G35" s="834">
        <f>+'ETCA-II-11 '!F33</f>
        <v>569059.44999999995</v>
      </c>
      <c r="H35" s="833">
        <f t="shared" si="5"/>
        <v>37180</v>
      </c>
    </row>
    <row r="36" spans="1:8" ht="15.75" thickBot="1" x14ac:dyDescent="0.3">
      <c r="A36" s="870"/>
      <c r="B36" s="804" t="s">
        <v>742</v>
      </c>
      <c r="C36" s="848">
        <f>+'ETCA-II-11 '!B34</f>
        <v>800799.05</v>
      </c>
      <c r="D36" s="848">
        <f>+'ETCA-II-11 '!C34</f>
        <v>-247839.65999999997</v>
      </c>
      <c r="E36" s="849">
        <f t="shared" si="3"/>
        <v>552959.39000000013</v>
      </c>
      <c r="F36" s="848">
        <f>+'ETCA-II-11 '!E34</f>
        <v>519944</v>
      </c>
      <c r="G36" s="848">
        <f>+'ETCA-II-11 '!F34</f>
        <v>519944</v>
      </c>
      <c r="H36" s="850">
        <f t="shared" si="5"/>
        <v>33015.39000000013</v>
      </c>
    </row>
    <row r="37" spans="1:8" x14ac:dyDescent="0.25">
      <c r="A37" s="895"/>
      <c r="B37" s="803" t="s">
        <v>743</v>
      </c>
      <c r="C37" s="834">
        <f>+'ETCA-II-11 '!B35</f>
        <v>104000.04</v>
      </c>
      <c r="D37" s="834">
        <f>+'ETCA-II-11 '!C35</f>
        <v>-73382.039999999994</v>
      </c>
      <c r="E37" s="835">
        <f t="shared" si="3"/>
        <v>30618</v>
      </c>
      <c r="F37" s="834">
        <f>+'ETCA-II-11 '!E35</f>
        <v>29398</v>
      </c>
      <c r="G37" s="834">
        <f>+'ETCA-II-11 '!F35</f>
        <v>29398</v>
      </c>
      <c r="H37" s="833">
        <f t="shared" si="5"/>
        <v>1220</v>
      </c>
    </row>
    <row r="38" spans="1:8" x14ac:dyDescent="0.25">
      <c r="A38" s="895"/>
      <c r="B38" s="803" t="s">
        <v>744</v>
      </c>
      <c r="C38" s="834">
        <f>+'ETCA-II-11 '!B36</f>
        <v>0</v>
      </c>
      <c r="D38" s="834">
        <f>+'ETCA-II-11 '!C36</f>
        <v>17925</v>
      </c>
      <c r="E38" s="835">
        <f t="shared" si="3"/>
        <v>17925</v>
      </c>
      <c r="F38" s="834">
        <f>+'ETCA-II-11 '!E36</f>
        <v>17945.84</v>
      </c>
      <c r="G38" s="834">
        <f>+'ETCA-II-11 '!F36</f>
        <v>17945.84</v>
      </c>
      <c r="H38" s="833">
        <f t="shared" si="5"/>
        <v>-20.840000000000146</v>
      </c>
    </row>
    <row r="39" spans="1:8" x14ac:dyDescent="0.25">
      <c r="A39" s="1180" t="s">
        <v>745</v>
      </c>
      <c r="B39" s="1181"/>
      <c r="C39" s="832">
        <f t="shared" ref="C39:H39" si="7">SUM(C40:C48)</f>
        <v>0</v>
      </c>
      <c r="D39" s="832">
        <f t="shared" si="7"/>
        <v>0</v>
      </c>
      <c r="E39" s="832">
        <f t="shared" si="7"/>
        <v>0</v>
      </c>
      <c r="F39" s="832">
        <f t="shared" si="7"/>
        <v>0</v>
      </c>
      <c r="G39" s="832">
        <f t="shared" si="7"/>
        <v>0</v>
      </c>
      <c r="H39" s="832">
        <f t="shared" si="7"/>
        <v>0</v>
      </c>
    </row>
    <row r="40" spans="1:8" x14ac:dyDescent="0.25">
      <c r="A40" s="895"/>
      <c r="B40" s="803" t="s">
        <v>746</v>
      </c>
      <c r="C40" s="834"/>
      <c r="D40" s="834"/>
      <c r="E40" s="835">
        <f t="shared" si="3"/>
        <v>0</v>
      </c>
      <c r="F40" s="834"/>
      <c r="G40" s="834"/>
      <c r="H40" s="833">
        <f t="shared" si="5"/>
        <v>0</v>
      </c>
    </row>
    <row r="41" spans="1:8" x14ac:dyDescent="0.25">
      <c r="A41" s="895"/>
      <c r="B41" s="803" t="s">
        <v>747</v>
      </c>
      <c r="C41" s="834"/>
      <c r="D41" s="834"/>
      <c r="E41" s="835">
        <f t="shared" si="3"/>
        <v>0</v>
      </c>
      <c r="F41" s="834"/>
      <c r="G41" s="834"/>
      <c r="H41" s="833">
        <f t="shared" si="5"/>
        <v>0</v>
      </c>
    </row>
    <row r="42" spans="1:8" x14ac:dyDescent="0.25">
      <c r="A42" s="895"/>
      <c r="B42" s="803" t="s">
        <v>748</v>
      </c>
      <c r="C42" s="834"/>
      <c r="D42" s="834"/>
      <c r="E42" s="835">
        <f t="shared" si="3"/>
        <v>0</v>
      </c>
      <c r="F42" s="834"/>
      <c r="G42" s="834"/>
      <c r="H42" s="833">
        <f t="shared" si="5"/>
        <v>0</v>
      </c>
    </row>
    <row r="43" spans="1:8" x14ac:dyDescent="0.25">
      <c r="A43" s="895"/>
      <c r="B43" s="803" t="s">
        <v>749</v>
      </c>
      <c r="C43" s="834"/>
      <c r="D43" s="834"/>
      <c r="E43" s="835">
        <f t="shared" si="3"/>
        <v>0</v>
      </c>
      <c r="F43" s="834"/>
      <c r="G43" s="834"/>
      <c r="H43" s="833">
        <f t="shared" si="5"/>
        <v>0</v>
      </c>
    </row>
    <row r="44" spans="1:8" x14ac:dyDescent="0.25">
      <c r="A44" s="895"/>
      <c r="B44" s="803" t="s">
        <v>750</v>
      </c>
      <c r="C44" s="834"/>
      <c r="D44" s="834"/>
      <c r="E44" s="835">
        <f t="shared" si="3"/>
        <v>0</v>
      </c>
      <c r="F44" s="834"/>
      <c r="G44" s="834"/>
      <c r="H44" s="833">
        <f t="shared" si="5"/>
        <v>0</v>
      </c>
    </row>
    <row r="45" spans="1:8" x14ac:dyDescent="0.25">
      <c r="A45" s="895"/>
      <c r="B45" s="803" t="s">
        <v>751</v>
      </c>
      <c r="C45" s="834"/>
      <c r="D45" s="834"/>
      <c r="E45" s="835">
        <f t="shared" si="3"/>
        <v>0</v>
      </c>
      <c r="F45" s="834"/>
      <c r="G45" s="834"/>
      <c r="H45" s="833">
        <f t="shared" si="5"/>
        <v>0</v>
      </c>
    </row>
    <row r="46" spans="1:8" x14ac:dyDescent="0.25">
      <c r="A46" s="895"/>
      <c r="B46" s="803" t="s">
        <v>752</v>
      </c>
      <c r="C46" s="834"/>
      <c r="D46" s="834"/>
      <c r="E46" s="835">
        <f t="shared" si="3"/>
        <v>0</v>
      </c>
      <c r="F46" s="834"/>
      <c r="G46" s="834"/>
      <c r="H46" s="833">
        <f t="shared" si="5"/>
        <v>0</v>
      </c>
    </row>
    <row r="47" spans="1:8" x14ac:dyDescent="0.25">
      <c r="A47" s="895"/>
      <c r="B47" s="803" t="s">
        <v>753</v>
      </c>
      <c r="C47" s="834"/>
      <c r="D47" s="834"/>
      <c r="E47" s="835">
        <f t="shared" si="3"/>
        <v>0</v>
      </c>
      <c r="F47" s="834"/>
      <c r="G47" s="834"/>
      <c r="H47" s="833">
        <f t="shared" si="5"/>
        <v>0</v>
      </c>
    </row>
    <row r="48" spans="1:8" x14ac:dyDescent="0.25">
      <c r="A48" s="895"/>
      <c r="B48" s="803" t="s">
        <v>754</v>
      </c>
      <c r="C48" s="834"/>
      <c r="D48" s="834"/>
      <c r="E48" s="835">
        <f t="shared" si="3"/>
        <v>0</v>
      </c>
      <c r="F48" s="834"/>
      <c r="G48" s="834"/>
      <c r="H48" s="833">
        <f t="shared" si="5"/>
        <v>0</v>
      </c>
    </row>
    <row r="49" spans="1:8" x14ac:dyDescent="0.25">
      <c r="A49" s="1180" t="s">
        <v>755</v>
      </c>
      <c r="B49" s="1181"/>
      <c r="C49" s="832">
        <f>SUM(C50:C58)</f>
        <v>0</v>
      </c>
      <c r="D49" s="832">
        <f t="shared" ref="D49:H49" si="8">SUM(D50:D58)</f>
        <v>1085056.1199999999</v>
      </c>
      <c r="E49" s="835">
        <f t="shared" si="8"/>
        <v>1085056.1199999999</v>
      </c>
      <c r="F49" s="832">
        <f t="shared" si="8"/>
        <v>1084953.1199999999</v>
      </c>
      <c r="G49" s="832">
        <f t="shared" si="8"/>
        <v>1084953.1199999999</v>
      </c>
      <c r="H49" s="832">
        <f t="shared" si="8"/>
        <v>103</v>
      </c>
    </row>
    <row r="50" spans="1:8" x14ac:dyDescent="0.25">
      <c r="A50" s="895"/>
      <c r="B50" s="803" t="s">
        <v>756</v>
      </c>
      <c r="C50" s="834">
        <f>+'ETCA-II-11 '!B48</f>
        <v>0</v>
      </c>
      <c r="D50" s="834">
        <f>+'ETCA-II-11 '!C48</f>
        <v>115465.13</v>
      </c>
      <c r="E50" s="835">
        <f t="shared" si="3"/>
        <v>115465.13</v>
      </c>
      <c r="F50" s="834">
        <f>+'ETCA-II-11 '!E48</f>
        <v>115363.13</v>
      </c>
      <c r="G50" s="834">
        <f>+'ETCA-II-11 '!F48</f>
        <v>115363.13</v>
      </c>
      <c r="H50" s="833">
        <f t="shared" si="5"/>
        <v>102</v>
      </c>
    </row>
    <row r="51" spans="1:8" x14ac:dyDescent="0.25">
      <c r="A51" s="895"/>
      <c r="B51" s="803" t="s">
        <v>757</v>
      </c>
      <c r="C51" s="834">
        <v>0</v>
      </c>
      <c r="D51" s="834">
        <v>0</v>
      </c>
      <c r="E51" s="835">
        <f t="shared" si="3"/>
        <v>0</v>
      </c>
      <c r="F51" s="834">
        <v>0</v>
      </c>
      <c r="G51" s="834">
        <v>0</v>
      </c>
      <c r="H51" s="833">
        <f t="shared" si="5"/>
        <v>0</v>
      </c>
    </row>
    <row r="52" spans="1:8" x14ac:dyDescent="0.25">
      <c r="A52" s="895"/>
      <c r="B52" s="803" t="s">
        <v>758</v>
      </c>
      <c r="C52" s="834"/>
      <c r="D52" s="834"/>
      <c r="E52" s="835">
        <f t="shared" si="3"/>
        <v>0</v>
      </c>
      <c r="F52" s="834"/>
      <c r="G52" s="834"/>
      <c r="H52" s="833">
        <f t="shared" si="5"/>
        <v>0</v>
      </c>
    </row>
    <row r="53" spans="1:8" x14ac:dyDescent="0.25">
      <c r="A53" s="895"/>
      <c r="B53" s="803" t="s">
        <v>759</v>
      </c>
      <c r="C53" s="834">
        <f>+'ETCA-II-11 '!B51</f>
        <v>0</v>
      </c>
      <c r="D53" s="834">
        <f>+'ETCA-II-11 '!C51</f>
        <v>936901</v>
      </c>
      <c r="E53" s="835">
        <f t="shared" si="3"/>
        <v>936901</v>
      </c>
      <c r="F53" s="834">
        <f>+'ETCA-II-11 '!E51</f>
        <v>936900</v>
      </c>
      <c r="G53" s="834">
        <f>+'ETCA-II-11 '!F51</f>
        <v>936900</v>
      </c>
      <c r="H53" s="833">
        <f t="shared" si="5"/>
        <v>1</v>
      </c>
    </row>
    <row r="54" spans="1:8" x14ac:dyDescent="0.25">
      <c r="A54" s="895"/>
      <c r="B54" s="803" t="s">
        <v>760</v>
      </c>
      <c r="C54" s="834"/>
      <c r="D54" s="834"/>
      <c r="E54" s="835">
        <f t="shared" si="3"/>
        <v>0</v>
      </c>
      <c r="F54" s="834"/>
      <c r="G54" s="834"/>
      <c r="H54" s="833">
        <f t="shared" si="5"/>
        <v>0</v>
      </c>
    </row>
    <row r="55" spans="1:8" x14ac:dyDescent="0.25">
      <c r="A55" s="895"/>
      <c r="B55" s="803" t="s">
        <v>761</v>
      </c>
      <c r="C55" s="834">
        <f>+'ETCA-II-11 '!B53</f>
        <v>0</v>
      </c>
      <c r="D55" s="834">
        <f>+'ETCA-II-11 '!C53</f>
        <v>32689.99</v>
      </c>
      <c r="E55" s="835">
        <f t="shared" si="3"/>
        <v>32689.99</v>
      </c>
      <c r="F55" s="834">
        <f>+'ETCA-II-11 '!E53</f>
        <v>32689.99</v>
      </c>
      <c r="G55" s="834">
        <f>+'ETCA-II-11 '!F53</f>
        <v>32689.99</v>
      </c>
      <c r="H55" s="833">
        <f t="shared" si="5"/>
        <v>0</v>
      </c>
    </row>
    <row r="56" spans="1:8" x14ac:dyDescent="0.25">
      <c r="A56" s="895"/>
      <c r="B56" s="803" t="s">
        <v>762</v>
      </c>
      <c r="C56" s="834"/>
      <c r="D56" s="834"/>
      <c r="E56" s="835">
        <f t="shared" si="3"/>
        <v>0</v>
      </c>
      <c r="F56" s="834"/>
      <c r="G56" s="834"/>
      <c r="H56" s="833">
        <f t="shared" si="5"/>
        <v>0</v>
      </c>
    </row>
    <row r="57" spans="1:8" x14ac:dyDescent="0.25">
      <c r="A57" s="895"/>
      <c r="B57" s="803" t="s">
        <v>763</v>
      </c>
      <c r="C57" s="834"/>
      <c r="D57" s="834"/>
      <c r="E57" s="835">
        <f t="shared" si="3"/>
        <v>0</v>
      </c>
      <c r="F57" s="834"/>
      <c r="G57" s="834"/>
      <c r="H57" s="833">
        <f t="shared" si="5"/>
        <v>0</v>
      </c>
    </row>
    <row r="58" spans="1:8" x14ac:dyDescent="0.25">
      <c r="A58" s="919"/>
      <c r="B58" s="871" t="s">
        <v>764</v>
      </c>
      <c r="C58" s="834"/>
      <c r="D58" s="834"/>
      <c r="E58" s="835">
        <f t="shared" si="3"/>
        <v>0</v>
      </c>
      <c r="F58" s="834"/>
      <c r="G58" s="834"/>
      <c r="H58" s="833">
        <f t="shared" si="5"/>
        <v>0</v>
      </c>
    </row>
    <row r="59" spans="1:8" x14ac:dyDescent="0.25">
      <c r="A59" s="1180" t="s">
        <v>765</v>
      </c>
      <c r="B59" s="1181"/>
      <c r="C59" s="832">
        <f>SUM(C60:C62)</f>
        <v>333334145</v>
      </c>
      <c r="D59" s="832">
        <f t="shared" ref="D59:H59" si="9">SUM(D60:D62)</f>
        <v>265803165.91</v>
      </c>
      <c r="E59" s="835">
        <f t="shared" si="9"/>
        <v>599137310.90999997</v>
      </c>
      <c r="F59" s="832">
        <f t="shared" si="9"/>
        <v>447550642.88999999</v>
      </c>
      <c r="G59" s="832">
        <f t="shared" si="9"/>
        <v>447550642.88999999</v>
      </c>
      <c r="H59" s="832">
        <f t="shared" si="9"/>
        <v>151586668.01999998</v>
      </c>
    </row>
    <row r="60" spans="1:8" x14ac:dyDescent="0.25">
      <c r="A60" s="895"/>
      <c r="B60" s="871" t="s">
        <v>766</v>
      </c>
      <c r="C60" s="834">
        <f>+'ETCA-II-11 '!B58</f>
        <v>269158952</v>
      </c>
      <c r="D60" s="834">
        <v>265803165.91</v>
      </c>
      <c r="E60" s="835">
        <f t="shared" si="3"/>
        <v>534962117.90999997</v>
      </c>
      <c r="F60" s="834">
        <v>402850144.25999999</v>
      </c>
      <c r="G60" s="834">
        <v>402850144.25999999</v>
      </c>
      <c r="H60" s="833">
        <f t="shared" si="5"/>
        <v>132111973.64999998</v>
      </c>
    </row>
    <row r="61" spans="1:8" x14ac:dyDescent="0.25">
      <c r="A61" s="895"/>
      <c r="B61" s="871" t="s">
        <v>767</v>
      </c>
      <c r="C61" s="834"/>
      <c r="D61" s="834"/>
      <c r="E61" s="835">
        <f t="shared" si="3"/>
        <v>0</v>
      </c>
      <c r="F61" s="834"/>
      <c r="G61" s="834"/>
      <c r="H61" s="833">
        <f t="shared" si="5"/>
        <v>0</v>
      </c>
    </row>
    <row r="62" spans="1:8" x14ac:dyDescent="0.25">
      <c r="A62" s="895"/>
      <c r="B62" s="803" t="s">
        <v>768</v>
      </c>
      <c r="C62" s="834">
        <f>+'ETCA-II-11 '!B60</f>
        <v>64175193</v>
      </c>
      <c r="D62" s="834">
        <f>+'ETCA-II-11 '!C60</f>
        <v>0</v>
      </c>
      <c r="E62" s="835">
        <f t="shared" si="3"/>
        <v>64175193</v>
      </c>
      <c r="F62" s="834">
        <f>+'ETCA-II-11 '!E60</f>
        <v>44700498.630000003</v>
      </c>
      <c r="G62" s="834">
        <f>+'ETCA-II-11 '!F60</f>
        <v>44700498.630000003</v>
      </c>
      <c r="H62" s="833">
        <f t="shared" si="5"/>
        <v>19474694.369999997</v>
      </c>
    </row>
    <row r="63" spans="1:8" x14ac:dyDescent="0.25">
      <c r="A63" s="1180" t="s">
        <v>769</v>
      </c>
      <c r="B63" s="1181"/>
      <c r="C63" s="832">
        <f t="shared" ref="C63:H63" si="10">SUM(C64:C71)</f>
        <v>0</v>
      </c>
      <c r="D63" s="832">
        <f t="shared" si="10"/>
        <v>0</v>
      </c>
      <c r="E63" s="832">
        <f t="shared" si="10"/>
        <v>0</v>
      </c>
      <c r="F63" s="832">
        <f t="shared" si="10"/>
        <v>0</v>
      </c>
      <c r="G63" s="832">
        <f t="shared" si="10"/>
        <v>0</v>
      </c>
      <c r="H63" s="832">
        <f t="shared" si="10"/>
        <v>0</v>
      </c>
    </row>
    <row r="64" spans="1:8" ht="15.75" thickBot="1" x14ac:dyDescent="0.3">
      <c r="A64" s="870"/>
      <c r="B64" s="804" t="s">
        <v>770</v>
      </c>
      <c r="C64" s="848"/>
      <c r="D64" s="848"/>
      <c r="E64" s="849">
        <f t="shared" si="3"/>
        <v>0</v>
      </c>
      <c r="F64" s="848"/>
      <c r="G64" s="848"/>
      <c r="H64" s="850">
        <f t="shared" si="5"/>
        <v>0</v>
      </c>
    </row>
    <row r="65" spans="1:8" x14ac:dyDescent="0.25">
      <c r="A65" s="895"/>
      <c r="B65" s="803" t="s">
        <v>771</v>
      </c>
      <c r="C65" s="834"/>
      <c r="D65" s="834"/>
      <c r="E65" s="835">
        <f t="shared" si="3"/>
        <v>0</v>
      </c>
      <c r="F65" s="834"/>
      <c r="G65" s="834"/>
      <c r="H65" s="833">
        <f t="shared" si="5"/>
        <v>0</v>
      </c>
    </row>
    <row r="66" spans="1:8" x14ac:dyDescent="0.25">
      <c r="A66" s="895"/>
      <c r="B66" s="803" t="s">
        <v>772</v>
      </c>
      <c r="C66" s="834"/>
      <c r="D66" s="834"/>
      <c r="E66" s="835">
        <f t="shared" si="3"/>
        <v>0</v>
      </c>
      <c r="F66" s="834"/>
      <c r="G66" s="834"/>
      <c r="H66" s="833">
        <f t="shared" si="5"/>
        <v>0</v>
      </c>
    </row>
    <row r="67" spans="1:8" x14ac:dyDescent="0.25">
      <c r="A67" s="895"/>
      <c r="B67" s="803" t="s">
        <v>773</v>
      </c>
      <c r="C67" s="834"/>
      <c r="D67" s="834"/>
      <c r="E67" s="835">
        <f t="shared" si="3"/>
        <v>0</v>
      </c>
      <c r="F67" s="834"/>
      <c r="G67" s="834"/>
      <c r="H67" s="833">
        <f t="shared" si="5"/>
        <v>0</v>
      </c>
    </row>
    <row r="68" spans="1:8" x14ac:dyDescent="0.25">
      <c r="A68" s="895"/>
      <c r="B68" s="803" t="s">
        <v>774</v>
      </c>
      <c r="C68" s="834"/>
      <c r="D68" s="834"/>
      <c r="E68" s="835">
        <f t="shared" si="3"/>
        <v>0</v>
      </c>
      <c r="F68" s="834"/>
      <c r="G68" s="834"/>
      <c r="H68" s="833">
        <f t="shared" si="5"/>
        <v>0</v>
      </c>
    </row>
    <row r="69" spans="1:8" x14ac:dyDescent="0.25">
      <c r="A69" s="895"/>
      <c r="B69" s="803" t="s">
        <v>775</v>
      </c>
      <c r="C69" s="834"/>
      <c r="D69" s="834"/>
      <c r="E69" s="835">
        <f t="shared" si="3"/>
        <v>0</v>
      </c>
      <c r="F69" s="834"/>
      <c r="G69" s="834"/>
      <c r="H69" s="833">
        <f t="shared" si="5"/>
        <v>0</v>
      </c>
    </row>
    <row r="70" spans="1:8" x14ac:dyDescent="0.25">
      <c r="A70" s="895"/>
      <c r="B70" s="803" t="s">
        <v>776</v>
      </c>
      <c r="C70" s="834"/>
      <c r="D70" s="834"/>
      <c r="E70" s="835">
        <f t="shared" si="3"/>
        <v>0</v>
      </c>
      <c r="F70" s="834"/>
      <c r="G70" s="834"/>
      <c r="H70" s="833">
        <f t="shared" si="5"/>
        <v>0</v>
      </c>
    </row>
    <row r="71" spans="1:8" x14ac:dyDescent="0.25">
      <c r="A71" s="895"/>
      <c r="B71" s="803" t="s">
        <v>777</v>
      </c>
      <c r="C71" s="834"/>
      <c r="D71" s="834"/>
      <c r="E71" s="835">
        <f t="shared" si="3"/>
        <v>0</v>
      </c>
      <c r="F71" s="834"/>
      <c r="G71" s="834"/>
      <c r="H71" s="833">
        <f t="shared" si="5"/>
        <v>0</v>
      </c>
    </row>
    <row r="72" spans="1:8" x14ac:dyDescent="0.25">
      <c r="A72" s="1180" t="s">
        <v>778</v>
      </c>
      <c r="B72" s="1181"/>
      <c r="C72" s="832">
        <f>SUM(C73:C75)</f>
        <v>0</v>
      </c>
      <c r="D72" s="832">
        <f t="shared" ref="D72:H72" si="11">SUM(D73:D75)</f>
        <v>0</v>
      </c>
      <c r="E72" s="835">
        <f t="shared" si="11"/>
        <v>0</v>
      </c>
      <c r="F72" s="832">
        <f t="shared" si="11"/>
        <v>0</v>
      </c>
      <c r="G72" s="832">
        <f t="shared" si="11"/>
        <v>0</v>
      </c>
      <c r="H72" s="832">
        <f t="shared" si="11"/>
        <v>0</v>
      </c>
    </row>
    <row r="73" spans="1:8" x14ac:dyDescent="0.25">
      <c r="A73" s="895"/>
      <c r="B73" s="803" t="s">
        <v>779</v>
      </c>
      <c r="C73" s="834"/>
      <c r="D73" s="834"/>
      <c r="E73" s="835">
        <f t="shared" si="3"/>
        <v>0</v>
      </c>
      <c r="F73" s="834"/>
      <c r="G73" s="834"/>
      <c r="H73" s="833">
        <f t="shared" si="5"/>
        <v>0</v>
      </c>
    </row>
    <row r="74" spans="1:8" x14ac:dyDescent="0.25">
      <c r="A74" s="895"/>
      <c r="B74" s="803" t="s">
        <v>780</v>
      </c>
      <c r="C74" s="834"/>
      <c r="D74" s="834"/>
      <c r="E74" s="835">
        <f t="shared" si="3"/>
        <v>0</v>
      </c>
      <c r="F74" s="834"/>
      <c r="G74" s="834"/>
      <c r="H74" s="833">
        <f t="shared" si="5"/>
        <v>0</v>
      </c>
    </row>
    <row r="75" spans="1:8" x14ac:dyDescent="0.25">
      <c r="A75" s="895"/>
      <c r="B75" s="803" t="s">
        <v>781</v>
      </c>
      <c r="C75" s="834"/>
      <c r="D75" s="834"/>
      <c r="E75" s="835">
        <f t="shared" si="3"/>
        <v>0</v>
      </c>
      <c r="F75" s="834"/>
      <c r="G75" s="834"/>
      <c r="H75" s="833">
        <f t="shared" si="5"/>
        <v>0</v>
      </c>
    </row>
    <row r="76" spans="1:8" x14ac:dyDescent="0.25">
      <c r="A76" s="1180" t="s">
        <v>782</v>
      </c>
      <c r="B76" s="1181"/>
      <c r="C76" s="832">
        <f>SUM(C77:C83)</f>
        <v>0</v>
      </c>
      <c r="D76" s="832">
        <f t="shared" ref="D76:H76" si="12">SUM(D77:D83)</f>
        <v>0</v>
      </c>
      <c r="E76" s="835">
        <f t="shared" si="12"/>
        <v>0</v>
      </c>
      <c r="F76" s="832">
        <f t="shared" si="12"/>
        <v>0</v>
      </c>
      <c r="G76" s="832">
        <f t="shared" si="12"/>
        <v>0</v>
      </c>
      <c r="H76" s="832">
        <f t="shared" si="12"/>
        <v>0</v>
      </c>
    </row>
    <row r="77" spans="1:8" x14ac:dyDescent="0.25">
      <c r="A77" s="895"/>
      <c r="B77" s="803" t="s">
        <v>783</v>
      </c>
      <c r="C77" s="834"/>
      <c r="D77" s="834"/>
      <c r="E77" s="835">
        <f t="shared" si="3"/>
        <v>0</v>
      </c>
      <c r="F77" s="834"/>
      <c r="G77" s="834"/>
      <c r="H77" s="833">
        <f t="shared" si="5"/>
        <v>0</v>
      </c>
    </row>
    <row r="78" spans="1:8" x14ac:dyDescent="0.25">
      <c r="A78" s="895"/>
      <c r="B78" s="803" t="s">
        <v>784</v>
      </c>
      <c r="C78" s="834"/>
      <c r="D78" s="834"/>
      <c r="E78" s="835">
        <f t="shared" ref="E78:E83" si="13">C78+D78</f>
        <v>0</v>
      </c>
      <c r="F78" s="834"/>
      <c r="G78" s="834"/>
      <c r="H78" s="833">
        <f t="shared" si="5"/>
        <v>0</v>
      </c>
    </row>
    <row r="79" spans="1:8" x14ac:dyDescent="0.25">
      <c r="A79" s="895"/>
      <c r="B79" s="803" t="s">
        <v>785</v>
      </c>
      <c r="C79" s="834"/>
      <c r="D79" s="834"/>
      <c r="E79" s="835">
        <f t="shared" si="13"/>
        <v>0</v>
      </c>
      <c r="F79" s="834"/>
      <c r="G79" s="834"/>
      <c r="H79" s="833">
        <f t="shared" si="5"/>
        <v>0</v>
      </c>
    </row>
    <row r="80" spans="1:8" x14ac:dyDescent="0.25">
      <c r="A80" s="895"/>
      <c r="B80" s="803" t="s">
        <v>786</v>
      </c>
      <c r="C80" s="834"/>
      <c r="D80" s="834"/>
      <c r="E80" s="835">
        <f t="shared" si="13"/>
        <v>0</v>
      </c>
      <c r="F80" s="834"/>
      <c r="G80" s="834"/>
      <c r="H80" s="833">
        <f t="shared" si="5"/>
        <v>0</v>
      </c>
    </row>
    <row r="81" spans="1:8" x14ac:dyDescent="0.25">
      <c r="A81" s="895"/>
      <c r="B81" s="803" t="s">
        <v>787</v>
      </c>
      <c r="C81" s="834"/>
      <c r="D81" s="834"/>
      <c r="E81" s="835">
        <f t="shared" si="13"/>
        <v>0</v>
      </c>
      <c r="F81" s="834"/>
      <c r="G81" s="834"/>
      <c r="H81" s="833">
        <f t="shared" si="5"/>
        <v>0</v>
      </c>
    </row>
    <row r="82" spans="1:8" x14ac:dyDescent="0.25">
      <c r="A82" s="919"/>
      <c r="B82" s="871" t="s">
        <v>788</v>
      </c>
      <c r="C82" s="834"/>
      <c r="D82" s="834"/>
      <c r="E82" s="835">
        <f t="shared" si="13"/>
        <v>0</v>
      </c>
      <c r="F82" s="834"/>
      <c r="G82" s="834"/>
      <c r="H82" s="833">
        <f t="shared" si="5"/>
        <v>0</v>
      </c>
    </row>
    <row r="83" spans="1:8" x14ac:dyDescent="0.25">
      <c r="A83" s="895"/>
      <c r="B83" s="803" t="s">
        <v>789</v>
      </c>
      <c r="C83" s="834"/>
      <c r="D83" s="834"/>
      <c r="E83" s="835">
        <f t="shared" si="13"/>
        <v>0</v>
      </c>
      <c r="F83" s="834"/>
      <c r="G83" s="834"/>
      <c r="H83" s="833">
        <f t="shared" si="5"/>
        <v>0</v>
      </c>
    </row>
    <row r="84" spans="1:8" x14ac:dyDescent="0.25">
      <c r="A84" s="1182" t="s">
        <v>790</v>
      </c>
      <c r="B84" s="1183"/>
      <c r="C84" s="831">
        <f>+C85+C93+C103+C113+C123+C133+C137+C146+C150</f>
        <v>0</v>
      </c>
      <c r="D84" s="831">
        <f t="shared" ref="D84:H84" si="14">+D85+D93+D103+D113+D123+D133+D137+D146+D150</f>
        <v>98900000</v>
      </c>
      <c r="E84" s="836">
        <f t="shared" si="14"/>
        <v>98900000</v>
      </c>
      <c r="F84" s="831">
        <f t="shared" si="14"/>
        <v>83732426.159999996</v>
      </c>
      <c r="G84" s="831">
        <f t="shared" si="14"/>
        <v>83732426.159999996</v>
      </c>
      <c r="H84" s="831">
        <f t="shared" si="14"/>
        <v>15167573.840000004</v>
      </c>
    </row>
    <row r="85" spans="1:8" x14ac:dyDescent="0.25">
      <c r="A85" s="1180" t="s">
        <v>717</v>
      </c>
      <c r="B85" s="1181"/>
      <c r="C85" s="832">
        <f>SUM(C86:C92)</f>
        <v>0</v>
      </c>
      <c r="D85" s="832">
        <f t="shared" ref="D85:H85" si="15">SUM(D86:D92)</f>
        <v>0</v>
      </c>
      <c r="E85" s="835">
        <f t="shared" si="15"/>
        <v>0</v>
      </c>
      <c r="F85" s="832">
        <f t="shared" si="15"/>
        <v>0</v>
      </c>
      <c r="G85" s="832">
        <f t="shared" si="15"/>
        <v>0</v>
      </c>
      <c r="H85" s="832">
        <f t="shared" si="15"/>
        <v>0</v>
      </c>
    </row>
    <row r="86" spans="1:8" x14ac:dyDescent="0.25">
      <c r="A86" s="895"/>
      <c r="B86" s="803" t="s">
        <v>718</v>
      </c>
      <c r="C86" s="834"/>
      <c r="D86" s="834"/>
      <c r="E86" s="835">
        <f t="shared" ref="E86:E92" si="16">C86+D86</f>
        <v>0</v>
      </c>
      <c r="F86" s="834"/>
      <c r="G86" s="834"/>
      <c r="H86" s="833">
        <f t="shared" ref="H86:H149" si="17">+E86-F86</f>
        <v>0</v>
      </c>
    </row>
    <row r="87" spans="1:8" x14ac:dyDescent="0.25">
      <c r="A87" s="895"/>
      <c r="B87" s="871" t="s">
        <v>719</v>
      </c>
      <c r="C87" s="834"/>
      <c r="D87" s="834"/>
      <c r="E87" s="835">
        <f t="shared" si="16"/>
        <v>0</v>
      </c>
      <c r="F87" s="834"/>
      <c r="G87" s="834"/>
      <c r="H87" s="833">
        <f t="shared" si="17"/>
        <v>0</v>
      </c>
    </row>
    <row r="88" spans="1:8" x14ac:dyDescent="0.25">
      <c r="A88" s="895"/>
      <c r="B88" s="803" t="s">
        <v>720</v>
      </c>
      <c r="C88" s="834"/>
      <c r="D88" s="834"/>
      <c r="E88" s="835">
        <f t="shared" si="16"/>
        <v>0</v>
      </c>
      <c r="F88" s="834"/>
      <c r="G88" s="834"/>
      <c r="H88" s="833">
        <f t="shared" si="17"/>
        <v>0</v>
      </c>
    </row>
    <row r="89" spans="1:8" x14ac:dyDescent="0.25">
      <c r="A89" s="895"/>
      <c r="B89" s="803" t="s">
        <v>721</v>
      </c>
      <c r="C89" s="834"/>
      <c r="D89" s="834"/>
      <c r="E89" s="835">
        <f t="shared" si="16"/>
        <v>0</v>
      </c>
      <c r="F89" s="834"/>
      <c r="G89" s="834"/>
      <c r="H89" s="833">
        <f t="shared" si="17"/>
        <v>0</v>
      </c>
    </row>
    <row r="90" spans="1:8" x14ac:dyDescent="0.25">
      <c r="A90" s="895"/>
      <c r="B90" s="803" t="s">
        <v>722</v>
      </c>
      <c r="C90" s="834"/>
      <c r="D90" s="834"/>
      <c r="E90" s="835">
        <f t="shared" si="16"/>
        <v>0</v>
      </c>
      <c r="F90" s="834"/>
      <c r="G90" s="834"/>
      <c r="H90" s="833">
        <f t="shared" si="17"/>
        <v>0</v>
      </c>
    </row>
    <row r="91" spans="1:8" x14ac:dyDescent="0.25">
      <c r="A91" s="895"/>
      <c r="B91" s="803" t="s">
        <v>723</v>
      </c>
      <c r="C91" s="834"/>
      <c r="D91" s="834"/>
      <c r="E91" s="835">
        <f t="shared" si="16"/>
        <v>0</v>
      </c>
      <c r="F91" s="834"/>
      <c r="G91" s="834"/>
      <c r="H91" s="833">
        <f t="shared" si="17"/>
        <v>0</v>
      </c>
    </row>
    <row r="92" spans="1:8" ht="15.75" thickBot="1" x14ac:dyDescent="0.3">
      <c r="A92" s="870"/>
      <c r="B92" s="804" t="s">
        <v>724</v>
      </c>
      <c r="C92" s="848"/>
      <c r="D92" s="848"/>
      <c r="E92" s="849">
        <f t="shared" si="16"/>
        <v>0</v>
      </c>
      <c r="F92" s="848"/>
      <c r="G92" s="848"/>
      <c r="H92" s="850">
        <f t="shared" si="17"/>
        <v>0</v>
      </c>
    </row>
    <row r="93" spans="1:8" x14ac:dyDescent="0.25">
      <c r="A93" s="1180" t="s">
        <v>725</v>
      </c>
      <c r="B93" s="1181"/>
      <c r="C93" s="832">
        <f>SUM(C94:C102)</f>
        <v>0</v>
      </c>
      <c r="D93" s="832">
        <f t="shared" ref="D93:H93" si="18">SUM(D94:D102)</f>
        <v>0</v>
      </c>
      <c r="E93" s="835">
        <f t="shared" si="18"/>
        <v>0</v>
      </c>
      <c r="F93" s="832">
        <f t="shared" si="18"/>
        <v>0</v>
      </c>
      <c r="G93" s="832">
        <f t="shared" si="18"/>
        <v>0</v>
      </c>
      <c r="H93" s="832">
        <f t="shared" si="18"/>
        <v>0</v>
      </c>
    </row>
    <row r="94" spans="1:8" x14ac:dyDescent="0.25">
      <c r="A94" s="895"/>
      <c r="B94" s="803" t="s">
        <v>726</v>
      </c>
      <c r="C94" s="834"/>
      <c r="D94" s="834"/>
      <c r="E94" s="835">
        <f t="shared" ref="E94:E102" si="19">C94+D94</f>
        <v>0</v>
      </c>
      <c r="F94" s="834"/>
      <c r="G94" s="834"/>
      <c r="H94" s="833">
        <f t="shared" si="17"/>
        <v>0</v>
      </c>
    </row>
    <row r="95" spans="1:8" x14ac:dyDescent="0.25">
      <c r="A95" s="895"/>
      <c r="B95" s="803" t="s">
        <v>727</v>
      </c>
      <c r="C95" s="834"/>
      <c r="D95" s="834"/>
      <c r="E95" s="835">
        <f t="shared" si="19"/>
        <v>0</v>
      </c>
      <c r="F95" s="834"/>
      <c r="G95" s="834"/>
      <c r="H95" s="833">
        <f t="shared" si="17"/>
        <v>0</v>
      </c>
    </row>
    <row r="96" spans="1:8" x14ac:dyDescent="0.25">
      <c r="A96" s="895"/>
      <c r="B96" s="803" t="s">
        <v>728</v>
      </c>
      <c r="C96" s="834"/>
      <c r="D96" s="834"/>
      <c r="E96" s="835">
        <f t="shared" si="19"/>
        <v>0</v>
      </c>
      <c r="F96" s="834"/>
      <c r="G96" s="834"/>
      <c r="H96" s="833">
        <f t="shared" si="17"/>
        <v>0</v>
      </c>
    </row>
    <row r="97" spans="1:8" x14ac:dyDescent="0.25">
      <c r="A97" s="895"/>
      <c r="B97" s="803" t="s">
        <v>729</v>
      </c>
      <c r="C97" s="834"/>
      <c r="D97" s="834"/>
      <c r="E97" s="835">
        <f t="shared" si="19"/>
        <v>0</v>
      </c>
      <c r="F97" s="834"/>
      <c r="G97" s="834"/>
      <c r="H97" s="833">
        <f t="shared" si="17"/>
        <v>0</v>
      </c>
    </row>
    <row r="98" spans="1:8" x14ac:dyDescent="0.25">
      <c r="A98" s="895"/>
      <c r="B98" s="803" t="s">
        <v>730</v>
      </c>
      <c r="C98" s="834"/>
      <c r="D98" s="834"/>
      <c r="E98" s="835">
        <f t="shared" si="19"/>
        <v>0</v>
      </c>
      <c r="F98" s="834"/>
      <c r="G98" s="834"/>
      <c r="H98" s="833">
        <f t="shared" si="17"/>
        <v>0</v>
      </c>
    </row>
    <row r="99" spans="1:8" x14ac:dyDescent="0.25">
      <c r="A99" s="895"/>
      <c r="B99" s="803" t="s">
        <v>731</v>
      </c>
      <c r="C99" s="834"/>
      <c r="D99" s="834"/>
      <c r="E99" s="835">
        <f t="shared" si="19"/>
        <v>0</v>
      </c>
      <c r="F99" s="834"/>
      <c r="G99" s="834"/>
      <c r="H99" s="833">
        <f t="shared" si="17"/>
        <v>0</v>
      </c>
    </row>
    <row r="100" spans="1:8" x14ac:dyDescent="0.25">
      <c r="A100" s="895"/>
      <c r="B100" s="803" t="s">
        <v>732</v>
      </c>
      <c r="C100" s="834"/>
      <c r="D100" s="834"/>
      <c r="E100" s="835">
        <f t="shared" si="19"/>
        <v>0</v>
      </c>
      <c r="F100" s="834"/>
      <c r="G100" s="834"/>
      <c r="H100" s="833">
        <f t="shared" si="17"/>
        <v>0</v>
      </c>
    </row>
    <row r="101" spans="1:8" x14ac:dyDescent="0.25">
      <c r="A101" s="895"/>
      <c r="B101" s="803" t="s">
        <v>733</v>
      </c>
      <c r="C101" s="834"/>
      <c r="D101" s="834"/>
      <c r="E101" s="835">
        <f t="shared" si="19"/>
        <v>0</v>
      </c>
      <c r="F101" s="834"/>
      <c r="G101" s="834"/>
      <c r="H101" s="833">
        <f t="shared" si="17"/>
        <v>0</v>
      </c>
    </row>
    <row r="102" spans="1:8" x14ac:dyDescent="0.25">
      <c r="A102" s="895"/>
      <c r="B102" s="803" t="s">
        <v>734</v>
      </c>
      <c r="C102" s="834"/>
      <c r="D102" s="834"/>
      <c r="E102" s="835">
        <f t="shared" si="19"/>
        <v>0</v>
      </c>
      <c r="F102" s="834"/>
      <c r="G102" s="834"/>
      <c r="H102" s="833">
        <f t="shared" si="17"/>
        <v>0</v>
      </c>
    </row>
    <row r="103" spans="1:8" x14ac:dyDescent="0.25">
      <c r="A103" s="1180" t="s">
        <v>735</v>
      </c>
      <c r="B103" s="1181"/>
      <c r="C103" s="832">
        <f>SUM(C104:C112)</f>
        <v>0</v>
      </c>
      <c r="D103" s="832">
        <f t="shared" ref="D103:H103" si="20">SUM(D104:D112)</f>
        <v>0</v>
      </c>
      <c r="E103" s="835">
        <f t="shared" si="20"/>
        <v>0</v>
      </c>
      <c r="F103" s="832">
        <f t="shared" si="20"/>
        <v>0</v>
      </c>
      <c r="G103" s="832">
        <f t="shared" si="20"/>
        <v>0</v>
      </c>
      <c r="H103" s="832">
        <f t="shared" si="20"/>
        <v>0</v>
      </c>
    </row>
    <row r="104" spans="1:8" x14ac:dyDescent="0.25">
      <c r="A104" s="895"/>
      <c r="B104" s="803" t="s">
        <v>736</v>
      </c>
      <c r="C104" s="834"/>
      <c r="D104" s="834"/>
      <c r="E104" s="835">
        <f t="shared" ref="E104:E112" si="21">C104+D104</f>
        <v>0</v>
      </c>
      <c r="F104" s="834"/>
      <c r="G104" s="834"/>
      <c r="H104" s="833">
        <f t="shared" si="17"/>
        <v>0</v>
      </c>
    </row>
    <row r="105" spans="1:8" x14ac:dyDescent="0.25">
      <c r="A105" s="895"/>
      <c r="B105" s="871" t="s">
        <v>737</v>
      </c>
      <c r="C105" s="834"/>
      <c r="D105" s="834"/>
      <c r="E105" s="835">
        <f t="shared" si="21"/>
        <v>0</v>
      </c>
      <c r="F105" s="834"/>
      <c r="G105" s="834"/>
      <c r="H105" s="833">
        <f t="shared" si="17"/>
        <v>0</v>
      </c>
    </row>
    <row r="106" spans="1:8" x14ac:dyDescent="0.25">
      <c r="A106" s="919"/>
      <c r="B106" s="871" t="s">
        <v>738</v>
      </c>
      <c r="C106" s="834"/>
      <c r="D106" s="834"/>
      <c r="E106" s="835">
        <f t="shared" si="21"/>
        <v>0</v>
      </c>
      <c r="F106" s="834"/>
      <c r="G106" s="834"/>
      <c r="H106" s="833">
        <f t="shared" si="17"/>
        <v>0</v>
      </c>
    </row>
    <row r="107" spans="1:8" x14ac:dyDescent="0.25">
      <c r="A107" s="895"/>
      <c r="B107" s="871" t="s">
        <v>739</v>
      </c>
      <c r="C107" s="834"/>
      <c r="D107" s="834"/>
      <c r="E107" s="835">
        <f t="shared" si="21"/>
        <v>0</v>
      </c>
      <c r="F107" s="834"/>
      <c r="G107" s="834"/>
      <c r="H107" s="833">
        <f t="shared" si="17"/>
        <v>0</v>
      </c>
    </row>
    <row r="108" spans="1:8" x14ac:dyDescent="0.25">
      <c r="A108" s="895"/>
      <c r="B108" s="871" t="s">
        <v>740</v>
      </c>
      <c r="C108" s="834"/>
      <c r="D108" s="834"/>
      <c r="E108" s="835">
        <f t="shared" si="21"/>
        <v>0</v>
      </c>
      <c r="F108" s="834"/>
      <c r="G108" s="834"/>
      <c r="H108" s="833">
        <f t="shared" si="17"/>
        <v>0</v>
      </c>
    </row>
    <row r="109" spans="1:8" x14ac:dyDescent="0.25">
      <c r="A109" s="895"/>
      <c r="B109" s="871" t="s">
        <v>741</v>
      </c>
      <c r="C109" s="834"/>
      <c r="D109" s="834"/>
      <c r="E109" s="835">
        <f t="shared" si="21"/>
        <v>0</v>
      </c>
      <c r="F109" s="834"/>
      <c r="G109" s="834"/>
      <c r="H109" s="833">
        <f t="shared" si="17"/>
        <v>0</v>
      </c>
    </row>
    <row r="110" spans="1:8" x14ac:dyDescent="0.25">
      <c r="A110" s="895"/>
      <c r="B110" s="871" t="s">
        <v>742</v>
      </c>
      <c r="C110" s="834"/>
      <c r="D110" s="834"/>
      <c r="E110" s="835">
        <f t="shared" si="21"/>
        <v>0</v>
      </c>
      <c r="F110" s="834"/>
      <c r="G110" s="834"/>
      <c r="H110" s="833">
        <f t="shared" si="17"/>
        <v>0</v>
      </c>
    </row>
    <row r="111" spans="1:8" x14ac:dyDescent="0.25">
      <c r="A111" s="895"/>
      <c r="B111" s="803" t="s">
        <v>743</v>
      </c>
      <c r="C111" s="834"/>
      <c r="D111" s="834"/>
      <c r="E111" s="835">
        <f t="shared" si="21"/>
        <v>0</v>
      </c>
      <c r="F111" s="834"/>
      <c r="G111" s="834"/>
      <c r="H111" s="833">
        <f t="shared" si="17"/>
        <v>0</v>
      </c>
    </row>
    <row r="112" spans="1:8" x14ac:dyDescent="0.25">
      <c r="A112" s="895"/>
      <c r="B112" s="871" t="s">
        <v>744</v>
      </c>
      <c r="C112" s="834"/>
      <c r="D112" s="834"/>
      <c r="E112" s="835">
        <f t="shared" si="21"/>
        <v>0</v>
      </c>
      <c r="F112" s="834"/>
      <c r="G112" s="834"/>
      <c r="H112" s="833">
        <f t="shared" si="17"/>
        <v>0</v>
      </c>
    </row>
    <row r="113" spans="1:8" x14ac:dyDescent="0.25">
      <c r="A113" s="1180" t="s">
        <v>745</v>
      </c>
      <c r="B113" s="1181"/>
      <c r="C113" s="832">
        <f>SUM(C114:C122)</f>
        <v>0</v>
      </c>
      <c r="D113" s="832">
        <f t="shared" ref="D113:H113" si="22">SUM(D114:D122)</f>
        <v>0</v>
      </c>
      <c r="E113" s="835">
        <f t="shared" si="22"/>
        <v>0</v>
      </c>
      <c r="F113" s="832">
        <f t="shared" si="22"/>
        <v>0</v>
      </c>
      <c r="G113" s="832">
        <f t="shared" si="22"/>
        <v>0</v>
      </c>
      <c r="H113" s="832">
        <f t="shared" si="22"/>
        <v>0</v>
      </c>
    </row>
    <row r="114" spans="1:8" x14ac:dyDescent="0.25">
      <c r="A114" s="895"/>
      <c r="B114" s="803" t="s">
        <v>746</v>
      </c>
      <c r="C114" s="834"/>
      <c r="D114" s="834"/>
      <c r="E114" s="835">
        <f t="shared" ref="E114:E122" si="23">C114+D114</f>
        <v>0</v>
      </c>
      <c r="F114" s="834"/>
      <c r="G114" s="834"/>
      <c r="H114" s="833">
        <f t="shared" si="17"/>
        <v>0</v>
      </c>
    </row>
    <row r="115" spans="1:8" x14ac:dyDescent="0.25">
      <c r="A115" s="895"/>
      <c r="B115" s="803" t="s">
        <v>747</v>
      </c>
      <c r="C115" s="834"/>
      <c r="D115" s="834"/>
      <c r="E115" s="835">
        <f t="shared" si="23"/>
        <v>0</v>
      </c>
      <c r="F115" s="834"/>
      <c r="G115" s="834"/>
      <c r="H115" s="833">
        <f t="shared" si="17"/>
        <v>0</v>
      </c>
    </row>
    <row r="116" spans="1:8" x14ac:dyDescent="0.25">
      <c r="A116" s="895"/>
      <c r="B116" s="803" t="s">
        <v>748</v>
      </c>
      <c r="C116" s="834"/>
      <c r="D116" s="834"/>
      <c r="E116" s="835">
        <f t="shared" si="23"/>
        <v>0</v>
      </c>
      <c r="F116" s="834"/>
      <c r="G116" s="834"/>
      <c r="H116" s="833">
        <f t="shared" si="17"/>
        <v>0</v>
      </c>
    </row>
    <row r="117" spans="1:8" x14ac:dyDescent="0.25">
      <c r="A117" s="895"/>
      <c r="B117" s="803" t="s">
        <v>749</v>
      </c>
      <c r="C117" s="834"/>
      <c r="D117" s="834"/>
      <c r="E117" s="835">
        <f t="shared" si="23"/>
        <v>0</v>
      </c>
      <c r="F117" s="834"/>
      <c r="G117" s="834"/>
      <c r="H117" s="833">
        <f t="shared" si="17"/>
        <v>0</v>
      </c>
    </row>
    <row r="118" spans="1:8" x14ac:dyDescent="0.25">
      <c r="A118" s="895"/>
      <c r="B118" s="803" t="s">
        <v>750</v>
      </c>
      <c r="C118" s="834"/>
      <c r="D118" s="834"/>
      <c r="E118" s="835">
        <f t="shared" si="23"/>
        <v>0</v>
      </c>
      <c r="F118" s="834"/>
      <c r="G118" s="834"/>
      <c r="H118" s="833">
        <f t="shared" si="17"/>
        <v>0</v>
      </c>
    </row>
    <row r="119" spans="1:8" x14ac:dyDescent="0.25">
      <c r="A119" s="895"/>
      <c r="B119" s="803" t="s">
        <v>751</v>
      </c>
      <c r="C119" s="834"/>
      <c r="D119" s="834"/>
      <c r="E119" s="835">
        <f t="shared" si="23"/>
        <v>0</v>
      </c>
      <c r="F119" s="834"/>
      <c r="G119" s="834"/>
      <c r="H119" s="833">
        <f t="shared" si="17"/>
        <v>0</v>
      </c>
    </row>
    <row r="120" spans="1:8" ht="15.75" thickBot="1" x14ac:dyDescent="0.3">
      <c r="A120" s="870"/>
      <c r="B120" s="804" t="s">
        <v>752</v>
      </c>
      <c r="C120" s="848"/>
      <c r="D120" s="848"/>
      <c r="E120" s="849">
        <f t="shared" si="23"/>
        <v>0</v>
      </c>
      <c r="F120" s="848"/>
      <c r="G120" s="848"/>
      <c r="H120" s="850">
        <f t="shared" si="17"/>
        <v>0</v>
      </c>
    </row>
    <row r="121" spans="1:8" x14ac:dyDescent="0.25">
      <c r="A121" s="895"/>
      <c r="B121" s="803" t="s">
        <v>753</v>
      </c>
      <c r="C121" s="834"/>
      <c r="D121" s="834"/>
      <c r="E121" s="835">
        <f t="shared" si="23"/>
        <v>0</v>
      </c>
      <c r="F121" s="834"/>
      <c r="G121" s="834"/>
      <c r="H121" s="833">
        <f t="shared" si="17"/>
        <v>0</v>
      </c>
    </row>
    <row r="122" spans="1:8" x14ac:dyDescent="0.25">
      <c r="A122" s="895"/>
      <c r="B122" s="803" t="s">
        <v>754</v>
      </c>
      <c r="C122" s="834"/>
      <c r="D122" s="834"/>
      <c r="E122" s="835">
        <f t="shared" si="23"/>
        <v>0</v>
      </c>
      <c r="F122" s="834"/>
      <c r="G122" s="834"/>
      <c r="H122" s="833">
        <f t="shared" si="17"/>
        <v>0</v>
      </c>
    </row>
    <row r="123" spans="1:8" x14ac:dyDescent="0.25">
      <c r="A123" s="1180" t="s">
        <v>755</v>
      </c>
      <c r="B123" s="1181"/>
      <c r="C123" s="832">
        <f>SUM(C124:C132)</f>
        <v>0</v>
      </c>
      <c r="D123" s="832">
        <f t="shared" ref="D123:H123" si="24">SUM(D124:D132)</f>
        <v>0</v>
      </c>
      <c r="E123" s="835">
        <f t="shared" si="24"/>
        <v>0</v>
      </c>
      <c r="F123" s="832">
        <f t="shared" si="24"/>
        <v>0</v>
      </c>
      <c r="G123" s="832">
        <f t="shared" si="24"/>
        <v>0</v>
      </c>
      <c r="H123" s="832">
        <f t="shared" si="24"/>
        <v>0</v>
      </c>
    </row>
    <row r="124" spans="1:8" x14ac:dyDescent="0.25">
      <c r="A124" s="895"/>
      <c r="B124" s="803" t="s">
        <v>756</v>
      </c>
      <c r="C124" s="834">
        <v>0</v>
      </c>
      <c r="D124" s="834"/>
      <c r="E124" s="835">
        <f t="shared" ref="E124:E132" si="25">C124+D124</f>
        <v>0</v>
      </c>
      <c r="F124" s="834"/>
      <c r="G124" s="834"/>
      <c r="H124" s="833">
        <f t="shared" si="17"/>
        <v>0</v>
      </c>
    </row>
    <row r="125" spans="1:8" x14ac:dyDescent="0.25">
      <c r="A125" s="895"/>
      <c r="B125" s="803" t="s">
        <v>757</v>
      </c>
      <c r="C125" s="834"/>
      <c r="D125" s="834"/>
      <c r="E125" s="835">
        <f t="shared" si="25"/>
        <v>0</v>
      </c>
      <c r="F125" s="834"/>
      <c r="G125" s="834"/>
      <c r="H125" s="833">
        <f t="shared" si="17"/>
        <v>0</v>
      </c>
    </row>
    <row r="126" spans="1:8" x14ac:dyDescent="0.25">
      <c r="A126" s="895"/>
      <c r="B126" s="803" t="s">
        <v>758</v>
      </c>
      <c r="C126" s="834"/>
      <c r="D126" s="834"/>
      <c r="E126" s="835">
        <f t="shared" si="25"/>
        <v>0</v>
      </c>
      <c r="F126" s="834"/>
      <c r="G126" s="834"/>
      <c r="H126" s="833">
        <f t="shared" si="17"/>
        <v>0</v>
      </c>
    </row>
    <row r="127" spans="1:8" x14ac:dyDescent="0.25">
      <c r="A127" s="895"/>
      <c r="B127" s="803" t="s">
        <v>759</v>
      </c>
      <c r="C127" s="834"/>
      <c r="D127" s="834"/>
      <c r="E127" s="835">
        <f t="shared" si="25"/>
        <v>0</v>
      </c>
      <c r="F127" s="834"/>
      <c r="G127" s="834"/>
      <c r="H127" s="833">
        <f t="shared" si="17"/>
        <v>0</v>
      </c>
    </row>
    <row r="128" spans="1:8" x14ac:dyDescent="0.25">
      <c r="A128" s="895"/>
      <c r="B128" s="803" t="s">
        <v>760</v>
      </c>
      <c r="C128" s="834"/>
      <c r="D128" s="834"/>
      <c r="E128" s="835">
        <f t="shared" si="25"/>
        <v>0</v>
      </c>
      <c r="F128" s="834"/>
      <c r="G128" s="834"/>
      <c r="H128" s="833">
        <f t="shared" si="17"/>
        <v>0</v>
      </c>
    </row>
    <row r="129" spans="1:8" x14ac:dyDescent="0.25">
      <c r="A129" s="895"/>
      <c r="B129" s="871" t="s">
        <v>761</v>
      </c>
      <c r="C129" s="834"/>
      <c r="D129" s="834"/>
      <c r="E129" s="835">
        <f t="shared" si="25"/>
        <v>0</v>
      </c>
      <c r="F129" s="834"/>
      <c r="G129" s="834"/>
      <c r="H129" s="833">
        <f t="shared" si="17"/>
        <v>0</v>
      </c>
    </row>
    <row r="130" spans="1:8" x14ac:dyDescent="0.25">
      <c r="A130" s="919"/>
      <c r="B130" s="871" t="s">
        <v>762</v>
      </c>
      <c r="C130" s="834"/>
      <c r="D130" s="834"/>
      <c r="E130" s="835">
        <f t="shared" si="25"/>
        <v>0</v>
      </c>
      <c r="F130" s="834"/>
      <c r="G130" s="834"/>
      <c r="H130" s="833">
        <f t="shared" si="17"/>
        <v>0</v>
      </c>
    </row>
    <row r="131" spans="1:8" x14ac:dyDescent="0.25">
      <c r="A131" s="895"/>
      <c r="B131" s="803" t="s">
        <v>763</v>
      </c>
      <c r="C131" s="834"/>
      <c r="D131" s="834"/>
      <c r="E131" s="835">
        <f t="shared" si="25"/>
        <v>0</v>
      </c>
      <c r="F131" s="834"/>
      <c r="G131" s="834"/>
      <c r="H131" s="833">
        <f t="shared" si="17"/>
        <v>0</v>
      </c>
    </row>
    <row r="132" spans="1:8" x14ac:dyDescent="0.25">
      <c r="A132" s="895"/>
      <c r="B132" s="803" t="s">
        <v>764</v>
      </c>
      <c r="C132" s="834"/>
      <c r="D132" s="834"/>
      <c r="E132" s="835">
        <f t="shared" si="25"/>
        <v>0</v>
      </c>
      <c r="F132" s="834"/>
      <c r="G132" s="834"/>
      <c r="H132" s="833">
        <f t="shared" si="17"/>
        <v>0</v>
      </c>
    </row>
    <row r="133" spans="1:8" x14ac:dyDescent="0.25">
      <c r="A133" s="1180" t="s">
        <v>765</v>
      </c>
      <c r="B133" s="1181"/>
      <c r="C133" s="832">
        <f>SUM(C134:C136)</f>
        <v>0</v>
      </c>
      <c r="D133" s="832">
        <f t="shared" ref="D133:H133" si="26">SUM(D134:D136)</f>
        <v>0</v>
      </c>
      <c r="E133" s="835">
        <f t="shared" si="26"/>
        <v>0</v>
      </c>
      <c r="F133" s="832">
        <f t="shared" si="26"/>
        <v>0</v>
      </c>
      <c r="G133" s="832">
        <f t="shared" si="26"/>
        <v>0</v>
      </c>
      <c r="H133" s="832">
        <f t="shared" si="26"/>
        <v>0</v>
      </c>
    </row>
    <row r="134" spans="1:8" x14ac:dyDescent="0.25">
      <c r="A134" s="895"/>
      <c r="B134" s="803" t="s">
        <v>766</v>
      </c>
      <c r="C134" s="834"/>
      <c r="D134" s="834"/>
      <c r="E134" s="835">
        <f t="shared" ref="E134:E136" si="27">C134+D134</f>
        <v>0</v>
      </c>
      <c r="F134" s="834"/>
      <c r="G134" s="834"/>
      <c r="H134" s="833">
        <f t="shared" si="17"/>
        <v>0</v>
      </c>
    </row>
    <row r="135" spans="1:8" x14ac:dyDescent="0.25">
      <c r="A135" s="895"/>
      <c r="B135" s="803" t="s">
        <v>767</v>
      </c>
      <c r="C135" s="834"/>
      <c r="D135" s="834"/>
      <c r="E135" s="835">
        <f t="shared" si="27"/>
        <v>0</v>
      </c>
      <c r="F135" s="834"/>
      <c r="G135" s="834"/>
      <c r="H135" s="833">
        <f t="shared" si="17"/>
        <v>0</v>
      </c>
    </row>
    <row r="136" spans="1:8" x14ac:dyDescent="0.25">
      <c r="A136" s="895"/>
      <c r="B136" s="803" t="s">
        <v>768</v>
      </c>
      <c r="C136" s="834"/>
      <c r="D136" s="834"/>
      <c r="E136" s="835">
        <f t="shared" si="27"/>
        <v>0</v>
      </c>
      <c r="F136" s="834"/>
      <c r="G136" s="834"/>
      <c r="H136" s="833">
        <f t="shared" si="17"/>
        <v>0</v>
      </c>
    </row>
    <row r="137" spans="1:8" x14ac:dyDescent="0.25">
      <c r="A137" s="1180" t="s">
        <v>769</v>
      </c>
      <c r="B137" s="1181"/>
      <c r="C137" s="832">
        <f>SUM(C138:C145)</f>
        <v>0</v>
      </c>
      <c r="D137" s="832">
        <f t="shared" ref="D137:H137" si="28">SUM(D138:D145)</f>
        <v>0</v>
      </c>
      <c r="E137" s="835">
        <f t="shared" si="28"/>
        <v>0</v>
      </c>
      <c r="F137" s="832">
        <f t="shared" si="28"/>
        <v>0</v>
      </c>
      <c r="G137" s="832">
        <f t="shared" si="28"/>
        <v>0</v>
      </c>
      <c r="H137" s="832">
        <f t="shared" si="28"/>
        <v>0</v>
      </c>
    </row>
    <row r="138" spans="1:8" x14ac:dyDescent="0.25">
      <c r="A138" s="895"/>
      <c r="B138" s="803" t="s">
        <v>770</v>
      </c>
      <c r="C138" s="834"/>
      <c r="D138" s="834"/>
      <c r="E138" s="835">
        <f t="shared" ref="E138:E145" si="29">C138+D138</f>
        <v>0</v>
      </c>
      <c r="F138" s="834"/>
      <c r="G138" s="834"/>
      <c r="H138" s="833">
        <f t="shared" si="17"/>
        <v>0</v>
      </c>
    </row>
    <row r="139" spans="1:8" x14ac:dyDescent="0.25">
      <c r="A139" s="895"/>
      <c r="B139" s="871" t="s">
        <v>771</v>
      </c>
      <c r="C139" s="834"/>
      <c r="D139" s="834"/>
      <c r="E139" s="835">
        <f t="shared" si="29"/>
        <v>0</v>
      </c>
      <c r="F139" s="834"/>
      <c r="G139" s="834"/>
      <c r="H139" s="833">
        <f t="shared" si="17"/>
        <v>0</v>
      </c>
    </row>
    <row r="140" spans="1:8" x14ac:dyDescent="0.25">
      <c r="A140" s="895"/>
      <c r="B140" s="803" t="s">
        <v>772</v>
      </c>
      <c r="C140" s="834"/>
      <c r="D140" s="834"/>
      <c r="E140" s="835">
        <f t="shared" si="29"/>
        <v>0</v>
      </c>
      <c r="F140" s="834"/>
      <c r="G140" s="834"/>
      <c r="H140" s="833">
        <f t="shared" si="17"/>
        <v>0</v>
      </c>
    </row>
    <row r="141" spans="1:8" x14ac:dyDescent="0.25">
      <c r="A141" s="895"/>
      <c r="B141" s="803" t="s">
        <v>773</v>
      </c>
      <c r="C141" s="834"/>
      <c r="D141" s="834"/>
      <c r="E141" s="835">
        <f t="shared" si="29"/>
        <v>0</v>
      </c>
      <c r="F141" s="834"/>
      <c r="G141" s="834"/>
      <c r="H141" s="833">
        <f t="shared" si="17"/>
        <v>0</v>
      </c>
    </row>
    <row r="142" spans="1:8" x14ac:dyDescent="0.25">
      <c r="A142" s="895"/>
      <c r="B142" s="803" t="s">
        <v>774</v>
      </c>
      <c r="C142" s="834"/>
      <c r="D142" s="834"/>
      <c r="E142" s="835">
        <f t="shared" si="29"/>
        <v>0</v>
      </c>
      <c r="F142" s="834"/>
      <c r="G142" s="834"/>
      <c r="H142" s="833">
        <f t="shared" si="17"/>
        <v>0</v>
      </c>
    </row>
    <row r="143" spans="1:8" x14ac:dyDescent="0.25">
      <c r="A143" s="895"/>
      <c r="B143" s="803" t="s">
        <v>775</v>
      </c>
      <c r="C143" s="834"/>
      <c r="D143" s="834"/>
      <c r="E143" s="835">
        <f t="shared" si="29"/>
        <v>0</v>
      </c>
      <c r="F143" s="834"/>
      <c r="G143" s="834"/>
      <c r="H143" s="833">
        <f t="shared" si="17"/>
        <v>0</v>
      </c>
    </row>
    <row r="144" spans="1:8" x14ac:dyDescent="0.25">
      <c r="A144" s="895"/>
      <c r="B144" s="803" t="s">
        <v>776</v>
      </c>
      <c r="C144" s="834"/>
      <c r="D144" s="834"/>
      <c r="E144" s="835">
        <f t="shared" si="29"/>
        <v>0</v>
      </c>
      <c r="F144" s="834"/>
      <c r="G144" s="834"/>
      <c r="H144" s="833">
        <f t="shared" si="17"/>
        <v>0</v>
      </c>
    </row>
    <row r="145" spans="1:9" x14ac:dyDescent="0.25">
      <c r="A145" s="895"/>
      <c r="B145" s="803" t="s">
        <v>777</v>
      </c>
      <c r="C145" s="834"/>
      <c r="D145" s="834"/>
      <c r="E145" s="835">
        <f t="shared" si="29"/>
        <v>0</v>
      </c>
      <c r="F145" s="834"/>
      <c r="G145" s="834"/>
      <c r="H145" s="833">
        <f t="shared" si="17"/>
        <v>0</v>
      </c>
    </row>
    <row r="146" spans="1:9" x14ac:dyDescent="0.25">
      <c r="A146" s="1180" t="s">
        <v>778</v>
      </c>
      <c r="B146" s="1181"/>
      <c r="C146" s="832">
        <f>SUM(C147:C149)</f>
        <v>0</v>
      </c>
      <c r="D146" s="832">
        <f t="shared" ref="D146:H146" si="30">SUM(D147:D149)</f>
        <v>98900000</v>
      </c>
      <c r="E146" s="835">
        <f t="shared" si="30"/>
        <v>98900000</v>
      </c>
      <c r="F146" s="832">
        <f t="shared" si="30"/>
        <v>83732426.159999996</v>
      </c>
      <c r="G146" s="832">
        <f t="shared" si="30"/>
        <v>83732426.159999996</v>
      </c>
      <c r="H146" s="832">
        <f t="shared" si="30"/>
        <v>15167573.840000004</v>
      </c>
    </row>
    <row r="147" spans="1:9" x14ac:dyDescent="0.25">
      <c r="A147" s="895"/>
      <c r="B147" s="803" t="s">
        <v>779</v>
      </c>
      <c r="C147" s="834"/>
      <c r="D147" s="834"/>
      <c r="E147" s="835">
        <f t="shared" ref="E147:E149" si="31">C147+D147</f>
        <v>0</v>
      </c>
      <c r="F147" s="834"/>
      <c r="G147" s="834"/>
      <c r="H147" s="833">
        <f t="shared" si="17"/>
        <v>0</v>
      </c>
    </row>
    <row r="148" spans="1:9" ht="15.75" thickBot="1" x14ac:dyDescent="0.3">
      <c r="A148" s="870"/>
      <c r="B148" s="804" t="s">
        <v>780</v>
      </c>
      <c r="C148" s="848"/>
      <c r="D148" s="848"/>
      <c r="E148" s="849">
        <f t="shared" si="31"/>
        <v>0</v>
      </c>
      <c r="F148" s="848"/>
      <c r="G148" s="848"/>
      <c r="H148" s="850">
        <f t="shared" si="17"/>
        <v>0</v>
      </c>
    </row>
    <row r="149" spans="1:9" x14ac:dyDescent="0.25">
      <c r="A149" s="895"/>
      <c r="B149" s="803" t="s">
        <v>781</v>
      </c>
      <c r="C149" s="834"/>
      <c r="D149" s="834">
        <v>98900000</v>
      </c>
      <c r="E149" s="835">
        <f t="shared" si="31"/>
        <v>98900000</v>
      </c>
      <c r="F149" s="834">
        <v>83732426.159999996</v>
      </c>
      <c r="G149" s="834">
        <v>83732426.159999996</v>
      </c>
      <c r="H149" s="833">
        <f t="shared" si="17"/>
        <v>15167573.840000004</v>
      </c>
    </row>
    <row r="150" spans="1:9" x14ac:dyDescent="0.25">
      <c r="A150" s="1180" t="s">
        <v>782</v>
      </c>
      <c r="B150" s="1181"/>
      <c r="C150" s="832">
        <f>SUM(C151:C157)</f>
        <v>0</v>
      </c>
      <c r="D150" s="832">
        <f t="shared" ref="D150:H150" si="32">SUM(D151:D157)</f>
        <v>0</v>
      </c>
      <c r="E150" s="835">
        <f t="shared" si="32"/>
        <v>0</v>
      </c>
      <c r="F150" s="832">
        <f t="shared" si="32"/>
        <v>0</v>
      </c>
      <c r="G150" s="832">
        <f t="shared" si="32"/>
        <v>0</v>
      </c>
      <c r="H150" s="832">
        <f t="shared" si="32"/>
        <v>0</v>
      </c>
    </row>
    <row r="151" spans="1:9" x14ac:dyDescent="0.25">
      <c r="A151" s="895"/>
      <c r="B151" s="803" t="s">
        <v>783</v>
      </c>
      <c r="C151" s="834"/>
      <c r="D151" s="834"/>
      <c r="E151" s="835">
        <f t="shared" ref="E151:E158" si="33">C151+D151</f>
        <v>0</v>
      </c>
      <c r="F151" s="834"/>
      <c r="G151" s="834"/>
      <c r="H151" s="833">
        <f t="shared" ref="H151:H157" si="34">+E151-F151</f>
        <v>0</v>
      </c>
    </row>
    <row r="152" spans="1:9" x14ac:dyDescent="0.25">
      <c r="A152" s="895"/>
      <c r="B152" s="803" t="s">
        <v>784</v>
      </c>
      <c r="C152" s="834"/>
      <c r="D152" s="834"/>
      <c r="E152" s="835">
        <f t="shared" si="33"/>
        <v>0</v>
      </c>
      <c r="F152" s="834"/>
      <c r="G152" s="834"/>
      <c r="H152" s="833">
        <f t="shared" si="34"/>
        <v>0</v>
      </c>
    </row>
    <row r="153" spans="1:9" x14ac:dyDescent="0.25">
      <c r="A153" s="895"/>
      <c r="B153" s="871" t="s">
        <v>785</v>
      </c>
      <c r="C153" s="834"/>
      <c r="D153" s="834"/>
      <c r="E153" s="835">
        <f t="shared" si="33"/>
        <v>0</v>
      </c>
      <c r="F153" s="834"/>
      <c r="G153" s="834"/>
      <c r="H153" s="833">
        <f t="shared" si="34"/>
        <v>0</v>
      </c>
    </row>
    <row r="154" spans="1:9" x14ac:dyDescent="0.25">
      <c r="A154" s="919"/>
      <c r="B154" s="871" t="s">
        <v>786</v>
      </c>
      <c r="C154" s="834"/>
      <c r="D154" s="834"/>
      <c r="E154" s="835">
        <f t="shared" si="33"/>
        <v>0</v>
      </c>
      <c r="F154" s="834"/>
      <c r="G154" s="834"/>
      <c r="H154" s="833">
        <f t="shared" si="34"/>
        <v>0</v>
      </c>
    </row>
    <row r="155" spans="1:9" x14ac:dyDescent="0.25">
      <c r="A155" s="895"/>
      <c r="B155" s="871" t="s">
        <v>787</v>
      </c>
      <c r="C155" s="834"/>
      <c r="D155" s="834"/>
      <c r="E155" s="835">
        <f t="shared" si="33"/>
        <v>0</v>
      </c>
      <c r="F155" s="834"/>
      <c r="G155" s="834"/>
      <c r="H155" s="833">
        <f t="shared" si="34"/>
        <v>0</v>
      </c>
    </row>
    <row r="156" spans="1:9" x14ac:dyDescent="0.25">
      <c r="A156" s="895"/>
      <c r="B156" s="871" t="s">
        <v>788</v>
      </c>
      <c r="C156" s="834"/>
      <c r="D156" s="834"/>
      <c r="E156" s="835">
        <f t="shared" si="33"/>
        <v>0</v>
      </c>
      <c r="F156" s="834"/>
      <c r="G156" s="834"/>
      <c r="H156" s="833">
        <f t="shared" si="34"/>
        <v>0</v>
      </c>
    </row>
    <row r="157" spans="1:9" x14ac:dyDescent="0.25">
      <c r="A157" s="895"/>
      <c r="B157" s="871" t="s">
        <v>789</v>
      </c>
      <c r="C157" s="834"/>
      <c r="D157" s="834"/>
      <c r="E157" s="835">
        <f t="shared" si="33"/>
        <v>0</v>
      </c>
      <c r="F157" s="834"/>
      <c r="G157" s="834"/>
      <c r="H157" s="833">
        <f t="shared" si="34"/>
        <v>0</v>
      </c>
    </row>
    <row r="158" spans="1:9" x14ac:dyDescent="0.25">
      <c r="A158" s="895"/>
      <c r="B158" s="871"/>
      <c r="C158" s="832"/>
      <c r="D158" s="832"/>
      <c r="E158" s="835">
        <f t="shared" si="33"/>
        <v>0</v>
      </c>
      <c r="F158" s="832"/>
      <c r="G158" s="832"/>
      <c r="H158" s="833"/>
    </row>
    <row r="159" spans="1:9" x14ac:dyDescent="0.25">
      <c r="A159" s="1182" t="s">
        <v>791</v>
      </c>
      <c r="B159" s="1183"/>
      <c r="C159" s="831">
        <f>+C10+C84</f>
        <v>351005907.47000003</v>
      </c>
      <c r="D159" s="831">
        <f t="shared" ref="D159:H159" si="35">+D10+D84</f>
        <v>375459412.48000002</v>
      </c>
      <c r="E159" s="836">
        <f t="shared" si="35"/>
        <v>726465319.94999993</v>
      </c>
      <c r="F159" s="831">
        <f t="shared" si="35"/>
        <v>559479236.89999998</v>
      </c>
      <c r="G159" s="831">
        <f t="shared" si="35"/>
        <v>559479236.89999998</v>
      </c>
      <c r="H159" s="831">
        <f t="shared" si="35"/>
        <v>166986083.04999998</v>
      </c>
      <c r="I159" s="586" t="str">
        <f>IF(C159&lt;&gt;'ETCA-II-11 '!B81,"ERROR!!!!! EL MONTO NO COINCIDE CON LO REPORTADO EN EL FORMATO ETCA-II-11 EN EL TOTAL DEL GASTO","")</f>
        <v/>
      </c>
    </row>
    <row r="160" spans="1:9" ht="15.75" thickBot="1" x14ac:dyDescent="0.3">
      <c r="A160" s="870"/>
      <c r="B160" s="804"/>
      <c r="C160" s="805"/>
      <c r="D160" s="805"/>
      <c r="E160" s="805"/>
      <c r="F160" s="805"/>
      <c r="G160" s="805"/>
      <c r="H160" s="806"/>
      <c r="I160" s="586" t="str">
        <f>IF(D159&lt;&gt;'ETCA-II-11 '!C81,"ERROR!!!!! EL MONTO NO COINCIDE CON LO REPORTADO EN EL FORMATO ETCA-II-11 EN EL TOTAL DEL GASTO","")</f>
        <v/>
      </c>
    </row>
    <row r="161" spans="9:9" x14ac:dyDescent="0.25">
      <c r="I161" s="586" t="str">
        <f>IF(E159&lt;&gt;'ETCA-II-11 '!D81,"ERROR!!!!! EL MONTO NO COINCIDE CON LO REPORTADO EN EL FORMATO ETCA-II-11 EN EL TOTAL DEL GASTO","")</f>
        <v/>
      </c>
    </row>
    <row r="162" spans="9:9" x14ac:dyDescent="0.25">
      <c r="I162" s="586" t="str">
        <f>IF(H159&lt;&gt;'ETCA-II-11 '!G81,"ERROR!!!!! EL MONTO NO COINCIDE CON LO REPORTADO EN EL FORMATO ETCA-II-11 EN EL TOTAL DEL GASTO","")</f>
        <v/>
      </c>
    </row>
    <row r="163" spans="9:9" x14ac:dyDescent="0.25">
      <c r="I163" s="586" t="str">
        <f>IF(C163&lt;&gt;'ETCA-II-11 '!B87,"ERROR!!!!! EL MONTO NO COINCIDE CON LO REPORTADO EN EL FORMATO ETCA-II-11 EN EL TOTAL DEL GASTO","")</f>
        <v/>
      </c>
    </row>
    <row r="164" spans="9:9" x14ac:dyDescent="0.25">
      <c r="I164" s="586" t="str">
        <f>IF(C164&lt;&gt;'ETCA-II-11 '!B88,"ERROR!!!!! EL MONTO NO COINCIDE CON LO REPORTADO EN EL FORMATO ETCA-II-11 EN EL TOTAL DEL GASTO","")</f>
        <v/>
      </c>
    </row>
    <row r="165" spans="9:9" x14ac:dyDescent="0.25">
      <c r="I165" s="586" t="str">
        <f>IF(C165&lt;&gt;'ETCA-II-11 '!B89,"ERROR!!!!! EL MONTO NO COINCIDE CON LO REPORTADO EN EL FORMATO ETCA-II-11 EN EL TOTAL DEL GASTO","")</f>
        <v/>
      </c>
    </row>
    <row r="166" spans="9:9" x14ac:dyDescent="0.25">
      <c r="I166" s="586" t="str">
        <f>IF(C166&lt;&gt;'ETCA-II-11 '!B90,"ERROR!!!!! EL MONTO NO COINCIDE CON LO REPORTADO EN EL FORMATO ETCA-II-11 EN EL TOTAL DEL GASTO","")</f>
        <v/>
      </c>
    </row>
    <row r="167" spans="9:9" x14ac:dyDescent="0.25">
      <c r="I167" s="586" t="str">
        <f>IF(C167&lt;&gt;'ETCA-II-11 '!B91,"ERROR!!!!! EL MONTO NO COINCIDE CON LO REPORTADO EN EL FORMATO ETCA-II-11 EN EL TOTAL DEL GASTO","")</f>
        <v/>
      </c>
    </row>
    <row r="168" spans="9:9" x14ac:dyDescent="0.25">
      <c r="I168" s="586" t="str">
        <f>IF(C168&lt;&gt;'ETCA-II-11 '!B92,"ERROR!!!!! EL MONTO NO COINCIDE CON LO REPORTADO EN EL FORMATO ETCA-II-11 EN EL TOTAL DEL GASTO","")</f>
        <v/>
      </c>
    </row>
  </sheetData>
  <sheetProtection password="C0B5" sheet="1" objects="1" scenarios="1"/>
  <mergeCells count="30">
    <mergeCell ref="A7:B8"/>
    <mergeCell ref="C7:G7"/>
    <mergeCell ref="H7:H8"/>
    <mergeCell ref="A1:H1"/>
    <mergeCell ref="A3:H3"/>
    <mergeCell ref="A4:H4"/>
    <mergeCell ref="A5:H5"/>
    <mergeCell ref="A6:H6"/>
    <mergeCell ref="A2:H2"/>
    <mergeCell ref="A85:B85"/>
    <mergeCell ref="A10:B10"/>
    <mergeCell ref="A11:B11"/>
    <mergeCell ref="A19:B19"/>
    <mergeCell ref="A29:B29"/>
    <mergeCell ref="A39:B39"/>
    <mergeCell ref="A49:B49"/>
    <mergeCell ref="A59:B59"/>
    <mergeCell ref="A63:B63"/>
    <mergeCell ref="A72:B72"/>
    <mergeCell ref="A76:B76"/>
    <mergeCell ref="A84:B84"/>
    <mergeCell ref="A146:B146"/>
    <mergeCell ref="A150:B150"/>
    <mergeCell ref="A159:B159"/>
    <mergeCell ref="A93:B93"/>
    <mergeCell ref="A103:B103"/>
    <mergeCell ref="A113:B113"/>
    <mergeCell ref="A123:B123"/>
    <mergeCell ref="A133:B133"/>
    <mergeCell ref="A137:B137"/>
  </mergeCells>
  <printOptions horizontalCentered="1"/>
  <pageMargins left="0.19685039370078741" right="0" top="0.43307086614173229" bottom="0.43307086614173229" header="0.31496062992125984" footer="0.31496062992125984"/>
  <pageSetup orientation="landscape"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H40"/>
  <sheetViews>
    <sheetView view="pageBreakPreview" zoomScaleNormal="100" zoomScaleSheetLayoutView="100" workbookViewId="0">
      <selection activeCell="A5" sqref="A5:G5"/>
    </sheetView>
  </sheetViews>
  <sheetFormatPr baseColWidth="10" defaultColWidth="11.28515625" defaultRowHeight="16.5" x14ac:dyDescent="0.25"/>
  <cols>
    <col min="1" max="1" width="36.7109375" style="325" customWidth="1"/>
    <col min="2" max="2" width="13.7109375" style="325" customWidth="1"/>
    <col min="3" max="3" width="12" style="325" customWidth="1"/>
    <col min="4" max="4" width="13" style="325" customWidth="1"/>
    <col min="5" max="5" width="13.7109375" style="325" customWidth="1"/>
    <col min="6" max="6" width="15.7109375" style="325" customWidth="1"/>
    <col min="7" max="7" width="12.140625" style="325" customWidth="1"/>
    <col min="8" max="16384" width="11.28515625" style="325"/>
  </cols>
  <sheetData>
    <row r="1" spans="1:8" x14ac:dyDescent="0.25">
      <c r="A1" s="1055" t="s">
        <v>94</v>
      </c>
      <c r="B1" s="1055"/>
      <c r="C1" s="1055"/>
      <c r="D1" s="1055"/>
      <c r="E1" s="1055"/>
      <c r="F1" s="1055"/>
      <c r="G1" s="1055"/>
    </row>
    <row r="2" spans="1:8" s="326" customFormat="1" ht="15.75" x14ac:dyDescent="0.25">
      <c r="A2" s="1055" t="s">
        <v>647</v>
      </c>
      <c r="B2" s="1055"/>
      <c r="C2" s="1055"/>
      <c r="D2" s="1055"/>
      <c r="E2" s="1055"/>
      <c r="F2" s="1055"/>
      <c r="G2" s="1055"/>
    </row>
    <row r="3" spans="1:8" s="326" customFormat="1" ht="15.75" x14ac:dyDescent="0.25">
      <c r="A3" s="1055" t="s">
        <v>792</v>
      </c>
      <c r="B3" s="1055"/>
      <c r="C3" s="1055"/>
      <c r="D3" s="1055"/>
      <c r="E3" s="1055"/>
      <c r="F3" s="1055"/>
      <c r="G3" s="1055"/>
    </row>
    <row r="4" spans="1:8" s="326" customFormat="1" ht="15.75" x14ac:dyDescent="0.25">
      <c r="A4" s="1056" t="str">
        <f>'ETCA-I-01'!A3:G3</f>
        <v>Consejo Estatal de Concertacion para la Obra Publica</v>
      </c>
      <c r="B4" s="1056"/>
      <c r="C4" s="1056"/>
      <c r="D4" s="1056"/>
      <c r="E4" s="1056"/>
      <c r="F4" s="1056"/>
      <c r="G4" s="1056"/>
    </row>
    <row r="5" spans="1:8" s="326" customFormat="1" x14ac:dyDescent="0.25">
      <c r="A5" s="1057" t="str">
        <f>'ETCA-I-02'!A4:D4</f>
        <v>Del 01 de Enero al 31 de Diciembre de 2016</v>
      </c>
      <c r="B5" s="1057"/>
      <c r="C5" s="1057"/>
      <c r="D5" s="1057"/>
      <c r="E5" s="1057"/>
      <c r="F5" s="1057"/>
      <c r="G5" s="1057"/>
    </row>
    <row r="6" spans="1:8" s="327" customFormat="1" ht="17.25" thickBot="1" x14ac:dyDescent="0.3">
      <c r="A6" s="1179" t="s">
        <v>793</v>
      </c>
      <c r="B6" s="1179"/>
      <c r="C6" s="1179"/>
      <c r="D6" s="1179"/>
      <c r="E6" s="1179"/>
      <c r="F6" s="195"/>
      <c r="G6" s="880"/>
    </row>
    <row r="7" spans="1:8" s="328" customFormat="1" ht="38.25" x14ac:dyDescent="0.25">
      <c r="A7" s="1119" t="s">
        <v>334</v>
      </c>
      <c r="B7" s="230" t="s">
        <v>651</v>
      </c>
      <c r="C7" s="230" t="s">
        <v>561</v>
      </c>
      <c r="D7" s="230" t="s">
        <v>652</v>
      </c>
      <c r="E7" s="231" t="s">
        <v>653</v>
      </c>
      <c r="F7" s="231" t="s">
        <v>654</v>
      </c>
      <c r="G7" s="232" t="s">
        <v>655</v>
      </c>
    </row>
    <row r="8" spans="1:8" s="329" customFormat="1" ht="15.75" customHeight="1" thickBot="1" x14ac:dyDescent="0.3">
      <c r="A8" s="1121"/>
      <c r="B8" s="234" t="s">
        <v>526</v>
      </c>
      <c r="C8" s="234" t="s">
        <v>527</v>
      </c>
      <c r="D8" s="234" t="s">
        <v>656</v>
      </c>
      <c r="E8" s="234" t="s">
        <v>529</v>
      </c>
      <c r="F8" s="234" t="s">
        <v>530</v>
      </c>
      <c r="G8" s="236" t="s">
        <v>657</v>
      </c>
    </row>
    <row r="9" spans="1:8" ht="21.75" customHeight="1" x14ac:dyDescent="0.25">
      <c r="A9" s="334" t="s">
        <v>794</v>
      </c>
      <c r="B9" s="527">
        <f>+'ETCA-II-11-A'!C11+'ETCA-II-11-A'!C19+'ETCA-II-11-A'!C29+'ETCA-II-11-A'!C49</f>
        <v>17671762.470000003</v>
      </c>
      <c r="C9" s="527">
        <f>+'ETCA-II-11-A'!D11+'ETCA-II-11-A'!D19+'ETCA-II-11-A'!D29+'ETCA-II-11-A'!D49</f>
        <v>10756246.570000002</v>
      </c>
      <c r="D9" s="528">
        <f>C9+B9</f>
        <v>28428009.040000007</v>
      </c>
      <c r="E9" s="527">
        <f>+'ETCA-II-11-A'!F11+'ETCA-II-11-A'!F19+'ETCA-II-11-A'!F29+'ETCA-II-11-A'!F49</f>
        <v>28196167.850000005</v>
      </c>
      <c r="F9" s="527">
        <f>+'ETCA-II-11-A'!G11+'ETCA-II-11-A'!G19+'ETCA-II-11-A'!G29+'ETCA-II-11-A'!G49</f>
        <v>28196167.850000005</v>
      </c>
      <c r="G9" s="529">
        <f>D9-E9</f>
        <v>231841.19000000134</v>
      </c>
    </row>
    <row r="10" spans="1:8" ht="22.5" customHeight="1" x14ac:dyDescent="0.25">
      <c r="A10" s="334" t="s">
        <v>795</v>
      </c>
      <c r="B10" s="527">
        <f>+'ETCA-II-11-A'!C59</f>
        <v>333334145</v>
      </c>
      <c r="C10" s="527">
        <f>+'ETCA-II-11-A'!D59</f>
        <v>265803165.91</v>
      </c>
      <c r="D10" s="528">
        <f>C10+B10</f>
        <v>599137310.90999997</v>
      </c>
      <c r="E10" s="527">
        <f>+'ETCA-II-11-A'!F59</f>
        <v>447550642.88999999</v>
      </c>
      <c r="F10" s="527">
        <f>+'ETCA-II-11-A'!G59</f>
        <v>447550642.88999999</v>
      </c>
      <c r="G10" s="529">
        <f>D10-E10</f>
        <v>151586668.01999998</v>
      </c>
    </row>
    <row r="11" spans="1:8" ht="22.5" customHeight="1" x14ac:dyDescent="0.25">
      <c r="A11" s="334" t="s">
        <v>796</v>
      </c>
      <c r="B11" s="527"/>
      <c r="C11" s="527"/>
      <c r="D11" s="528">
        <f>C11+B11</f>
        <v>0</v>
      </c>
      <c r="E11" s="527"/>
      <c r="F11" s="527"/>
      <c r="G11" s="529">
        <f>D11-E11</f>
        <v>0</v>
      </c>
    </row>
    <row r="12" spans="1:8" ht="23.25" customHeight="1" x14ac:dyDescent="0.25">
      <c r="A12" s="334" t="s">
        <v>305</v>
      </c>
      <c r="B12" s="527"/>
      <c r="C12" s="527"/>
      <c r="D12" s="528">
        <f>C12+B12</f>
        <v>0</v>
      </c>
      <c r="E12" s="527"/>
      <c r="F12" s="527"/>
      <c r="G12" s="529">
        <f>D12-E12</f>
        <v>0</v>
      </c>
    </row>
    <row r="13" spans="1:8" ht="22.5" customHeight="1" x14ac:dyDescent="0.25">
      <c r="A13" s="334" t="s">
        <v>311</v>
      </c>
      <c r="B13" s="527"/>
      <c r="C13" s="527"/>
      <c r="D13" s="528">
        <f>C13+B13</f>
        <v>0</v>
      </c>
      <c r="E13" s="527"/>
      <c r="F13" s="527"/>
      <c r="G13" s="529">
        <f>D13-E13</f>
        <v>0</v>
      </c>
    </row>
    <row r="14" spans="1:8" ht="10.5" customHeight="1" thickBot="1" x14ac:dyDescent="0.3">
      <c r="A14" s="335"/>
      <c r="B14" s="622"/>
      <c r="C14" s="622"/>
      <c r="D14" s="623"/>
      <c r="E14" s="622"/>
      <c r="F14" s="622"/>
      <c r="G14" s="624"/>
    </row>
    <row r="15" spans="1:8" ht="16.5" customHeight="1" thickBot="1" x14ac:dyDescent="0.3">
      <c r="A15" s="897" t="s">
        <v>707</v>
      </c>
      <c r="B15" s="625">
        <f>SUM(B9:B14)</f>
        <v>351005907.47000003</v>
      </c>
      <c r="C15" s="625">
        <f>SUM(C9:C14)</f>
        <v>276559412.48000002</v>
      </c>
      <c r="D15" s="626">
        <f>C15+B15</f>
        <v>627565319.95000005</v>
      </c>
      <c r="E15" s="625">
        <f>SUM(E9:E14)</f>
        <v>475746810.74000001</v>
      </c>
      <c r="F15" s="625">
        <f>SUM(F9:F14)</f>
        <v>475746810.74000001</v>
      </c>
      <c r="G15" s="627">
        <f>D15-E15</f>
        <v>151818509.21000004</v>
      </c>
      <c r="H15" s="586" t="str">
        <f>IF(B15&lt;&gt;'ETCA-II-11 '!B81,"ERROR!!!!! EL MONTO NO COINCIDE CON LO REPORTADO EN EL FORMATO ETCA-II-11 EN EL TOTAL APROBADO ANUAL DEL ANALÍTICO DE EGRESOS","")</f>
        <v/>
      </c>
    </row>
    <row r="16" spans="1:8" ht="16.5" customHeight="1" x14ac:dyDescent="0.25">
      <c r="A16" s="567"/>
      <c r="B16" s="705"/>
      <c r="C16" s="705"/>
      <c r="D16" s="706"/>
      <c r="E16" s="705"/>
      <c r="F16" s="705"/>
      <c r="G16" s="705"/>
      <c r="H16" s="586"/>
    </row>
    <row r="17" spans="1:8" ht="16.5" customHeight="1" x14ac:dyDescent="0.25">
      <c r="A17" s="567"/>
      <c r="B17" s="705"/>
      <c r="C17" s="705"/>
      <c r="D17" s="706"/>
      <c r="E17" s="705"/>
      <c r="F17" s="705"/>
      <c r="G17" s="705"/>
      <c r="H17" s="586"/>
    </row>
    <row r="18" spans="1:8" ht="16.5" customHeight="1" x14ac:dyDescent="0.25">
      <c r="A18" s="567"/>
      <c r="B18" s="705"/>
      <c r="C18" s="705"/>
      <c r="D18" s="706"/>
      <c r="E18" s="705"/>
      <c r="F18" s="705"/>
      <c r="G18" s="705"/>
      <c r="H18" s="586"/>
    </row>
    <row r="19" spans="1:8" ht="16.5" customHeight="1" x14ac:dyDescent="0.25">
      <c r="A19" s="567"/>
      <c r="B19" s="705"/>
      <c r="C19" s="705"/>
      <c r="D19" s="706"/>
      <c r="E19" s="705"/>
      <c r="F19" s="705"/>
      <c r="G19" s="705"/>
      <c r="H19" s="586"/>
    </row>
    <row r="20" spans="1:8" ht="16.5" customHeight="1" x14ac:dyDescent="0.25">
      <c r="A20" s="567"/>
      <c r="B20" s="705"/>
      <c r="C20" s="705"/>
      <c r="D20" s="706"/>
      <c r="E20" s="705"/>
      <c r="F20" s="705"/>
      <c r="G20" s="705"/>
      <c r="H20" s="586"/>
    </row>
    <row r="21" spans="1:8" ht="16.5" customHeight="1" x14ac:dyDescent="0.25">
      <c r="A21" s="567"/>
      <c r="B21" s="705"/>
      <c r="C21" s="705"/>
      <c r="D21" s="706"/>
      <c r="E21" s="705"/>
      <c r="F21" s="705"/>
      <c r="G21" s="705"/>
      <c r="H21" s="586"/>
    </row>
    <row r="22" spans="1:8" ht="16.5" customHeight="1" x14ac:dyDescent="0.25">
      <c r="A22" s="567"/>
      <c r="B22" s="705"/>
      <c r="C22" s="705"/>
      <c r="D22" s="706"/>
      <c r="E22" s="705"/>
      <c r="F22" s="705"/>
      <c r="G22" s="705"/>
      <c r="H22" s="586"/>
    </row>
    <row r="23" spans="1:8" ht="16.5" customHeight="1" x14ac:dyDescent="0.25">
      <c r="A23" s="567"/>
      <c r="B23" s="705"/>
      <c r="C23" s="705"/>
      <c r="D23" s="706"/>
      <c r="E23" s="705"/>
      <c r="F23" s="705"/>
      <c r="G23" s="705"/>
      <c r="H23" s="586"/>
    </row>
    <row r="24" spans="1:8" ht="16.5" customHeight="1" x14ac:dyDescent="0.25">
      <c r="A24" s="567"/>
      <c r="B24" s="705"/>
      <c r="C24" s="705"/>
      <c r="D24" s="706"/>
      <c r="E24" s="705"/>
      <c r="F24" s="705"/>
      <c r="G24" s="705"/>
      <c r="H24" s="586"/>
    </row>
    <row r="25" spans="1:8" ht="16.5" customHeight="1" x14ac:dyDescent="0.25">
      <c r="A25" s="567"/>
      <c r="B25" s="705"/>
      <c r="C25" s="705"/>
      <c r="D25" s="706"/>
      <c r="E25" s="705"/>
      <c r="F25" s="705"/>
      <c r="G25" s="705"/>
      <c r="H25" s="586"/>
    </row>
    <row r="26" spans="1:8" ht="18.75" customHeight="1" x14ac:dyDescent="0.25">
      <c r="H26" s="586" t="str">
        <f>IF(C15&lt;&gt;'ETCA-II-11 '!C81,"ERROR!!!!! EL MONTO NO COINCIDE CON LO REPORTADO EN EL FORMATO ETCA-II-11 EN EL TOTAL DE AMPLIACIONES/REDUCCIONES DEL ANALÍTICO DE EGRESOS","")</f>
        <v>ERROR!!!!! EL MONTO NO COINCIDE CON LO REPORTADO EN EL FORMATO ETCA-II-11 EN EL TOTAL DE AMPLIACIONES/REDUCCIONES DEL ANALÍTICO DE EGRESOS</v>
      </c>
    </row>
    <row r="27" spans="1:8" s="331" customFormat="1" ht="15.75" x14ac:dyDescent="0.25">
      <c r="A27" s="1205" t="s">
        <v>797</v>
      </c>
      <c r="B27" s="1205"/>
      <c r="C27" s="1205"/>
      <c r="D27" s="1205"/>
      <c r="E27" s="1205"/>
      <c r="F27" s="1205"/>
      <c r="G27" s="330"/>
      <c r="H27" s="586" t="str">
        <f>IF(D15&lt;&gt;'ETCA-II-11 '!D81,"ERROR!!!!! EL MONTO NO COINCIDE CON LO REPORTADO EN EL FORMATO ETCA-II-11 EN EL TOTAL MODIFICADO ANUAL DEL ANALÍTICO DE EGRESOS","")</f>
        <v>ERROR!!!!! EL MONTO NO COINCIDE CON LO REPORTADO EN EL FORMATO ETCA-II-11 EN EL TOTAL MODIFICADO ANUAL DEL ANALÍTICO DE EGRESOS</v>
      </c>
    </row>
    <row r="28" spans="1:8" s="331" customFormat="1" ht="13.5" x14ac:dyDescent="0.25">
      <c r="A28" s="332" t="s">
        <v>798</v>
      </c>
      <c r="B28" s="330"/>
      <c r="C28" s="330"/>
      <c r="D28" s="330"/>
      <c r="E28" s="330"/>
      <c r="F28" s="330"/>
      <c r="G28" s="330"/>
      <c r="H28" s="586" t="str">
        <f>IF(E15&lt;&gt;'ETCA-II-11 '!E81,"ERROR!!!!! EL MONTO NO COINCIDE CON LO REPORTADO EN EL FORMATO ETCA-II-11 EN EL TOTAL DEVENGADO ANUAL DEL ANALÍTICO DE EGRESOS","")</f>
        <v>ERROR!!!!! EL MONTO NO COINCIDE CON LO REPORTADO EN EL FORMATO ETCA-II-11 EN EL TOTAL DEVENGADO ANUAL DEL ANALÍTICO DE EGRESOS</v>
      </c>
    </row>
    <row r="29" spans="1:8" s="331" customFormat="1" ht="28.5" customHeight="1" x14ac:dyDescent="0.25">
      <c r="A29" s="1204" t="s">
        <v>799</v>
      </c>
      <c r="B29" s="1204"/>
      <c r="C29" s="1204"/>
      <c r="D29" s="1204"/>
      <c r="E29" s="1204"/>
      <c r="F29" s="1204"/>
      <c r="G29" s="1204"/>
      <c r="H29" s="586" t="str">
        <f>IF(F15&lt;&gt;'ETCA-II-11 '!F81,"ERROR!!!!! EL MONTO NO COINCIDE CON LO REPORTADO EN EL FORMATO ETCA-II-11 EN EL TOTAL PAGADO ANUAL DEL ANALÍTICO DE EGRESOS","")</f>
        <v>ERROR!!!!! EL MONTO NO COINCIDE CON LO REPORTADO EN EL FORMATO ETCA-II-11 EN EL TOTAL PAGADO ANUAL DEL ANALÍTICO DE EGRESOS</v>
      </c>
    </row>
    <row r="30" spans="1:8" s="331" customFormat="1" ht="13.5" x14ac:dyDescent="0.25">
      <c r="A30" s="332" t="s">
        <v>800</v>
      </c>
      <c r="B30" s="330"/>
      <c r="C30" s="330"/>
      <c r="D30" s="330"/>
      <c r="E30" s="330"/>
      <c r="F30" s="330"/>
      <c r="G30" s="330"/>
      <c r="H30" s="586" t="str">
        <f>IF(G15&lt;&gt;'ETCA-II-11 '!G81,"ERROR!!!!! EL MONTO NO COINCIDE CON LO REPORTADO EN EL FORMATO ETCA-II-11 EN EL TOTAL DEL SUBEJERCICIO DEL ANALÍTICO DE EGRESOS","")</f>
        <v>ERROR!!!!! EL MONTO NO COINCIDE CON LO REPORTADO EN EL FORMATO ETCA-II-11 EN EL TOTAL DEL SUBEJERCICIO DEL ANALÍTICO DE EGRESOS</v>
      </c>
    </row>
    <row r="31" spans="1:8" s="331" customFormat="1" ht="25.5" customHeight="1" x14ac:dyDescent="0.25">
      <c r="A31" s="1204" t="s">
        <v>801</v>
      </c>
      <c r="B31" s="1204"/>
      <c r="C31" s="1204"/>
      <c r="D31" s="1204"/>
      <c r="E31" s="1204"/>
      <c r="F31" s="1204"/>
      <c r="G31" s="1204"/>
    </row>
    <row r="32" spans="1:8" s="331" customFormat="1" ht="13.5" x14ac:dyDescent="0.25">
      <c r="A32" s="1206" t="s">
        <v>802</v>
      </c>
      <c r="B32" s="1206"/>
      <c r="C32" s="1206"/>
      <c r="D32" s="1206"/>
      <c r="E32" s="330"/>
      <c r="F32" s="330"/>
      <c r="G32" s="330"/>
    </row>
    <row r="33" spans="1:7" s="331" customFormat="1" ht="13.5" customHeight="1" x14ac:dyDescent="0.25">
      <c r="A33" s="1204" t="s">
        <v>803</v>
      </c>
      <c r="B33" s="1204"/>
      <c r="C33" s="1204"/>
      <c r="D33" s="1204"/>
      <c r="E33" s="1204"/>
      <c r="F33" s="1204"/>
      <c r="G33" s="1204"/>
    </row>
    <row r="34" spans="1:7" s="331" customFormat="1" ht="13.5" x14ac:dyDescent="0.25">
      <c r="A34" s="332" t="s">
        <v>804</v>
      </c>
      <c r="B34" s="330"/>
      <c r="C34" s="330"/>
      <c r="D34" s="330"/>
      <c r="E34" s="330"/>
      <c r="F34" s="330"/>
      <c r="G34" s="330"/>
    </row>
    <row r="35" spans="1:7" s="331" customFormat="1" ht="13.5" customHeight="1" x14ac:dyDescent="0.25">
      <c r="A35" s="1204" t="s">
        <v>805</v>
      </c>
      <c r="B35" s="1204"/>
      <c r="C35" s="1204"/>
      <c r="D35" s="1204"/>
      <c r="E35" s="1204"/>
      <c r="F35" s="1204"/>
      <c r="G35" s="1204"/>
    </row>
    <row r="36" spans="1:7" s="331" customFormat="1" ht="13.5" x14ac:dyDescent="0.25">
      <c r="A36" s="333" t="s">
        <v>806</v>
      </c>
      <c r="B36" s="330"/>
      <c r="C36" s="330"/>
      <c r="D36" s="330"/>
      <c r="E36" s="330"/>
      <c r="F36" s="330"/>
      <c r="G36" s="330"/>
    </row>
    <row r="37" spans="1:7" s="331" customFormat="1" ht="13.5" x14ac:dyDescent="0.25">
      <c r="A37" s="332" t="s">
        <v>807</v>
      </c>
      <c r="B37" s="330"/>
      <c r="C37" s="330"/>
      <c r="D37" s="330"/>
      <c r="E37" s="330"/>
      <c r="F37" s="330"/>
      <c r="G37" s="330"/>
    </row>
    <row r="38" spans="1:7" s="331" customFormat="1" ht="13.5" customHeight="1" x14ac:dyDescent="0.25">
      <c r="A38" s="1204" t="s">
        <v>808</v>
      </c>
      <c r="B38" s="1204"/>
      <c r="C38" s="1204"/>
      <c r="D38" s="1204"/>
      <c r="E38" s="1204"/>
      <c r="F38" s="1204"/>
      <c r="G38" s="1204"/>
    </row>
    <row r="39" spans="1:7" s="331" customFormat="1" ht="13.5" x14ac:dyDescent="0.25">
      <c r="A39" s="333" t="s">
        <v>806</v>
      </c>
      <c r="B39" s="330"/>
      <c r="C39" s="330"/>
      <c r="D39" s="330"/>
      <c r="E39" s="330"/>
      <c r="F39" s="330"/>
      <c r="G39" s="330"/>
    </row>
    <row r="40" spans="1:7" ht="8.25" customHeight="1" x14ac:dyDescent="0.25"/>
  </sheetData>
  <sheetProtection insertHyperlinks="0"/>
  <mergeCells count="14">
    <mergeCell ref="A35:G35"/>
    <mergeCell ref="A38:G38"/>
    <mergeCell ref="A27:F27"/>
    <mergeCell ref="A29:G29"/>
    <mergeCell ref="A31:G31"/>
    <mergeCell ref="A32:D32"/>
    <mergeCell ref="A33:G33"/>
    <mergeCell ref="A7:A8"/>
    <mergeCell ref="A1:G1"/>
    <mergeCell ref="A2:G2"/>
    <mergeCell ref="A3:G3"/>
    <mergeCell ref="A4:G4"/>
    <mergeCell ref="A5:G5"/>
    <mergeCell ref="A6:E6"/>
  </mergeCells>
  <pageMargins left="0.39370078740157483" right="0.39370078740157483" top="0.74803149606299213" bottom="0.74803149606299213" header="0.31496062992125984" footer="0.31496062992125984"/>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0066"/>
    <pageSetUpPr fitToPage="1"/>
  </sheetPr>
  <dimension ref="A1:H61"/>
  <sheetViews>
    <sheetView view="pageBreakPreview" zoomScaleNormal="100" zoomScaleSheetLayoutView="100" workbookViewId="0">
      <selection sqref="A1:G53"/>
    </sheetView>
  </sheetViews>
  <sheetFormatPr baseColWidth="10" defaultColWidth="11.28515625" defaultRowHeight="16.5" x14ac:dyDescent="0.3"/>
  <cols>
    <col min="1" max="1" width="51.140625" style="74" customWidth="1"/>
    <col min="2" max="2" width="16" style="74" customWidth="1"/>
    <col min="3" max="3" width="15.7109375" style="74" customWidth="1"/>
    <col min="4" max="4" width="38.7109375" style="74" customWidth="1"/>
    <col min="5" max="5" width="10.28515625" style="74" customWidth="1"/>
    <col min="6" max="6" width="15.28515625" style="74" bestFit="1" customWidth="1"/>
    <col min="7" max="7" width="15.7109375" style="74" customWidth="1"/>
    <col min="8" max="8" width="164.28515625" style="74" customWidth="1"/>
    <col min="9" max="16384" width="11.28515625" style="74"/>
  </cols>
  <sheetData>
    <row r="1" spans="1:7" x14ac:dyDescent="0.3">
      <c r="A1" s="1037" t="s">
        <v>94</v>
      </c>
      <c r="B1" s="1037"/>
      <c r="C1" s="1037"/>
      <c r="D1" s="1037"/>
      <c r="E1" s="1037"/>
      <c r="F1" s="1037"/>
      <c r="G1" s="1037"/>
    </row>
    <row r="2" spans="1:7" x14ac:dyDescent="0.3">
      <c r="A2" s="1038" t="s">
        <v>95</v>
      </c>
      <c r="B2" s="1038"/>
      <c r="C2" s="1038"/>
      <c r="D2" s="1038"/>
      <c r="E2" s="1038"/>
      <c r="F2" s="1038"/>
      <c r="G2" s="1038"/>
    </row>
    <row r="3" spans="1:7" x14ac:dyDescent="0.3">
      <c r="A3" s="1038" t="s">
        <v>1107</v>
      </c>
      <c r="B3" s="1038"/>
      <c r="C3" s="1038"/>
      <c r="D3" s="1038"/>
      <c r="E3" s="1038"/>
      <c r="F3" s="1038"/>
      <c r="G3" s="1038"/>
    </row>
    <row r="4" spans="1:7" x14ac:dyDescent="0.3">
      <c r="A4" s="1039" t="s">
        <v>96</v>
      </c>
      <c r="B4" s="1039"/>
      <c r="C4" s="1039"/>
      <c r="D4" s="1039"/>
      <c r="E4" s="1039"/>
      <c r="F4" s="1039"/>
      <c r="G4" s="1039"/>
    </row>
    <row r="5" spans="1:7" ht="17.25" thickBot="1" x14ac:dyDescent="0.35">
      <c r="A5" s="1041" t="s">
        <v>97</v>
      </c>
      <c r="B5" s="1041"/>
      <c r="C5" s="1041"/>
      <c r="D5" s="1041"/>
      <c r="E5" s="124"/>
      <c r="F5" s="1036"/>
      <c r="G5" s="1036"/>
    </row>
    <row r="6" spans="1:7" ht="24" customHeight="1" thickBot="1" x14ac:dyDescent="0.35">
      <c r="A6" s="122" t="s">
        <v>98</v>
      </c>
      <c r="B6" s="147">
        <v>2016</v>
      </c>
      <c r="C6" s="147">
        <v>2015</v>
      </c>
      <c r="D6" s="148" t="s">
        <v>99</v>
      </c>
      <c r="E6" s="148"/>
      <c r="F6" s="147">
        <v>2016</v>
      </c>
      <c r="G6" s="123">
        <v>2015</v>
      </c>
    </row>
    <row r="7" spans="1:7" ht="17.25" thickTop="1" x14ac:dyDescent="0.3">
      <c r="A7" s="79"/>
      <c r="B7" s="80"/>
      <c r="C7" s="80"/>
      <c r="D7" s="80"/>
      <c r="E7" s="80"/>
      <c r="F7" s="80"/>
      <c r="G7" s="81"/>
    </row>
    <row r="8" spans="1:7" x14ac:dyDescent="0.3">
      <c r="A8" s="82" t="s">
        <v>100</v>
      </c>
      <c r="B8" s="83"/>
      <c r="C8" s="83"/>
      <c r="D8" s="85" t="s">
        <v>101</v>
      </c>
      <c r="E8" s="85"/>
      <c r="F8" s="83"/>
      <c r="G8" s="86"/>
    </row>
    <row r="9" spans="1:7" x14ac:dyDescent="0.3">
      <c r="A9" s="87" t="s">
        <v>102</v>
      </c>
      <c r="B9" s="88">
        <f>+'ETCA-I-01 A'!B9</f>
        <v>109329311.7</v>
      </c>
      <c r="C9" s="88">
        <v>221910826.15000001</v>
      </c>
      <c r="D9" s="1040" t="s">
        <v>103</v>
      </c>
      <c r="E9" s="1040"/>
      <c r="F9" s="88">
        <f>+'ETCA-I-01 A'!F9</f>
        <v>73737020.840000004</v>
      </c>
      <c r="G9" s="88">
        <f>+'ETCA-I-01 A'!G9</f>
        <v>203598550.90000001</v>
      </c>
    </row>
    <row r="10" spans="1:7" x14ac:dyDescent="0.3">
      <c r="A10" s="87" t="s">
        <v>104</v>
      </c>
      <c r="B10" s="88">
        <f>+'ETCA-I-01 A'!B17</f>
        <v>650308.93000000005</v>
      </c>
      <c r="C10" s="88">
        <v>185381.69999999998</v>
      </c>
      <c r="D10" s="1040" t="s">
        <v>105</v>
      </c>
      <c r="E10" s="1040"/>
      <c r="F10" s="88">
        <v>0</v>
      </c>
      <c r="G10" s="88">
        <v>0</v>
      </c>
    </row>
    <row r="11" spans="1:7" x14ac:dyDescent="0.3">
      <c r="A11" s="87" t="s">
        <v>106</v>
      </c>
      <c r="B11" s="88">
        <f>+'ETCA-I-01 A'!B25</f>
        <v>29474776.949999999</v>
      </c>
      <c r="C11" s="88">
        <v>10064670.23</v>
      </c>
      <c r="D11" s="1040" t="s">
        <v>107</v>
      </c>
      <c r="E11" s="1040"/>
      <c r="F11" s="88"/>
      <c r="G11" s="88"/>
    </row>
    <row r="12" spans="1:7" x14ac:dyDescent="0.3">
      <c r="A12" s="87" t="s">
        <v>108</v>
      </c>
      <c r="B12" s="88">
        <v>0</v>
      </c>
      <c r="C12" s="88">
        <v>0</v>
      </c>
      <c r="D12" s="1040" t="s">
        <v>109</v>
      </c>
      <c r="E12" s="1040"/>
      <c r="F12" s="88"/>
      <c r="G12" s="88"/>
    </row>
    <row r="13" spans="1:7" x14ac:dyDescent="0.3">
      <c r="A13" s="87" t="s">
        <v>110</v>
      </c>
      <c r="B13" s="88">
        <v>0</v>
      </c>
      <c r="C13" s="88">
        <v>0</v>
      </c>
      <c r="D13" s="1040" t="s">
        <v>111</v>
      </c>
      <c r="E13" s="1040"/>
      <c r="F13" s="88"/>
      <c r="G13" s="88"/>
    </row>
    <row r="14" spans="1:7" ht="33" customHeight="1" x14ac:dyDescent="0.3">
      <c r="A14" s="629" t="s">
        <v>112</v>
      </c>
      <c r="B14" s="88">
        <v>0</v>
      </c>
      <c r="C14" s="88">
        <v>0</v>
      </c>
      <c r="D14" s="1040" t="s">
        <v>113</v>
      </c>
      <c r="E14" s="1040"/>
      <c r="F14" s="88"/>
      <c r="G14" s="88"/>
    </row>
    <row r="15" spans="1:7" x14ac:dyDescent="0.3">
      <c r="A15" s="87" t="s">
        <v>114</v>
      </c>
      <c r="B15" s="88">
        <v>0</v>
      </c>
      <c r="C15" s="88">
        <v>0</v>
      </c>
      <c r="D15" s="1040" t="s">
        <v>115</v>
      </c>
      <c r="E15" s="1040"/>
      <c r="F15" s="88"/>
      <c r="G15" s="88"/>
    </row>
    <row r="16" spans="1:7" x14ac:dyDescent="0.3">
      <c r="A16" s="92"/>
      <c r="B16" s="88"/>
      <c r="C16" s="88"/>
      <c r="D16" s="1040" t="s">
        <v>116</v>
      </c>
      <c r="E16" s="1040"/>
      <c r="F16" s="88">
        <f>+'ETCA-I-01 A'!F42</f>
        <v>81341.91</v>
      </c>
      <c r="G16" s="88">
        <f>+'ETCA-I-01 A'!G42</f>
        <v>40536</v>
      </c>
    </row>
    <row r="17" spans="1:7" x14ac:dyDescent="0.3">
      <c r="A17" s="92"/>
      <c r="B17" s="93"/>
      <c r="C17" s="93"/>
      <c r="D17" s="84"/>
      <c r="E17" s="84"/>
      <c r="F17" s="88"/>
      <c r="G17" s="90"/>
    </row>
    <row r="18" spans="1:7" x14ac:dyDescent="0.3">
      <c r="A18" s="127" t="s">
        <v>117</v>
      </c>
      <c r="B18" s="72">
        <f>SUM(B9:B17)</f>
        <v>139454397.58000001</v>
      </c>
      <c r="C18" s="72">
        <f>SUM(C9:C17)</f>
        <v>232160878.07999998</v>
      </c>
      <c r="D18" s="128" t="s">
        <v>118</v>
      </c>
      <c r="E18" s="128"/>
      <c r="F18" s="72">
        <f>SUM(F9:F17)</f>
        <v>73818362.75</v>
      </c>
      <c r="G18" s="115">
        <f>SUM(G9:G17)</f>
        <v>203639086.90000001</v>
      </c>
    </row>
    <row r="19" spans="1:7" x14ac:dyDescent="0.3">
      <c r="A19" s="92"/>
      <c r="B19" s="94"/>
      <c r="C19" s="94"/>
      <c r="D19" s="95"/>
      <c r="E19" s="95"/>
      <c r="F19" s="94"/>
      <c r="G19" s="96"/>
    </row>
    <row r="20" spans="1:7" x14ac:dyDescent="0.3">
      <c r="A20" s="82" t="s">
        <v>119</v>
      </c>
      <c r="B20" s="88"/>
      <c r="C20" s="88"/>
      <c r="D20" s="85" t="s">
        <v>120</v>
      </c>
      <c r="E20" s="85"/>
      <c r="F20" s="97"/>
      <c r="G20" s="98"/>
    </row>
    <row r="21" spans="1:7" x14ac:dyDescent="0.3">
      <c r="A21" s="87" t="s">
        <v>121</v>
      </c>
      <c r="B21" s="88">
        <v>0</v>
      </c>
      <c r="D21" s="89" t="s">
        <v>122</v>
      </c>
      <c r="E21" s="89"/>
      <c r="F21" s="88">
        <v>0</v>
      </c>
      <c r="G21" s="90">
        <v>0</v>
      </c>
    </row>
    <row r="22" spans="1:7" x14ac:dyDescent="0.3">
      <c r="A22" s="91" t="s">
        <v>123</v>
      </c>
      <c r="B22" s="88">
        <v>0</v>
      </c>
      <c r="D22" s="881" t="s">
        <v>124</v>
      </c>
      <c r="E22" s="881"/>
      <c r="F22" s="88">
        <v>0</v>
      </c>
      <c r="G22" s="90">
        <v>0</v>
      </c>
    </row>
    <row r="23" spans="1:7" ht="16.5" customHeight="1" x14ac:dyDescent="0.3">
      <c r="A23" s="628" t="s">
        <v>125</v>
      </c>
      <c r="B23" s="88">
        <f>+'ETCA-I-01 A'!B50</f>
        <v>866061452.19000006</v>
      </c>
      <c r="C23" s="88">
        <v>641505090.00999999</v>
      </c>
      <c r="D23" s="89" t="s">
        <v>126</v>
      </c>
      <c r="E23" s="89"/>
      <c r="F23" s="88">
        <v>0</v>
      </c>
      <c r="G23" s="90">
        <v>0</v>
      </c>
    </row>
    <row r="24" spans="1:7" ht="16.5" customHeight="1" x14ac:dyDescent="0.3">
      <c r="A24" s="87" t="s">
        <v>127</v>
      </c>
      <c r="B24" s="88">
        <f>+'ETCA-I-01 A'!B51</f>
        <v>6915005.4500000002</v>
      </c>
      <c r="C24" s="947">
        <v>5376473.3499999996</v>
      </c>
      <c r="D24" s="89" t="s">
        <v>128</v>
      </c>
      <c r="E24" s="89"/>
      <c r="F24" s="88">
        <v>0</v>
      </c>
      <c r="G24" s="90">
        <v>0</v>
      </c>
    </row>
    <row r="25" spans="1:7" ht="33" customHeight="1" x14ac:dyDescent="0.3">
      <c r="A25" s="630" t="s">
        <v>129</v>
      </c>
      <c r="B25" s="88">
        <v>0</v>
      </c>
      <c r="C25" s="88">
        <v>0</v>
      </c>
      <c r="D25" s="1040" t="s">
        <v>130</v>
      </c>
      <c r="E25" s="1040"/>
      <c r="F25" s="88">
        <v>0</v>
      </c>
      <c r="G25" s="90">
        <v>0</v>
      </c>
    </row>
    <row r="26" spans="1:7" x14ac:dyDescent="0.3">
      <c r="A26" s="91" t="s">
        <v>131</v>
      </c>
      <c r="B26" s="88">
        <f>+'ETCA-I-01 A'!B53</f>
        <v>-5166013.66</v>
      </c>
      <c r="C26" s="948">
        <v>-4872831.46</v>
      </c>
      <c r="D26" s="89" t="s">
        <v>132</v>
      </c>
      <c r="E26" s="89"/>
      <c r="F26" s="88">
        <v>0</v>
      </c>
      <c r="G26" s="90">
        <v>0</v>
      </c>
    </row>
    <row r="27" spans="1:7" x14ac:dyDescent="0.3">
      <c r="A27" s="87" t="s">
        <v>133</v>
      </c>
      <c r="B27" s="88">
        <v>0</v>
      </c>
      <c r="C27" s="88">
        <v>0</v>
      </c>
      <c r="D27" s="89"/>
      <c r="E27" s="89"/>
      <c r="F27" s="88"/>
      <c r="G27" s="90"/>
    </row>
    <row r="28" spans="1:7" x14ac:dyDescent="0.3">
      <c r="A28" s="91" t="s">
        <v>134</v>
      </c>
      <c r="B28" s="88">
        <v>0</v>
      </c>
      <c r="C28" s="88">
        <v>0</v>
      </c>
      <c r="D28" s="99"/>
      <c r="E28" s="99"/>
      <c r="F28" s="88"/>
      <c r="G28" s="90"/>
    </row>
    <row r="29" spans="1:7" x14ac:dyDescent="0.3">
      <c r="A29" s="87" t="s">
        <v>135</v>
      </c>
      <c r="B29" s="88">
        <v>0</v>
      </c>
      <c r="C29" s="88">
        <v>0</v>
      </c>
      <c r="D29" s="99"/>
      <c r="E29" s="99"/>
      <c r="F29" s="97"/>
      <c r="G29" s="98"/>
    </row>
    <row r="30" spans="1:7" x14ac:dyDescent="0.3">
      <c r="A30" s="100"/>
      <c r="B30" s="88"/>
      <c r="C30" s="88"/>
      <c r="D30" s="99"/>
      <c r="E30" s="99"/>
      <c r="F30" s="97"/>
      <c r="G30" s="98"/>
    </row>
    <row r="31" spans="1:7" x14ac:dyDescent="0.3">
      <c r="A31" s="127" t="s">
        <v>136</v>
      </c>
      <c r="B31" s="72">
        <f>SUM(B21:B29)</f>
        <v>867810443.98000014</v>
      </c>
      <c r="C31" s="72">
        <f>SUM(C23:C29)</f>
        <v>642008731.89999998</v>
      </c>
      <c r="D31" s="129" t="s">
        <v>137</v>
      </c>
      <c r="E31" s="129"/>
      <c r="F31" s="72">
        <f>SUM(F21:F29)</f>
        <v>0</v>
      </c>
      <c r="G31" s="115">
        <f>SUM(G21:G29)</f>
        <v>0</v>
      </c>
    </row>
    <row r="32" spans="1:7" x14ac:dyDescent="0.3">
      <c r="A32" s="100"/>
      <c r="B32" s="88"/>
      <c r="C32" s="88"/>
      <c r="D32" s="99"/>
      <c r="E32" s="99"/>
      <c r="F32" s="93"/>
      <c r="G32" s="101"/>
    </row>
    <row r="33" spans="1:7" x14ac:dyDescent="0.3">
      <c r="A33" s="127" t="s">
        <v>138</v>
      </c>
      <c r="B33" s="72">
        <f>B31+B18</f>
        <v>1007264841.5600002</v>
      </c>
      <c r="C33" s="72">
        <f>C31+C18</f>
        <v>874169609.98000002</v>
      </c>
      <c r="D33" s="129" t="s">
        <v>139</v>
      </c>
      <c r="E33" s="129"/>
      <c r="F33" s="72">
        <f>F31+F18</f>
        <v>73818362.75</v>
      </c>
      <c r="G33" s="115">
        <f>G31+G18</f>
        <v>203639086.90000001</v>
      </c>
    </row>
    <row r="34" spans="1:7" x14ac:dyDescent="0.3">
      <c r="A34" s="92"/>
      <c r="B34" s="102"/>
      <c r="C34" s="102"/>
      <c r="D34" s="99"/>
      <c r="E34" s="99"/>
      <c r="F34" s="97"/>
      <c r="G34" s="98"/>
    </row>
    <row r="35" spans="1:7" x14ac:dyDescent="0.3">
      <c r="A35" s="92"/>
      <c r="B35" s="88"/>
      <c r="C35" s="88"/>
      <c r="D35" s="103" t="s">
        <v>140</v>
      </c>
      <c r="E35" s="103"/>
      <c r="F35" s="93"/>
      <c r="G35" s="101"/>
    </row>
    <row r="36" spans="1:7" x14ac:dyDescent="0.3">
      <c r="A36" s="92"/>
      <c r="B36" s="93"/>
      <c r="C36" s="93"/>
      <c r="D36" s="129" t="s">
        <v>141</v>
      </c>
      <c r="E36" s="129"/>
      <c r="F36" s="116">
        <f>SUM(F37:F39)</f>
        <v>0</v>
      </c>
      <c r="G36" s="117">
        <f>SUM(G37:G39)</f>
        <v>0</v>
      </c>
    </row>
    <row r="37" spans="1:7" x14ac:dyDescent="0.3">
      <c r="A37" s="92"/>
      <c r="B37" s="93"/>
      <c r="C37" s="93"/>
      <c r="D37" s="89" t="s">
        <v>142</v>
      </c>
      <c r="E37" s="89"/>
      <c r="F37" s="88">
        <v>0</v>
      </c>
      <c r="G37" s="90">
        <v>0</v>
      </c>
    </row>
    <row r="38" spans="1:7" x14ac:dyDescent="0.3">
      <c r="A38" s="92"/>
      <c r="B38" s="93"/>
      <c r="C38" s="93"/>
      <c r="D38" s="89" t="s">
        <v>143</v>
      </c>
      <c r="E38" s="89"/>
      <c r="F38" s="88">
        <v>0</v>
      </c>
      <c r="G38" s="90">
        <v>0</v>
      </c>
    </row>
    <row r="39" spans="1:7" ht="33" x14ac:dyDescent="0.3">
      <c r="A39" s="92"/>
      <c r="B39" s="93"/>
      <c r="C39" s="93"/>
      <c r="D39" s="89" t="s">
        <v>144</v>
      </c>
      <c r="E39" s="89"/>
      <c r="F39" s="88">
        <v>0</v>
      </c>
      <c r="G39" s="90">
        <v>0</v>
      </c>
    </row>
    <row r="40" spans="1:7" x14ac:dyDescent="0.3">
      <c r="A40" s="100"/>
      <c r="B40" s="94"/>
      <c r="C40" s="94"/>
      <c r="D40" s="129" t="s">
        <v>145</v>
      </c>
      <c r="E40" s="129"/>
      <c r="F40" s="116">
        <f>SUM(F41:F45)</f>
        <v>933446478.80999994</v>
      </c>
      <c r="G40" s="117">
        <f>SUM(G41:G45)</f>
        <v>670530523.08000004</v>
      </c>
    </row>
    <row r="41" spans="1:7" x14ac:dyDescent="0.3">
      <c r="A41" s="100"/>
      <c r="B41" s="94"/>
      <c r="C41" s="94"/>
      <c r="D41" s="89" t="s">
        <v>146</v>
      </c>
      <c r="E41" s="89"/>
      <c r="F41" s="90">
        <f>+'ETCA-I-01 A'!F64</f>
        <v>341567611.63</v>
      </c>
      <c r="G41" s="90">
        <f>+'ETCA-I-01 A'!G64</f>
        <v>468588726.12</v>
      </c>
    </row>
    <row r="42" spans="1:7" x14ac:dyDescent="0.3">
      <c r="A42" s="100"/>
      <c r="B42" s="94"/>
      <c r="C42" s="94"/>
      <c r="D42" s="89" t="s">
        <v>147</v>
      </c>
      <c r="E42" s="89"/>
      <c r="F42" s="90">
        <f>+'ETCA-I-01 A'!F65</f>
        <v>591878867.17999995</v>
      </c>
      <c r="G42" s="90">
        <f>+'ETCA-I-01 A'!G65</f>
        <v>201941796.96000001</v>
      </c>
    </row>
    <row r="43" spans="1:7" x14ac:dyDescent="0.3">
      <c r="A43" s="92"/>
      <c r="B43" s="93"/>
      <c r="C43" s="93"/>
      <c r="D43" s="89" t="s">
        <v>148</v>
      </c>
      <c r="E43" s="89"/>
      <c r="F43" s="88">
        <v>0</v>
      </c>
      <c r="G43" s="90">
        <v>0</v>
      </c>
    </row>
    <row r="44" spans="1:7" x14ac:dyDescent="0.3">
      <c r="A44" s="92"/>
      <c r="B44" s="93"/>
      <c r="C44" s="93"/>
      <c r="D44" s="89" t="s">
        <v>149</v>
      </c>
      <c r="E44" s="89"/>
      <c r="F44" s="88">
        <v>0</v>
      </c>
      <c r="G44" s="90">
        <v>0</v>
      </c>
    </row>
    <row r="45" spans="1:7" ht="33" x14ac:dyDescent="0.3">
      <c r="A45" s="92"/>
      <c r="B45" s="93"/>
      <c r="C45" s="93"/>
      <c r="D45" s="89" t="s">
        <v>150</v>
      </c>
      <c r="E45" s="89"/>
      <c r="F45" s="88">
        <v>0</v>
      </c>
      <c r="G45" s="90">
        <v>0</v>
      </c>
    </row>
    <row r="46" spans="1:7" ht="33" x14ac:dyDescent="0.3">
      <c r="A46" s="92"/>
      <c r="B46" s="93"/>
      <c r="C46" s="93"/>
      <c r="D46" s="130" t="s">
        <v>151</v>
      </c>
      <c r="E46" s="130"/>
      <c r="F46" s="118">
        <f>SUM(F47:F48)</f>
        <v>0</v>
      </c>
      <c r="G46" s="119">
        <f>SUM(G47:G48)</f>
        <v>0</v>
      </c>
    </row>
    <row r="47" spans="1:7" x14ac:dyDescent="0.3">
      <c r="A47" s="87"/>
      <c r="B47" s="93"/>
      <c r="C47" s="93"/>
      <c r="D47" s="89" t="s">
        <v>152</v>
      </c>
      <c r="E47" s="89"/>
      <c r="F47" s="88">
        <v>0</v>
      </c>
      <c r="G47" s="90">
        <v>0</v>
      </c>
    </row>
    <row r="48" spans="1:7" ht="33" x14ac:dyDescent="0.3">
      <c r="A48" s="104"/>
      <c r="B48" s="105"/>
      <c r="C48" s="105"/>
      <c r="D48" s="89" t="s">
        <v>153</v>
      </c>
      <c r="E48" s="89"/>
      <c r="F48" s="88">
        <v>0</v>
      </c>
      <c r="G48" s="90">
        <v>0</v>
      </c>
    </row>
    <row r="49" spans="1:8" x14ac:dyDescent="0.3">
      <c r="A49" s="92"/>
      <c r="B49" s="105"/>
      <c r="C49" s="105"/>
      <c r="D49" s="106"/>
      <c r="E49" s="106"/>
      <c r="F49" s="105"/>
      <c r="G49" s="107"/>
    </row>
    <row r="50" spans="1:8" x14ac:dyDescent="0.3">
      <c r="A50" s="87"/>
      <c r="B50" s="105"/>
      <c r="C50" s="105"/>
      <c r="D50" s="129" t="s">
        <v>154</v>
      </c>
      <c r="E50" s="129"/>
      <c r="F50" s="120">
        <f>F46+F40+F36</f>
        <v>933446478.80999994</v>
      </c>
      <c r="G50" s="121">
        <f>G46+G40+G36</f>
        <v>670530523.08000004</v>
      </c>
    </row>
    <row r="51" spans="1:8" x14ac:dyDescent="0.3">
      <c r="A51" s="104"/>
      <c r="B51" s="105"/>
      <c r="C51" s="105"/>
      <c r="D51" s="95"/>
      <c r="E51" s="95"/>
      <c r="F51" s="108"/>
      <c r="G51" s="109"/>
    </row>
    <row r="52" spans="1:8" ht="33" x14ac:dyDescent="0.3">
      <c r="A52" s="92"/>
      <c r="D52" s="129" t="s">
        <v>155</v>
      </c>
      <c r="E52" s="129"/>
      <c r="F52" s="120">
        <f>F50+F33</f>
        <v>1007264841.5599999</v>
      </c>
      <c r="G52" s="121">
        <f>G50+G33</f>
        <v>874169609.98000002</v>
      </c>
      <c r="H52" s="873" t="str">
        <f>IF($B$33=$F$52,"","VALOR INCORRECTO EJERCICIO 2016, TOTAL DE ACTIVOS TIENE QUE SER IGUAL AL TOTAL DE LA SUMA DE PASIVO Y HCIENDA")</f>
        <v/>
      </c>
    </row>
    <row r="53" spans="1:8" ht="17.25" thickBot="1" x14ac:dyDescent="0.35">
      <c r="A53" s="110"/>
      <c r="B53" s="111"/>
      <c r="C53" s="111"/>
      <c r="D53" s="112"/>
      <c r="E53" s="112"/>
      <c r="F53" s="113"/>
      <c r="G53" s="114"/>
      <c r="H53" s="873" t="str">
        <f>IF($C$33=$G$52,"","VALOR INCORRECTO EJERCICIO 2015, TOTAL DE ACTIVOS TIENE QUE SER IGUAL AL TOTAL DE LA SUMA DE PASIVO Y HCIENDA")</f>
        <v/>
      </c>
    </row>
    <row r="54" spans="1:8" x14ac:dyDescent="0.3">
      <c r="A54" s="74" t="s">
        <v>156</v>
      </c>
      <c r="B54" s="562"/>
      <c r="C54" s="562"/>
      <c r="D54" s="76"/>
      <c r="E54" s="76"/>
      <c r="F54" s="563"/>
      <c r="G54" s="563"/>
      <c r="H54" s="873"/>
    </row>
    <row r="55" spans="1:8" x14ac:dyDescent="0.3">
      <c r="B55" s="562"/>
      <c r="C55" s="562"/>
      <c r="D55" s="76"/>
      <c r="E55" s="76"/>
      <c r="F55" s="563"/>
      <c r="G55" s="563"/>
      <c r="H55" s="873"/>
    </row>
    <row r="56" spans="1:8" x14ac:dyDescent="0.3">
      <c r="A56" s="76"/>
      <c r="B56" s="562"/>
      <c r="C56" s="562"/>
      <c r="D56" s="76"/>
      <c r="E56" s="76"/>
      <c r="F56" s="563"/>
      <c r="G56" s="563"/>
      <c r="H56" s="873"/>
    </row>
    <row r="57" spans="1:8" x14ac:dyDescent="0.3">
      <c r="A57" s="76"/>
      <c r="B57" s="562"/>
      <c r="C57" s="562"/>
      <c r="D57" s="76"/>
      <c r="E57" s="76"/>
      <c r="F57" s="563"/>
      <c r="G57" s="563"/>
      <c r="H57" s="873"/>
    </row>
    <row r="58" spans="1:8" x14ac:dyDescent="0.3">
      <c r="A58" s="76"/>
      <c r="B58" s="562"/>
      <c r="C58" s="562"/>
      <c r="D58" s="76"/>
      <c r="E58" s="76"/>
      <c r="F58" s="563"/>
      <c r="G58" s="563"/>
      <c r="H58" s="873"/>
    </row>
    <row r="61" spans="1:8" x14ac:dyDescent="0.3">
      <c r="B61" s="125"/>
      <c r="C61" s="126" t="s">
        <v>157</v>
      </c>
    </row>
  </sheetData>
  <sheetProtection insertHyperlinks="0"/>
  <mergeCells count="15">
    <mergeCell ref="D13:E13"/>
    <mergeCell ref="D14:E14"/>
    <mergeCell ref="D15:E15"/>
    <mergeCell ref="D16:E16"/>
    <mergeCell ref="D25:E25"/>
    <mergeCell ref="D9:E9"/>
    <mergeCell ref="D10:E10"/>
    <mergeCell ref="D11:E11"/>
    <mergeCell ref="D12:E12"/>
    <mergeCell ref="A5:D5"/>
    <mergeCell ref="F5:G5"/>
    <mergeCell ref="A1:G1"/>
    <mergeCell ref="A2:G2"/>
    <mergeCell ref="A3:G3"/>
    <mergeCell ref="A4:G4"/>
  </mergeCells>
  <printOptions horizontalCentered="1"/>
  <pageMargins left="0.27559055118110237" right="0.15748031496062992" top="0.39370078740157483" bottom="0.51181102362204722" header="0.31496062992125984" footer="0.31496062992125984"/>
  <pageSetup scale="62"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66"/>
  </sheetPr>
  <dimension ref="A1:H37"/>
  <sheetViews>
    <sheetView view="pageBreakPreview" zoomScale="115" zoomScaleNormal="100" zoomScaleSheetLayoutView="115" workbookViewId="0">
      <selection activeCell="C35" sqref="C35"/>
    </sheetView>
  </sheetViews>
  <sheetFormatPr baseColWidth="10" defaultColWidth="11.28515625" defaultRowHeight="16.5" x14ac:dyDescent="0.25"/>
  <cols>
    <col min="1" max="1" width="39.85546875" style="325" customWidth="1"/>
    <col min="2" max="7" width="13.7109375" style="325" customWidth="1"/>
    <col min="8" max="16384" width="11.28515625" style="325"/>
  </cols>
  <sheetData>
    <row r="1" spans="1:7" x14ac:dyDescent="0.25">
      <c r="A1" s="1055" t="s">
        <v>94</v>
      </c>
      <c r="B1" s="1055"/>
      <c r="C1" s="1055"/>
      <c r="D1" s="1055"/>
      <c r="E1" s="1055"/>
      <c r="F1" s="1055"/>
      <c r="G1" s="1055"/>
    </row>
    <row r="2" spans="1:7" s="327" customFormat="1" x14ac:dyDescent="0.25">
      <c r="A2" s="1055" t="s">
        <v>647</v>
      </c>
      <c r="B2" s="1055"/>
      <c r="C2" s="1055"/>
      <c r="D2" s="1055"/>
      <c r="E2" s="1055"/>
      <c r="F2" s="1055"/>
      <c r="G2" s="1055"/>
    </row>
    <row r="3" spans="1:7" s="327" customFormat="1" x14ac:dyDescent="0.25">
      <c r="A3" s="1055" t="s">
        <v>809</v>
      </c>
      <c r="B3" s="1055"/>
      <c r="C3" s="1055"/>
      <c r="D3" s="1055"/>
      <c r="E3" s="1055"/>
      <c r="F3" s="1055"/>
      <c r="G3" s="1055"/>
    </row>
    <row r="4" spans="1:7" s="327" customFormat="1" x14ac:dyDescent="0.25">
      <c r="A4" s="1056" t="str">
        <f>'ETCA-I-01'!A3:G3</f>
        <v>Consejo Estatal de Concertacion para la Obra Publica</v>
      </c>
      <c r="B4" s="1056"/>
      <c r="C4" s="1056"/>
      <c r="D4" s="1056"/>
      <c r="E4" s="1056"/>
      <c r="F4" s="1056"/>
      <c r="G4" s="1056"/>
    </row>
    <row r="5" spans="1:7" s="327" customFormat="1" x14ac:dyDescent="0.25">
      <c r="A5" s="1057" t="str">
        <f>'ETCA-I-02'!A4:D4</f>
        <v>Del 01 de Enero al 31 de Diciembre de 2016</v>
      </c>
      <c r="B5" s="1057"/>
      <c r="C5" s="1057"/>
      <c r="D5" s="1057"/>
      <c r="E5" s="1057"/>
      <c r="F5" s="1057"/>
      <c r="G5" s="1057"/>
    </row>
    <row r="6" spans="1:7" s="327" customFormat="1" ht="17.25" thickBot="1" x14ac:dyDescent="0.3">
      <c r="A6" s="1179" t="s">
        <v>810</v>
      </c>
      <c r="B6" s="1179"/>
      <c r="C6" s="1179"/>
      <c r="D6" s="1179"/>
      <c r="E6" s="1179"/>
      <c r="F6" s="195"/>
      <c r="G6" s="880"/>
    </row>
    <row r="7" spans="1:7" s="338" customFormat="1" ht="38.25" x14ac:dyDescent="0.25">
      <c r="A7" s="1207" t="s">
        <v>809</v>
      </c>
      <c r="B7" s="230" t="s">
        <v>651</v>
      </c>
      <c r="C7" s="230" t="s">
        <v>561</v>
      </c>
      <c r="D7" s="230" t="s">
        <v>652</v>
      </c>
      <c r="E7" s="231" t="s">
        <v>653</v>
      </c>
      <c r="F7" s="231" t="s">
        <v>654</v>
      </c>
      <c r="G7" s="232" t="s">
        <v>655</v>
      </c>
    </row>
    <row r="8" spans="1:7" s="341" customFormat="1" ht="17.25" thickBot="1" x14ac:dyDescent="0.3">
      <c r="A8" s="1208"/>
      <c r="B8" s="339" t="s">
        <v>526</v>
      </c>
      <c r="C8" s="339" t="s">
        <v>527</v>
      </c>
      <c r="D8" s="339" t="s">
        <v>656</v>
      </c>
      <c r="E8" s="339" t="s">
        <v>529</v>
      </c>
      <c r="F8" s="339" t="s">
        <v>530</v>
      </c>
      <c r="G8" s="340" t="s">
        <v>657</v>
      </c>
    </row>
    <row r="9" spans="1:7" ht="21" customHeight="1" x14ac:dyDescent="0.25">
      <c r="A9" s="342" t="s">
        <v>1108</v>
      </c>
      <c r="B9" s="527">
        <v>3086332.8</v>
      </c>
      <c r="C9" s="527">
        <f>3372132.07-1584478.89</f>
        <v>1787653.18</v>
      </c>
      <c r="D9" s="527">
        <f>IF($A9="","",B9+C9)</f>
        <v>4873985.9799999995</v>
      </c>
      <c r="E9" s="527">
        <v>4777226.37</v>
      </c>
      <c r="F9" s="527">
        <v>4777226.37</v>
      </c>
      <c r="G9" s="589">
        <f>IF($A9="","",D9-E9)</f>
        <v>96759.609999999404</v>
      </c>
    </row>
    <row r="10" spans="1:7" ht="27" x14ac:dyDescent="0.25">
      <c r="A10" s="342" t="s">
        <v>1109</v>
      </c>
      <c r="B10" s="527">
        <f>274364739.7+64175193</f>
        <v>338539932.69999999</v>
      </c>
      <c r="C10" s="527">
        <f>413206920.17-44816840.21</f>
        <v>368390079.96000004</v>
      </c>
      <c r="D10" s="527">
        <f t="shared" ref="D10:D31" si="0">IF($A10="","",B10+C10)</f>
        <v>706930012.66000009</v>
      </c>
      <c r="E10" s="527">
        <f>495441365.98+44700498.63</f>
        <v>540141864.61000001</v>
      </c>
      <c r="F10" s="527">
        <f>+E10</f>
        <v>540141864.61000001</v>
      </c>
      <c r="G10" s="589">
        <f t="shared" ref="G10:G31" si="1">IF($A10="","",D10-E10)</f>
        <v>166788148.05000007</v>
      </c>
    </row>
    <row r="11" spans="1:7" ht="21" customHeight="1" x14ac:dyDescent="0.25">
      <c r="A11" s="342" t="s">
        <v>1110</v>
      </c>
      <c r="B11" s="527">
        <v>5713406.1399999997</v>
      </c>
      <c r="C11" s="527">
        <f>6936620.12-3894241.52</f>
        <v>3042378.6</v>
      </c>
      <c r="D11" s="527">
        <f t="shared" si="0"/>
        <v>8755784.7400000002</v>
      </c>
      <c r="E11" s="527">
        <v>8664294.1699999999</v>
      </c>
      <c r="F11" s="527">
        <f>+E11</f>
        <v>8664294.1699999999</v>
      </c>
      <c r="G11" s="589">
        <f t="shared" si="1"/>
        <v>91490.570000000298</v>
      </c>
    </row>
    <row r="12" spans="1:7" ht="21" customHeight="1" x14ac:dyDescent="0.25">
      <c r="A12" s="342" t="s">
        <v>1111</v>
      </c>
      <c r="B12" s="527">
        <v>3666235.83</v>
      </c>
      <c r="C12" s="527">
        <f>4274863.77-2035563.03</f>
        <v>2239300.7399999993</v>
      </c>
      <c r="D12" s="527">
        <f t="shared" si="0"/>
        <v>5905536.5699999994</v>
      </c>
      <c r="E12" s="527">
        <v>5895851.75</v>
      </c>
      <c r="F12" s="527">
        <f>+E12</f>
        <v>5895851.75</v>
      </c>
      <c r="G12" s="589">
        <f t="shared" si="1"/>
        <v>9684.8199999993667</v>
      </c>
    </row>
    <row r="13" spans="1:7" ht="21" customHeight="1" x14ac:dyDescent="0.25">
      <c r="A13" s="342"/>
      <c r="B13" s="527"/>
      <c r="C13" s="527"/>
      <c r="D13" s="527" t="str">
        <f t="shared" si="0"/>
        <v/>
      </c>
      <c r="E13" s="527"/>
      <c r="F13" s="527"/>
      <c r="G13" s="589" t="str">
        <f t="shared" si="1"/>
        <v/>
      </c>
    </row>
    <row r="14" spans="1:7" ht="21" customHeight="1" x14ac:dyDescent="0.25">
      <c r="A14" s="342"/>
      <c r="B14" s="527"/>
      <c r="C14" s="527"/>
      <c r="D14" s="527" t="str">
        <f t="shared" si="0"/>
        <v/>
      </c>
      <c r="E14" s="527"/>
      <c r="F14" s="527"/>
      <c r="G14" s="589" t="str">
        <f t="shared" si="1"/>
        <v/>
      </c>
    </row>
    <row r="15" spans="1:7" ht="21" customHeight="1" x14ac:dyDescent="0.25">
      <c r="A15" s="342"/>
      <c r="B15" s="527"/>
      <c r="C15" s="527"/>
      <c r="D15" s="527" t="str">
        <f t="shared" si="0"/>
        <v/>
      </c>
      <c r="E15" s="527"/>
      <c r="F15" s="527"/>
      <c r="G15" s="589" t="str">
        <f t="shared" si="1"/>
        <v/>
      </c>
    </row>
    <row r="16" spans="1:7" ht="21" customHeight="1" x14ac:dyDescent="0.25">
      <c r="A16" s="342"/>
      <c r="B16" s="527"/>
      <c r="C16" s="527"/>
      <c r="D16" s="527" t="str">
        <f t="shared" si="0"/>
        <v/>
      </c>
      <c r="E16" s="527"/>
      <c r="F16" s="527"/>
      <c r="G16" s="589" t="str">
        <f t="shared" si="1"/>
        <v/>
      </c>
    </row>
    <row r="17" spans="1:8" ht="21" customHeight="1" x14ac:dyDescent="0.25">
      <c r="A17" s="342"/>
      <c r="B17" s="527"/>
      <c r="C17" s="527"/>
      <c r="D17" s="527" t="str">
        <f t="shared" si="0"/>
        <v/>
      </c>
      <c r="E17" s="527"/>
      <c r="F17" s="527"/>
      <c r="G17" s="589" t="str">
        <f t="shared" si="1"/>
        <v/>
      </c>
    </row>
    <row r="18" spans="1:8" ht="21" customHeight="1" x14ac:dyDescent="0.25">
      <c r="A18" s="342"/>
      <c r="B18" s="527"/>
      <c r="C18" s="527"/>
      <c r="D18" s="527" t="str">
        <f t="shared" si="0"/>
        <v/>
      </c>
      <c r="E18" s="527"/>
      <c r="F18" s="527"/>
      <c r="G18" s="589" t="str">
        <f t="shared" si="1"/>
        <v/>
      </c>
    </row>
    <row r="19" spans="1:8" ht="21" customHeight="1" x14ac:dyDescent="0.25">
      <c r="A19" s="342"/>
      <c r="B19" s="527"/>
      <c r="C19" s="527"/>
      <c r="D19" s="527" t="str">
        <f t="shared" si="0"/>
        <v/>
      </c>
      <c r="E19" s="527"/>
      <c r="F19" s="527"/>
      <c r="G19" s="589" t="str">
        <f t="shared" si="1"/>
        <v/>
      </c>
    </row>
    <row r="20" spans="1:8" ht="21" customHeight="1" x14ac:dyDescent="0.25">
      <c r="A20" s="342"/>
      <c r="B20" s="527"/>
      <c r="C20" s="527"/>
      <c r="D20" s="527" t="str">
        <f t="shared" si="0"/>
        <v/>
      </c>
      <c r="E20" s="527"/>
      <c r="F20" s="527"/>
      <c r="G20" s="589" t="str">
        <f t="shared" si="1"/>
        <v/>
      </c>
    </row>
    <row r="21" spans="1:8" ht="21" customHeight="1" x14ac:dyDescent="0.25">
      <c r="A21" s="342"/>
      <c r="B21" s="527"/>
      <c r="C21" s="527"/>
      <c r="D21" s="527" t="str">
        <f t="shared" si="0"/>
        <v/>
      </c>
      <c r="E21" s="527"/>
      <c r="F21" s="527"/>
      <c r="G21" s="589" t="str">
        <f t="shared" si="1"/>
        <v/>
      </c>
    </row>
    <row r="22" spans="1:8" ht="21" customHeight="1" x14ac:dyDescent="0.25">
      <c r="A22" s="342"/>
      <c r="B22" s="527"/>
      <c r="C22" s="527"/>
      <c r="D22" s="527" t="str">
        <f t="shared" si="0"/>
        <v/>
      </c>
      <c r="E22" s="527"/>
      <c r="F22" s="527"/>
      <c r="G22" s="589" t="str">
        <f t="shared" si="1"/>
        <v/>
      </c>
    </row>
    <row r="23" spans="1:8" ht="21" customHeight="1" x14ac:dyDescent="0.25">
      <c r="A23" s="342"/>
      <c r="B23" s="527"/>
      <c r="C23" s="527"/>
      <c r="D23" s="527" t="str">
        <f t="shared" si="0"/>
        <v/>
      </c>
      <c r="E23" s="527"/>
      <c r="F23" s="527"/>
      <c r="G23" s="589" t="str">
        <f t="shared" si="1"/>
        <v/>
      </c>
    </row>
    <row r="24" spans="1:8" ht="21" customHeight="1" x14ac:dyDescent="0.25">
      <c r="A24" s="342"/>
      <c r="B24" s="527"/>
      <c r="C24" s="527"/>
      <c r="D24" s="527" t="str">
        <f t="shared" si="0"/>
        <v/>
      </c>
      <c r="E24" s="527"/>
      <c r="F24" s="527"/>
      <c r="G24" s="589" t="str">
        <f t="shared" si="1"/>
        <v/>
      </c>
    </row>
    <row r="25" spans="1:8" ht="21" customHeight="1" x14ac:dyDescent="0.25">
      <c r="A25" s="342"/>
      <c r="B25" s="527"/>
      <c r="C25" s="527"/>
      <c r="D25" s="527" t="str">
        <f t="shared" si="0"/>
        <v/>
      </c>
      <c r="E25" s="527"/>
      <c r="F25" s="527"/>
      <c r="G25" s="589" t="str">
        <f t="shared" si="1"/>
        <v/>
      </c>
    </row>
    <row r="26" spans="1:8" ht="21" customHeight="1" x14ac:dyDescent="0.25">
      <c r="A26" s="342"/>
      <c r="B26" s="527"/>
      <c r="C26" s="527"/>
      <c r="D26" s="527" t="str">
        <f t="shared" si="0"/>
        <v/>
      </c>
      <c r="E26" s="527"/>
      <c r="F26" s="527"/>
      <c r="G26" s="589" t="str">
        <f t="shared" si="1"/>
        <v/>
      </c>
    </row>
    <row r="27" spans="1:8" ht="21" customHeight="1" x14ac:dyDescent="0.25">
      <c r="A27" s="342"/>
      <c r="B27" s="527"/>
      <c r="C27" s="527"/>
      <c r="D27" s="527" t="str">
        <f t="shared" si="0"/>
        <v/>
      </c>
      <c r="E27" s="527"/>
      <c r="F27" s="527"/>
      <c r="G27" s="589" t="str">
        <f t="shared" si="1"/>
        <v/>
      </c>
    </row>
    <row r="28" spans="1:8" ht="21" customHeight="1" x14ac:dyDescent="0.25">
      <c r="A28" s="342"/>
      <c r="B28" s="527"/>
      <c r="C28" s="527"/>
      <c r="D28" s="527" t="str">
        <f t="shared" si="0"/>
        <v/>
      </c>
      <c r="E28" s="527"/>
      <c r="F28" s="527"/>
      <c r="G28" s="589" t="str">
        <f t="shared" si="1"/>
        <v/>
      </c>
    </row>
    <row r="29" spans="1:8" ht="21" customHeight="1" x14ac:dyDescent="0.25">
      <c r="A29" s="342"/>
      <c r="B29" s="527"/>
      <c r="C29" s="527"/>
      <c r="D29" s="527" t="str">
        <f t="shared" si="0"/>
        <v/>
      </c>
      <c r="E29" s="527"/>
      <c r="F29" s="527"/>
      <c r="G29" s="589" t="str">
        <f t="shared" si="1"/>
        <v/>
      </c>
    </row>
    <row r="30" spans="1:8" ht="21" customHeight="1" x14ac:dyDescent="0.25">
      <c r="A30" s="342"/>
      <c r="B30" s="527"/>
      <c r="C30" s="527"/>
      <c r="D30" s="527" t="str">
        <f t="shared" si="0"/>
        <v/>
      </c>
      <c r="E30" s="527"/>
      <c r="F30" s="527"/>
      <c r="G30" s="589" t="str">
        <f t="shared" si="1"/>
        <v/>
      </c>
    </row>
    <row r="31" spans="1:8" ht="21" customHeight="1" thickBot="1" x14ac:dyDescent="0.3">
      <c r="A31" s="342"/>
      <c r="B31" s="527"/>
      <c r="C31" s="527"/>
      <c r="D31" s="527" t="str">
        <f t="shared" si="0"/>
        <v/>
      </c>
      <c r="E31" s="527"/>
      <c r="F31" s="527"/>
      <c r="G31" s="589" t="str">
        <f t="shared" si="1"/>
        <v/>
      </c>
    </row>
    <row r="32" spans="1:8" ht="21" customHeight="1" thickBot="1" x14ac:dyDescent="0.3">
      <c r="A32" s="343" t="s">
        <v>707</v>
      </c>
      <c r="B32" s="521">
        <f>SUM(B9:B31)</f>
        <v>351005907.46999997</v>
      </c>
      <c r="C32" s="521">
        <f>SUM(C9:C31)</f>
        <v>375459412.48000008</v>
      </c>
      <c r="D32" s="521">
        <f>IF($A32="","",B32+C32)</f>
        <v>726465319.95000005</v>
      </c>
      <c r="E32" s="521">
        <f>SUM(E9:E31)</f>
        <v>559479236.89999998</v>
      </c>
      <c r="F32" s="521">
        <f>SUM(F9:F31)</f>
        <v>559479236.89999998</v>
      </c>
      <c r="G32" s="522">
        <f>IF($A32="","",D32-E32)</f>
        <v>166986083.05000007</v>
      </c>
      <c r="H32" s="328" t="str">
        <f>IF($B$32&lt;&gt;'ETCA-II-11 '!$B$81,"ERROR!!!!! EL MONTO NO COINCIDE CON LO REPORTADO EN EL FORMATO ETCA-II-11 EN EL TOTAL APROBADO ANUAL DEL ANALÍTICO DE EGRESOS","")</f>
        <v/>
      </c>
    </row>
    <row r="33" spans="8:8" x14ac:dyDescent="0.25">
      <c r="H33" s="328" t="str">
        <f>IF($C$32&lt;&gt;'ETCA-II-11 '!$C$81,"ERROR!!!!! EL MONTO NO COINCIDE CON LO REPORTADO EN EL FORMATO ETCA-II-11 EN EL TOTAL APROBADO ANUAL DEL ANALÍTICO DE EGRESOS","")</f>
        <v/>
      </c>
    </row>
    <row r="34" spans="8:8" x14ac:dyDescent="0.25">
      <c r="H34" s="328" t="str">
        <f>IF($D$32&lt;&gt;'ETCA-II-11 '!$D$81,"ERROR!!!!! EL MONTO NO COINCIDE CON LO REPORTADO EN EL FORMATO ETCA-II-11 EN EL TOTAL APROBADO ANUAL DEL ANALÍTICO DE EGRESOS","")</f>
        <v/>
      </c>
    </row>
    <row r="35" spans="8:8" x14ac:dyDescent="0.25">
      <c r="H35" s="328" t="str">
        <f>IF($E$32&lt;&gt;'ETCA-II-11 '!$E$81,"ERROR!!!!! EL MONTO NO COINCIDE CON LO REPORTADO EN EL FORMATO ETCA-II-11 EN EL TOTAL APROBADO ANUAL DEL ANALÍTICO DE EGRESOS","")</f>
        <v/>
      </c>
    </row>
    <row r="36" spans="8:8" x14ac:dyDescent="0.25">
      <c r="H36" s="328" t="str">
        <f>IF($F$32&lt;&gt;'ETCA-II-11 '!$F$81,"ERROR!!!!! EL MONTO NO COINCIDE CON LO REPORTADO EN EL FORMATO ETCA-II-11 EN EL TOTAL APROBADO ANUAL DEL ANALÍTICO DE EGRESOS","")</f>
        <v/>
      </c>
    </row>
    <row r="37" spans="8:8" x14ac:dyDescent="0.25">
      <c r="H37" s="328" t="str">
        <f>IF($G$32&lt;&gt;'ETCA-II-11 '!$G$81,"ERROR!!!!! EL MONTO NO COINCIDE CON LO REPORTADO EN EL FORMATO ETCA-II-11 EN EL TOTAL APROBADO ANUAL DEL ANALÍTICO DE EGRESOS","")</f>
        <v/>
      </c>
    </row>
  </sheetData>
  <sheetProtection insertRows="0" deleteColumns="0" deleteRows="0"/>
  <mergeCells count="7">
    <mergeCell ref="A7:A8"/>
    <mergeCell ref="A1:G1"/>
    <mergeCell ref="A2:G2"/>
    <mergeCell ref="A3:G3"/>
    <mergeCell ref="A4:G4"/>
    <mergeCell ref="A5:G5"/>
    <mergeCell ref="A6:E6"/>
  </mergeCells>
  <printOptions horizontalCentered="1"/>
  <pageMargins left="0.51181102362204722" right="0.15748031496062992" top="0.74803149606299213" bottom="0.74803149606299213" header="0.31496062992125984" footer="0.31496062992125984"/>
  <pageSetup scale="70" orientation="landscape" r:id="rId1"/>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H36"/>
  <sheetViews>
    <sheetView topLeftCell="A4" zoomScaleNormal="100" workbookViewId="0">
      <selection sqref="A1:G32"/>
    </sheetView>
  </sheetViews>
  <sheetFormatPr baseColWidth="10" defaultColWidth="11.42578125" defaultRowHeight="15" x14ac:dyDescent="0.25"/>
  <cols>
    <col min="1" max="1" width="32.42578125" customWidth="1"/>
    <col min="2" max="2" width="12.140625" customWidth="1"/>
    <col min="3" max="3" width="13.140625" customWidth="1"/>
    <col min="4" max="4" width="12.42578125" customWidth="1"/>
    <col min="5" max="5" width="12.85546875" customWidth="1"/>
    <col min="6" max="6" width="14" customWidth="1"/>
    <col min="7" max="7" width="15.42578125" customWidth="1"/>
  </cols>
  <sheetData>
    <row r="1" spans="1:7" s="853" customFormat="1" ht="15.75" x14ac:dyDescent="0.2">
      <c r="A1" s="1214" t="s">
        <v>94</v>
      </c>
      <c r="B1" s="1215"/>
      <c r="C1" s="1215"/>
      <c r="D1" s="1215"/>
      <c r="E1" s="1215"/>
      <c r="F1" s="1215"/>
      <c r="G1" s="1216"/>
    </row>
    <row r="2" spans="1:7" s="853" customFormat="1" ht="15.75" x14ac:dyDescent="0.2">
      <c r="A2" s="1223" t="str">
        <f>'ETCA-I-01'!A3:G3</f>
        <v>Consejo Estatal de Concertacion para la Obra Publica</v>
      </c>
      <c r="B2" s="1224"/>
      <c r="C2" s="1224"/>
      <c r="D2" s="1224"/>
      <c r="E2" s="1224"/>
      <c r="F2" s="1224"/>
      <c r="G2" s="1225"/>
    </row>
    <row r="3" spans="1:7" s="853" customFormat="1" ht="12.75" x14ac:dyDescent="0.2">
      <c r="A3" s="1217" t="s">
        <v>708</v>
      </c>
      <c r="B3" s="1218"/>
      <c r="C3" s="1218"/>
      <c r="D3" s="1218"/>
      <c r="E3" s="1218"/>
      <c r="F3" s="1218"/>
      <c r="G3" s="1219"/>
    </row>
    <row r="4" spans="1:7" s="853" customFormat="1" ht="12.75" x14ac:dyDescent="0.2">
      <c r="A4" s="1217" t="s">
        <v>811</v>
      </c>
      <c r="B4" s="1218"/>
      <c r="C4" s="1218"/>
      <c r="D4" s="1218"/>
      <c r="E4" s="1218"/>
      <c r="F4" s="1218"/>
      <c r="G4" s="1219"/>
    </row>
    <row r="5" spans="1:7" s="853" customFormat="1" ht="12.75" x14ac:dyDescent="0.2">
      <c r="A5" s="1217" t="str">
        <f>'ETCA-II-11-A'!A5:H5</f>
        <v>Del 01 de Enero al 31 de Diciembre de 2016 (b)</v>
      </c>
      <c r="B5" s="1218"/>
      <c r="C5" s="1218"/>
      <c r="D5" s="1218"/>
      <c r="E5" s="1218"/>
      <c r="F5" s="1218"/>
      <c r="G5" s="1219"/>
    </row>
    <row r="6" spans="1:7" s="853" customFormat="1" ht="20.25" customHeight="1" thickBot="1" x14ac:dyDescent="0.25">
      <c r="A6" s="1220" t="s">
        <v>160</v>
      </c>
      <c r="B6" s="1221"/>
      <c r="C6" s="1221"/>
      <c r="D6" s="1221"/>
      <c r="E6" s="1221"/>
      <c r="F6" s="1221"/>
      <c r="G6" s="1222"/>
    </row>
    <row r="7" spans="1:7" s="853" customFormat="1" ht="13.5" thickBot="1" x14ac:dyDescent="0.25">
      <c r="A7" s="1209" t="s">
        <v>161</v>
      </c>
      <c r="B7" s="1211" t="s">
        <v>710</v>
      </c>
      <c r="C7" s="1212"/>
      <c r="D7" s="1212"/>
      <c r="E7" s="1212"/>
      <c r="F7" s="1213"/>
      <c r="G7" s="1209" t="s">
        <v>711</v>
      </c>
    </row>
    <row r="8" spans="1:7" s="853" customFormat="1" ht="26.25" thickBot="1" x14ac:dyDescent="0.25">
      <c r="A8" s="1210"/>
      <c r="B8" s="898" t="s">
        <v>712</v>
      </c>
      <c r="C8" s="898" t="s">
        <v>561</v>
      </c>
      <c r="D8" s="898" t="s">
        <v>562</v>
      </c>
      <c r="E8" s="898" t="s">
        <v>563</v>
      </c>
      <c r="F8" s="898" t="s">
        <v>812</v>
      </c>
      <c r="G8" s="1210"/>
    </row>
    <row r="9" spans="1:7" s="600" customFormat="1" ht="12.75" x14ac:dyDescent="0.2">
      <c r="A9" s="721" t="s">
        <v>813</v>
      </c>
      <c r="B9" s="851"/>
      <c r="C9" s="851"/>
      <c r="D9" s="851"/>
      <c r="E9" s="851"/>
      <c r="F9" s="851"/>
      <c r="G9" s="851"/>
    </row>
    <row r="10" spans="1:7" s="600" customFormat="1" ht="12.75" x14ac:dyDescent="0.2">
      <c r="A10" s="721" t="s">
        <v>814</v>
      </c>
      <c r="B10" s="825">
        <f>SUM(B11:B18)</f>
        <v>351005907.46999997</v>
      </c>
      <c r="C10" s="825">
        <f t="shared" ref="C10:G10" si="0">SUM(C11:C18)</f>
        <v>276559412.47999996</v>
      </c>
      <c r="D10" s="825">
        <f t="shared" si="0"/>
        <v>627565319.94999993</v>
      </c>
      <c r="E10" s="825">
        <f t="shared" si="0"/>
        <v>475746810.74000001</v>
      </c>
      <c r="F10" s="825">
        <f t="shared" si="0"/>
        <v>475746810.74000001</v>
      </c>
      <c r="G10" s="825">
        <f t="shared" si="0"/>
        <v>151818509.20999992</v>
      </c>
    </row>
    <row r="11" spans="1:7" s="600" customFormat="1" ht="25.5" x14ac:dyDescent="0.2">
      <c r="A11" s="722" t="s">
        <v>1262</v>
      </c>
      <c r="B11" s="825">
        <f>+'ETCA-II-11-B1'!B32</f>
        <v>351005907.46999997</v>
      </c>
      <c r="C11" s="825">
        <f>+D11-B11</f>
        <v>276559412.47999996</v>
      </c>
      <c r="D11" s="825">
        <f>21790921.39+1967539.18+3584492.35+1085056.12+698037310.91-98900000</f>
        <v>627565319.94999993</v>
      </c>
      <c r="E11" s="825">
        <f>21757960.81+1860757.67+3492496.25+1084953.12+531283069.05-83732426.16</f>
        <v>475746810.74000001</v>
      </c>
      <c r="F11" s="825">
        <f>+E11</f>
        <v>475746810.74000001</v>
      </c>
      <c r="G11" s="825">
        <f>+D11-E11</f>
        <v>151818509.20999992</v>
      </c>
    </row>
    <row r="12" spans="1:7" s="600" customFormat="1" ht="12.75" x14ac:dyDescent="0.2">
      <c r="A12" s="722" t="s">
        <v>815</v>
      </c>
      <c r="B12" s="825"/>
      <c r="C12" s="825"/>
      <c r="D12" s="825">
        <f t="shared" ref="D12:D18" si="1">B12+C12</f>
        <v>0</v>
      </c>
      <c r="E12" s="825"/>
      <c r="F12" s="825"/>
      <c r="G12" s="825">
        <f t="shared" ref="G12:G18" si="2">+D12-E12</f>
        <v>0</v>
      </c>
    </row>
    <row r="13" spans="1:7" s="600" customFormat="1" ht="12.75" x14ac:dyDescent="0.2">
      <c r="A13" s="722" t="s">
        <v>816</v>
      </c>
      <c r="B13" s="825"/>
      <c r="C13" s="825"/>
      <c r="D13" s="825">
        <f t="shared" si="1"/>
        <v>0</v>
      </c>
      <c r="E13" s="825"/>
      <c r="F13" s="825"/>
      <c r="G13" s="825">
        <f t="shared" si="2"/>
        <v>0</v>
      </c>
    </row>
    <row r="14" spans="1:7" s="600" customFormat="1" ht="12.75" x14ac:dyDescent="0.2">
      <c r="A14" s="722" t="s">
        <v>817</v>
      </c>
      <c r="B14" s="825"/>
      <c r="C14" s="825"/>
      <c r="D14" s="825">
        <f t="shared" si="1"/>
        <v>0</v>
      </c>
      <c r="E14" s="825"/>
      <c r="F14" s="825"/>
      <c r="G14" s="825">
        <f t="shared" si="2"/>
        <v>0</v>
      </c>
    </row>
    <row r="15" spans="1:7" s="600" customFormat="1" ht="12.75" x14ac:dyDescent="0.2">
      <c r="A15" s="722" t="s">
        <v>818</v>
      </c>
      <c r="B15" s="825"/>
      <c r="C15" s="825"/>
      <c r="D15" s="825">
        <f t="shared" si="1"/>
        <v>0</v>
      </c>
      <c r="E15" s="825"/>
      <c r="F15" s="825"/>
      <c r="G15" s="825">
        <f t="shared" si="2"/>
        <v>0</v>
      </c>
    </row>
    <row r="16" spans="1:7" s="600" customFormat="1" ht="12.75" x14ac:dyDescent="0.2">
      <c r="A16" s="722" t="s">
        <v>819</v>
      </c>
      <c r="B16" s="825"/>
      <c r="C16" s="825"/>
      <c r="D16" s="825">
        <f t="shared" si="1"/>
        <v>0</v>
      </c>
      <c r="E16" s="825"/>
      <c r="F16" s="825"/>
      <c r="G16" s="825">
        <f t="shared" si="2"/>
        <v>0</v>
      </c>
    </row>
    <row r="17" spans="1:8" s="600" customFormat="1" ht="12.75" x14ac:dyDescent="0.2">
      <c r="A17" s="722" t="s">
        <v>820</v>
      </c>
      <c r="B17" s="825"/>
      <c r="C17" s="825"/>
      <c r="D17" s="825">
        <f t="shared" si="1"/>
        <v>0</v>
      </c>
      <c r="E17" s="825"/>
      <c r="F17" s="825"/>
      <c r="G17" s="825">
        <f t="shared" si="2"/>
        <v>0</v>
      </c>
    </row>
    <row r="18" spans="1:8" s="600" customFormat="1" ht="12.75" x14ac:dyDescent="0.2">
      <c r="A18" s="722" t="s">
        <v>821</v>
      </c>
      <c r="B18" s="825"/>
      <c r="C18" s="825"/>
      <c r="D18" s="825">
        <f t="shared" si="1"/>
        <v>0</v>
      </c>
      <c r="E18" s="825"/>
      <c r="F18" s="825"/>
      <c r="G18" s="825">
        <f t="shared" si="2"/>
        <v>0</v>
      </c>
    </row>
    <row r="19" spans="1:8" s="600" customFormat="1" ht="12.75" x14ac:dyDescent="0.2">
      <c r="A19" s="722"/>
      <c r="B19" s="825"/>
      <c r="C19" s="825"/>
      <c r="D19" s="825"/>
      <c r="E19" s="825"/>
      <c r="F19" s="825"/>
      <c r="G19" s="825"/>
    </row>
    <row r="20" spans="1:8" s="600" customFormat="1" ht="12.75" x14ac:dyDescent="0.2">
      <c r="A20" s="730" t="s">
        <v>822</v>
      </c>
      <c r="B20" s="825"/>
      <c r="C20" s="825"/>
      <c r="D20" s="825"/>
      <c r="E20" s="825"/>
      <c r="F20" s="825"/>
      <c r="G20" s="825"/>
    </row>
    <row r="21" spans="1:8" s="600" customFormat="1" ht="12.75" x14ac:dyDescent="0.2">
      <c r="A21" s="730" t="s">
        <v>823</v>
      </c>
      <c r="B21" s="825">
        <f>SUM(B22:B29)</f>
        <v>0</v>
      </c>
      <c r="C21" s="825">
        <f t="shared" ref="C21:G21" si="3">SUM(C22:C29)</f>
        <v>98900000</v>
      </c>
      <c r="D21" s="825">
        <f t="shared" si="3"/>
        <v>98900000</v>
      </c>
      <c r="E21" s="825">
        <f t="shared" si="3"/>
        <v>83732426.159999996</v>
      </c>
      <c r="F21" s="825">
        <f t="shared" si="3"/>
        <v>83732426.159999996</v>
      </c>
      <c r="G21" s="825">
        <f t="shared" si="3"/>
        <v>15167573.840000004</v>
      </c>
    </row>
    <row r="22" spans="1:8" s="600" customFormat="1" ht="25.5" x14ac:dyDescent="0.2">
      <c r="A22" s="722" t="s">
        <v>1262</v>
      </c>
      <c r="B22" s="825"/>
      <c r="C22" s="825">
        <f>59340000+39560000</f>
        <v>98900000</v>
      </c>
      <c r="D22" s="825">
        <f t="shared" ref="D22:D29" si="4">B22+C22</f>
        <v>98900000</v>
      </c>
      <c r="E22" s="825">
        <v>83732426.159999996</v>
      </c>
      <c r="F22" s="825">
        <v>83732426.159999996</v>
      </c>
      <c r="G22" s="825">
        <f>+D22-E22</f>
        <v>15167573.840000004</v>
      </c>
    </row>
    <row r="23" spans="1:8" s="600" customFormat="1" ht="12.75" x14ac:dyDescent="0.2">
      <c r="A23" s="722" t="s">
        <v>815</v>
      </c>
      <c r="B23" s="825"/>
      <c r="C23" s="825"/>
      <c r="D23" s="825">
        <f t="shared" si="4"/>
        <v>0</v>
      </c>
      <c r="E23" s="825"/>
      <c r="F23" s="825"/>
      <c r="G23" s="825">
        <f t="shared" ref="G23:G29" si="5">+D23-E23</f>
        <v>0</v>
      </c>
    </row>
    <row r="24" spans="1:8" s="600" customFormat="1" ht="12.75" x14ac:dyDescent="0.2">
      <c r="A24" s="722" t="s">
        <v>816</v>
      </c>
      <c r="B24" s="825"/>
      <c r="C24" s="825"/>
      <c r="D24" s="825">
        <f t="shared" si="4"/>
        <v>0</v>
      </c>
      <c r="E24" s="825"/>
      <c r="F24" s="825"/>
      <c r="G24" s="825">
        <f t="shared" si="5"/>
        <v>0</v>
      </c>
    </row>
    <row r="25" spans="1:8" s="600" customFormat="1" ht="12.75" x14ac:dyDescent="0.2">
      <c r="A25" s="722" t="s">
        <v>817</v>
      </c>
      <c r="B25" s="825"/>
      <c r="C25" s="825"/>
      <c r="D25" s="825">
        <f t="shared" si="4"/>
        <v>0</v>
      </c>
      <c r="E25" s="825"/>
      <c r="F25" s="825"/>
      <c r="G25" s="825">
        <f t="shared" si="5"/>
        <v>0</v>
      </c>
    </row>
    <row r="26" spans="1:8" s="600" customFormat="1" ht="12.75" x14ac:dyDescent="0.2">
      <c r="A26" s="722" t="s">
        <v>818</v>
      </c>
      <c r="B26" s="825"/>
      <c r="C26" s="825"/>
      <c r="D26" s="825">
        <f t="shared" si="4"/>
        <v>0</v>
      </c>
      <c r="E26" s="825"/>
      <c r="F26" s="825"/>
      <c r="G26" s="825">
        <f t="shared" si="5"/>
        <v>0</v>
      </c>
    </row>
    <row r="27" spans="1:8" s="600" customFormat="1" ht="12.75" x14ac:dyDescent="0.2">
      <c r="A27" s="722" t="s">
        <v>819</v>
      </c>
      <c r="B27" s="825"/>
      <c r="C27" s="825"/>
      <c r="D27" s="825">
        <f t="shared" si="4"/>
        <v>0</v>
      </c>
      <c r="E27" s="825"/>
      <c r="F27" s="825"/>
      <c r="G27" s="825">
        <f t="shared" si="5"/>
        <v>0</v>
      </c>
    </row>
    <row r="28" spans="1:8" s="600" customFormat="1" ht="12.75" x14ac:dyDescent="0.2">
      <c r="A28" s="722" t="s">
        <v>820</v>
      </c>
      <c r="B28" s="825"/>
      <c r="C28" s="825"/>
      <c r="D28" s="825">
        <f t="shared" si="4"/>
        <v>0</v>
      </c>
      <c r="E28" s="825"/>
      <c r="F28" s="825"/>
      <c r="G28" s="825">
        <f t="shared" si="5"/>
        <v>0</v>
      </c>
    </row>
    <row r="29" spans="1:8" s="600" customFormat="1" ht="12.75" x14ac:dyDescent="0.2">
      <c r="A29" s="722" t="s">
        <v>821</v>
      </c>
      <c r="B29" s="825"/>
      <c r="C29" s="825"/>
      <c r="D29" s="825">
        <f t="shared" si="4"/>
        <v>0</v>
      </c>
      <c r="E29" s="825"/>
      <c r="F29" s="825"/>
      <c r="G29" s="825">
        <f t="shared" si="5"/>
        <v>0</v>
      </c>
    </row>
    <row r="30" spans="1:8" s="600" customFormat="1" ht="12.75" x14ac:dyDescent="0.2">
      <c r="A30" s="824"/>
      <c r="B30" s="825"/>
      <c r="C30" s="825"/>
      <c r="D30" s="825"/>
      <c r="E30" s="825"/>
      <c r="F30" s="825"/>
      <c r="G30" s="825"/>
    </row>
    <row r="31" spans="1:8" s="600" customFormat="1" ht="12.75" x14ac:dyDescent="0.2">
      <c r="A31" s="721" t="s">
        <v>791</v>
      </c>
      <c r="B31" s="825">
        <f>+B10+B21</f>
        <v>351005907.46999997</v>
      </c>
      <c r="C31" s="825">
        <f t="shared" ref="C31:G31" si="6">+C10+C21</f>
        <v>375459412.47999996</v>
      </c>
      <c r="D31" s="825">
        <f t="shared" si="6"/>
        <v>726465319.94999993</v>
      </c>
      <c r="E31" s="825">
        <f t="shared" si="6"/>
        <v>559479236.89999998</v>
      </c>
      <c r="F31" s="825">
        <f t="shared" si="6"/>
        <v>559479236.89999998</v>
      </c>
      <c r="G31" s="825">
        <f t="shared" si="6"/>
        <v>166986083.04999992</v>
      </c>
      <c r="H31" s="852" t="str">
        <f>IF(B31&lt;&gt;'ETCA-II-11-B1'!B32,"ERROR!!!!! EL MONTO NO COINCIDE CON LO REPORTADO EN EL FORMATO ETCA-II-11-B1 EN EL TOTAL DEL GASTO","")</f>
        <v/>
      </c>
    </row>
    <row r="32" spans="1:8" ht="15.75" thickBot="1" x14ac:dyDescent="0.3">
      <c r="A32" s="807"/>
      <c r="B32" s="809"/>
      <c r="C32" s="809"/>
      <c r="D32" s="809"/>
      <c r="E32" s="809"/>
      <c r="F32" s="809"/>
      <c r="G32" s="809"/>
      <c r="H32" s="586" t="str">
        <f>IF(C31&lt;&gt;'ETCA-II-11-B1'!C32,"ERROR!!!!! EL MONTO NO COINCIDE CON LO REPORTADO EN EL FORMATO ETCA-II-11-B1 EN EL TOTAL DEL GASTO","")</f>
        <v/>
      </c>
    </row>
    <row r="33" spans="8:8" x14ac:dyDescent="0.25">
      <c r="H33" s="586" t="str">
        <f>IF(D31&lt;&gt;'ETCA-II-11-B1'!D32,"ERROR!!!!! EL MONTO NO COINCIDE CON LO REPORTADO EN EL FORMATO ETCA-II-11-B1 EN EL TOTAL DEL GASTO","")</f>
        <v/>
      </c>
    </row>
    <row r="34" spans="8:8" x14ac:dyDescent="0.25">
      <c r="H34" s="586" t="str">
        <f>IF(D31&lt;&gt;'ETCA-II-11-B1'!D32,"ERROR!!!!! EL MONTO NO COINCIDE CON LO REPORTADO EN EL FORMATO ETCA-II-11-B1 EN EL TOTAL DEL GASTO","")</f>
        <v/>
      </c>
    </row>
    <row r="35" spans="8:8" x14ac:dyDescent="0.25">
      <c r="H35" s="586" t="str">
        <f>IF(F31&lt;&gt;'ETCA-II-11-B1'!F32,"ERROR!!!!! EL MONTO NO COINCIDE CON LO REPORTADO EN EL FORMATO ETCA-II-11-B1 EN EL TOTAL DEL GASTO","")</f>
        <v/>
      </c>
    </row>
    <row r="36" spans="8:8" x14ac:dyDescent="0.25">
      <c r="H36" s="586" t="str">
        <f>IF(G31&lt;&gt;'ETCA-II-11-B1'!G32,"ERROR!!!!! EL MONTO NO COINCIDE CON LO REPORTADO EN EL FORMATO ETCA-II-11-B1 EN EL TOTAL DEL GASTO","")</f>
        <v/>
      </c>
    </row>
  </sheetData>
  <mergeCells count="9">
    <mergeCell ref="A7:A8"/>
    <mergeCell ref="B7:F7"/>
    <mergeCell ref="G7:G8"/>
    <mergeCell ref="A1:G1"/>
    <mergeCell ref="A3:G3"/>
    <mergeCell ref="A4:G4"/>
    <mergeCell ref="A5:G5"/>
    <mergeCell ref="A6:G6"/>
    <mergeCell ref="A2:G2"/>
  </mergeCells>
  <pageMargins left="0.70866141732283472" right="0.70866141732283472" top="0.35433070866141736" bottom="0.35433070866141736" header="0.31496062992125984" footer="0.31496062992125984"/>
  <pageSetup orientation="landscape"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pageSetUpPr fitToPage="1"/>
  </sheetPr>
  <dimension ref="A1:H22"/>
  <sheetViews>
    <sheetView view="pageBreakPreview" topLeftCell="A13" zoomScaleNormal="100" zoomScaleSheetLayoutView="100" workbookViewId="0">
      <selection activeCell="C17" sqref="C17"/>
    </sheetView>
  </sheetViews>
  <sheetFormatPr baseColWidth="10" defaultColWidth="11.28515625" defaultRowHeight="16.5" x14ac:dyDescent="0.25"/>
  <cols>
    <col min="1" max="1" width="39.85546875" style="325" customWidth="1"/>
    <col min="2" max="7" width="13.7109375" style="325" customWidth="1"/>
    <col min="8" max="16384" width="11.28515625" style="325"/>
  </cols>
  <sheetData>
    <row r="1" spans="1:8" x14ac:dyDescent="0.25">
      <c r="A1" s="1055" t="s">
        <v>94</v>
      </c>
      <c r="B1" s="1055"/>
      <c r="C1" s="1055"/>
      <c r="D1" s="1055"/>
      <c r="E1" s="1055"/>
      <c r="F1" s="1055"/>
      <c r="G1" s="1055"/>
    </row>
    <row r="2" spans="1:8" s="327" customFormat="1" x14ac:dyDescent="0.25">
      <c r="A2" s="1055" t="s">
        <v>647</v>
      </c>
      <c r="B2" s="1055"/>
      <c r="C2" s="1055"/>
      <c r="D2" s="1055"/>
      <c r="E2" s="1055"/>
      <c r="F2" s="1055"/>
      <c r="G2" s="1055"/>
    </row>
    <row r="3" spans="1:8" s="327" customFormat="1" x14ac:dyDescent="0.25">
      <c r="A3" s="1228" t="s">
        <v>824</v>
      </c>
      <c r="B3" s="1228"/>
      <c r="C3" s="1228"/>
      <c r="D3" s="1228"/>
      <c r="E3" s="1228"/>
      <c r="F3" s="1228"/>
      <c r="G3" s="1228"/>
    </row>
    <row r="4" spans="1:8" s="327" customFormat="1" x14ac:dyDescent="0.25">
      <c r="A4" s="1056" t="str">
        <f>'ETCA-I-01'!A3:G3</f>
        <v>Consejo Estatal de Concertacion para la Obra Publica</v>
      </c>
      <c r="B4" s="1056"/>
      <c r="C4" s="1056"/>
      <c r="D4" s="1056"/>
      <c r="E4" s="1056"/>
      <c r="F4" s="1056"/>
      <c r="G4" s="1056"/>
    </row>
    <row r="5" spans="1:8" s="327" customFormat="1" x14ac:dyDescent="0.25">
      <c r="A5" s="1057" t="str">
        <f>'ETCA-I-02'!A4:D4</f>
        <v>Del 01 de Enero al 31 de Diciembre de 2016</v>
      </c>
      <c r="B5" s="1057"/>
      <c r="C5" s="1057"/>
      <c r="D5" s="1057"/>
      <c r="E5" s="1057"/>
      <c r="F5" s="1057"/>
      <c r="G5" s="1057"/>
    </row>
    <row r="6" spans="1:8" s="327" customFormat="1" ht="17.25" thickBot="1" x14ac:dyDescent="0.3">
      <c r="A6" s="1179" t="s">
        <v>477</v>
      </c>
      <c r="B6" s="1179"/>
      <c r="C6" s="1179"/>
      <c r="D6" s="1179"/>
      <c r="E6" s="1179"/>
      <c r="F6" s="75"/>
      <c r="G6" s="487"/>
    </row>
    <row r="7" spans="1:8" s="338" customFormat="1" ht="53.25" customHeight="1" x14ac:dyDescent="0.25">
      <c r="A7" s="1226" t="s">
        <v>824</v>
      </c>
      <c r="B7" s="345" t="s">
        <v>651</v>
      </c>
      <c r="C7" s="345" t="s">
        <v>561</v>
      </c>
      <c r="D7" s="345" t="s">
        <v>652</v>
      </c>
      <c r="E7" s="345" t="s">
        <v>653</v>
      </c>
      <c r="F7" s="345" t="s">
        <v>654</v>
      </c>
      <c r="G7" s="346" t="s">
        <v>655</v>
      </c>
    </row>
    <row r="8" spans="1:8" s="344" customFormat="1" ht="15.75" customHeight="1" thickBot="1" x14ac:dyDescent="0.3">
      <c r="A8" s="1227"/>
      <c r="B8" s="339" t="s">
        <v>526</v>
      </c>
      <c r="C8" s="339" t="s">
        <v>527</v>
      </c>
      <c r="D8" s="339" t="s">
        <v>656</v>
      </c>
      <c r="E8" s="339" t="s">
        <v>529</v>
      </c>
      <c r="F8" s="339" t="s">
        <v>530</v>
      </c>
      <c r="G8" s="340" t="s">
        <v>657</v>
      </c>
    </row>
    <row r="9" spans="1:8" ht="30" customHeight="1" x14ac:dyDescent="0.25">
      <c r="A9" s="591"/>
      <c r="B9" s="348"/>
      <c r="C9" s="348"/>
      <c r="D9" s="348"/>
      <c r="E9" s="348"/>
      <c r="F9" s="348"/>
      <c r="G9" s="349"/>
    </row>
    <row r="10" spans="1:8" ht="30" customHeight="1" x14ac:dyDescent="0.25">
      <c r="A10" s="334" t="s">
        <v>825</v>
      </c>
      <c r="B10" s="515">
        <f>+'ETCA-II-11 '!B81</f>
        <v>351005907.46999997</v>
      </c>
      <c r="C10" s="515">
        <f>+'ETCA-II-11 '!C81</f>
        <v>375459412.4799999</v>
      </c>
      <c r="D10" s="516">
        <f>B10+C10</f>
        <v>726465319.94999981</v>
      </c>
      <c r="E10" s="515">
        <f>+'ETCA-II-11 '!E81</f>
        <v>559479236.9000001</v>
      </c>
      <c r="F10" s="515">
        <f>+'ETCA-II-11 '!F81</f>
        <v>559479236.9000001</v>
      </c>
      <c r="G10" s="517">
        <f>D10-E10</f>
        <v>166986083.04999971</v>
      </c>
    </row>
    <row r="11" spans="1:8" ht="30" customHeight="1" x14ac:dyDescent="0.25">
      <c r="A11" s="334" t="s">
        <v>826</v>
      </c>
      <c r="B11" s="515"/>
      <c r="C11" s="515"/>
      <c r="D11" s="516">
        <f>B11+C11</f>
        <v>0</v>
      </c>
      <c r="E11" s="515"/>
      <c r="F11" s="515"/>
      <c r="G11" s="517">
        <f>D11-E11</f>
        <v>0</v>
      </c>
    </row>
    <row r="12" spans="1:8" ht="30" customHeight="1" x14ac:dyDescent="0.25">
      <c r="A12" s="334" t="s">
        <v>827</v>
      </c>
      <c r="B12" s="515"/>
      <c r="C12" s="515"/>
      <c r="D12" s="516">
        <f>B12+C12</f>
        <v>0</v>
      </c>
      <c r="E12" s="515"/>
      <c r="F12" s="515"/>
      <c r="G12" s="517">
        <f>D12-E12</f>
        <v>0</v>
      </c>
    </row>
    <row r="13" spans="1:8" ht="30" customHeight="1" x14ac:dyDescent="0.25">
      <c r="A13" s="334" t="s">
        <v>828</v>
      </c>
      <c r="B13" s="515"/>
      <c r="C13" s="515"/>
      <c r="D13" s="516">
        <f>B13+C13</f>
        <v>0</v>
      </c>
      <c r="E13" s="515"/>
      <c r="F13" s="515"/>
      <c r="G13" s="517">
        <f>D13-E13</f>
        <v>0</v>
      </c>
    </row>
    <row r="14" spans="1:8" ht="30" customHeight="1" thickBot="1" x14ac:dyDescent="0.3">
      <c r="A14" s="590"/>
      <c r="B14" s="523"/>
      <c r="C14" s="523"/>
      <c r="D14" s="523"/>
      <c r="E14" s="523"/>
      <c r="F14" s="523"/>
      <c r="G14" s="524"/>
    </row>
    <row r="15" spans="1:8" s="338" customFormat="1" ht="30" customHeight="1" thickBot="1" x14ac:dyDescent="0.3">
      <c r="A15" s="897" t="s">
        <v>707</v>
      </c>
      <c r="B15" s="525">
        <f>SUM(B10:B13)</f>
        <v>351005907.46999997</v>
      </c>
      <c r="C15" s="525">
        <f>SUM(C10:C13)</f>
        <v>375459412.4799999</v>
      </c>
      <c r="D15" s="525">
        <f>B15+C15</f>
        <v>726465319.94999981</v>
      </c>
      <c r="E15" s="525">
        <f>SUM(E10:E13)</f>
        <v>559479236.9000001</v>
      </c>
      <c r="F15" s="525">
        <f>SUM(F10:F13)</f>
        <v>559479236.9000001</v>
      </c>
      <c r="G15" s="526">
        <f>D15-E15</f>
        <v>166986083.04999971</v>
      </c>
      <c r="H15" s="586" t="str">
        <f>IF(B15&lt;&gt;'ETCA-II-11 '!B81,"ERROR!!!!! EL MONTO NO COINCIDE CON LO REPORTADO EN EL FORMATO ETCA-II-11 EN EL TOTAL APROBADO ANUAL DEL ANALÍTICO DE EGRESOS","")</f>
        <v/>
      </c>
    </row>
    <row r="16" spans="1:8" s="338" customFormat="1" ht="30" customHeight="1" x14ac:dyDescent="0.25">
      <c r="A16" s="567"/>
      <c r="B16" s="568"/>
      <c r="C16" s="568"/>
      <c r="D16" s="568"/>
      <c r="E16" s="568"/>
      <c r="F16" s="568"/>
      <c r="G16" s="568"/>
      <c r="H16" s="586"/>
    </row>
    <row r="17" spans="1:8" s="338" customFormat="1" ht="30" customHeight="1" x14ac:dyDescent="0.25">
      <c r="A17" s="567"/>
      <c r="B17" s="568"/>
      <c r="C17" s="568"/>
      <c r="D17" s="568"/>
      <c r="E17" s="568"/>
      <c r="F17" s="568"/>
      <c r="G17" s="568"/>
      <c r="H17" s="586"/>
    </row>
    <row r="18" spans="1:8" s="338" customFormat="1" ht="18" customHeight="1" x14ac:dyDescent="0.25">
      <c r="A18" s="567"/>
      <c r="B18" s="568"/>
      <c r="C18" s="568"/>
      <c r="D18" s="568"/>
      <c r="E18" s="568"/>
      <c r="F18" s="568"/>
      <c r="G18" s="568"/>
      <c r="H18" s="586" t="str">
        <f>IF(C15&lt;&gt;'ETCA-II-11 '!C81,"ERROR!!!!! EL MONTO NO COINCIDE CON LO REPORTADO EN EL FORMATO ETCA-II-11 EN EL TOTAL DE AMPLIACIONES/REDUCCIONES PRESENTADO EN EL ANALÍTICO DE EGRESOS","")</f>
        <v/>
      </c>
    </row>
    <row r="19" spans="1:8" s="338" customFormat="1" ht="18" customHeight="1" x14ac:dyDescent="0.25">
      <c r="A19" s="567"/>
      <c r="B19" s="568"/>
      <c r="C19" s="568"/>
      <c r="D19" s="568"/>
      <c r="E19" s="568"/>
      <c r="F19" s="568"/>
      <c r="G19" s="568"/>
      <c r="H19" s="586" t="str">
        <f>IF(D15&lt;&gt;'ETCA-II-11 '!D81,"ERROR!!!!! EL MONTO NO COINCIDE CON LO REPORTADO EN EL FORMATO ETCA-II-11 EN EL TOTAL MODIFICADO ANUAL PRESENTADO EN EL ANALÍTICO DE EGRESOS","")</f>
        <v/>
      </c>
    </row>
    <row r="20" spans="1:8" x14ac:dyDescent="0.25">
      <c r="H20" s="586" t="str">
        <f>IF(E15&lt;&gt;'ETCA-II-11 '!E81,"ERROR!!!!! EL MONTO NO COINCIDE CON LO REPORTADO EN EL FORMATO ETCA-II-11 EN EL TOTAL DEVENGADO ANUAL PRESENTADO EN EL ANALÍTICO DE EGRESOS","")</f>
        <v/>
      </c>
    </row>
    <row r="21" spans="1:8" x14ac:dyDescent="0.25">
      <c r="H21" s="586" t="str">
        <f>IF(F15&lt;&gt;'ETCA-II-11 '!F81,"ERROR!!!!! EL MONTO NO COINCIDE CON LO REPORTADO EN EL FORMATO ETCA-II-11 EN EL TOTAL PAGADO ANUAL PRESENTADO EN EL ANALÍTICO DE EGRESOS","")</f>
        <v/>
      </c>
    </row>
    <row r="22" spans="1:8" x14ac:dyDescent="0.25">
      <c r="H22" s="586" t="str">
        <f>IF(G15&lt;&gt;'ETCA-II-11 '!G81,"ERROR!!!!! EL MONTO NO COINCIDE CON LO REPORTADO EN EL FORMATO ETCA-II-11 EN EL TOTAL SUBEJERCICIO PRESENTADO EN EL ANALÍTICO DE EGRESOS","")</f>
        <v/>
      </c>
    </row>
  </sheetData>
  <sheetProtection algorithmName="SHA-512" hashValue="OY5PSPtq78ksRU2QPf1mcBwc3FvHnjYkTUa3gjLF0cvixdlOI/RE+lmgmIPkv8xeS5LGaOUM+9b8g6AsJ8gJLQ==" saltValue="ES6CQ47YVM8n6LViMtEIxw==" spinCount="100000" sheet="1" scenarios="1"/>
  <mergeCells count="7">
    <mergeCell ref="A7:A8"/>
    <mergeCell ref="A5:G5"/>
    <mergeCell ref="A1:G1"/>
    <mergeCell ref="A2:G2"/>
    <mergeCell ref="A3:G3"/>
    <mergeCell ref="A4:G4"/>
    <mergeCell ref="A6:E6"/>
  </mergeCells>
  <printOptions horizontalCentered="1"/>
  <pageMargins left="0.70866141732283472" right="0.70866141732283472" top="0.74803149606299213" bottom="0.74803149606299213" header="0.31496062992125984" footer="0.31496062992125984"/>
  <pageSetup scale="9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pageSetUpPr fitToPage="1"/>
  </sheetPr>
  <dimension ref="A1:H31"/>
  <sheetViews>
    <sheetView view="pageBreakPreview" topLeftCell="A16" zoomScaleNormal="100" zoomScaleSheetLayoutView="100" workbookViewId="0">
      <selection activeCell="C25" sqref="C25"/>
    </sheetView>
  </sheetViews>
  <sheetFormatPr baseColWidth="10" defaultColWidth="11.28515625" defaultRowHeight="16.5" x14ac:dyDescent="0.25"/>
  <cols>
    <col min="1" max="1" width="39.85546875" style="325" customWidth="1"/>
    <col min="2" max="7" width="13.7109375" style="325" customWidth="1"/>
    <col min="8" max="16384" width="11.28515625" style="325"/>
  </cols>
  <sheetData>
    <row r="1" spans="1:7" x14ac:dyDescent="0.25">
      <c r="A1" s="1228" t="s">
        <v>94</v>
      </c>
      <c r="B1" s="1228"/>
      <c r="C1" s="1228"/>
      <c r="D1" s="1228"/>
      <c r="E1" s="1228"/>
      <c r="F1" s="1228"/>
      <c r="G1" s="1228"/>
    </row>
    <row r="2" spans="1:7" x14ac:dyDescent="0.25">
      <c r="A2" s="1228" t="s">
        <v>647</v>
      </c>
      <c r="B2" s="1228"/>
      <c r="C2" s="1228"/>
      <c r="D2" s="1228"/>
      <c r="E2" s="1228"/>
      <c r="F2" s="1228"/>
      <c r="G2" s="1228"/>
    </row>
    <row r="3" spans="1:7" x14ac:dyDescent="0.25">
      <c r="A3" s="1228" t="s">
        <v>829</v>
      </c>
      <c r="B3" s="1228"/>
      <c r="C3" s="1228"/>
      <c r="D3" s="1228"/>
      <c r="E3" s="1228"/>
      <c r="F3" s="1228"/>
      <c r="G3" s="1228"/>
    </row>
    <row r="4" spans="1:7" x14ac:dyDescent="0.25">
      <c r="A4" s="1056" t="str">
        <f>'ETCA-I-01'!A3:G3</f>
        <v>Consejo Estatal de Concertacion para la Obra Publica</v>
      </c>
      <c r="B4" s="1056"/>
      <c r="C4" s="1056"/>
      <c r="D4" s="1056"/>
      <c r="E4" s="1056"/>
      <c r="F4" s="1056"/>
      <c r="G4" s="1056"/>
    </row>
    <row r="5" spans="1:7" x14ac:dyDescent="0.25">
      <c r="A5" s="1057" t="str">
        <f>'ETCA-I-02'!A4:D4</f>
        <v>Del 01 de Enero al 31 de Diciembre de 2016</v>
      </c>
      <c r="B5" s="1057"/>
      <c r="C5" s="1057"/>
      <c r="D5" s="1057"/>
      <c r="E5" s="1057"/>
      <c r="F5" s="1057"/>
      <c r="G5" s="1057"/>
    </row>
    <row r="6" spans="1:7" ht="17.25" thickBot="1" x14ac:dyDescent="0.3">
      <c r="A6" s="1179" t="s">
        <v>830</v>
      </c>
      <c r="B6" s="1179"/>
      <c r="C6" s="1179"/>
      <c r="D6" s="1179"/>
      <c r="E6" s="1179"/>
      <c r="F6" s="75"/>
      <c r="G6" s="487"/>
    </row>
    <row r="7" spans="1:7" s="331" customFormat="1" ht="40.5" x14ac:dyDescent="0.25">
      <c r="A7" s="1229" t="s">
        <v>334</v>
      </c>
      <c r="B7" s="352" t="s">
        <v>651</v>
      </c>
      <c r="C7" s="352" t="s">
        <v>561</v>
      </c>
      <c r="D7" s="352" t="s">
        <v>652</v>
      </c>
      <c r="E7" s="352" t="s">
        <v>653</v>
      </c>
      <c r="F7" s="352" t="s">
        <v>654</v>
      </c>
      <c r="G7" s="353" t="s">
        <v>655</v>
      </c>
    </row>
    <row r="8" spans="1:7" s="331" customFormat="1" ht="15.75" customHeight="1" thickBot="1" x14ac:dyDescent="0.3">
      <c r="A8" s="1230"/>
      <c r="B8" s="339" t="s">
        <v>526</v>
      </c>
      <c r="C8" s="339" t="s">
        <v>527</v>
      </c>
      <c r="D8" s="339" t="s">
        <v>656</v>
      </c>
      <c r="E8" s="339" t="s">
        <v>529</v>
      </c>
      <c r="F8" s="339" t="s">
        <v>530</v>
      </c>
      <c r="G8" s="340" t="s">
        <v>657</v>
      </c>
    </row>
    <row r="9" spans="1:7" x14ac:dyDescent="0.25">
      <c r="A9" s="347"/>
      <c r="B9" s="350"/>
      <c r="C9" s="350"/>
      <c r="D9" s="351"/>
      <c r="E9" s="350"/>
      <c r="F9" s="350"/>
      <c r="G9" s="354"/>
    </row>
    <row r="10" spans="1:7" ht="25.5" x14ac:dyDescent="0.25">
      <c r="A10" s="355" t="s">
        <v>831</v>
      </c>
      <c r="B10" s="515">
        <f>+'ETCA-II-11-B2'!B10</f>
        <v>351005907.46999997</v>
      </c>
      <c r="C10" s="515">
        <f>+'ETCA-II-11-B2'!C10</f>
        <v>375459412.4799999</v>
      </c>
      <c r="D10" s="516">
        <f>IF(A10="","",B10+C10)</f>
        <v>726465319.94999981</v>
      </c>
      <c r="E10" s="515">
        <f>+'ETCA-II-11-B2'!E10</f>
        <v>559479236.9000001</v>
      </c>
      <c r="F10" s="515">
        <f>+'ETCA-II-11-B2'!F10</f>
        <v>559479236.9000001</v>
      </c>
      <c r="G10" s="517">
        <f>IF(A10="","",D10-E10)</f>
        <v>166986083.04999971</v>
      </c>
    </row>
    <row r="11" spans="1:7" ht="8.25" customHeight="1" x14ac:dyDescent="0.25">
      <c r="A11" s="355"/>
      <c r="B11" s="515"/>
      <c r="C11" s="515"/>
      <c r="D11" s="516" t="str">
        <f t="shared" ref="D11:D22" si="0">IF(A11="","",B11+C11)</f>
        <v/>
      </c>
      <c r="E11" s="515"/>
      <c r="F11" s="515"/>
      <c r="G11" s="517" t="str">
        <f t="shared" ref="G11:G22" si="1">IF(A11="","",D11-E11)</f>
        <v/>
      </c>
    </row>
    <row r="12" spans="1:7" x14ac:dyDescent="0.25">
      <c r="A12" s="355" t="s">
        <v>832</v>
      </c>
      <c r="B12" s="515"/>
      <c r="C12" s="515"/>
      <c r="D12" s="516">
        <f t="shared" si="0"/>
        <v>0</v>
      </c>
      <c r="E12" s="515"/>
      <c r="F12" s="515"/>
      <c r="G12" s="517">
        <f t="shared" si="1"/>
        <v>0</v>
      </c>
    </row>
    <row r="13" spans="1:7" ht="8.25" customHeight="1" x14ac:dyDescent="0.25">
      <c r="A13" s="355"/>
      <c r="B13" s="515"/>
      <c r="C13" s="515"/>
      <c r="D13" s="516" t="str">
        <f t="shared" si="0"/>
        <v/>
      </c>
      <c r="E13" s="515"/>
      <c r="F13" s="515"/>
      <c r="G13" s="517" t="str">
        <f t="shared" si="1"/>
        <v/>
      </c>
    </row>
    <row r="14" spans="1:7" ht="25.5" x14ac:dyDescent="0.25">
      <c r="A14" s="355" t="s">
        <v>833</v>
      </c>
      <c r="B14" s="515"/>
      <c r="C14" s="515"/>
      <c r="D14" s="516">
        <f t="shared" si="0"/>
        <v>0</v>
      </c>
      <c r="E14" s="515"/>
      <c r="F14" s="515"/>
      <c r="G14" s="517">
        <f t="shared" si="1"/>
        <v>0</v>
      </c>
    </row>
    <row r="15" spans="1:7" ht="8.25" customHeight="1" x14ac:dyDescent="0.25">
      <c r="A15" s="355"/>
      <c r="B15" s="515"/>
      <c r="C15" s="515"/>
      <c r="D15" s="516" t="str">
        <f t="shared" si="0"/>
        <v/>
      </c>
      <c r="E15" s="515"/>
      <c r="F15" s="515"/>
      <c r="G15" s="517" t="str">
        <f t="shared" si="1"/>
        <v/>
      </c>
    </row>
    <row r="16" spans="1:7" ht="25.5" x14ac:dyDescent="0.25">
      <c r="A16" s="355" t="s">
        <v>834</v>
      </c>
      <c r="B16" s="515"/>
      <c r="C16" s="515"/>
      <c r="D16" s="516">
        <f t="shared" si="0"/>
        <v>0</v>
      </c>
      <c r="E16" s="515"/>
      <c r="F16" s="515"/>
      <c r="G16" s="517">
        <f t="shared" si="1"/>
        <v>0</v>
      </c>
    </row>
    <row r="17" spans="1:8" ht="8.25" customHeight="1" x14ac:dyDescent="0.25">
      <c r="A17" s="355"/>
      <c r="B17" s="515"/>
      <c r="C17" s="515"/>
      <c r="D17" s="516" t="str">
        <f t="shared" si="0"/>
        <v/>
      </c>
      <c r="E17" s="515"/>
      <c r="F17" s="515"/>
      <c r="G17" s="517" t="str">
        <f t="shared" si="1"/>
        <v/>
      </c>
    </row>
    <row r="18" spans="1:8" ht="25.5" x14ac:dyDescent="0.25">
      <c r="A18" s="355" t="s">
        <v>835</v>
      </c>
      <c r="B18" s="515"/>
      <c r="C18" s="515"/>
      <c r="D18" s="516">
        <f t="shared" si="0"/>
        <v>0</v>
      </c>
      <c r="E18" s="515"/>
      <c r="F18" s="515"/>
      <c r="G18" s="517">
        <f t="shared" si="1"/>
        <v>0</v>
      </c>
    </row>
    <row r="19" spans="1:8" ht="8.25" customHeight="1" x14ac:dyDescent="0.25">
      <c r="A19" s="355"/>
      <c r="B19" s="515"/>
      <c r="C19" s="515"/>
      <c r="D19" s="516" t="str">
        <f t="shared" si="0"/>
        <v/>
      </c>
      <c r="E19" s="515"/>
      <c r="F19" s="515"/>
      <c r="G19" s="517" t="str">
        <f t="shared" si="1"/>
        <v/>
      </c>
    </row>
    <row r="20" spans="1:8" ht="25.5" x14ac:dyDescent="0.25">
      <c r="A20" s="355" t="s">
        <v>836</v>
      </c>
      <c r="B20" s="515"/>
      <c r="C20" s="515"/>
      <c r="D20" s="516">
        <f t="shared" si="0"/>
        <v>0</v>
      </c>
      <c r="E20" s="515"/>
      <c r="F20" s="515"/>
      <c r="G20" s="517">
        <f t="shared" si="1"/>
        <v>0</v>
      </c>
    </row>
    <row r="21" spans="1:8" ht="8.25" customHeight="1" x14ac:dyDescent="0.25">
      <c r="A21" s="355"/>
      <c r="B21" s="515"/>
      <c r="C21" s="515"/>
      <c r="D21" s="516" t="str">
        <f t="shared" si="0"/>
        <v/>
      </c>
      <c r="E21" s="515"/>
      <c r="F21" s="515"/>
      <c r="G21" s="517" t="str">
        <f t="shared" si="1"/>
        <v/>
      </c>
    </row>
    <row r="22" spans="1:8" ht="26.25" thickBot="1" x14ac:dyDescent="0.3">
      <c r="A22" s="355" t="s">
        <v>837</v>
      </c>
      <c r="B22" s="515"/>
      <c r="C22" s="515"/>
      <c r="D22" s="516">
        <f t="shared" si="0"/>
        <v>0</v>
      </c>
      <c r="E22" s="515"/>
      <c r="F22" s="515"/>
      <c r="G22" s="517">
        <f t="shared" si="1"/>
        <v>0</v>
      </c>
    </row>
    <row r="23" spans="1:8" ht="24.95" customHeight="1" thickBot="1" x14ac:dyDescent="0.3">
      <c r="A23" s="343" t="s">
        <v>707</v>
      </c>
      <c r="B23" s="521">
        <f>SUM(B10:B22)</f>
        <v>351005907.46999997</v>
      </c>
      <c r="C23" s="521">
        <f>SUM(C10:C22)</f>
        <v>375459412.4799999</v>
      </c>
      <c r="D23" s="521">
        <f>IF(A23="","",B23+C23)</f>
        <v>726465319.94999981</v>
      </c>
      <c r="E23" s="521">
        <f>SUM(E10:E22)</f>
        <v>559479236.9000001</v>
      </c>
      <c r="F23" s="521">
        <f>SUM(F10:F22)</f>
        <v>559479236.9000001</v>
      </c>
      <c r="G23" s="522">
        <f>IF(A23="","",D23-E23)</f>
        <v>166986083.04999971</v>
      </c>
      <c r="H23" s="328" t="str">
        <f>IF(B23&lt;&gt;'ETCA-II-11 '!B81,"ERROR!!!!! EL MONTO NO COINCIDE CON LO REPORTADO EN EL FORMATO ETCA-II-11 EN EL TOTAL APROBADO ANUAL DEL ANALÍTICO DE EGRESOS","")</f>
        <v/>
      </c>
    </row>
    <row r="24" spans="1:8" ht="24.95" customHeight="1" x14ac:dyDescent="0.25">
      <c r="A24" s="632"/>
      <c r="B24" s="633"/>
      <c r="C24" s="633"/>
      <c r="D24" s="633"/>
      <c r="E24" s="633"/>
      <c r="F24" s="633"/>
      <c r="G24" s="633"/>
      <c r="H24" s="328" t="str">
        <f>IF(C23&lt;&gt;'ETCA-II-11 '!C81,"ERROR!!!!! EL MONTO NO COINCIDE CON LO REPORTADO EN EL FORMATO ETCA-II-11 EN EL TOTAL APROBADO ANUAL DEL ANALÍTICO DE EGRESOS","")</f>
        <v/>
      </c>
    </row>
    <row r="25" spans="1:8" ht="24.95" customHeight="1" x14ac:dyDescent="0.25">
      <c r="A25" s="569"/>
      <c r="B25" s="568"/>
      <c r="C25" s="568"/>
      <c r="D25" s="568"/>
      <c r="E25" s="568"/>
      <c r="F25" s="568"/>
      <c r="G25" s="568"/>
      <c r="H25" s="328" t="str">
        <f>IF(D23&lt;&gt;'ETCA-II-11 '!D81,"ERROR!!!!! EL MONTO NO COINCIDE CON LO REPORTADO EN EL FORMATO ETCA-II-11 EN EL TOTAL APROBADO ANUAL DEL ANALÍTICO DE EGRESOS","")</f>
        <v/>
      </c>
    </row>
    <row r="26" spans="1:8" ht="24.95" customHeight="1" x14ac:dyDescent="0.25">
      <c r="A26" s="634"/>
      <c r="B26" s="571"/>
      <c r="C26" s="571"/>
      <c r="D26" s="572"/>
      <c r="E26" s="571"/>
      <c r="F26" s="571"/>
      <c r="G26" s="572"/>
      <c r="H26" s="328" t="str">
        <f>IF(E23&lt;&gt;'ETCA-II-11 '!E81,"ERROR!!!!! EL MONTO NO COINCIDE CON LO REPORTADO EN EL FORMATO ETCA-II-11 EN EL TOTAL APROBADO ANUAL DEL ANALÍTICO DE EGRESOS","")</f>
        <v/>
      </c>
    </row>
    <row r="27" spans="1:8" ht="24.95" customHeight="1" x14ac:dyDescent="0.25">
      <c r="A27" s="634"/>
      <c r="B27" s="571"/>
      <c r="C27" s="571"/>
      <c r="D27" s="572"/>
      <c r="E27" s="571"/>
      <c r="F27" s="571"/>
      <c r="G27" s="572"/>
      <c r="H27" s="328" t="str">
        <f>IF(F23&lt;&gt;'ETCA-II-11 '!F81,"ERROR!!!!! EL MONTO NO COINCIDE CON LO REPORTADO EN EL FORMATO ETCA-II-11 EN EL TOTAL APROBADO ANUAL DEL ANALÍTICO DE EGRESOS","")</f>
        <v/>
      </c>
    </row>
    <row r="28" spans="1:8" ht="25.5" customHeight="1" x14ac:dyDescent="0.25">
      <c r="A28" s="569"/>
      <c r="B28" s="568"/>
      <c r="C28" s="568"/>
      <c r="D28" s="568"/>
      <c r="E28" s="568"/>
      <c r="F28" s="568"/>
      <c r="G28" s="568"/>
      <c r="H28" s="328" t="str">
        <f>IF(G23&lt;&gt;'ETCA-II-11 '!G81,"ERROR!!!!! EL MONTO NO COINCIDE CON LO REPORTADO EN EL FORMATO ETCA-II-11 EN EL TOTAL APROBADO ANUAL DEL ANALÍTICO DE EGRESOS","")</f>
        <v/>
      </c>
    </row>
    <row r="30" spans="1:8" x14ac:dyDescent="0.25">
      <c r="F30" s="338"/>
    </row>
    <row r="31" spans="1:8" x14ac:dyDescent="0.25">
      <c r="F31" s="338"/>
    </row>
  </sheetData>
  <sheetProtection insertHyperlinks="0"/>
  <mergeCells count="7">
    <mergeCell ref="A7:A8"/>
    <mergeCell ref="A1:G1"/>
    <mergeCell ref="A2:G2"/>
    <mergeCell ref="A3:G3"/>
    <mergeCell ref="A4:G4"/>
    <mergeCell ref="A5:G5"/>
    <mergeCell ref="A6:E6"/>
  </mergeCells>
  <printOptions horizontalCentered="1"/>
  <pageMargins left="0.70866141732283472" right="0.70866141732283472" top="0.74803149606299213" bottom="0.74803149606299213" header="0.31496062992125984" footer="0.31496062992125984"/>
  <pageSetup scale="9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pageSetUpPr fitToPage="1"/>
  </sheetPr>
  <dimension ref="A1:H50"/>
  <sheetViews>
    <sheetView view="pageBreakPreview" topLeftCell="A13" zoomScaleNormal="100" zoomScaleSheetLayoutView="100" workbookViewId="0">
      <selection activeCell="A41" sqref="A41"/>
    </sheetView>
  </sheetViews>
  <sheetFormatPr baseColWidth="10" defaultColWidth="11.28515625" defaultRowHeight="15" x14ac:dyDescent="0.25"/>
  <cols>
    <col min="1" max="1" width="36.7109375" style="356" customWidth="1"/>
    <col min="2" max="5" width="11.28515625" style="366"/>
    <col min="6" max="6" width="11.85546875" style="366" customWidth="1"/>
    <col min="7" max="7" width="11.28515625" style="366"/>
    <col min="8" max="16384" width="11.28515625" style="356"/>
  </cols>
  <sheetData>
    <row r="1" spans="1:7" ht="16.5" x14ac:dyDescent="0.25">
      <c r="A1" s="1228" t="s">
        <v>94</v>
      </c>
      <c r="B1" s="1228"/>
      <c r="C1" s="1228"/>
      <c r="D1" s="1228"/>
      <c r="E1" s="1228"/>
      <c r="F1" s="1228"/>
      <c r="G1" s="1228"/>
    </row>
    <row r="2" spans="1:7" ht="16.5" x14ac:dyDescent="0.25">
      <c r="A2" s="1228" t="s">
        <v>647</v>
      </c>
      <c r="B2" s="1228"/>
      <c r="C2" s="1228"/>
      <c r="D2" s="1228"/>
      <c r="E2" s="1228"/>
      <c r="F2" s="1228"/>
      <c r="G2" s="1228"/>
    </row>
    <row r="3" spans="1:7" ht="16.5" x14ac:dyDescent="0.25">
      <c r="A3" s="1228" t="s">
        <v>838</v>
      </c>
      <c r="B3" s="1228"/>
      <c r="C3" s="1228"/>
      <c r="D3" s="1228"/>
      <c r="E3" s="1228"/>
      <c r="F3" s="1228"/>
      <c r="G3" s="1228"/>
    </row>
    <row r="4" spans="1:7" ht="15.75" x14ac:dyDescent="0.25">
      <c r="A4" s="1056" t="str">
        <f>'ETCA-I-01'!A3:G3</f>
        <v>Consejo Estatal de Concertacion para la Obra Publica</v>
      </c>
      <c r="B4" s="1056"/>
      <c r="C4" s="1056"/>
      <c r="D4" s="1056"/>
      <c r="E4" s="1056"/>
      <c r="F4" s="1056"/>
      <c r="G4" s="1056"/>
    </row>
    <row r="5" spans="1:7" ht="16.5" x14ac:dyDescent="0.25">
      <c r="A5" s="1057" t="str">
        <f>'ETCA-I-02'!A4:D4</f>
        <v>Del 01 de Enero al 31 de Diciembre de 2016</v>
      </c>
      <c r="B5" s="1057"/>
      <c r="C5" s="1057"/>
      <c r="D5" s="1057"/>
      <c r="E5" s="1057"/>
      <c r="F5" s="1057"/>
      <c r="G5" s="1057"/>
    </row>
    <row r="6" spans="1:7" ht="17.25" thickBot="1" x14ac:dyDescent="0.3">
      <c r="A6" s="195"/>
      <c r="B6" s="1231"/>
      <c r="C6" s="1231"/>
      <c r="D6" s="1231"/>
      <c r="E6" s="1231"/>
      <c r="F6" s="357"/>
      <c r="G6" s="488"/>
    </row>
    <row r="7" spans="1:7" s="360" customFormat="1" ht="40.5" x14ac:dyDescent="0.2">
      <c r="A7" s="1229" t="s">
        <v>334</v>
      </c>
      <c r="B7" s="358" t="s">
        <v>651</v>
      </c>
      <c r="C7" s="358" t="s">
        <v>561</v>
      </c>
      <c r="D7" s="358" t="s">
        <v>652</v>
      </c>
      <c r="E7" s="358" t="s">
        <v>653</v>
      </c>
      <c r="F7" s="358" t="s">
        <v>654</v>
      </c>
      <c r="G7" s="359" t="s">
        <v>655</v>
      </c>
    </row>
    <row r="8" spans="1:7" s="360" customFormat="1" ht="15.75" customHeight="1" thickBot="1" x14ac:dyDescent="0.25">
      <c r="A8" s="1230"/>
      <c r="B8" s="361" t="s">
        <v>526</v>
      </c>
      <c r="C8" s="361" t="s">
        <v>527</v>
      </c>
      <c r="D8" s="361" t="s">
        <v>656</v>
      </c>
      <c r="E8" s="361" t="s">
        <v>529</v>
      </c>
      <c r="F8" s="361" t="s">
        <v>530</v>
      </c>
      <c r="G8" s="362" t="s">
        <v>657</v>
      </c>
    </row>
    <row r="9" spans="1:7" ht="16.5" x14ac:dyDescent="0.25">
      <c r="A9" s="363"/>
      <c r="B9" s="364"/>
      <c r="C9" s="364"/>
      <c r="D9" s="364"/>
      <c r="E9" s="364"/>
      <c r="F9" s="364"/>
      <c r="G9" s="365"/>
    </row>
    <row r="10" spans="1:7" x14ac:dyDescent="0.25">
      <c r="A10" s="512" t="s">
        <v>839</v>
      </c>
      <c r="B10" s="513">
        <f>SUM(B11:B18)</f>
        <v>0</v>
      </c>
      <c r="C10" s="513">
        <f>SUM(C11:C18)</f>
        <v>0</v>
      </c>
      <c r="D10" s="513">
        <f>IF(A10="","",B10+C10)</f>
        <v>0</v>
      </c>
      <c r="E10" s="513">
        <f>SUM(E11:E18)</f>
        <v>0</v>
      </c>
      <c r="F10" s="513">
        <f>SUM(F11:F18)</f>
        <v>0</v>
      </c>
      <c r="G10" s="514">
        <f>IF(A10="","",D10-E10)</f>
        <v>0</v>
      </c>
    </row>
    <row r="11" spans="1:7" x14ac:dyDescent="0.25">
      <c r="A11" s="334" t="s">
        <v>840</v>
      </c>
      <c r="B11" s="515"/>
      <c r="C11" s="515"/>
      <c r="D11" s="516">
        <f t="shared" ref="D11:D44" si="0">IF(A11="","",B11+C11)</f>
        <v>0</v>
      </c>
      <c r="E11" s="515"/>
      <c r="F11" s="515"/>
      <c r="G11" s="517">
        <f t="shared" ref="G11:G44" si="1">IF(A11="","",D11-E11)</f>
        <v>0</v>
      </c>
    </row>
    <row r="12" spans="1:7" x14ac:dyDescent="0.25">
      <c r="A12" s="334" t="s">
        <v>841</v>
      </c>
      <c r="B12" s="515"/>
      <c r="C12" s="515"/>
      <c r="D12" s="516">
        <f t="shared" si="0"/>
        <v>0</v>
      </c>
      <c r="E12" s="515"/>
      <c r="F12" s="515"/>
      <c r="G12" s="517">
        <f t="shared" si="1"/>
        <v>0</v>
      </c>
    </row>
    <row r="13" spans="1:7" x14ac:dyDescent="0.25">
      <c r="A13" s="334" t="s">
        <v>842</v>
      </c>
      <c r="B13" s="515"/>
      <c r="C13" s="515"/>
      <c r="D13" s="516">
        <f t="shared" si="0"/>
        <v>0</v>
      </c>
      <c r="E13" s="515"/>
      <c r="F13" s="515"/>
      <c r="G13" s="517">
        <f t="shared" si="1"/>
        <v>0</v>
      </c>
    </row>
    <row r="14" spans="1:7" x14ac:dyDescent="0.25">
      <c r="A14" s="334" t="s">
        <v>843</v>
      </c>
      <c r="B14" s="515"/>
      <c r="C14" s="515"/>
      <c r="D14" s="516">
        <f t="shared" si="0"/>
        <v>0</v>
      </c>
      <c r="E14" s="515"/>
      <c r="F14" s="515"/>
      <c r="G14" s="517">
        <f t="shared" si="1"/>
        <v>0</v>
      </c>
    </row>
    <row r="15" spans="1:7" x14ac:dyDescent="0.25">
      <c r="A15" s="334" t="s">
        <v>844</v>
      </c>
      <c r="B15" s="515"/>
      <c r="C15" s="515"/>
      <c r="D15" s="516">
        <f t="shared" si="0"/>
        <v>0</v>
      </c>
      <c r="E15" s="515"/>
      <c r="F15" s="515"/>
      <c r="G15" s="517">
        <f t="shared" si="1"/>
        <v>0</v>
      </c>
    </row>
    <row r="16" spans="1:7" x14ac:dyDescent="0.25">
      <c r="A16" s="334" t="s">
        <v>845</v>
      </c>
      <c r="B16" s="515"/>
      <c r="C16" s="515"/>
      <c r="D16" s="516">
        <f t="shared" si="0"/>
        <v>0</v>
      </c>
      <c r="E16" s="515"/>
      <c r="F16" s="515"/>
      <c r="G16" s="517">
        <f t="shared" si="1"/>
        <v>0</v>
      </c>
    </row>
    <row r="17" spans="1:7" x14ac:dyDescent="0.25">
      <c r="A17" s="334" t="s">
        <v>846</v>
      </c>
      <c r="B17" s="515"/>
      <c r="C17" s="515"/>
      <c r="D17" s="516">
        <f t="shared" si="0"/>
        <v>0</v>
      </c>
      <c r="E17" s="515"/>
      <c r="F17" s="515"/>
      <c r="G17" s="517">
        <f t="shared" si="1"/>
        <v>0</v>
      </c>
    </row>
    <row r="18" spans="1:7" x14ac:dyDescent="0.25">
      <c r="A18" s="334" t="s">
        <v>682</v>
      </c>
      <c r="B18" s="515"/>
      <c r="C18" s="515"/>
      <c r="D18" s="516">
        <f t="shared" si="0"/>
        <v>0</v>
      </c>
      <c r="E18" s="515"/>
      <c r="F18" s="515"/>
      <c r="G18" s="517">
        <f t="shared" si="1"/>
        <v>0</v>
      </c>
    </row>
    <row r="19" spans="1:7" x14ac:dyDescent="0.25">
      <c r="A19" s="347"/>
      <c r="B19" s="515"/>
      <c r="C19" s="515"/>
      <c r="D19" s="516" t="str">
        <f t="shared" si="0"/>
        <v/>
      </c>
      <c r="E19" s="515"/>
      <c r="F19" s="515"/>
      <c r="G19" s="517" t="str">
        <f t="shared" si="1"/>
        <v/>
      </c>
    </row>
    <row r="20" spans="1:7" x14ac:dyDescent="0.25">
      <c r="A20" s="512" t="s">
        <v>847</v>
      </c>
      <c r="B20" s="513">
        <f>SUM(B21:B27)</f>
        <v>351005907.46999997</v>
      </c>
      <c r="C20" s="513">
        <f>SUM(C21:C27)</f>
        <v>375459412.4799999</v>
      </c>
      <c r="D20" s="513">
        <f t="shared" si="0"/>
        <v>726465319.94999981</v>
      </c>
      <c r="E20" s="513">
        <f>SUM(E21:E27)</f>
        <v>559479236.9000001</v>
      </c>
      <c r="F20" s="513">
        <f>SUM(F21:F27)</f>
        <v>559479236.9000001</v>
      </c>
      <c r="G20" s="514">
        <f t="shared" si="1"/>
        <v>166986083.04999971</v>
      </c>
    </row>
    <row r="21" spans="1:7" x14ac:dyDescent="0.25">
      <c r="A21" s="334" t="s">
        <v>848</v>
      </c>
      <c r="B21" s="515"/>
      <c r="C21" s="515"/>
      <c r="D21" s="516">
        <f t="shared" si="0"/>
        <v>0</v>
      </c>
      <c r="E21" s="515"/>
      <c r="F21" s="515"/>
      <c r="G21" s="517">
        <f t="shared" si="1"/>
        <v>0</v>
      </c>
    </row>
    <row r="22" spans="1:7" x14ac:dyDescent="0.25">
      <c r="A22" s="334" t="s">
        <v>849</v>
      </c>
      <c r="B22" s="515">
        <f>+'ETCA-II-11-B3'!B10</f>
        <v>351005907.46999997</v>
      </c>
      <c r="C22" s="515">
        <f>+'ETCA-II-11-B3'!C10</f>
        <v>375459412.4799999</v>
      </c>
      <c r="D22" s="516">
        <f t="shared" si="0"/>
        <v>726465319.94999981</v>
      </c>
      <c r="E22" s="515">
        <f>+'ETCA-II-11-B3'!E10</f>
        <v>559479236.9000001</v>
      </c>
      <c r="F22" s="515">
        <f>+'ETCA-II-11-B3'!F10</f>
        <v>559479236.9000001</v>
      </c>
      <c r="G22" s="517">
        <f t="shared" si="1"/>
        <v>166986083.04999971</v>
      </c>
    </row>
    <row r="23" spans="1:7" x14ac:dyDescent="0.25">
      <c r="A23" s="334" t="s">
        <v>850</v>
      </c>
      <c r="B23" s="515"/>
      <c r="C23" s="515"/>
      <c r="D23" s="516">
        <f t="shared" si="0"/>
        <v>0</v>
      </c>
      <c r="E23" s="515"/>
      <c r="F23" s="515"/>
      <c r="G23" s="517">
        <f t="shared" si="1"/>
        <v>0</v>
      </c>
    </row>
    <row r="24" spans="1:7" ht="25.5" x14ac:dyDescent="0.25">
      <c r="A24" s="334" t="s">
        <v>851</v>
      </c>
      <c r="B24" s="515"/>
      <c r="C24" s="515"/>
      <c r="D24" s="516">
        <f t="shared" si="0"/>
        <v>0</v>
      </c>
      <c r="E24" s="515"/>
      <c r="F24" s="515"/>
      <c r="G24" s="517">
        <f t="shared" si="1"/>
        <v>0</v>
      </c>
    </row>
    <row r="25" spans="1:7" x14ac:dyDescent="0.25">
      <c r="A25" s="334" t="s">
        <v>852</v>
      </c>
      <c r="B25" s="515"/>
      <c r="C25" s="515"/>
      <c r="D25" s="516">
        <f t="shared" si="0"/>
        <v>0</v>
      </c>
      <c r="E25" s="515"/>
      <c r="F25" s="515"/>
      <c r="G25" s="517">
        <f t="shared" si="1"/>
        <v>0</v>
      </c>
    </row>
    <row r="26" spans="1:7" x14ac:dyDescent="0.25">
      <c r="A26" s="334" t="s">
        <v>853</v>
      </c>
      <c r="B26" s="515"/>
      <c r="C26" s="515"/>
      <c r="D26" s="516">
        <f t="shared" si="0"/>
        <v>0</v>
      </c>
      <c r="E26" s="515"/>
      <c r="F26" s="515"/>
      <c r="G26" s="517">
        <f t="shared" si="1"/>
        <v>0</v>
      </c>
    </row>
    <row r="27" spans="1:7" x14ac:dyDescent="0.25">
      <c r="A27" s="334" t="s">
        <v>854</v>
      </c>
      <c r="B27" s="515"/>
      <c r="C27" s="515"/>
      <c r="D27" s="516">
        <f t="shared" si="0"/>
        <v>0</v>
      </c>
      <c r="E27" s="515"/>
      <c r="F27" s="515"/>
      <c r="G27" s="517">
        <f t="shared" si="1"/>
        <v>0</v>
      </c>
    </row>
    <row r="28" spans="1:7" x14ac:dyDescent="0.25">
      <c r="A28" s="347"/>
      <c r="B28" s="515"/>
      <c r="C28" s="515"/>
      <c r="D28" s="516" t="str">
        <f t="shared" si="0"/>
        <v/>
      </c>
      <c r="E28" s="515"/>
      <c r="F28" s="515"/>
      <c r="G28" s="517" t="str">
        <f t="shared" si="1"/>
        <v/>
      </c>
    </row>
    <row r="29" spans="1:7" x14ac:dyDescent="0.25">
      <c r="A29" s="512" t="s">
        <v>855</v>
      </c>
      <c r="B29" s="513">
        <f>SUM(B30:B38)</f>
        <v>0</v>
      </c>
      <c r="C29" s="513">
        <f>SUM(C30:C38)</f>
        <v>0</v>
      </c>
      <c r="D29" s="513">
        <f t="shared" si="0"/>
        <v>0</v>
      </c>
      <c r="E29" s="513">
        <f>SUM(E30:E38)</f>
        <v>0</v>
      </c>
      <c r="F29" s="513">
        <f>SUM(F30:F38)</f>
        <v>0</v>
      </c>
      <c r="G29" s="514">
        <f t="shared" si="1"/>
        <v>0</v>
      </c>
    </row>
    <row r="30" spans="1:7" ht="25.5" x14ac:dyDescent="0.25">
      <c r="A30" s="334" t="s">
        <v>856</v>
      </c>
      <c r="B30" s="515"/>
      <c r="C30" s="515"/>
      <c r="D30" s="516">
        <f t="shared" si="0"/>
        <v>0</v>
      </c>
      <c r="E30" s="515"/>
      <c r="F30" s="515"/>
      <c r="G30" s="517">
        <f t="shared" si="1"/>
        <v>0</v>
      </c>
    </row>
    <row r="31" spans="1:7" x14ac:dyDescent="0.25">
      <c r="A31" s="334" t="s">
        <v>857</v>
      </c>
      <c r="B31" s="515"/>
      <c r="C31" s="515"/>
      <c r="D31" s="516">
        <f t="shared" si="0"/>
        <v>0</v>
      </c>
      <c r="E31" s="515"/>
      <c r="F31" s="515"/>
      <c r="G31" s="517">
        <f t="shared" si="1"/>
        <v>0</v>
      </c>
    </row>
    <row r="32" spans="1:7" x14ac:dyDescent="0.25">
      <c r="A32" s="334" t="s">
        <v>858</v>
      </c>
      <c r="B32" s="515"/>
      <c r="C32" s="515"/>
      <c r="D32" s="516">
        <f t="shared" si="0"/>
        <v>0</v>
      </c>
      <c r="E32" s="515"/>
      <c r="F32" s="515"/>
      <c r="G32" s="517">
        <f t="shared" si="1"/>
        <v>0</v>
      </c>
    </row>
    <row r="33" spans="1:8" x14ac:dyDescent="0.25">
      <c r="A33" s="334" t="s">
        <v>859</v>
      </c>
      <c r="B33" s="515"/>
      <c r="C33" s="515"/>
      <c r="D33" s="516">
        <f t="shared" si="0"/>
        <v>0</v>
      </c>
      <c r="E33" s="515"/>
      <c r="F33" s="515"/>
      <c r="G33" s="517">
        <f t="shared" si="1"/>
        <v>0</v>
      </c>
    </row>
    <row r="34" spans="1:8" x14ac:dyDescent="0.25">
      <c r="A34" s="334" t="s">
        <v>860</v>
      </c>
      <c r="B34" s="515"/>
      <c r="C34" s="515"/>
      <c r="D34" s="516">
        <f t="shared" si="0"/>
        <v>0</v>
      </c>
      <c r="E34" s="515"/>
      <c r="F34" s="515"/>
      <c r="G34" s="517">
        <f t="shared" si="1"/>
        <v>0</v>
      </c>
    </row>
    <row r="35" spans="1:8" x14ac:dyDescent="0.25">
      <c r="A35" s="334" t="s">
        <v>861</v>
      </c>
      <c r="B35" s="515"/>
      <c r="C35" s="515"/>
      <c r="D35" s="516">
        <f t="shared" si="0"/>
        <v>0</v>
      </c>
      <c r="E35" s="515"/>
      <c r="F35" s="515"/>
      <c r="G35" s="517">
        <f t="shared" si="1"/>
        <v>0</v>
      </c>
    </row>
    <row r="36" spans="1:8" x14ac:dyDescent="0.25">
      <c r="A36" s="334" t="s">
        <v>862</v>
      </c>
      <c r="B36" s="515"/>
      <c r="C36" s="515"/>
      <c r="D36" s="516">
        <f t="shared" si="0"/>
        <v>0</v>
      </c>
      <c r="E36" s="515"/>
      <c r="F36" s="515"/>
      <c r="G36" s="517">
        <f t="shared" si="1"/>
        <v>0</v>
      </c>
    </row>
    <row r="37" spans="1:8" x14ac:dyDescent="0.25">
      <c r="A37" s="334" t="s">
        <v>863</v>
      </c>
      <c r="B37" s="515"/>
      <c r="C37" s="515"/>
      <c r="D37" s="516">
        <f t="shared" si="0"/>
        <v>0</v>
      </c>
      <c r="E37" s="515"/>
      <c r="F37" s="515"/>
      <c r="G37" s="517">
        <f t="shared" si="1"/>
        <v>0</v>
      </c>
    </row>
    <row r="38" spans="1:8" x14ac:dyDescent="0.25">
      <c r="A38" s="334" t="s">
        <v>864</v>
      </c>
      <c r="B38" s="515"/>
      <c r="C38" s="515"/>
      <c r="D38" s="516">
        <f t="shared" si="0"/>
        <v>0</v>
      </c>
      <c r="E38" s="515"/>
      <c r="F38" s="515"/>
      <c r="G38" s="517">
        <f t="shared" si="1"/>
        <v>0</v>
      </c>
    </row>
    <row r="39" spans="1:8" x14ac:dyDescent="0.25">
      <c r="A39" s="347"/>
      <c r="B39" s="515"/>
      <c r="C39" s="515"/>
      <c r="D39" s="516" t="str">
        <f t="shared" si="0"/>
        <v/>
      </c>
      <c r="E39" s="515"/>
      <c r="F39" s="515"/>
      <c r="G39" s="517" t="str">
        <f t="shared" si="1"/>
        <v/>
      </c>
    </row>
    <row r="40" spans="1:8" x14ac:dyDescent="0.25">
      <c r="A40" s="512" t="s">
        <v>865</v>
      </c>
      <c r="B40" s="513">
        <f>SUM(B41:B44)</f>
        <v>0</v>
      </c>
      <c r="C40" s="513">
        <f>SUM(C41:C44)</f>
        <v>0</v>
      </c>
      <c r="D40" s="513">
        <f t="shared" si="0"/>
        <v>0</v>
      </c>
      <c r="E40" s="513">
        <f>SUM(E41:E44)</f>
        <v>0</v>
      </c>
      <c r="F40" s="513">
        <f>SUM(F41:F44)</f>
        <v>0</v>
      </c>
      <c r="G40" s="514">
        <f t="shared" si="1"/>
        <v>0</v>
      </c>
    </row>
    <row r="41" spans="1:8" ht="25.5" x14ac:dyDescent="0.25">
      <c r="A41" s="518" t="s">
        <v>866</v>
      </c>
      <c r="B41" s="515">
        <v>0</v>
      </c>
      <c r="C41" s="515">
        <v>0</v>
      </c>
      <c r="D41" s="516">
        <f t="shared" si="0"/>
        <v>0</v>
      </c>
      <c r="E41" s="515">
        <v>0</v>
      </c>
      <c r="F41" s="515">
        <v>0</v>
      </c>
      <c r="G41" s="517">
        <f t="shared" si="1"/>
        <v>0</v>
      </c>
    </row>
    <row r="42" spans="1:8" ht="25.5" x14ac:dyDescent="0.25">
      <c r="A42" s="518" t="s">
        <v>867</v>
      </c>
      <c r="B42" s="515"/>
      <c r="C42" s="515"/>
      <c r="D42" s="516">
        <f t="shared" si="0"/>
        <v>0</v>
      </c>
      <c r="E42" s="515"/>
      <c r="F42" s="515"/>
      <c r="G42" s="517">
        <f t="shared" si="1"/>
        <v>0</v>
      </c>
    </row>
    <row r="43" spans="1:8" x14ac:dyDescent="0.25">
      <c r="A43" s="334" t="s">
        <v>868</v>
      </c>
      <c r="B43" s="515"/>
      <c r="C43" s="515"/>
      <c r="D43" s="516">
        <f t="shared" si="0"/>
        <v>0</v>
      </c>
      <c r="E43" s="515"/>
      <c r="F43" s="515"/>
      <c r="G43" s="517">
        <f t="shared" si="1"/>
        <v>0</v>
      </c>
    </row>
    <row r="44" spans="1:8" ht="15.75" thickBot="1" x14ac:dyDescent="0.3">
      <c r="A44" s="334" t="s">
        <v>869</v>
      </c>
      <c r="B44" s="515"/>
      <c r="C44" s="515"/>
      <c r="D44" s="516">
        <f t="shared" si="0"/>
        <v>0</v>
      </c>
      <c r="E44" s="515"/>
      <c r="F44" s="515"/>
      <c r="G44" s="517">
        <f t="shared" si="1"/>
        <v>0</v>
      </c>
    </row>
    <row r="45" spans="1:8" ht="28.5" customHeight="1" thickBot="1" x14ac:dyDescent="0.3">
      <c r="A45" s="343" t="s">
        <v>707</v>
      </c>
      <c r="B45" s="519">
        <f>SUM(B10,B20,B29,B40)</f>
        <v>351005907.46999997</v>
      </c>
      <c r="C45" s="519">
        <f>SUM(C10,C20,C29,C40)</f>
        <v>375459412.4799999</v>
      </c>
      <c r="D45" s="519">
        <f>IF(A45="","",B45+C45)</f>
        <v>726465319.94999981</v>
      </c>
      <c r="E45" s="519">
        <f>SUM(E10,E20,E29,E40)</f>
        <v>559479236.9000001</v>
      </c>
      <c r="F45" s="519">
        <f>SUM(F10,F20,F29,F40)</f>
        <v>559479236.9000001</v>
      </c>
      <c r="G45" s="520">
        <f>IF(A45="","",D45-E45)</f>
        <v>166986083.04999971</v>
      </c>
      <c r="H45" s="586" t="str">
        <f>IF(B45&lt;&gt;'ETCA-II-11 '!B81,"ERROR!!!!! EL MONTO NO COINCIDE CON LO REPORTADO EN EL FORMATO ETCA-II-11 EN EL TOTAL APROBADO ANUAL DEL ANALÍTICO DE EGRESOS","")</f>
        <v/>
      </c>
    </row>
    <row r="46" spans="1:8" ht="17.100000000000001" customHeight="1" x14ac:dyDescent="0.25">
      <c r="A46" s="569"/>
      <c r="B46" s="572"/>
      <c r="C46" s="572"/>
      <c r="D46" s="572"/>
      <c r="E46" s="572"/>
      <c r="F46" s="572"/>
      <c r="G46" s="572"/>
      <c r="H46" s="586" t="str">
        <f>IF(C45&lt;&gt;'ETCA-II-11 '!C81,"ERROR!!!!! EL MONTO NO COINCIDE CON LO REPORTADO EN EL FORMATO ETCA-II-11 EN EL TOTAL DE AMPLIACIONES/REDUCCIONES PRESENTADO EN EL ANALÍTICO DE EGRESOS","")</f>
        <v/>
      </c>
    </row>
    <row r="47" spans="1:8" ht="17.100000000000001" customHeight="1" x14ac:dyDescent="0.25">
      <c r="A47" s="569"/>
      <c r="B47" s="572"/>
      <c r="C47" s="572"/>
      <c r="D47" s="572"/>
      <c r="E47" s="572"/>
      <c r="F47" s="572"/>
      <c r="G47" s="572"/>
      <c r="H47" s="586" t="str">
        <f>IF(D45&lt;&gt;'ETCA-II-11 '!D81,"ERROR!!!!! EL MONTO NO COINCIDE CON LO REPORTADO EN EL FORMATO ETCA-II-11 EN EL TOTAL MODIFICADO ANUAL PRESENTADO EN EL ANALÍTICO DE EGRESOS","")</f>
        <v/>
      </c>
    </row>
    <row r="48" spans="1:8" ht="17.100000000000001" customHeight="1" x14ac:dyDescent="0.25">
      <c r="A48" s="570"/>
      <c r="B48" s="571"/>
      <c r="C48" s="571"/>
      <c r="D48" s="572"/>
      <c r="E48" s="571"/>
      <c r="F48" s="571"/>
      <c r="G48" s="572"/>
      <c r="H48" s="586" t="str">
        <f>IF(E45&lt;&gt;'ETCA-II-11 '!E81,"ERROR!!!!! EL MONTO NO COINCIDE CON LO REPORTADO EN EL FORMATO ETCA-II-11 EN EL TOTAL DEVENGADO ANUAL PRESENTADO EN EL ANALÍTICO DE EGRESOS","")</f>
        <v/>
      </c>
    </row>
    <row r="49" spans="1:8" s="360" customFormat="1" ht="17.100000000000001" customHeight="1" x14ac:dyDescent="0.2">
      <c r="A49" s="569"/>
      <c r="B49" s="572"/>
      <c r="C49" s="572"/>
      <c r="D49" s="572"/>
      <c r="E49" s="572"/>
      <c r="F49" s="572"/>
      <c r="G49" s="572"/>
      <c r="H49" s="586" t="str">
        <f>IF(F45&lt;&gt;'ETCA-II-11 '!F81,"ERROR!!!!! EL MONTO NO COINCIDE CON LO REPORTADO EN EL FORMATO ETCA-II-11 EN EL TOTAL PAGADO ANUAL PRESENTADO EN EL ANALÍTICO DE EGRESOS","")</f>
        <v/>
      </c>
    </row>
    <row r="50" spans="1:8" x14ac:dyDescent="0.25">
      <c r="H50" s="586" t="str">
        <f>IF(G45&lt;&gt;'ETCA-II-11 '!G81,"ERROR!!!!! EL MONTO NO COINCIDE CON LO REPORTADO EN EL FORMATO ETCA-II-11 EN EL TOTAL SUBEJERCICIO PRESENTADO EN EL ANALÍTICO DE EGRESOS","")</f>
        <v/>
      </c>
    </row>
  </sheetData>
  <sheetProtection algorithmName="SHA-512" hashValue="7n9QQa3x3NzpOfxKjJSQSk8xLDcYbb/BZTPWJN+/yww/MAfCjtVna0HUZ7mapXA9GuJTxE1tLe6d0/uXcHWqzA==" saltValue="pUykEQAkWgERokO9U2vgkQ==" spinCount="100000" sheet="1" scenarios="1" insertHyperlinks="0"/>
  <mergeCells count="7">
    <mergeCell ref="B6:E6"/>
    <mergeCell ref="A7:A8"/>
    <mergeCell ref="A1:G1"/>
    <mergeCell ref="A2:G2"/>
    <mergeCell ref="A3:G3"/>
    <mergeCell ref="A4:G4"/>
    <mergeCell ref="A5:G5"/>
  </mergeCells>
  <printOptions horizontalCentered="1"/>
  <pageMargins left="0.39370078740157483" right="0.39370078740157483" top="0.74803149606299213" bottom="0.74803149606299213" header="0.31496062992125984" footer="0.31496062992125984"/>
  <pageSetup scale="84"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I89"/>
  <sheetViews>
    <sheetView view="pageBreakPreview" topLeftCell="A48" zoomScale="60" zoomScaleNormal="100" workbookViewId="0">
      <selection sqref="A1:H89"/>
    </sheetView>
  </sheetViews>
  <sheetFormatPr baseColWidth="10" defaultColWidth="11.42578125" defaultRowHeight="15" x14ac:dyDescent="0.25"/>
  <cols>
    <col min="1" max="1" width="4.42578125" customWidth="1"/>
    <col min="2" max="2" width="60.5703125" customWidth="1"/>
  </cols>
  <sheetData>
    <row r="1" spans="1:8" s="802" customFormat="1" ht="15.75" x14ac:dyDescent="0.25">
      <c r="A1" s="1193" t="s">
        <v>94</v>
      </c>
      <c r="B1" s="1194"/>
      <c r="C1" s="1194"/>
      <c r="D1" s="1194"/>
      <c r="E1" s="1194"/>
      <c r="F1" s="1194"/>
      <c r="G1" s="1194"/>
      <c r="H1" s="1195"/>
    </row>
    <row r="2" spans="1:8" s="802" customFormat="1" ht="12" customHeight="1" x14ac:dyDescent="0.25">
      <c r="A2" s="1201" t="str">
        <f>'ETCA-I-01'!A3:G3</f>
        <v>Consejo Estatal de Concertacion para la Obra Publica</v>
      </c>
      <c r="B2" s="1202"/>
      <c r="C2" s="1202"/>
      <c r="D2" s="1202"/>
      <c r="E2" s="1202"/>
      <c r="F2" s="1202"/>
      <c r="G2" s="1202"/>
      <c r="H2" s="1203"/>
    </row>
    <row r="3" spans="1:8" s="802" customFormat="1" x14ac:dyDescent="0.25">
      <c r="A3" s="1242" t="s">
        <v>708</v>
      </c>
      <c r="B3" s="1243"/>
      <c r="C3" s="1243"/>
      <c r="D3" s="1243"/>
      <c r="E3" s="1243"/>
      <c r="F3" s="1243"/>
      <c r="G3" s="1243"/>
      <c r="H3" s="1244"/>
    </row>
    <row r="4" spans="1:8" s="802" customFormat="1" ht="11.25" customHeight="1" x14ac:dyDescent="0.25">
      <c r="A4" s="1242" t="s">
        <v>838</v>
      </c>
      <c r="B4" s="1243"/>
      <c r="C4" s="1243"/>
      <c r="D4" s="1243"/>
      <c r="E4" s="1243"/>
      <c r="F4" s="1243"/>
      <c r="G4" s="1243"/>
      <c r="H4" s="1244"/>
    </row>
    <row r="5" spans="1:8" s="802" customFormat="1" ht="11.25" customHeight="1" x14ac:dyDescent="0.25">
      <c r="A5" s="1242" t="str">
        <f>'ETCA-II-11-B1.1'!A5:G5</f>
        <v>Del 01 de Enero al 31 de Diciembre de 2016 (b)</v>
      </c>
      <c r="B5" s="1243"/>
      <c r="C5" s="1243"/>
      <c r="D5" s="1243"/>
      <c r="E5" s="1243"/>
      <c r="F5" s="1243"/>
      <c r="G5" s="1243"/>
      <c r="H5" s="1244"/>
    </row>
    <row r="6" spans="1:8" s="802" customFormat="1" ht="12.75" customHeight="1" thickBot="1" x14ac:dyDescent="0.3">
      <c r="A6" s="1240" t="s">
        <v>160</v>
      </c>
      <c r="B6" s="1245"/>
      <c r="C6" s="1245"/>
      <c r="D6" s="1245"/>
      <c r="E6" s="1245"/>
      <c r="F6" s="1245"/>
      <c r="G6" s="1245"/>
      <c r="H6" s="1246"/>
    </row>
    <row r="7" spans="1:8" s="802" customFormat="1" ht="15.75" thickBot="1" x14ac:dyDescent="0.3">
      <c r="A7" s="1238" t="s">
        <v>161</v>
      </c>
      <c r="B7" s="1239"/>
      <c r="C7" s="1211" t="s">
        <v>710</v>
      </c>
      <c r="D7" s="1212"/>
      <c r="E7" s="1212"/>
      <c r="F7" s="1212"/>
      <c r="G7" s="1213"/>
      <c r="H7" s="1209" t="s">
        <v>711</v>
      </c>
    </row>
    <row r="8" spans="1:8" s="802" customFormat="1" ht="26.25" thickBot="1" x14ac:dyDescent="0.3">
      <c r="A8" s="1240"/>
      <c r="B8" s="1241"/>
      <c r="C8" s="898" t="s">
        <v>712</v>
      </c>
      <c r="D8" s="898" t="s">
        <v>713</v>
      </c>
      <c r="E8" s="898" t="s">
        <v>714</v>
      </c>
      <c r="F8" s="898" t="s">
        <v>563</v>
      </c>
      <c r="G8" s="898" t="s">
        <v>812</v>
      </c>
      <c r="H8" s="1210"/>
    </row>
    <row r="9" spans="1:8" x14ac:dyDescent="0.25">
      <c r="A9" s="1232"/>
      <c r="B9" s="1233"/>
      <c r="C9" s="851"/>
      <c r="D9" s="851"/>
      <c r="E9" s="851"/>
      <c r="F9" s="851"/>
      <c r="G9" s="851"/>
      <c r="H9" s="851"/>
    </row>
    <row r="10" spans="1:8" ht="16.5" customHeight="1" x14ac:dyDescent="0.25">
      <c r="A10" s="1234" t="s">
        <v>870</v>
      </c>
      <c r="B10" s="1235"/>
      <c r="C10" s="825">
        <f>+C11+C21+C30+C41</f>
        <v>351005907.46999997</v>
      </c>
      <c r="D10" s="825">
        <f t="shared" ref="D10:H10" si="0">+D11+D21+D30+D41</f>
        <v>276559412.47999996</v>
      </c>
      <c r="E10" s="825">
        <f t="shared" si="0"/>
        <v>627565319.94999993</v>
      </c>
      <c r="F10" s="825">
        <f t="shared" si="0"/>
        <v>475746810.74000001</v>
      </c>
      <c r="G10" s="825">
        <f t="shared" si="0"/>
        <v>475746810.74000001</v>
      </c>
      <c r="H10" s="825">
        <f t="shared" si="0"/>
        <v>151818509.20999992</v>
      </c>
    </row>
    <row r="11" spans="1:8" x14ac:dyDescent="0.25">
      <c r="A11" s="1236" t="s">
        <v>871</v>
      </c>
      <c r="B11" s="1237"/>
      <c r="C11" s="854">
        <f>SUM(C12:C19)</f>
        <v>0</v>
      </c>
      <c r="D11" s="854">
        <f t="shared" ref="D11:H11" si="1">SUM(D12:D19)</f>
        <v>0</v>
      </c>
      <c r="E11" s="854">
        <f t="shared" si="1"/>
        <v>0</v>
      </c>
      <c r="F11" s="854">
        <f t="shared" si="1"/>
        <v>0</v>
      </c>
      <c r="G11" s="854">
        <f t="shared" si="1"/>
        <v>0</v>
      </c>
      <c r="H11" s="854">
        <f t="shared" si="1"/>
        <v>0</v>
      </c>
    </row>
    <row r="12" spans="1:8" x14ac:dyDescent="0.25">
      <c r="A12" s="855"/>
      <c r="B12" s="856" t="s">
        <v>872</v>
      </c>
      <c r="C12" s="857"/>
      <c r="D12" s="857"/>
      <c r="E12" s="854">
        <f>C12+D12</f>
        <v>0</v>
      </c>
      <c r="F12" s="857"/>
      <c r="G12" s="857"/>
      <c r="H12" s="854">
        <f>+E12-F12</f>
        <v>0</v>
      </c>
    </row>
    <row r="13" spans="1:8" x14ac:dyDescent="0.25">
      <c r="A13" s="855"/>
      <c r="B13" s="856" t="s">
        <v>873</v>
      </c>
      <c r="C13" s="857"/>
      <c r="D13" s="857"/>
      <c r="E13" s="854">
        <f t="shared" ref="E13:E19" si="2">C13+D13</f>
        <v>0</v>
      </c>
      <c r="F13" s="857"/>
      <c r="G13" s="857"/>
      <c r="H13" s="854">
        <f t="shared" ref="H13:H28" si="3">+E13-F13</f>
        <v>0</v>
      </c>
    </row>
    <row r="14" spans="1:8" x14ac:dyDescent="0.25">
      <c r="A14" s="855"/>
      <c r="B14" s="856" t="s">
        <v>874</v>
      </c>
      <c r="C14" s="857"/>
      <c r="D14" s="857"/>
      <c r="E14" s="854">
        <f t="shared" si="2"/>
        <v>0</v>
      </c>
      <c r="F14" s="857"/>
      <c r="G14" s="857"/>
      <c r="H14" s="854">
        <f t="shared" si="3"/>
        <v>0</v>
      </c>
    </row>
    <row r="15" spans="1:8" x14ac:dyDescent="0.25">
      <c r="A15" s="855"/>
      <c r="B15" s="856" t="s">
        <v>875</v>
      </c>
      <c r="C15" s="857"/>
      <c r="D15" s="857"/>
      <c r="E15" s="854">
        <f t="shared" si="2"/>
        <v>0</v>
      </c>
      <c r="F15" s="857"/>
      <c r="G15" s="857"/>
      <c r="H15" s="854">
        <f t="shared" si="3"/>
        <v>0</v>
      </c>
    </row>
    <row r="16" spans="1:8" x14ac:dyDescent="0.25">
      <c r="A16" s="855"/>
      <c r="B16" s="856" t="s">
        <v>876</v>
      </c>
      <c r="C16" s="857"/>
      <c r="D16" s="857"/>
      <c r="E16" s="854">
        <f t="shared" si="2"/>
        <v>0</v>
      </c>
      <c r="F16" s="857"/>
      <c r="G16" s="857"/>
      <c r="H16" s="854">
        <f t="shared" si="3"/>
        <v>0</v>
      </c>
    </row>
    <row r="17" spans="1:8" x14ac:dyDescent="0.25">
      <c r="A17" s="855"/>
      <c r="B17" s="856" t="s">
        <v>877</v>
      </c>
      <c r="C17" s="857"/>
      <c r="D17" s="857"/>
      <c r="E17" s="854">
        <f t="shared" si="2"/>
        <v>0</v>
      </c>
      <c r="F17" s="857"/>
      <c r="G17" s="857"/>
      <c r="H17" s="854">
        <f t="shared" si="3"/>
        <v>0</v>
      </c>
    </row>
    <row r="18" spans="1:8" x14ac:dyDescent="0.25">
      <c r="A18" s="855"/>
      <c r="B18" s="856" t="s">
        <v>878</v>
      </c>
      <c r="C18" s="857"/>
      <c r="D18" s="857"/>
      <c r="E18" s="854">
        <f t="shared" si="2"/>
        <v>0</v>
      </c>
      <c r="F18" s="857"/>
      <c r="G18" s="857"/>
      <c r="H18" s="854">
        <f t="shared" si="3"/>
        <v>0</v>
      </c>
    </row>
    <row r="19" spans="1:8" x14ac:dyDescent="0.25">
      <c r="A19" s="855"/>
      <c r="B19" s="856" t="s">
        <v>879</v>
      </c>
      <c r="C19" s="857"/>
      <c r="D19" s="857"/>
      <c r="E19" s="854">
        <f t="shared" si="2"/>
        <v>0</v>
      </c>
      <c r="F19" s="857"/>
      <c r="G19" s="857"/>
      <c r="H19" s="854">
        <f t="shared" si="3"/>
        <v>0</v>
      </c>
    </row>
    <row r="20" spans="1:8" x14ac:dyDescent="0.25">
      <c r="A20" s="858"/>
      <c r="B20" s="859"/>
      <c r="C20" s="860"/>
      <c r="D20" s="860"/>
      <c r="E20" s="860"/>
      <c r="F20" s="860"/>
      <c r="G20" s="860"/>
      <c r="H20" s="861" t="s">
        <v>331</v>
      </c>
    </row>
    <row r="21" spans="1:8" x14ac:dyDescent="0.25">
      <c r="A21" s="1236" t="s">
        <v>880</v>
      </c>
      <c r="B21" s="1237"/>
      <c r="C21" s="854">
        <f>SUM(C22:C28)</f>
        <v>351005907.46999997</v>
      </c>
      <c r="D21" s="854">
        <f t="shared" ref="D21:H21" si="4">SUM(D22:D28)</f>
        <v>276559412.47999996</v>
      </c>
      <c r="E21" s="854">
        <f t="shared" si="4"/>
        <v>627565319.94999993</v>
      </c>
      <c r="F21" s="854">
        <f t="shared" si="4"/>
        <v>475746810.74000001</v>
      </c>
      <c r="G21" s="854">
        <f t="shared" si="4"/>
        <v>475746810.74000001</v>
      </c>
      <c r="H21" s="854">
        <f t="shared" si="4"/>
        <v>151818509.20999992</v>
      </c>
    </row>
    <row r="22" spans="1:8" x14ac:dyDescent="0.25">
      <c r="A22" s="855"/>
      <c r="B22" s="856" t="s">
        <v>881</v>
      </c>
      <c r="C22" s="857"/>
      <c r="D22" s="857"/>
      <c r="E22" s="854">
        <f t="shared" ref="E22:E28" si="5">C22+D22</f>
        <v>0</v>
      </c>
      <c r="F22" s="857"/>
      <c r="G22" s="857"/>
      <c r="H22" s="854">
        <f t="shared" si="3"/>
        <v>0</v>
      </c>
    </row>
    <row r="23" spans="1:8" x14ac:dyDescent="0.25">
      <c r="A23" s="855"/>
      <c r="B23" s="856" t="s">
        <v>882</v>
      </c>
      <c r="C23" s="857">
        <f>+'ETCA-II-11-B1.1'!B11</f>
        <v>351005907.46999997</v>
      </c>
      <c r="D23" s="857">
        <f>+'ETCA-II-11-B1.1'!C11</f>
        <v>276559412.47999996</v>
      </c>
      <c r="E23" s="854">
        <f t="shared" si="5"/>
        <v>627565319.94999993</v>
      </c>
      <c r="F23" s="857">
        <f>+'ETCA-II-11-B1.1'!E11</f>
        <v>475746810.74000001</v>
      </c>
      <c r="G23" s="857">
        <f>+F23</f>
        <v>475746810.74000001</v>
      </c>
      <c r="H23" s="854">
        <f t="shared" si="3"/>
        <v>151818509.20999992</v>
      </c>
    </row>
    <row r="24" spans="1:8" x14ac:dyDescent="0.25">
      <c r="A24" s="855"/>
      <c r="B24" s="856" t="s">
        <v>883</v>
      </c>
      <c r="C24" s="857"/>
      <c r="D24" s="857"/>
      <c r="E24" s="854">
        <f t="shared" si="5"/>
        <v>0</v>
      </c>
      <c r="F24" s="857"/>
      <c r="G24" s="857"/>
      <c r="H24" s="854">
        <f t="shared" si="3"/>
        <v>0</v>
      </c>
    </row>
    <row r="25" spans="1:8" x14ac:dyDescent="0.25">
      <c r="A25" s="855"/>
      <c r="B25" s="856" t="s">
        <v>884</v>
      </c>
      <c r="C25" s="857"/>
      <c r="D25" s="857"/>
      <c r="E25" s="854">
        <f t="shared" si="5"/>
        <v>0</v>
      </c>
      <c r="F25" s="857"/>
      <c r="G25" s="857"/>
      <c r="H25" s="854">
        <f t="shared" si="3"/>
        <v>0</v>
      </c>
    </row>
    <row r="26" spans="1:8" x14ac:dyDescent="0.25">
      <c r="A26" s="855"/>
      <c r="B26" s="856" t="s">
        <v>885</v>
      </c>
      <c r="C26" s="857"/>
      <c r="D26" s="857"/>
      <c r="E26" s="854">
        <f t="shared" si="5"/>
        <v>0</v>
      </c>
      <c r="F26" s="857"/>
      <c r="G26" s="857"/>
      <c r="H26" s="854">
        <f t="shared" si="3"/>
        <v>0</v>
      </c>
    </row>
    <row r="27" spans="1:8" x14ac:dyDescent="0.25">
      <c r="A27" s="855"/>
      <c r="B27" s="856" t="s">
        <v>886</v>
      </c>
      <c r="C27" s="857"/>
      <c r="D27" s="857"/>
      <c r="E27" s="854">
        <f t="shared" si="5"/>
        <v>0</v>
      </c>
      <c r="F27" s="857"/>
      <c r="G27" s="857"/>
      <c r="H27" s="854">
        <f t="shared" si="3"/>
        <v>0</v>
      </c>
    </row>
    <row r="28" spans="1:8" x14ac:dyDescent="0.25">
      <c r="A28" s="855"/>
      <c r="B28" s="856" t="s">
        <v>887</v>
      </c>
      <c r="C28" s="857"/>
      <c r="D28" s="857"/>
      <c r="E28" s="854">
        <f t="shared" si="5"/>
        <v>0</v>
      </c>
      <c r="F28" s="857"/>
      <c r="G28" s="857"/>
      <c r="H28" s="854">
        <f t="shared" si="3"/>
        <v>0</v>
      </c>
    </row>
    <row r="29" spans="1:8" x14ac:dyDescent="0.25">
      <c r="A29" s="858"/>
      <c r="B29" s="859"/>
      <c r="C29" s="862"/>
      <c r="D29" s="862"/>
      <c r="E29" s="862"/>
      <c r="F29" s="862"/>
      <c r="G29" s="862"/>
      <c r="H29" s="862"/>
    </row>
    <row r="30" spans="1:8" x14ac:dyDescent="0.25">
      <c r="A30" s="1236" t="s">
        <v>888</v>
      </c>
      <c r="B30" s="1237"/>
      <c r="C30" s="854">
        <f>SUM(C31:C39)</f>
        <v>0</v>
      </c>
      <c r="D30" s="854">
        <f t="shared" ref="D30:H30" si="6">SUM(D31:D39)</f>
        <v>0</v>
      </c>
      <c r="E30" s="854">
        <f t="shared" si="6"/>
        <v>0</v>
      </c>
      <c r="F30" s="854">
        <f t="shared" si="6"/>
        <v>0</v>
      </c>
      <c r="G30" s="854">
        <f t="shared" si="6"/>
        <v>0</v>
      </c>
      <c r="H30" s="854">
        <f t="shared" si="6"/>
        <v>0</v>
      </c>
    </row>
    <row r="31" spans="1:8" x14ac:dyDescent="0.25">
      <c r="A31" s="855"/>
      <c r="B31" s="856" t="s">
        <v>889</v>
      </c>
      <c r="C31" s="857"/>
      <c r="D31" s="857"/>
      <c r="E31" s="854">
        <f t="shared" ref="E31:E39" si="7">C31+D31</f>
        <v>0</v>
      </c>
      <c r="F31" s="857"/>
      <c r="G31" s="857"/>
      <c r="H31" s="854">
        <f t="shared" ref="H31:H38" si="8">+E31-F31</f>
        <v>0</v>
      </c>
    </row>
    <row r="32" spans="1:8" x14ac:dyDescent="0.25">
      <c r="A32" s="855"/>
      <c r="B32" s="856" t="s">
        <v>890</v>
      </c>
      <c r="C32" s="857"/>
      <c r="D32" s="857"/>
      <c r="E32" s="854">
        <f t="shared" si="7"/>
        <v>0</v>
      </c>
      <c r="F32" s="857"/>
      <c r="G32" s="857"/>
      <c r="H32" s="854">
        <f t="shared" si="8"/>
        <v>0</v>
      </c>
    </row>
    <row r="33" spans="1:8" x14ac:dyDescent="0.25">
      <c r="A33" s="855"/>
      <c r="B33" s="856" t="s">
        <v>891</v>
      </c>
      <c r="C33" s="857"/>
      <c r="D33" s="857"/>
      <c r="E33" s="854">
        <f t="shared" si="7"/>
        <v>0</v>
      </c>
      <c r="F33" s="857"/>
      <c r="G33" s="857"/>
      <c r="H33" s="854">
        <f t="shared" si="8"/>
        <v>0</v>
      </c>
    </row>
    <row r="34" spans="1:8" ht="15.75" thickBot="1" x14ac:dyDescent="0.3">
      <c r="A34" s="863"/>
      <c r="B34" s="864" t="s">
        <v>892</v>
      </c>
      <c r="C34" s="865"/>
      <c r="D34" s="865"/>
      <c r="E34" s="866">
        <f t="shared" si="7"/>
        <v>0</v>
      </c>
      <c r="F34" s="865"/>
      <c r="G34" s="865"/>
      <c r="H34" s="866">
        <f t="shared" si="8"/>
        <v>0</v>
      </c>
    </row>
    <row r="35" spans="1:8" x14ac:dyDescent="0.25">
      <c r="A35" s="855"/>
      <c r="B35" s="856" t="s">
        <v>893</v>
      </c>
      <c r="C35" s="857"/>
      <c r="D35" s="857"/>
      <c r="E35" s="854">
        <f t="shared" si="7"/>
        <v>0</v>
      </c>
      <c r="F35" s="857"/>
      <c r="G35" s="857"/>
      <c r="H35" s="854">
        <f t="shared" si="8"/>
        <v>0</v>
      </c>
    </row>
    <row r="36" spans="1:8" x14ac:dyDescent="0.25">
      <c r="A36" s="855"/>
      <c r="B36" s="856" t="s">
        <v>894</v>
      </c>
      <c r="C36" s="857"/>
      <c r="D36" s="857"/>
      <c r="E36" s="854">
        <f t="shared" si="7"/>
        <v>0</v>
      </c>
      <c r="F36" s="857"/>
      <c r="G36" s="857"/>
      <c r="H36" s="854">
        <f t="shared" si="8"/>
        <v>0</v>
      </c>
    </row>
    <row r="37" spans="1:8" x14ac:dyDescent="0.25">
      <c r="A37" s="855"/>
      <c r="B37" s="856" t="s">
        <v>895</v>
      </c>
      <c r="C37" s="857"/>
      <c r="D37" s="857"/>
      <c r="E37" s="854">
        <f t="shared" si="7"/>
        <v>0</v>
      </c>
      <c r="F37" s="857"/>
      <c r="G37" s="857"/>
      <c r="H37" s="854">
        <f t="shared" si="8"/>
        <v>0</v>
      </c>
    </row>
    <row r="38" spans="1:8" x14ac:dyDescent="0.25">
      <c r="A38" s="855"/>
      <c r="B38" s="856" t="s">
        <v>896</v>
      </c>
      <c r="C38" s="857"/>
      <c r="D38" s="857"/>
      <c r="E38" s="854">
        <f t="shared" si="7"/>
        <v>0</v>
      </c>
      <c r="F38" s="857"/>
      <c r="G38" s="857"/>
      <c r="H38" s="854">
        <f t="shared" si="8"/>
        <v>0</v>
      </c>
    </row>
    <row r="39" spans="1:8" x14ac:dyDescent="0.25">
      <c r="A39" s="855"/>
      <c r="B39" s="856" t="s">
        <v>897</v>
      </c>
      <c r="C39" s="857"/>
      <c r="D39" s="857"/>
      <c r="E39" s="854">
        <f t="shared" si="7"/>
        <v>0</v>
      </c>
      <c r="F39" s="857"/>
      <c r="G39" s="857"/>
      <c r="H39" s="854"/>
    </row>
    <row r="40" spans="1:8" x14ac:dyDescent="0.25">
      <c r="A40" s="855"/>
      <c r="B40" s="856"/>
      <c r="C40" s="857"/>
      <c r="D40" s="857"/>
      <c r="E40" s="854"/>
      <c r="F40" s="857"/>
      <c r="G40" s="857"/>
      <c r="H40" s="854"/>
    </row>
    <row r="41" spans="1:8" x14ac:dyDescent="0.25">
      <c r="A41" s="855" t="s">
        <v>898</v>
      </c>
      <c r="B41" s="856"/>
      <c r="C41" s="861">
        <f>SUM(C42:C45)</f>
        <v>0</v>
      </c>
      <c r="D41" s="861">
        <f t="shared" ref="D41:H41" si="9">SUM(D42:D45)</f>
        <v>0</v>
      </c>
      <c r="E41" s="861">
        <f t="shared" si="9"/>
        <v>0</v>
      </c>
      <c r="F41" s="861">
        <f t="shared" si="9"/>
        <v>0</v>
      </c>
      <c r="G41" s="861">
        <f t="shared" si="9"/>
        <v>0</v>
      </c>
      <c r="H41" s="861">
        <f t="shared" si="9"/>
        <v>0</v>
      </c>
    </row>
    <row r="42" spans="1:8" x14ac:dyDescent="0.25">
      <c r="A42" s="855"/>
      <c r="B42" s="856" t="s">
        <v>899</v>
      </c>
      <c r="C42" s="857"/>
      <c r="D42" s="857"/>
      <c r="E42" s="854">
        <f t="shared" ref="E42:E45" si="10">C42+D42</f>
        <v>0</v>
      </c>
      <c r="F42" s="857"/>
      <c r="G42" s="857"/>
      <c r="H42" s="854">
        <f t="shared" ref="H42:H45" si="11">+E42-F42</f>
        <v>0</v>
      </c>
    </row>
    <row r="43" spans="1:8" x14ac:dyDescent="0.25">
      <c r="A43" s="855"/>
      <c r="B43" s="856" t="s">
        <v>900</v>
      </c>
      <c r="C43" s="857"/>
      <c r="D43" s="857"/>
      <c r="E43" s="854">
        <f t="shared" si="10"/>
        <v>0</v>
      </c>
      <c r="F43" s="857"/>
      <c r="G43" s="857"/>
      <c r="H43" s="854">
        <f t="shared" si="11"/>
        <v>0</v>
      </c>
    </row>
    <row r="44" spans="1:8" x14ac:dyDescent="0.25">
      <c r="A44" s="855"/>
      <c r="B44" s="856" t="s">
        <v>901</v>
      </c>
      <c r="C44" s="857"/>
      <c r="D44" s="857"/>
      <c r="E44" s="854">
        <f t="shared" si="10"/>
        <v>0</v>
      </c>
      <c r="F44" s="857"/>
      <c r="G44" s="857"/>
      <c r="H44" s="854">
        <f t="shared" si="11"/>
        <v>0</v>
      </c>
    </row>
    <row r="45" spans="1:8" x14ac:dyDescent="0.25">
      <c r="A45" s="855"/>
      <c r="B45" s="856" t="s">
        <v>902</v>
      </c>
      <c r="C45" s="857"/>
      <c r="D45" s="857"/>
      <c r="E45" s="854">
        <f t="shared" si="10"/>
        <v>0</v>
      </c>
      <c r="F45" s="857"/>
      <c r="G45" s="857"/>
      <c r="H45" s="854">
        <f t="shared" si="11"/>
        <v>0</v>
      </c>
    </row>
    <row r="46" spans="1:8" x14ac:dyDescent="0.25">
      <c r="A46" s="855"/>
      <c r="B46" s="856"/>
      <c r="C46" s="857"/>
      <c r="D46" s="857"/>
      <c r="E46" s="854"/>
      <c r="F46" s="857"/>
      <c r="G46" s="857"/>
      <c r="H46" s="854"/>
    </row>
    <row r="47" spans="1:8" x14ac:dyDescent="0.25">
      <c r="A47" s="855" t="s">
        <v>903</v>
      </c>
      <c r="B47" s="856"/>
      <c r="C47" s="861">
        <f t="shared" ref="C47:H47" si="12">+C48+C58+C66+C77</f>
        <v>0</v>
      </c>
      <c r="D47" s="861">
        <f t="shared" si="12"/>
        <v>98900000</v>
      </c>
      <c r="E47" s="861">
        <f t="shared" si="12"/>
        <v>98900000</v>
      </c>
      <c r="F47" s="861">
        <f t="shared" si="12"/>
        <v>83732426.159999996</v>
      </c>
      <c r="G47" s="861">
        <f t="shared" si="12"/>
        <v>83732426.159999996</v>
      </c>
      <c r="H47" s="861">
        <f t="shared" si="12"/>
        <v>15167573.840000004</v>
      </c>
    </row>
    <row r="48" spans="1:8" x14ac:dyDescent="0.25">
      <c r="A48" s="855" t="s">
        <v>871</v>
      </c>
      <c r="B48" s="856"/>
      <c r="C48" s="861">
        <f>SUM(C49:C56)</f>
        <v>0</v>
      </c>
      <c r="D48" s="861">
        <f t="shared" ref="D48:H48" si="13">SUM(D49:D56)</f>
        <v>0</v>
      </c>
      <c r="E48" s="861">
        <f t="shared" si="13"/>
        <v>0</v>
      </c>
      <c r="F48" s="861">
        <f t="shared" si="13"/>
        <v>0</v>
      </c>
      <c r="G48" s="861">
        <f t="shared" si="13"/>
        <v>0</v>
      </c>
      <c r="H48" s="861">
        <f t="shared" si="13"/>
        <v>0</v>
      </c>
    </row>
    <row r="49" spans="1:8" x14ac:dyDescent="0.25">
      <c r="A49" s="855"/>
      <c r="B49" s="856" t="s">
        <v>872</v>
      </c>
      <c r="C49" s="857"/>
      <c r="D49" s="857"/>
      <c r="E49" s="854">
        <f t="shared" ref="E49:E56" si="14">C49+D49</f>
        <v>0</v>
      </c>
      <c r="F49" s="857"/>
      <c r="G49" s="857"/>
      <c r="H49" s="854">
        <f t="shared" ref="H49:H56" si="15">+E49-F49</f>
        <v>0</v>
      </c>
    </row>
    <row r="50" spans="1:8" x14ac:dyDescent="0.25">
      <c r="A50" s="855"/>
      <c r="B50" s="856" t="s">
        <v>873</v>
      </c>
      <c r="C50" s="857"/>
      <c r="D50" s="857"/>
      <c r="E50" s="854">
        <f t="shared" si="14"/>
        <v>0</v>
      </c>
      <c r="F50" s="857"/>
      <c r="G50" s="857"/>
      <c r="H50" s="854">
        <f t="shared" si="15"/>
        <v>0</v>
      </c>
    </row>
    <row r="51" spans="1:8" x14ac:dyDescent="0.25">
      <c r="A51" s="855"/>
      <c r="B51" s="856" t="s">
        <v>874</v>
      </c>
      <c r="C51" s="857"/>
      <c r="D51" s="857"/>
      <c r="E51" s="854">
        <f t="shared" si="14"/>
        <v>0</v>
      </c>
      <c r="F51" s="857"/>
      <c r="G51" s="857"/>
      <c r="H51" s="854">
        <f t="shared" si="15"/>
        <v>0</v>
      </c>
    </row>
    <row r="52" spans="1:8" x14ac:dyDescent="0.25">
      <c r="A52" s="855"/>
      <c r="B52" s="856" t="s">
        <v>875</v>
      </c>
      <c r="C52" s="857"/>
      <c r="D52" s="857"/>
      <c r="E52" s="854">
        <f t="shared" si="14"/>
        <v>0</v>
      </c>
      <c r="F52" s="857"/>
      <c r="G52" s="857"/>
      <c r="H52" s="854">
        <f t="shared" si="15"/>
        <v>0</v>
      </c>
    </row>
    <row r="53" spans="1:8" x14ac:dyDescent="0.25">
      <c r="A53" s="855"/>
      <c r="B53" s="856" t="s">
        <v>876</v>
      </c>
      <c r="C53" s="857"/>
      <c r="D53" s="857"/>
      <c r="E53" s="854">
        <f t="shared" si="14"/>
        <v>0</v>
      </c>
      <c r="F53" s="857"/>
      <c r="G53" s="857"/>
      <c r="H53" s="854">
        <f t="shared" si="15"/>
        <v>0</v>
      </c>
    </row>
    <row r="54" spans="1:8" x14ac:dyDescent="0.25">
      <c r="A54" s="855"/>
      <c r="B54" s="856" t="s">
        <v>877</v>
      </c>
      <c r="C54" s="857"/>
      <c r="D54" s="857"/>
      <c r="E54" s="854">
        <f t="shared" si="14"/>
        <v>0</v>
      </c>
      <c r="F54" s="857"/>
      <c r="G54" s="857"/>
      <c r="H54" s="854">
        <f t="shared" si="15"/>
        <v>0</v>
      </c>
    </row>
    <row r="55" spans="1:8" x14ac:dyDescent="0.25">
      <c r="A55" s="855"/>
      <c r="B55" s="856" t="s">
        <v>878</v>
      </c>
      <c r="C55" s="857"/>
      <c r="D55" s="857"/>
      <c r="E55" s="854">
        <f t="shared" si="14"/>
        <v>0</v>
      </c>
      <c r="F55" s="857"/>
      <c r="G55" s="857"/>
      <c r="H55" s="854">
        <f t="shared" si="15"/>
        <v>0</v>
      </c>
    </row>
    <row r="56" spans="1:8" x14ac:dyDescent="0.25">
      <c r="A56" s="855"/>
      <c r="B56" s="856" t="s">
        <v>879</v>
      </c>
      <c r="C56" s="857"/>
      <c r="D56" s="857"/>
      <c r="E56" s="854">
        <f t="shared" si="14"/>
        <v>0</v>
      </c>
      <c r="F56" s="857"/>
      <c r="G56" s="857"/>
      <c r="H56" s="854">
        <f t="shared" si="15"/>
        <v>0</v>
      </c>
    </row>
    <row r="57" spans="1:8" x14ac:dyDescent="0.25">
      <c r="A57" s="855"/>
      <c r="B57" s="856"/>
      <c r="C57" s="857"/>
      <c r="D57" s="857"/>
      <c r="E57" s="854"/>
      <c r="F57" s="857"/>
      <c r="G57" s="857"/>
      <c r="H57" s="854"/>
    </row>
    <row r="58" spans="1:8" x14ac:dyDescent="0.25">
      <c r="A58" s="855" t="s">
        <v>880</v>
      </c>
      <c r="B58" s="856"/>
      <c r="C58" s="861">
        <f>SUM(C59:C65)</f>
        <v>0</v>
      </c>
      <c r="D58" s="861">
        <f t="shared" ref="D58:H58" si="16">SUM(D59:D65)</f>
        <v>98900000</v>
      </c>
      <c r="E58" s="861">
        <f t="shared" si="16"/>
        <v>98900000</v>
      </c>
      <c r="F58" s="861">
        <f t="shared" si="16"/>
        <v>83732426.159999996</v>
      </c>
      <c r="G58" s="861">
        <f t="shared" si="16"/>
        <v>83732426.159999996</v>
      </c>
      <c r="H58" s="861">
        <f t="shared" si="16"/>
        <v>15167573.840000004</v>
      </c>
    </row>
    <row r="59" spans="1:8" x14ac:dyDescent="0.25">
      <c r="A59" s="855"/>
      <c r="B59" s="856" t="s">
        <v>881</v>
      </c>
      <c r="C59" s="857"/>
      <c r="D59" s="857"/>
      <c r="E59" s="854">
        <f t="shared" ref="E59:E65" si="17">C59+D59</f>
        <v>0</v>
      </c>
      <c r="F59" s="857"/>
      <c r="G59" s="857"/>
      <c r="H59" s="854">
        <f t="shared" ref="H59:H65" si="18">+E59-F59</f>
        <v>0</v>
      </c>
    </row>
    <row r="60" spans="1:8" ht="15.75" thickBot="1" x14ac:dyDescent="0.3">
      <c r="A60" s="863"/>
      <c r="B60" s="864" t="s">
        <v>882</v>
      </c>
      <c r="C60" s="865">
        <f>+'ETCA-II-11-B1.1'!B21</f>
        <v>0</v>
      </c>
      <c r="D60" s="865">
        <f>+'ETCA-II-11-B1.1'!C21</f>
        <v>98900000</v>
      </c>
      <c r="E60" s="866">
        <f t="shared" si="17"/>
        <v>98900000</v>
      </c>
      <c r="F60" s="865">
        <f>+'ETCA-II-11-B1.1'!E22</f>
        <v>83732426.159999996</v>
      </c>
      <c r="G60" s="865">
        <f>+F60</f>
        <v>83732426.159999996</v>
      </c>
      <c r="H60" s="866">
        <f t="shared" si="18"/>
        <v>15167573.840000004</v>
      </c>
    </row>
    <row r="61" spans="1:8" x14ac:dyDescent="0.25">
      <c r="A61" s="855"/>
      <c r="B61" s="856" t="s">
        <v>883</v>
      </c>
      <c r="C61" s="857"/>
      <c r="D61" s="857"/>
      <c r="E61" s="854">
        <f t="shared" si="17"/>
        <v>0</v>
      </c>
      <c r="F61" s="857"/>
      <c r="G61" s="857"/>
      <c r="H61" s="854">
        <f t="shared" si="18"/>
        <v>0</v>
      </c>
    </row>
    <row r="62" spans="1:8" x14ac:dyDescent="0.25">
      <c r="A62" s="855"/>
      <c r="B62" s="856" t="s">
        <v>884</v>
      </c>
      <c r="C62" s="857"/>
      <c r="D62" s="857"/>
      <c r="E62" s="854">
        <f t="shared" si="17"/>
        <v>0</v>
      </c>
      <c r="F62" s="857"/>
      <c r="G62" s="857"/>
      <c r="H62" s="854">
        <f t="shared" si="18"/>
        <v>0</v>
      </c>
    </row>
    <row r="63" spans="1:8" x14ac:dyDescent="0.25">
      <c r="A63" s="855"/>
      <c r="B63" s="856" t="s">
        <v>885</v>
      </c>
      <c r="C63" s="857"/>
      <c r="D63" s="857"/>
      <c r="E63" s="854">
        <f t="shared" si="17"/>
        <v>0</v>
      </c>
      <c r="F63" s="857"/>
      <c r="G63" s="857"/>
      <c r="H63" s="854">
        <f t="shared" si="18"/>
        <v>0</v>
      </c>
    </row>
    <row r="64" spans="1:8" x14ac:dyDescent="0.25">
      <c r="A64" s="855"/>
      <c r="B64" s="856" t="s">
        <v>886</v>
      </c>
      <c r="C64" s="857"/>
      <c r="D64" s="857"/>
      <c r="E64" s="854">
        <f t="shared" si="17"/>
        <v>0</v>
      </c>
      <c r="F64" s="857"/>
      <c r="G64" s="857"/>
      <c r="H64" s="854">
        <f t="shared" si="18"/>
        <v>0</v>
      </c>
    </row>
    <row r="65" spans="1:8" x14ac:dyDescent="0.25">
      <c r="A65" s="855"/>
      <c r="B65" s="856" t="s">
        <v>887</v>
      </c>
      <c r="C65" s="857"/>
      <c r="D65" s="857"/>
      <c r="E65" s="854">
        <f t="shared" si="17"/>
        <v>0</v>
      </c>
      <c r="F65" s="857"/>
      <c r="G65" s="857"/>
      <c r="H65" s="854">
        <f t="shared" si="18"/>
        <v>0</v>
      </c>
    </row>
    <row r="66" spans="1:8" x14ac:dyDescent="0.25">
      <c r="A66" s="855" t="s">
        <v>888</v>
      </c>
      <c r="B66" s="856"/>
      <c r="C66" s="861">
        <f>SUM(C67:C75)</f>
        <v>0</v>
      </c>
      <c r="D66" s="861">
        <f t="shared" ref="D66:H66" si="19">SUM(D67:D75)</f>
        <v>0</v>
      </c>
      <c r="E66" s="861">
        <f t="shared" si="19"/>
        <v>0</v>
      </c>
      <c r="F66" s="861">
        <f t="shared" si="19"/>
        <v>0</v>
      </c>
      <c r="G66" s="861">
        <f t="shared" si="19"/>
        <v>0</v>
      </c>
      <c r="H66" s="861">
        <f t="shared" si="19"/>
        <v>0</v>
      </c>
    </row>
    <row r="67" spans="1:8" x14ac:dyDescent="0.25">
      <c r="A67" s="855"/>
      <c r="B67" s="856" t="s">
        <v>889</v>
      </c>
      <c r="C67" s="857"/>
      <c r="D67" s="857"/>
      <c r="E67" s="854">
        <f t="shared" ref="E67:E75" si="20">C67+D67</f>
        <v>0</v>
      </c>
      <c r="F67" s="857"/>
      <c r="G67" s="857"/>
      <c r="H67" s="854">
        <f t="shared" ref="H67:H75" si="21">+E67-F67</f>
        <v>0</v>
      </c>
    </row>
    <row r="68" spans="1:8" x14ac:dyDescent="0.25">
      <c r="A68" s="855"/>
      <c r="B68" s="856" t="s">
        <v>890</v>
      </c>
      <c r="C68" s="857"/>
      <c r="D68" s="857"/>
      <c r="E68" s="854"/>
      <c r="F68" s="857"/>
      <c r="G68" s="857"/>
      <c r="H68" s="854">
        <f t="shared" si="21"/>
        <v>0</v>
      </c>
    </row>
    <row r="69" spans="1:8" x14ac:dyDescent="0.25">
      <c r="A69" s="855"/>
      <c r="B69" s="856" t="s">
        <v>891</v>
      </c>
      <c r="C69" s="857"/>
      <c r="D69" s="857"/>
      <c r="E69" s="854">
        <f t="shared" si="20"/>
        <v>0</v>
      </c>
      <c r="F69" s="857"/>
      <c r="G69" s="857"/>
      <c r="H69" s="854">
        <f t="shared" si="21"/>
        <v>0</v>
      </c>
    </row>
    <row r="70" spans="1:8" x14ac:dyDescent="0.25">
      <c r="A70" s="855"/>
      <c r="B70" s="856" t="s">
        <v>892</v>
      </c>
      <c r="C70" s="857"/>
      <c r="D70" s="857"/>
      <c r="E70" s="854">
        <f t="shared" si="20"/>
        <v>0</v>
      </c>
      <c r="F70" s="857"/>
      <c r="G70" s="857"/>
      <c r="H70" s="854">
        <f t="shared" si="21"/>
        <v>0</v>
      </c>
    </row>
    <row r="71" spans="1:8" x14ac:dyDescent="0.25">
      <c r="A71" s="855"/>
      <c r="B71" s="856" t="s">
        <v>893</v>
      </c>
      <c r="C71" s="857"/>
      <c r="D71" s="857"/>
      <c r="E71" s="854">
        <f t="shared" si="20"/>
        <v>0</v>
      </c>
      <c r="F71" s="857"/>
      <c r="G71" s="857"/>
      <c r="H71" s="854">
        <f t="shared" si="21"/>
        <v>0</v>
      </c>
    </row>
    <row r="72" spans="1:8" x14ac:dyDescent="0.25">
      <c r="A72" s="855"/>
      <c r="B72" s="856" t="s">
        <v>894</v>
      </c>
      <c r="C72" s="857"/>
      <c r="D72" s="857"/>
      <c r="E72" s="854">
        <f t="shared" si="20"/>
        <v>0</v>
      </c>
      <c r="F72" s="857"/>
      <c r="G72" s="857"/>
      <c r="H72" s="854">
        <f t="shared" si="21"/>
        <v>0</v>
      </c>
    </row>
    <row r="73" spans="1:8" x14ac:dyDescent="0.25">
      <c r="A73" s="855"/>
      <c r="B73" s="856" t="s">
        <v>895</v>
      </c>
      <c r="C73" s="857"/>
      <c r="D73" s="857"/>
      <c r="E73" s="854">
        <f t="shared" si="20"/>
        <v>0</v>
      </c>
      <c r="F73" s="857"/>
      <c r="G73" s="857"/>
      <c r="H73" s="854">
        <f t="shared" si="21"/>
        <v>0</v>
      </c>
    </row>
    <row r="74" spans="1:8" x14ac:dyDescent="0.25">
      <c r="A74" s="855"/>
      <c r="B74" s="856" t="s">
        <v>896</v>
      </c>
      <c r="C74" s="857"/>
      <c r="D74" s="857"/>
      <c r="E74" s="854">
        <f t="shared" si="20"/>
        <v>0</v>
      </c>
      <c r="F74" s="857"/>
      <c r="G74" s="857"/>
      <c r="H74" s="854">
        <f t="shared" si="21"/>
        <v>0</v>
      </c>
    </row>
    <row r="75" spans="1:8" x14ac:dyDescent="0.25">
      <c r="A75" s="855"/>
      <c r="B75" s="856" t="s">
        <v>897</v>
      </c>
      <c r="C75" s="857"/>
      <c r="D75" s="857"/>
      <c r="E75" s="854">
        <f t="shared" si="20"/>
        <v>0</v>
      </c>
      <c r="F75" s="857"/>
      <c r="G75" s="857"/>
      <c r="H75" s="854">
        <f t="shared" si="21"/>
        <v>0</v>
      </c>
    </row>
    <row r="76" spans="1:8" x14ac:dyDescent="0.25">
      <c r="A76" s="855"/>
      <c r="B76" s="856"/>
      <c r="C76" s="857"/>
      <c r="D76" s="857"/>
      <c r="E76" s="854"/>
      <c r="F76" s="857"/>
      <c r="G76" s="857"/>
      <c r="H76" s="854"/>
    </row>
    <row r="77" spans="1:8" x14ac:dyDescent="0.25">
      <c r="A77" s="855" t="s">
        <v>898</v>
      </c>
      <c r="B77" s="856"/>
      <c r="C77" s="861">
        <f>SUM(C78:C81)</f>
        <v>0</v>
      </c>
      <c r="D77" s="861">
        <f t="shared" ref="D77:H77" si="22">SUM(D78:D81)</f>
        <v>0</v>
      </c>
      <c r="E77" s="861">
        <f t="shared" si="22"/>
        <v>0</v>
      </c>
      <c r="F77" s="861">
        <f t="shared" si="22"/>
        <v>0</v>
      </c>
      <c r="G77" s="861">
        <f t="shared" si="22"/>
        <v>0</v>
      </c>
      <c r="H77" s="861">
        <f t="shared" si="22"/>
        <v>0</v>
      </c>
    </row>
    <row r="78" spans="1:8" x14ac:dyDescent="0.25">
      <c r="A78" s="855"/>
      <c r="B78" s="856" t="s">
        <v>899</v>
      </c>
      <c r="C78" s="857">
        <v>0</v>
      </c>
      <c r="D78" s="857"/>
      <c r="E78" s="854">
        <f t="shared" ref="E78:E81" si="23">C78+D78</f>
        <v>0</v>
      </c>
      <c r="F78" s="857"/>
      <c r="G78" s="857"/>
      <c r="H78" s="854">
        <f t="shared" ref="H78:H81" si="24">+E78-F78</f>
        <v>0</v>
      </c>
    </row>
    <row r="79" spans="1:8" x14ac:dyDescent="0.25">
      <c r="A79" s="855"/>
      <c r="B79" s="856" t="s">
        <v>900</v>
      </c>
      <c r="C79" s="857">
        <v>0</v>
      </c>
      <c r="D79" s="857"/>
      <c r="E79" s="854">
        <f t="shared" si="23"/>
        <v>0</v>
      </c>
      <c r="F79" s="857"/>
      <c r="G79" s="857"/>
      <c r="H79" s="854">
        <f t="shared" si="24"/>
        <v>0</v>
      </c>
    </row>
    <row r="80" spans="1:8" x14ac:dyDescent="0.25">
      <c r="A80" s="855"/>
      <c r="B80" s="856" t="s">
        <v>901</v>
      </c>
      <c r="C80" s="857">
        <v>0</v>
      </c>
      <c r="D80" s="857"/>
      <c r="E80" s="854">
        <f t="shared" si="23"/>
        <v>0</v>
      </c>
      <c r="F80" s="857"/>
      <c r="G80" s="857"/>
      <c r="H80" s="854">
        <f t="shared" si="24"/>
        <v>0</v>
      </c>
    </row>
    <row r="81" spans="1:9" x14ac:dyDescent="0.25">
      <c r="A81" s="855"/>
      <c r="B81" s="856" t="s">
        <v>902</v>
      </c>
      <c r="C81" s="857"/>
      <c r="D81" s="857"/>
      <c r="E81" s="854">
        <f t="shared" si="23"/>
        <v>0</v>
      </c>
      <c r="F81" s="857"/>
      <c r="G81" s="857"/>
      <c r="H81" s="854">
        <f t="shared" si="24"/>
        <v>0</v>
      </c>
    </row>
    <row r="82" spans="1:9" x14ac:dyDescent="0.25">
      <c r="A82" s="855"/>
      <c r="B82" s="856"/>
      <c r="C82" s="857"/>
      <c r="D82" s="857"/>
      <c r="E82" s="854"/>
      <c r="F82" s="857"/>
      <c r="G82" s="857"/>
      <c r="H82" s="854"/>
    </row>
    <row r="83" spans="1:9" ht="15.75" thickBot="1" x14ac:dyDescent="0.3">
      <c r="A83" s="863" t="s">
        <v>791</v>
      </c>
      <c r="B83" s="864"/>
      <c r="C83" s="878">
        <f t="shared" ref="C83:H83" si="25">+C10+C47</f>
        <v>351005907.46999997</v>
      </c>
      <c r="D83" s="878">
        <f t="shared" si="25"/>
        <v>375459412.47999996</v>
      </c>
      <c r="E83" s="878">
        <f t="shared" si="25"/>
        <v>726465319.94999993</v>
      </c>
      <c r="F83" s="878">
        <f t="shared" si="25"/>
        <v>559479236.89999998</v>
      </c>
      <c r="G83" s="878">
        <f t="shared" si="25"/>
        <v>559479236.89999998</v>
      </c>
      <c r="H83" s="878">
        <f t="shared" si="25"/>
        <v>166986083.04999992</v>
      </c>
      <c r="I83" s="586" t="str">
        <f>IF(C83&lt;&gt;'ETCA-II-11-C'!B45,"ERROR!!!!! EL MONTO NO COINCIDE CON LO REPORTADO EN EL FORMATO ETCA-II-11-C EN EL TOTAL DEL GASTO","")</f>
        <v/>
      </c>
    </row>
    <row r="84" spans="1:9" x14ac:dyDescent="0.25">
      <c r="A84" s="867"/>
      <c r="B84" s="867"/>
      <c r="C84" s="868"/>
      <c r="D84" s="868"/>
      <c r="E84" s="869"/>
      <c r="F84" s="868"/>
      <c r="G84" s="868"/>
      <c r="H84" s="869"/>
      <c r="I84" s="586" t="str">
        <f>IF(D83&lt;&gt;'ETCA-II-11-C'!C45,"ERROR!!!!! EL MONTO NO COINCIDE CON LO REPORTADO EN EL FORMATO ETCA-II-11-C EN EL TOTAL DEL GASTO","")</f>
        <v/>
      </c>
    </row>
    <row r="85" spans="1:9" x14ac:dyDescent="0.25">
      <c r="A85" s="867"/>
      <c r="B85" s="867"/>
      <c r="C85" s="868"/>
      <c r="D85" s="868"/>
      <c r="E85" s="869"/>
      <c r="F85" s="868"/>
      <c r="G85" s="868"/>
      <c r="H85" s="869"/>
      <c r="I85" t="str">
        <f>IF(E83&lt;&gt;'ETCA-II-11-C'!D45,"ERROR!!!!! EL MONTO NO COINCIDE CON LO REPORTADO EN EL FORMATO ETCA-II-11-C EN EL TOTAL DEL GASTO","")</f>
        <v/>
      </c>
    </row>
    <row r="86" spans="1:9" x14ac:dyDescent="0.25">
      <c r="A86" s="867"/>
      <c r="B86" s="867"/>
      <c r="C86" s="868"/>
      <c r="D86" s="868"/>
      <c r="E86" s="869"/>
      <c r="F86" s="868"/>
      <c r="G86" s="868"/>
      <c r="H86" s="869"/>
      <c r="I86" t="str">
        <f>IF(F83&lt;&gt;'ETCA-II-11-C'!E45,"ERROR!!!!! EL MONTO NO COINCIDE CON LO REPORTADO EN EL FORMATO ETCA-II-11-C EN EL TOTAL DEL GASTO","")</f>
        <v/>
      </c>
    </row>
    <row r="87" spans="1:9" x14ac:dyDescent="0.25">
      <c r="A87" s="867"/>
      <c r="B87" s="867"/>
      <c r="C87" s="868"/>
      <c r="D87" s="868"/>
      <c r="E87" s="869"/>
      <c r="F87" s="868"/>
      <c r="G87" s="868"/>
      <c r="H87" s="869"/>
      <c r="I87" t="str">
        <f>IF(G83&lt;&gt;'ETCA-II-11-C'!F45,"ERROR!!!!! EL MONTO NO COINCIDE CON LO REPORTADO EN EL FORMATO ETCA-II-11-C EN EL TOTAL DEL GASTO","")</f>
        <v/>
      </c>
    </row>
    <row r="88" spans="1:9" x14ac:dyDescent="0.25">
      <c r="A88" s="867"/>
      <c r="B88" s="867"/>
      <c r="C88" s="868"/>
      <c r="D88" s="868"/>
      <c r="E88" s="869"/>
      <c r="F88" s="868"/>
      <c r="G88" s="868"/>
      <c r="H88" s="869"/>
      <c r="I88" t="str">
        <f>IF(H83&lt;&gt;'ETCA-II-11-C'!G45,"ERROR!!!!! EL MONTO NO COINCIDE CON LO REPORTADO EN EL FORMATO ETCA-II-11-C EN EL TOTAL DEL GASTO","")</f>
        <v/>
      </c>
    </row>
    <row r="89" spans="1:9" x14ac:dyDescent="0.25">
      <c r="A89" s="867"/>
      <c r="B89" s="867"/>
      <c r="C89" s="868"/>
      <c r="D89" s="868"/>
      <c r="E89" s="869"/>
      <c r="F89" s="868"/>
      <c r="G89" s="868"/>
      <c r="H89" s="869"/>
    </row>
  </sheetData>
  <sheetProtection algorithmName="SHA-512" hashValue="MxZ/22Y88HnI/uZ4DUSyr/v3Kdw9EJRMt7+1mYw9iE9b5NVyJ9cgmVkCY4W32I1Go0Ql+GPuw7bHHQS+l7FBBA==" saltValue="kLDRxHe5ToTYgzaaj3yAhQ==" spinCount="100000" sheet="1" scenarios="1"/>
  <mergeCells count="14">
    <mergeCell ref="A7:B8"/>
    <mergeCell ref="C7:G7"/>
    <mergeCell ref="H7:H8"/>
    <mergeCell ref="A1:H1"/>
    <mergeCell ref="A3:H3"/>
    <mergeCell ref="A4:H4"/>
    <mergeCell ref="A5:H5"/>
    <mergeCell ref="A6:H6"/>
    <mergeCell ref="A2:H2"/>
    <mergeCell ref="A9:B9"/>
    <mergeCell ref="A10:B10"/>
    <mergeCell ref="A11:B11"/>
    <mergeCell ref="A21:B21"/>
    <mergeCell ref="A30:B30"/>
  </mergeCells>
  <pageMargins left="0.19685039370078741" right="0.31496062992125984" top="0.74803149606299213" bottom="0.74803149606299213" header="0.31496062992125984" footer="0.31496062992125984"/>
  <pageSetup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K182"/>
  <sheetViews>
    <sheetView tabSelected="1" zoomScaleNormal="100" zoomScaleSheetLayoutView="100" workbookViewId="0">
      <selection sqref="A1:I182"/>
    </sheetView>
  </sheetViews>
  <sheetFormatPr baseColWidth="10" defaultColWidth="11.42578125" defaultRowHeight="16.5" x14ac:dyDescent="0.3"/>
  <cols>
    <col min="1" max="1" width="10.42578125" style="35" customWidth="1"/>
    <col min="2" max="2" width="39.7109375" style="6" customWidth="1"/>
    <col min="3" max="7" width="12.7109375" style="6" customWidth="1"/>
    <col min="8" max="8" width="11.7109375" style="6" customWidth="1"/>
    <col min="9" max="9" width="9.42578125" style="6" customWidth="1"/>
    <col min="10" max="16384" width="11.42578125" style="3"/>
  </cols>
  <sheetData>
    <row r="1" spans="1:9" s="6" customFormat="1" x14ac:dyDescent="0.25">
      <c r="A1" s="1202" t="s">
        <v>94</v>
      </c>
      <c r="B1" s="1202"/>
      <c r="C1" s="1202"/>
      <c r="D1" s="1202"/>
      <c r="E1" s="1202"/>
      <c r="F1" s="1202"/>
      <c r="G1" s="1202"/>
      <c r="H1" s="1202"/>
      <c r="I1" s="1202"/>
    </row>
    <row r="2" spans="1:9" s="31" customFormat="1" ht="15.75" x14ac:dyDescent="0.25">
      <c r="A2" s="1202" t="s">
        <v>647</v>
      </c>
      <c r="B2" s="1202"/>
      <c r="C2" s="1202"/>
      <c r="D2" s="1202"/>
      <c r="E2" s="1202"/>
      <c r="F2" s="1202"/>
      <c r="G2" s="1202"/>
      <c r="H2" s="1202"/>
      <c r="I2" s="1202"/>
    </row>
    <row r="3" spans="1:9" s="31" customFormat="1" ht="15.75" x14ac:dyDescent="0.25">
      <c r="A3" s="1202" t="s">
        <v>904</v>
      </c>
      <c r="B3" s="1202"/>
      <c r="C3" s="1202"/>
      <c r="D3" s="1202"/>
      <c r="E3" s="1202"/>
      <c r="F3" s="1202"/>
      <c r="G3" s="1202"/>
      <c r="H3" s="1202"/>
      <c r="I3" s="1202"/>
    </row>
    <row r="4" spans="1:9" s="31" customFormat="1" x14ac:dyDescent="0.25">
      <c r="A4" s="1251" t="s">
        <v>1107</v>
      </c>
      <c r="B4" s="1251"/>
      <c r="C4" s="1251"/>
      <c r="D4" s="1251"/>
      <c r="E4" s="1251"/>
      <c r="F4" s="1251"/>
      <c r="G4" s="1251"/>
      <c r="H4" s="1251"/>
      <c r="I4" s="1251"/>
    </row>
    <row r="5" spans="1:9" s="31" customFormat="1" x14ac:dyDescent="0.25">
      <c r="A5" s="1251" t="s">
        <v>274</v>
      </c>
      <c r="B5" s="1251"/>
      <c r="C5" s="1251"/>
      <c r="D5" s="1251"/>
      <c r="E5" s="1251"/>
      <c r="F5" s="1251"/>
      <c r="G5" s="1251"/>
      <c r="H5" s="1251"/>
      <c r="I5" s="1251"/>
    </row>
    <row r="6" spans="1:9" s="32" customFormat="1" ht="17.25" thickBot="1" x14ac:dyDescent="0.3">
      <c r="A6" s="65"/>
      <c r="B6" s="65"/>
      <c r="C6" s="1252" t="s">
        <v>160</v>
      </c>
      <c r="D6" s="1252"/>
      <c r="E6" s="1252"/>
      <c r="F6" s="65"/>
      <c r="G6" s="4"/>
      <c r="H6" s="1253"/>
      <c r="I6" s="1253"/>
    </row>
    <row r="7" spans="1:9" ht="38.25" customHeight="1" x14ac:dyDescent="0.3">
      <c r="A7" s="1247" t="s">
        <v>905</v>
      </c>
      <c r="B7" s="1248"/>
      <c r="C7" s="227" t="s">
        <v>651</v>
      </c>
      <c r="D7" s="227" t="s">
        <v>561</v>
      </c>
      <c r="E7" s="227" t="s">
        <v>652</v>
      </c>
      <c r="F7" s="228" t="s">
        <v>653</v>
      </c>
      <c r="G7" s="228" t="s">
        <v>654</v>
      </c>
      <c r="H7" s="227" t="s">
        <v>655</v>
      </c>
      <c r="I7" s="229" t="s">
        <v>906</v>
      </c>
    </row>
    <row r="8" spans="1:9" ht="18" customHeight="1" thickBot="1" x14ac:dyDescent="0.35">
      <c r="A8" s="1249"/>
      <c r="B8" s="1250"/>
      <c r="C8" s="336" t="s">
        <v>526</v>
      </c>
      <c r="D8" s="336" t="s">
        <v>527</v>
      </c>
      <c r="E8" s="336" t="s">
        <v>656</v>
      </c>
      <c r="F8" s="374" t="s">
        <v>529</v>
      </c>
      <c r="G8" s="374" t="s">
        <v>530</v>
      </c>
      <c r="H8" s="336" t="s">
        <v>657</v>
      </c>
      <c r="I8" s="337" t="s">
        <v>907</v>
      </c>
    </row>
    <row r="9" spans="1:9" ht="6" customHeight="1" x14ac:dyDescent="0.3">
      <c r="A9" s="370"/>
      <c r="B9" s="371"/>
      <c r="C9" s="372"/>
      <c r="D9" s="372"/>
      <c r="E9" s="372"/>
      <c r="F9" s="372"/>
      <c r="G9" s="372"/>
      <c r="H9" s="372"/>
      <c r="I9" s="373"/>
    </row>
    <row r="10" spans="1:9" ht="20.100000000000001" customHeight="1" x14ac:dyDescent="0.3">
      <c r="A10" s="952">
        <v>1000</v>
      </c>
      <c r="B10" s="953" t="s">
        <v>1112</v>
      </c>
      <c r="C10" s="954">
        <f t="shared" ref="C10:D10" si="0">+C11+C17+C19+C26+C37</f>
        <v>12673898.240000002</v>
      </c>
      <c r="D10" s="954">
        <f t="shared" si="0"/>
        <v>9117023.1500000022</v>
      </c>
      <c r="E10" s="954">
        <f>+E11+E17+E19+E26+E37</f>
        <v>21790921.390000001</v>
      </c>
      <c r="F10" s="955">
        <f>+F11+F19+F17+F26+F37</f>
        <v>21757960.809999999</v>
      </c>
      <c r="G10" s="955">
        <f>+G11+G19+G17+G26+G37</f>
        <v>21757960.809999999</v>
      </c>
      <c r="H10" s="956">
        <f>+E10-F10</f>
        <v>32960.580000001937</v>
      </c>
      <c r="I10" s="957">
        <f>+F10/E10</f>
        <v>0.99848741687374776</v>
      </c>
    </row>
    <row r="11" spans="1:9" s="36" customFormat="1" ht="17.25" customHeight="1" x14ac:dyDescent="0.2">
      <c r="A11" s="958">
        <v>1100</v>
      </c>
      <c r="B11" s="959" t="s">
        <v>1113</v>
      </c>
      <c r="C11" s="960">
        <f>SUM(C12:C16)</f>
        <v>4810655.4000000004</v>
      </c>
      <c r="D11" s="960">
        <f>SUM(D12:D16)</f>
        <v>8291245.7699999996</v>
      </c>
      <c r="E11" s="960">
        <f t="shared" ref="E11:E84" si="1">+C11+D11</f>
        <v>13101901.17</v>
      </c>
      <c r="F11" s="961">
        <f>SUM(F12:F16)</f>
        <v>13101901.17</v>
      </c>
      <c r="G11" s="961">
        <f>SUM(G12:G16)</f>
        <v>13101901.17</v>
      </c>
      <c r="H11" s="956">
        <f t="shared" ref="H11:H84" si="2">+E11-F11</f>
        <v>0</v>
      </c>
      <c r="I11" s="962">
        <f>+F11/E11</f>
        <v>1</v>
      </c>
    </row>
    <row r="12" spans="1:9" s="36" customFormat="1" ht="17.25" customHeight="1" x14ac:dyDescent="0.2">
      <c r="A12" s="963">
        <v>11301</v>
      </c>
      <c r="B12" s="964" t="s">
        <v>1114</v>
      </c>
      <c r="C12" s="965">
        <v>4810655.4000000004</v>
      </c>
      <c r="D12" s="966">
        <f>+E12-C12</f>
        <v>1628225.13</v>
      </c>
      <c r="E12" s="966">
        <v>6438880.5300000003</v>
      </c>
      <c r="F12" s="968">
        <v>6438880.5300000003</v>
      </c>
      <c r="G12" s="968">
        <v>6438880.5300000003</v>
      </c>
      <c r="H12" s="969">
        <f t="shared" si="2"/>
        <v>0</v>
      </c>
      <c r="I12" s="970">
        <f t="shared" ref="I12:I79" si="3">+F12/E12</f>
        <v>1</v>
      </c>
    </row>
    <row r="13" spans="1:9" s="36" customFormat="1" ht="17.25" customHeight="1" x14ac:dyDescent="0.2">
      <c r="A13" s="963">
        <v>11305</v>
      </c>
      <c r="B13" s="964" t="s">
        <v>1115</v>
      </c>
      <c r="C13" s="965">
        <v>0</v>
      </c>
      <c r="D13" s="966">
        <f t="shared" ref="D13:D16" si="4">+E13-C13</f>
        <v>2977856.12</v>
      </c>
      <c r="E13" s="966">
        <v>2977856.12</v>
      </c>
      <c r="F13" s="968">
        <v>2977856.12</v>
      </c>
      <c r="G13" s="968">
        <v>2977856.12</v>
      </c>
      <c r="H13" s="969">
        <f t="shared" si="2"/>
        <v>0</v>
      </c>
      <c r="I13" s="970">
        <f t="shared" si="3"/>
        <v>1</v>
      </c>
    </row>
    <row r="14" spans="1:9" s="36" customFormat="1" ht="17.25" customHeight="1" x14ac:dyDescent="0.2">
      <c r="A14" s="963">
        <v>11306</v>
      </c>
      <c r="B14" s="964" t="s">
        <v>1116</v>
      </c>
      <c r="C14" s="965">
        <v>0</v>
      </c>
      <c r="D14" s="966">
        <f t="shared" si="4"/>
        <v>1479221.84</v>
      </c>
      <c r="E14" s="966">
        <v>1479221.84</v>
      </c>
      <c r="F14" s="968">
        <v>1479221.84</v>
      </c>
      <c r="G14" s="968">
        <v>1479221.84</v>
      </c>
      <c r="H14" s="969">
        <f t="shared" si="2"/>
        <v>0</v>
      </c>
      <c r="I14" s="970">
        <f t="shared" si="3"/>
        <v>1</v>
      </c>
    </row>
    <row r="15" spans="1:9" s="36" customFormat="1" ht="17.25" customHeight="1" x14ac:dyDescent="0.2">
      <c r="A15" s="963">
        <v>11307</v>
      </c>
      <c r="B15" s="964" t="s">
        <v>1117</v>
      </c>
      <c r="C15" s="965">
        <v>0</v>
      </c>
      <c r="D15" s="966">
        <f t="shared" si="4"/>
        <v>1312841.76</v>
      </c>
      <c r="E15" s="966">
        <v>1312841.76</v>
      </c>
      <c r="F15" s="968">
        <v>1312841.76</v>
      </c>
      <c r="G15" s="968">
        <v>1312841.76</v>
      </c>
      <c r="H15" s="969">
        <f t="shared" si="2"/>
        <v>0</v>
      </c>
      <c r="I15" s="970">
        <f t="shared" si="3"/>
        <v>1</v>
      </c>
    </row>
    <row r="16" spans="1:9" s="36" customFormat="1" ht="17.25" customHeight="1" x14ac:dyDescent="0.2">
      <c r="A16" s="963">
        <v>11308</v>
      </c>
      <c r="B16" s="964" t="s">
        <v>1118</v>
      </c>
      <c r="C16" s="965">
        <v>0</v>
      </c>
      <c r="D16" s="966">
        <f t="shared" si="4"/>
        <v>893100.92</v>
      </c>
      <c r="E16" s="966">
        <v>893100.92</v>
      </c>
      <c r="F16" s="968">
        <v>893100.92</v>
      </c>
      <c r="G16" s="968">
        <v>893100.92</v>
      </c>
      <c r="H16" s="969">
        <f t="shared" si="2"/>
        <v>0</v>
      </c>
      <c r="I16" s="970">
        <f t="shared" si="3"/>
        <v>1</v>
      </c>
    </row>
    <row r="17" spans="1:9" s="36" customFormat="1" ht="17.25" customHeight="1" x14ac:dyDescent="0.2">
      <c r="A17" s="958">
        <v>1200</v>
      </c>
      <c r="B17" s="959" t="s">
        <v>1119</v>
      </c>
      <c r="C17" s="960">
        <f>+C18</f>
        <v>0</v>
      </c>
      <c r="D17" s="971">
        <f>+D18</f>
        <v>2550959.21</v>
      </c>
      <c r="E17" s="960">
        <f t="shared" si="1"/>
        <v>2550959.21</v>
      </c>
      <c r="F17" s="961">
        <f>SUM(F18)</f>
        <v>2550959.2000000002</v>
      </c>
      <c r="G17" s="961">
        <f>SUM(G18)</f>
        <v>2550959.2000000002</v>
      </c>
      <c r="H17" s="956">
        <f t="shared" si="2"/>
        <v>9.9999997764825821E-3</v>
      </c>
      <c r="I17" s="962">
        <f>+F17/E17</f>
        <v>0.99999999607990608</v>
      </c>
    </row>
    <row r="18" spans="1:9" s="36" customFormat="1" ht="17.25" customHeight="1" x14ac:dyDescent="0.2">
      <c r="A18" s="972">
        <v>12201</v>
      </c>
      <c r="B18" s="973" t="s">
        <v>1120</v>
      </c>
      <c r="C18" s="965">
        <v>0</v>
      </c>
      <c r="D18" s="966">
        <f>+E18-C18</f>
        <v>2550959.21</v>
      </c>
      <c r="E18" s="966">
        <v>2550959.21</v>
      </c>
      <c r="F18" s="974">
        <v>2550959.2000000002</v>
      </c>
      <c r="G18" s="974">
        <v>2550959.2000000002</v>
      </c>
      <c r="H18" s="969">
        <f t="shared" si="2"/>
        <v>9.9999997764825821E-3</v>
      </c>
      <c r="I18" s="970">
        <f t="shared" si="3"/>
        <v>0.99999999607990608</v>
      </c>
    </row>
    <row r="19" spans="1:9" s="36" customFormat="1" ht="17.25" customHeight="1" x14ac:dyDescent="0.2">
      <c r="A19" s="975">
        <v>1300</v>
      </c>
      <c r="B19" s="959" t="s">
        <v>1121</v>
      </c>
      <c r="C19" s="960">
        <f>SUM(C20:C25)</f>
        <v>4378951.2</v>
      </c>
      <c r="D19" s="960">
        <f>SUM(D20:D25)</f>
        <v>-2623074.02</v>
      </c>
      <c r="E19" s="960">
        <f t="shared" si="1"/>
        <v>1755877.1800000002</v>
      </c>
      <c r="F19" s="961">
        <f>SUM(F20:F25)</f>
        <v>1726418.85</v>
      </c>
      <c r="G19" s="961">
        <f>SUM(G20:G25)</f>
        <v>1726418.85</v>
      </c>
      <c r="H19" s="956">
        <f t="shared" si="2"/>
        <v>29458.330000000075</v>
      </c>
      <c r="I19" s="962">
        <f>+F19/E19</f>
        <v>0.98322301221546715</v>
      </c>
    </row>
    <row r="20" spans="1:9" s="36" customFormat="1" ht="17.25" customHeight="1" x14ac:dyDescent="0.2">
      <c r="A20" s="972">
        <v>13101</v>
      </c>
      <c r="B20" s="973" t="s">
        <v>1122</v>
      </c>
      <c r="C20" s="965">
        <v>260195.64</v>
      </c>
      <c r="D20" s="966">
        <f t="shared" ref="D20:D25" si="5">+E20-C20</f>
        <v>-101272.94</v>
      </c>
      <c r="E20" s="966">
        <v>158922.70000000001</v>
      </c>
      <c r="F20" s="974">
        <v>158922.70000000001</v>
      </c>
      <c r="G20" s="974">
        <v>158922.70000000001</v>
      </c>
      <c r="H20" s="969">
        <f t="shared" si="2"/>
        <v>0</v>
      </c>
      <c r="I20" s="970">
        <f t="shared" si="3"/>
        <v>1</v>
      </c>
    </row>
    <row r="21" spans="1:9" s="36" customFormat="1" ht="17.25" customHeight="1" x14ac:dyDescent="0.2">
      <c r="A21" s="972">
        <v>13201</v>
      </c>
      <c r="B21" s="973" t="s">
        <v>1123</v>
      </c>
      <c r="C21" s="965">
        <v>560821.80000000005</v>
      </c>
      <c r="D21" s="966">
        <f t="shared" si="5"/>
        <v>-504036.05000000005</v>
      </c>
      <c r="E21" s="966">
        <v>56785.75</v>
      </c>
      <c r="F21" s="974">
        <v>56785.75</v>
      </c>
      <c r="G21" s="974">
        <v>56785.75</v>
      </c>
      <c r="H21" s="969">
        <f t="shared" si="2"/>
        <v>0</v>
      </c>
      <c r="I21" s="970">
        <f t="shared" si="3"/>
        <v>1</v>
      </c>
    </row>
    <row r="22" spans="1:9" s="36" customFormat="1" ht="17.25" customHeight="1" x14ac:dyDescent="0.2">
      <c r="A22" s="972">
        <v>13202</v>
      </c>
      <c r="B22" s="973" t="s">
        <v>1124</v>
      </c>
      <c r="C22" s="965">
        <v>1388136.24</v>
      </c>
      <c r="D22" s="966">
        <f t="shared" si="5"/>
        <v>-1074841.54</v>
      </c>
      <c r="E22" s="966">
        <v>313294.7</v>
      </c>
      <c r="F22" s="974">
        <v>313294.7</v>
      </c>
      <c r="G22" s="974">
        <v>313294.7</v>
      </c>
      <c r="H22" s="969">
        <f t="shared" si="2"/>
        <v>0</v>
      </c>
      <c r="I22" s="970">
        <f t="shared" si="3"/>
        <v>1</v>
      </c>
    </row>
    <row r="23" spans="1:9" s="36" customFormat="1" ht="17.25" customHeight="1" x14ac:dyDescent="0.2">
      <c r="A23" s="972">
        <v>13203</v>
      </c>
      <c r="B23" s="973" t="s">
        <v>1125</v>
      </c>
      <c r="C23" s="965">
        <v>140205.48000000001</v>
      </c>
      <c r="D23" s="966">
        <f t="shared" si="5"/>
        <v>-140205.48000000001</v>
      </c>
      <c r="E23" s="966">
        <v>0</v>
      </c>
      <c r="F23" s="974">
        <v>0</v>
      </c>
      <c r="G23" s="974">
        <v>0</v>
      </c>
      <c r="H23" s="969">
        <f t="shared" si="2"/>
        <v>0</v>
      </c>
      <c r="I23" s="970" t="e">
        <f t="shared" si="3"/>
        <v>#DIV/0!</v>
      </c>
    </row>
    <row r="24" spans="1:9" s="36" customFormat="1" ht="29.25" customHeight="1" x14ac:dyDescent="0.2">
      <c r="A24" s="972">
        <v>13204</v>
      </c>
      <c r="B24" s="973" t="s">
        <v>1126</v>
      </c>
      <c r="C24" s="965">
        <v>140205.48000000001</v>
      </c>
      <c r="D24" s="966">
        <f t="shared" si="5"/>
        <v>-136174.53</v>
      </c>
      <c r="E24" s="966">
        <v>4030.95</v>
      </c>
      <c r="F24" s="974">
        <v>4030.95</v>
      </c>
      <c r="G24" s="974">
        <v>4030.95</v>
      </c>
      <c r="H24" s="969">
        <f t="shared" si="2"/>
        <v>0</v>
      </c>
      <c r="I24" s="970">
        <f t="shared" si="3"/>
        <v>1</v>
      </c>
    </row>
    <row r="25" spans="1:9" s="36" customFormat="1" ht="25.5" customHeight="1" x14ac:dyDescent="0.2">
      <c r="A25" s="972">
        <v>13403</v>
      </c>
      <c r="B25" s="973" t="s">
        <v>1127</v>
      </c>
      <c r="C25" s="965">
        <v>1889386.56</v>
      </c>
      <c r="D25" s="966">
        <f t="shared" si="5"/>
        <v>-666543.48</v>
      </c>
      <c r="E25" s="966">
        <v>1222843.08</v>
      </c>
      <c r="F25" s="974">
        <v>1193384.75</v>
      </c>
      <c r="G25" s="974">
        <v>1193384.75</v>
      </c>
      <c r="H25" s="969">
        <f t="shared" si="2"/>
        <v>29458.330000000075</v>
      </c>
      <c r="I25" s="970">
        <f t="shared" si="3"/>
        <v>0.97590996712350031</v>
      </c>
    </row>
    <row r="26" spans="1:9" s="36" customFormat="1" ht="17.25" customHeight="1" x14ac:dyDescent="0.2">
      <c r="A26" s="958">
        <v>1400</v>
      </c>
      <c r="B26" s="959" t="s">
        <v>1128</v>
      </c>
      <c r="C26" s="960">
        <f>SUM(C27:C36)</f>
        <v>3484291.64</v>
      </c>
      <c r="D26" s="960">
        <f>SUM(D27:D36)</f>
        <v>783171.3899999999</v>
      </c>
      <c r="E26" s="960">
        <f t="shared" si="1"/>
        <v>4267463.03</v>
      </c>
      <c r="F26" s="961">
        <f>SUM(F27:F36)</f>
        <v>4263960.79</v>
      </c>
      <c r="G26" s="961">
        <f>SUM(G27:G36)</f>
        <v>4263960.79</v>
      </c>
      <c r="H26" s="956">
        <f t="shared" si="2"/>
        <v>3502.2400000002235</v>
      </c>
      <c r="I26" s="962">
        <f>+F26/E26</f>
        <v>0.99917931567880502</v>
      </c>
    </row>
    <row r="27" spans="1:9" s="36" customFormat="1" ht="17.25" customHeight="1" x14ac:dyDescent="0.2">
      <c r="A27" s="963">
        <v>14101</v>
      </c>
      <c r="B27" s="964" t="s">
        <v>1129</v>
      </c>
      <c r="C27" s="967">
        <v>858057.56</v>
      </c>
      <c r="D27" s="966">
        <f t="shared" ref="D27:D36" si="6">+E27-C27</f>
        <v>163200</v>
      </c>
      <c r="E27" s="966">
        <v>1021257.56</v>
      </c>
      <c r="F27" s="968">
        <v>1021257.56</v>
      </c>
      <c r="G27" s="968">
        <v>1021257.56</v>
      </c>
      <c r="H27" s="969">
        <f t="shared" si="2"/>
        <v>0</v>
      </c>
      <c r="I27" s="970">
        <f t="shared" si="3"/>
        <v>1</v>
      </c>
    </row>
    <row r="28" spans="1:9" s="36" customFormat="1" ht="17.25" customHeight="1" x14ac:dyDescent="0.2">
      <c r="A28" s="963">
        <v>14102</v>
      </c>
      <c r="B28" s="964" t="s">
        <v>1130</v>
      </c>
      <c r="C28" s="967">
        <v>117.6</v>
      </c>
      <c r="D28" s="966">
        <f t="shared" si="6"/>
        <v>893.93999999999994</v>
      </c>
      <c r="E28" s="966">
        <v>1011.54</v>
      </c>
      <c r="F28" s="968">
        <v>120.6</v>
      </c>
      <c r="G28" s="968">
        <v>120.6</v>
      </c>
      <c r="H28" s="969">
        <f t="shared" si="2"/>
        <v>890.93999999999994</v>
      </c>
      <c r="I28" s="970">
        <f t="shared" si="3"/>
        <v>0.11922415327124977</v>
      </c>
    </row>
    <row r="29" spans="1:9" s="36" customFormat="1" ht="17.25" customHeight="1" x14ac:dyDescent="0.2">
      <c r="A29" s="963">
        <v>14103</v>
      </c>
      <c r="B29" s="964" t="s">
        <v>1131</v>
      </c>
      <c r="C29" s="967">
        <v>1470</v>
      </c>
      <c r="D29" s="966">
        <f t="shared" si="6"/>
        <v>538.21</v>
      </c>
      <c r="E29" s="966">
        <v>2008.21</v>
      </c>
      <c r="F29" s="968">
        <v>2008.21</v>
      </c>
      <c r="G29" s="968">
        <v>2008.21</v>
      </c>
      <c r="H29" s="969">
        <f t="shared" si="2"/>
        <v>0</v>
      </c>
      <c r="I29" s="970">
        <f t="shared" si="3"/>
        <v>1</v>
      </c>
    </row>
    <row r="30" spans="1:9" s="36" customFormat="1" ht="17.25" customHeight="1" x14ac:dyDescent="0.2">
      <c r="A30" s="963">
        <v>14104</v>
      </c>
      <c r="B30" s="964" t="s">
        <v>1132</v>
      </c>
      <c r="C30" s="967">
        <v>50474.04</v>
      </c>
      <c r="D30" s="966">
        <f t="shared" si="6"/>
        <v>8491.2299999999959</v>
      </c>
      <c r="E30" s="966">
        <v>58965.27</v>
      </c>
      <c r="F30" s="968">
        <v>58965.27</v>
      </c>
      <c r="G30" s="968">
        <v>58965.27</v>
      </c>
      <c r="H30" s="969">
        <f t="shared" si="2"/>
        <v>0</v>
      </c>
      <c r="I30" s="970">
        <f t="shared" si="3"/>
        <v>1</v>
      </c>
    </row>
    <row r="31" spans="1:9" s="36" customFormat="1" ht="17.25" customHeight="1" x14ac:dyDescent="0.2">
      <c r="A31" s="963">
        <v>14105</v>
      </c>
      <c r="B31" s="964" t="s">
        <v>1133</v>
      </c>
      <c r="C31" s="967">
        <v>50474.04</v>
      </c>
      <c r="D31" s="966">
        <f t="shared" si="6"/>
        <v>8491.2299999999959</v>
      </c>
      <c r="E31" s="966">
        <v>58965.27</v>
      </c>
      <c r="F31" s="968">
        <v>58965.27</v>
      </c>
      <c r="G31" s="968">
        <v>58965.27</v>
      </c>
      <c r="H31" s="969">
        <f t="shared" si="2"/>
        <v>0</v>
      </c>
      <c r="I31" s="970">
        <f t="shared" si="3"/>
        <v>1</v>
      </c>
    </row>
    <row r="32" spans="1:9" s="36" customFormat="1" ht="17.25" customHeight="1" x14ac:dyDescent="0.2">
      <c r="A32" s="963">
        <v>14106</v>
      </c>
      <c r="B32" s="964" t="s">
        <v>1134</v>
      </c>
      <c r="C32" s="967">
        <v>302843.88</v>
      </c>
      <c r="D32" s="966">
        <f t="shared" si="6"/>
        <v>49308.359999999986</v>
      </c>
      <c r="E32" s="966">
        <v>352152.24</v>
      </c>
      <c r="F32" s="968">
        <v>350984.58</v>
      </c>
      <c r="G32" s="968">
        <v>350984.58</v>
      </c>
      <c r="H32" s="969">
        <f t="shared" si="2"/>
        <v>1167.6599999999744</v>
      </c>
      <c r="I32" s="970">
        <f t="shared" si="3"/>
        <v>0.99668421816655217</v>
      </c>
    </row>
    <row r="33" spans="1:10" s="36" customFormat="1" ht="17.25" customHeight="1" x14ac:dyDescent="0.2">
      <c r="A33" s="963">
        <v>14107</v>
      </c>
      <c r="B33" s="964" t="s">
        <v>1135</v>
      </c>
      <c r="C33" s="967">
        <v>100947.96</v>
      </c>
      <c r="D33" s="966">
        <f t="shared" si="6"/>
        <v>16987.949999999997</v>
      </c>
      <c r="E33" s="966">
        <v>117935.91</v>
      </c>
      <c r="F33" s="968">
        <v>117935.91</v>
      </c>
      <c r="G33" s="968">
        <v>117935.91</v>
      </c>
      <c r="H33" s="969">
        <f t="shared" si="2"/>
        <v>0</v>
      </c>
      <c r="I33" s="970">
        <f t="shared" si="3"/>
        <v>1</v>
      </c>
    </row>
    <row r="34" spans="1:10" s="36" customFormat="1" ht="17.25" customHeight="1" x14ac:dyDescent="0.2">
      <c r="A34" s="963">
        <v>14108</v>
      </c>
      <c r="B34" s="976" t="s">
        <v>1136</v>
      </c>
      <c r="C34" s="967">
        <v>0</v>
      </c>
      <c r="D34" s="966">
        <f t="shared" si="6"/>
        <v>178393.64</v>
      </c>
      <c r="E34" s="966">
        <v>178393.64</v>
      </c>
      <c r="F34" s="968">
        <v>176950</v>
      </c>
      <c r="G34" s="968">
        <v>176950</v>
      </c>
      <c r="H34" s="969">
        <f t="shared" si="2"/>
        <v>1443.640000000014</v>
      </c>
      <c r="I34" s="970">
        <f t="shared" si="3"/>
        <v>0.99190755903629746</v>
      </c>
    </row>
    <row r="35" spans="1:10" s="36" customFormat="1" ht="17.25" customHeight="1" x14ac:dyDescent="0.2">
      <c r="A35" s="963">
        <v>14201</v>
      </c>
      <c r="B35" s="964" t="s">
        <v>1137</v>
      </c>
      <c r="C35" s="967">
        <v>403791.72</v>
      </c>
      <c r="D35" s="966">
        <f t="shared" si="6"/>
        <v>67970.700000000012</v>
      </c>
      <c r="E35" s="966">
        <v>471762.42</v>
      </c>
      <c r="F35" s="968">
        <v>471762.42</v>
      </c>
      <c r="G35" s="968">
        <v>471762.42</v>
      </c>
      <c r="H35" s="969">
        <f t="shared" si="2"/>
        <v>0</v>
      </c>
      <c r="I35" s="970">
        <f t="shared" si="3"/>
        <v>1</v>
      </c>
    </row>
    <row r="36" spans="1:10" s="36" customFormat="1" ht="17.25" customHeight="1" x14ac:dyDescent="0.2">
      <c r="A36" s="963">
        <v>14301</v>
      </c>
      <c r="B36" s="964" t="s">
        <v>1138</v>
      </c>
      <c r="C36" s="967">
        <v>1716114.84</v>
      </c>
      <c r="D36" s="966">
        <f t="shared" si="6"/>
        <v>288896.12999999989</v>
      </c>
      <c r="E36" s="966">
        <v>2005010.97</v>
      </c>
      <c r="F36" s="968">
        <v>2005010.97</v>
      </c>
      <c r="G36" s="968">
        <v>2005010.97</v>
      </c>
      <c r="H36" s="969">
        <f t="shared" si="2"/>
        <v>0</v>
      </c>
      <c r="I36" s="970">
        <f t="shared" si="3"/>
        <v>1</v>
      </c>
    </row>
    <row r="37" spans="1:10" s="36" customFormat="1" ht="17.25" customHeight="1" x14ac:dyDescent="0.2">
      <c r="A37" s="958">
        <v>1500</v>
      </c>
      <c r="B37" s="959" t="s">
        <v>1139</v>
      </c>
      <c r="C37" s="960">
        <f>SUM(C38)</f>
        <v>0</v>
      </c>
      <c r="D37" s="960">
        <f>SUM(D38)</f>
        <v>114720.8</v>
      </c>
      <c r="E37" s="960">
        <f t="shared" si="1"/>
        <v>114720.8</v>
      </c>
      <c r="F37" s="960">
        <f>SUM(F38)</f>
        <v>114720.8</v>
      </c>
      <c r="G37" s="960">
        <f>SUM(G38)</f>
        <v>114720.8</v>
      </c>
      <c r="H37" s="956">
        <f t="shared" si="2"/>
        <v>0</v>
      </c>
      <c r="I37" s="962">
        <f>+F37/E37</f>
        <v>1</v>
      </c>
    </row>
    <row r="38" spans="1:10" s="36" customFormat="1" ht="17.25" customHeight="1" x14ac:dyDescent="0.2">
      <c r="A38" s="963">
        <v>15304</v>
      </c>
      <c r="B38" s="964" t="s">
        <v>1140</v>
      </c>
      <c r="C38" s="967">
        <v>0</v>
      </c>
      <c r="D38" s="966">
        <f>+E38-C38</f>
        <v>114720.8</v>
      </c>
      <c r="E38" s="966">
        <v>114720.8</v>
      </c>
      <c r="F38" s="968">
        <v>114720.8</v>
      </c>
      <c r="G38" s="968">
        <v>114720.8</v>
      </c>
      <c r="H38" s="969"/>
      <c r="I38" s="970"/>
    </row>
    <row r="39" spans="1:10" s="36" customFormat="1" ht="17.25" customHeight="1" x14ac:dyDescent="0.2">
      <c r="A39" s="958">
        <v>2000</v>
      </c>
      <c r="B39" s="959" t="s">
        <v>1141</v>
      </c>
      <c r="C39" s="960">
        <f>(C40+C47+C53+C58+C60+C63+C69+C66)</f>
        <v>1564130.78</v>
      </c>
      <c r="D39" s="960">
        <f>(D40+D47+D53+D58+D60+D63+D69+D66+D51)</f>
        <v>403408.40000000008</v>
      </c>
      <c r="E39" s="960">
        <f>+C39+D39</f>
        <v>1967539.1800000002</v>
      </c>
      <c r="F39" s="960">
        <f t="shared" ref="F39:G39" si="7">(F40+F47+F53+F58+F60+F63+F69+F66+F51)</f>
        <v>1860757.6700000002</v>
      </c>
      <c r="G39" s="960">
        <f t="shared" si="7"/>
        <v>1860757.6700000002</v>
      </c>
      <c r="H39" s="956">
        <f t="shared" si="2"/>
        <v>106781.51000000001</v>
      </c>
      <c r="I39" s="962">
        <f t="shared" si="3"/>
        <v>0.94572839459288427</v>
      </c>
    </row>
    <row r="40" spans="1:10" s="36" customFormat="1" ht="17.25" customHeight="1" x14ac:dyDescent="0.2">
      <c r="A40" s="958">
        <v>2100</v>
      </c>
      <c r="B40" s="959" t="s">
        <v>1142</v>
      </c>
      <c r="C40" s="960">
        <f>SUM(C41:C46)</f>
        <v>655932.37999999989</v>
      </c>
      <c r="D40" s="960">
        <f>SUM(D41:D46)</f>
        <v>-57651.29</v>
      </c>
      <c r="E40" s="960">
        <f>+C40+D40</f>
        <v>598281.08999999985</v>
      </c>
      <c r="F40" s="960">
        <f>SUM(F41:F46)</f>
        <v>559613.94999999995</v>
      </c>
      <c r="G40" s="960">
        <f>SUM(G41:G46)</f>
        <v>559613.94999999995</v>
      </c>
      <c r="H40" s="956">
        <f t="shared" si="2"/>
        <v>38667.139999999898</v>
      </c>
      <c r="I40" s="962">
        <f t="shared" si="3"/>
        <v>0.93536961029471966</v>
      </c>
      <c r="J40" s="1003"/>
    </row>
    <row r="41" spans="1:10" s="36" customFormat="1" ht="17.25" customHeight="1" x14ac:dyDescent="0.2">
      <c r="A41" s="963">
        <v>21101</v>
      </c>
      <c r="B41" s="964" t="s">
        <v>1143</v>
      </c>
      <c r="C41" s="967">
        <v>250832.78</v>
      </c>
      <c r="D41" s="966">
        <f t="shared" ref="D41:D46" si="8">+E41-C41</f>
        <v>37051.160000000003</v>
      </c>
      <c r="E41" s="967">
        <v>287883.94</v>
      </c>
      <c r="F41" s="968">
        <v>272567.3</v>
      </c>
      <c r="G41" s="968">
        <v>272567.3</v>
      </c>
      <c r="H41" s="969">
        <f t="shared" si="2"/>
        <v>15316.640000000014</v>
      </c>
      <c r="I41" s="970">
        <f t="shared" si="3"/>
        <v>0.94679578166117906</v>
      </c>
    </row>
    <row r="42" spans="1:10" s="36" customFormat="1" ht="17.25" customHeight="1" x14ac:dyDescent="0.2">
      <c r="A42" s="963">
        <v>21201</v>
      </c>
      <c r="B42" s="964" t="s">
        <v>1144</v>
      </c>
      <c r="C42" s="967">
        <v>181399.92</v>
      </c>
      <c r="D42" s="966">
        <f t="shared" si="8"/>
        <v>-3730.320000000007</v>
      </c>
      <c r="E42" s="967">
        <v>177669.6</v>
      </c>
      <c r="F42" s="968">
        <v>161169.99</v>
      </c>
      <c r="G42" s="968">
        <v>161169.99</v>
      </c>
      <c r="H42" s="969">
        <f t="shared" si="2"/>
        <v>16499.610000000015</v>
      </c>
      <c r="I42" s="970">
        <f t="shared" si="3"/>
        <v>0.907133184292642</v>
      </c>
    </row>
    <row r="43" spans="1:10" s="6" customFormat="1" ht="20.25" customHeight="1" x14ac:dyDescent="0.25">
      <c r="A43" s="977">
        <v>21401</v>
      </c>
      <c r="B43" s="976" t="s">
        <v>1145</v>
      </c>
      <c r="C43" s="967">
        <v>1399.92</v>
      </c>
      <c r="D43" s="966">
        <f t="shared" si="8"/>
        <v>56371.58</v>
      </c>
      <c r="E43" s="967">
        <v>57771.5</v>
      </c>
      <c r="F43" s="968">
        <v>57771.5</v>
      </c>
      <c r="G43" s="968">
        <v>57771.5</v>
      </c>
      <c r="H43" s="969">
        <f t="shared" si="2"/>
        <v>0</v>
      </c>
      <c r="I43" s="970">
        <f t="shared" si="3"/>
        <v>1</v>
      </c>
    </row>
    <row r="44" spans="1:10" x14ac:dyDescent="0.3">
      <c r="A44" s="977">
        <v>21501</v>
      </c>
      <c r="B44" s="976" t="s">
        <v>1146</v>
      </c>
      <c r="C44" s="967">
        <v>80299.92</v>
      </c>
      <c r="D44" s="966">
        <f t="shared" si="8"/>
        <v>-66177.87</v>
      </c>
      <c r="E44" s="967">
        <v>14122.05</v>
      </c>
      <c r="F44" s="968">
        <v>10328.34</v>
      </c>
      <c r="G44" s="968">
        <v>10328.34</v>
      </c>
      <c r="H44" s="969">
        <f t="shared" si="2"/>
        <v>3793.7099999999991</v>
      </c>
      <c r="I44" s="970">
        <f t="shared" si="3"/>
        <v>0.73136265627157537</v>
      </c>
    </row>
    <row r="45" spans="1:10" x14ac:dyDescent="0.3">
      <c r="A45" s="977">
        <v>21601</v>
      </c>
      <c r="B45" s="976" t="s">
        <v>1147</v>
      </c>
      <c r="C45" s="967">
        <v>71999.88</v>
      </c>
      <c r="D45" s="966">
        <f t="shared" si="8"/>
        <v>-32053.4</v>
      </c>
      <c r="E45" s="967">
        <v>39946.480000000003</v>
      </c>
      <c r="F45" s="968">
        <v>36890.82</v>
      </c>
      <c r="G45" s="968">
        <v>36890.82</v>
      </c>
      <c r="H45" s="969">
        <f t="shared" si="2"/>
        <v>3055.6600000000035</v>
      </c>
      <c r="I45" s="970">
        <f t="shared" si="3"/>
        <v>0.92350615123034607</v>
      </c>
    </row>
    <row r="46" spans="1:10" ht="22.5" x14ac:dyDescent="0.3">
      <c r="A46" s="963">
        <v>21801</v>
      </c>
      <c r="B46" s="976" t="s">
        <v>1148</v>
      </c>
      <c r="C46" s="967">
        <v>69999.960000000006</v>
      </c>
      <c r="D46" s="966">
        <f t="shared" si="8"/>
        <v>-49112.44</v>
      </c>
      <c r="E46" s="967">
        <v>20887.52</v>
      </c>
      <c r="F46" s="968">
        <v>20886</v>
      </c>
      <c r="G46" s="968">
        <v>20886</v>
      </c>
      <c r="H46" s="969">
        <f t="shared" si="2"/>
        <v>1.5200000000004366</v>
      </c>
      <c r="I46" s="970">
        <f t="shared" si="3"/>
        <v>0.99992722927374811</v>
      </c>
    </row>
    <row r="47" spans="1:10" x14ac:dyDescent="0.3">
      <c r="A47" s="958">
        <v>2200</v>
      </c>
      <c r="B47" s="978" t="s">
        <v>1149</v>
      </c>
      <c r="C47" s="960">
        <f>SUM(C48:C50)</f>
        <v>42797.88</v>
      </c>
      <c r="D47" s="960">
        <f t="shared" ref="D47:F47" si="9">SUM(D48:D50)</f>
        <v>103080.52</v>
      </c>
      <c r="E47" s="960">
        <f t="shared" si="1"/>
        <v>145878.39999999999</v>
      </c>
      <c r="F47" s="961">
        <f t="shared" si="9"/>
        <v>139314.47</v>
      </c>
      <c r="G47" s="961">
        <f t="shared" ref="G47" si="10">SUM(G48:G50)</f>
        <v>139314.47</v>
      </c>
      <c r="H47" s="956">
        <f t="shared" si="2"/>
        <v>6563.929999999993</v>
      </c>
      <c r="I47" s="962">
        <f t="shared" si="3"/>
        <v>0.95500409930462637</v>
      </c>
    </row>
    <row r="48" spans="1:10" ht="22.5" x14ac:dyDescent="0.3">
      <c r="A48" s="963">
        <v>22101</v>
      </c>
      <c r="B48" s="976" t="s">
        <v>1150</v>
      </c>
      <c r="C48" s="967">
        <v>29997.84</v>
      </c>
      <c r="D48" s="966">
        <f t="shared" ref="D48:D50" si="11">+E48-C48</f>
        <v>69681.88</v>
      </c>
      <c r="E48" s="967">
        <v>99679.72</v>
      </c>
      <c r="F48" s="968">
        <v>98501.66</v>
      </c>
      <c r="G48" s="968">
        <v>98501.66</v>
      </c>
      <c r="H48" s="969">
        <f t="shared" si="2"/>
        <v>1178.0599999999977</v>
      </c>
      <c r="I48" s="970">
        <f t="shared" si="3"/>
        <v>0.98818154786149082</v>
      </c>
    </row>
    <row r="49" spans="1:9" x14ac:dyDescent="0.3">
      <c r="A49" s="963">
        <v>22106</v>
      </c>
      <c r="B49" s="976" t="s">
        <v>1151</v>
      </c>
      <c r="C49" s="967">
        <v>7800.12</v>
      </c>
      <c r="D49" s="966">
        <f t="shared" si="11"/>
        <v>22538.880000000001</v>
      </c>
      <c r="E49" s="967">
        <v>30339</v>
      </c>
      <c r="F49" s="968">
        <v>29801</v>
      </c>
      <c r="G49" s="968">
        <v>29801</v>
      </c>
      <c r="H49" s="969">
        <f t="shared" si="2"/>
        <v>538</v>
      </c>
      <c r="I49" s="970">
        <f t="shared" si="3"/>
        <v>0.9822670490128218</v>
      </c>
    </row>
    <row r="50" spans="1:9" x14ac:dyDescent="0.3">
      <c r="A50" s="963">
        <v>22301</v>
      </c>
      <c r="B50" s="976" t="s">
        <v>1152</v>
      </c>
      <c r="C50" s="967">
        <v>4999.92</v>
      </c>
      <c r="D50" s="966">
        <f t="shared" si="11"/>
        <v>10859.76</v>
      </c>
      <c r="E50" s="967">
        <v>15859.68</v>
      </c>
      <c r="F50" s="968">
        <v>11011.81</v>
      </c>
      <c r="G50" s="968">
        <v>11011.81</v>
      </c>
      <c r="H50" s="969">
        <f t="shared" si="2"/>
        <v>4847.8700000000008</v>
      </c>
      <c r="I50" s="970">
        <f t="shared" si="3"/>
        <v>0.69432737608829431</v>
      </c>
    </row>
    <row r="51" spans="1:9" ht="22.5" x14ac:dyDescent="0.3">
      <c r="A51" s="958">
        <v>23000</v>
      </c>
      <c r="B51" s="978" t="s">
        <v>2376</v>
      </c>
      <c r="C51" s="960">
        <f>SUM(C52)</f>
        <v>0</v>
      </c>
      <c r="D51" s="960">
        <f t="shared" ref="D51:H51" si="12">SUM(D52)</f>
        <v>100</v>
      </c>
      <c r="E51" s="960">
        <f t="shared" si="12"/>
        <v>100</v>
      </c>
      <c r="F51" s="960">
        <f t="shared" si="12"/>
        <v>95.5</v>
      </c>
      <c r="G51" s="960">
        <f t="shared" si="12"/>
        <v>95.5</v>
      </c>
      <c r="H51" s="960">
        <f t="shared" si="12"/>
        <v>4.5</v>
      </c>
      <c r="I51" s="1023"/>
    </row>
    <row r="52" spans="1:9" ht="22.5" x14ac:dyDescent="0.3">
      <c r="A52" s="963">
        <v>23501</v>
      </c>
      <c r="B52" s="976" t="s">
        <v>1158</v>
      </c>
      <c r="C52" s="967">
        <v>0</v>
      </c>
      <c r="D52" s="966">
        <f>+E52-C52</f>
        <v>100</v>
      </c>
      <c r="E52" s="967">
        <v>100</v>
      </c>
      <c r="F52" s="968">
        <v>95.5</v>
      </c>
      <c r="G52" s="968">
        <v>95.5</v>
      </c>
      <c r="H52" s="969">
        <f t="shared" si="2"/>
        <v>4.5</v>
      </c>
      <c r="I52" s="970"/>
    </row>
    <row r="53" spans="1:9" ht="22.5" x14ac:dyDescent="0.3">
      <c r="A53" s="958">
        <v>2400</v>
      </c>
      <c r="B53" s="978" t="s">
        <v>1153</v>
      </c>
      <c r="C53" s="960">
        <f>SUM(C54:C57)</f>
        <v>5000.16</v>
      </c>
      <c r="D53" s="960">
        <f>SUM(D54:D57)</f>
        <v>14405.97</v>
      </c>
      <c r="E53" s="960">
        <f t="shared" si="1"/>
        <v>19406.129999999997</v>
      </c>
      <c r="F53" s="960">
        <f>SUM(F54:F57)</f>
        <v>17405.97</v>
      </c>
      <c r="G53" s="960">
        <f>SUM(G54:G57)</f>
        <v>17405.97</v>
      </c>
      <c r="H53" s="956">
        <f t="shared" si="2"/>
        <v>2000.1599999999962</v>
      </c>
      <c r="I53" s="962">
        <f t="shared" si="3"/>
        <v>0.89693153658148239</v>
      </c>
    </row>
    <row r="54" spans="1:9" x14ac:dyDescent="0.3">
      <c r="A54" s="963">
        <v>24601</v>
      </c>
      <c r="B54" s="976" t="s">
        <v>1154</v>
      </c>
      <c r="C54" s="967"/>
      <c r="D54" s="966"/>
      <c r="E54" s="967">
        <f t="shared" si="1"/>
        <v>0</v>
      </c>
      <c r="F54" s="968"/>
      <c r="G54" s="968"/>
      <c r="H54" s="969">
        <f t="shared" si="2"/>
        <v>0</v>
      </c>
      <c r="I54" s="970" t="e">
        <f t="shared" si="3"/>
        <v>#DIV/0!</v>
      </c>
    </row>
    <row r="55" spans="1:9" x14ac:dyDescent="0.3">
      <c r="A55" s="963">
        <v>24701</v>
      </c>
      <c r="B55" s="976" t="s">
        <v>1155</v>
      </c>
      <c r="C55" s="967">
        <v>0</v>
      </c>
      <c r="D55" s="966">
        <f t="shared" ref="D55:D57" si="13">+E55-C55</f>
        <v>15938.4</v>
      </c>
      <c r="E55" s="967">
        <v>15938.4</v>
      </c>
      <c r="F55" s="968">
        <v>15938.4</v>
      </c>
      <c r="G55" s="968">
        <v>15938.4</v>
      </c>
      <c r="H55" s="969"/>
      <c r="I55" s="970"/>
    </row>
    <row r="56" spans="1:9" x14ac:dyDescent="0.3">
      <c r="A56" s="963">
        <v>24801</v>
      </c>
      <c r="B56" s="976" t="s">
        <v>1156</v>
      </c>
      <c r="C56" s="967">
        <v>4000.08</v>
      </c>
      <c r="D56" s="966">
        <f t="shared" si="13"/>
        <v>-1532.4299999999998</v>
      </c>
      <c r="E56" s="967">
        <v>2467.65</v>
      </c>
      <c r="F56" s="968">
        <v>1467.57</v>
      </c>
      <c r="G56" s="968">
        <v>1467.57</v>
      </c>
      <c r="H56" s="969">
        <f t="shared" si="2"/>
        <v>1000.0800000000002</v>
      </c>
      <c r="I56" s="970">
        <f t="shared" si="3"/>
        <v>0.5947237250015196</v>
      </c>
    </row>
    <row r="57" spans="1:9" ht="22.5" x14ac:dyDescent="0.3">
      <c r="A57" s="963">
        <v>24901</v>
      </c>
      <c r="B57" s="976" t="s">
        <v>1157</v>
      </c>
      <c r="C57" s="967">
        <v>1000.08</v>
      </c>
      <c r="D57" s="966">
        <f t="shared" si="13"/>
        <v>0</v>
      </c>
      <c r="E57" s="967">
        <v>1000.08</v>
      </c>
      <c r="F57" s="968">
        <v>0</v>
      </c>
      <c r="G57" s="968">
        <v>0</v>
      </c>
      <c r="H57" s="969">
        <f t="shared" si="2"/>
        <v>1000.08</v>
      </c>
      <c r="I57" s="970">
        <f t="shared" si="3"/>
        <v>0</v>
      </c>
    </row>
    <row r="58" spans="1:9" ht="22.5" x14ac:dyDescent="0.3">
      <c r="A58" s="958">
        <v>2500</v>
      </c>
      <c r="B58" s="978" t="s">
        <v>1158</v>
      </c>
      <c r="C58" s="960">
        <f>SUM(C59)</f>
        <v>0</v>
      </c>
      <c r="D58" s="960">
        <f>SUM(D59)</f>
        <v>95</v>
      </c>
      <c r="E58" s="960">
        <f t="shared" si="1"/>
        <v>95</v>
      </c>
      <c r="F58" s="961">
        <f t="shared" ref="F58:G58" si="14">SUM(F59)</f>
        <v>95</v>
      </c>
      <c r="G58" s="961">
        <f t="shared" si="14"/>
        <v>95</v>
      </c>
      <c r="H58" s="956">
        <f t="shared" si="2"/>
        <v>0</v>
      </c>
      <c r="I58" s="962">
        <f t="shared" si="3"/>
        <v>1</v>
      </c>
    </row>
    <row r="59" spans="1:9" ht="24" x14ac:dyDescent="0.3">
      <c r="A59" s="979">
        <v>25201</v>
      </c>
      <c r="B59" s="980" t="s">
        <v>2375</v>
      </c>
      <c r="C59" s="981">
        <v>0</v>
      </c>
      <c r="D59" s="966">
        <v>95</v>
      </c>
      <c r="E59" s="982">
        <f t="shared" si="1"/>
        <v>95</v>
      </c>
      <c r="F59" s="974">
        <v>95</v>
      </c>
      <c r="G59" s="974">
        <v>95</v>
      </c>
      <c r="H59" s="969">
        <f t="shared" si="2"/>
        <v>0</v>
      </c>
      <c r="I59" s="970">
        <f t="shared" si="3"/>
        <v>1</v>
      </c>
    </row>
    <row r="60" spans="1:9" x14ac:dyDescent="0.3">
      <c r="A60" s="958">
        <v>2600</v>
      </c>
      <c r="B60" s="978" t="s">
        <v>1159</v>
      </c>
      <c r="C60" s="960">
        <f>SUM(C61:C62)</f>
        <v>807000.12</v>
      </c>
      <c r="D60" s="960">
        <f>SUM(D61:D62)</f>
        <v>50360.050000000047</v>
      </c>
      <c r="E60" s="960">
        <f t="shared" si="1"/>
        <v>857360.17</v>
      </c>
      <c r="F60" s="961">
        <f t="shared" ref="F60:G60" si="15">SUM(F61:F62)</f>
        <v>834022.56</v>
      </c>
      <c r="G60" s="961">
        <f t="shared" si="15"/>
        <v>834022.56</v>
      </c>
      <c r="H60" s="956">
        <f t="shared" si="2"/>
        <v>23337.609999999986</v>
      </c>
      <c r="I60" s="962">
        <f t="shared" si="3"/>
        <v>0.9727796895440104</v>
      </c>
    </row>
    <row r="61" spans="1:9" x14ac:dyDescent="0.3">
      <c r="A61" s="963">
        <v>26101</v>
      </c>
      <c r="B61" s="976" t="s">
        <v>1160</v>
      </c>
      <c r="C61" s="967">
        <v>805000.08</v>
      </c>
      <c r="D61" s="966">
        <f t="shared" ref="D61:D62" si="16">+E61-C61</f>
        <v>52360.050000000047</v>
      </c>
      <c r="E61" s="967">
        <v>857360.13</v>
      </c>
      <c r="F61" s="968">
        <v>834022.56</v>
      </c>
      <c r="G61" s="968">
        <v>834022.56</v>
      </c>
      <c r="H61" s="969">
        <f t="shared" si="2"/>
        <v>23337.569999999949</v>
      </c>
      <c r="I61" s="970">
        <f t="shared" si="3"/>
        <v>0.97277973492889158</v>
      </c>
    </row>
    <row r="62" spans="1:9" x14ac:dyDescent="0.3">
      <c r="A62" s="963">
        <v>26102</v>
      </c>
      <c r="B62" s="976" t="s">
        <v>1161</v>
      </c>
      <c r="C62" s="967">
        <v>2000.04</v>
      </c>
      <c r="D62" s="966">
        <f t="shared" si="16"/>
        <v>-2000</v>
      </c>
      <c r="E62" s="967">
        <v>0.04</v>
      </c>
      <c r="F62" s="968">
        <v>0</v>
      </c>
      <c r="G62" s="968">
        <v>0</v>
      </c>
      <c r="H62" s="969">
        <f t="shared" si="2"/>
        <v>0.04</v>
      </c>
      <c r="I62" s="970">
        <f t="shared" si="3"/>
        <v>0</v>
      </c>
    </row>
    <row r="63" spans="1:9" ht="22.5" x14ac:dyDescent="0.3">
      <c r="A63" s="958">
        <v>2700</v>
      </c>
      <c r="B63" s="978" t="s">
        <v>1162</v>
      </c>
      <c r="C63" s="960">
        <f>SUM(C64:C65)</f>
        <v>5000.04</v>
      </c>
      <c r="D63" s="960">
        <f>SUM(D64:D65)</f>
        <v>-1027.8000000000002</v>
      </c>
      <c r="E63" s="960">
        <f>+C63+D63</f>
        <v>3972.24</v>
      </c>
      <c r="F63" s="960">
        <f>SUM(F64:F65)</f>
        <v>3506.6</v>
      </c>
      <c r="G63" s="960">
        <f>SUM(G64:G65)</f>
        <v>3506.6</v>
      </c>
      <c r="H63" s="956">
        <f t="shared" si="2"/>
        <v>465.63999999999987</v>
      </c>
      <c r="I63" s="962">
        <f t="shared" si="3"/>
        <v>0.88277646869272752</v>
      </c>
    </row>
    <row r="64" spans="1:9" x14ac:dyDescent="0.3">
      <c r="A64" s="963">
        <v>27101</v>
      </c>
      <c r="B64" s="976" t="s">
        <v>1163</v>
      </c>
      <c r="C64" s="967">
        <v>5000.04</v>
      </c>
      <c r="D64" s="966">
        <f>+E64-C64</f>
        <v>-1027.8000000000002</v>
      </c>
      <c r="E64" s="967">
        <v>3972.24</v>
      </c>
      <c r="F64" s="968">
        <v>3506.6</v>
      </c>
      <c r="G64" s="968">
        <v>3506.6</v>
      </c>
      <c r="H64" s="969">
        <f t="shared" si="2"/>
        <v>465.63999999999987</v>
      </c>
      <c r="I64" s="970">
        <f t="shared" si="3"/>
        <v>0.88277646869272752</v>
      </c>
    </row>
    <row r="65" spans="1:9" x14ac:dyDescent="0.3">
      <c r="A65" s="963">
        <v>27201</v>
      </c>
      <c r="B65" s="976" t="s">
        <v>1164</v>
      </c>
      <c r="C65" s="967"/>
      <c r="D65" s="966"/>
      <c r="E65" s="967">
        <f t="shared" si="1"/>
        <v>0</v>
      </c>
      <c r="F65" s="968">
        <v>0</v>
      </c>
      <c r="G65" s="968">
        <v>0</v>
      </c>
      <c r="H65" s="969">
        <f t="shared" si="2"/>
        <v>0</v>
      </c>
      <c r="I65" s="970" t="e">
        <f t="shared" si="3"/>
        <v>#DIV/0!</v>
      </c>
    </row>
    <row r="66" spans="1:9" x14ac:dyDescent="0.3">
      <c r="A66" s="958">
        <v>28000</v>
      </c>
      <c r="B66" s="978" t="s">
        <v>1165</v>
      </c>
      <c r="C66" s="960">
        <f>SUM(C67:C68)</f>
        <v>0</v>
      </c>
      <c r="D66" s="960">
        <f>SUM(D67:D68)</f>
        <v>14811.09</v>
      </c>
      <c r="E66" s="960">
        <f>+C66+D66</f>
        <v>14811.09</v>
      </c>
      <c r="F66" s="960">
        <f t="shared" ref="F66:G66" si="17">SUM(F67:F68)</f>
        <v>14811.09</v>
      </c>
      <c r="G66" s="960">
        <f t="shared" si="17"/>
        <v>14811.09</v>
      </c>
      <c r="H66" s="956">
        <f t="shared" si="2"/>
        <v>0</v>
      </c>
      <c r="I66" s="962">
        <f t="shared" si="3"/>
        <v>1</v>
      </c>
    </row>
    <row r="67" spans="1:9" x14ac:dyDescent="0.3">
      <c r="A67" s="963">
        <v>28201</v>
      </c>
      <c r="B67" s="976" t="s">
        <v>1166</v>
      </c>
      <c r="C67" s="967">
        <v>0</v>
      </c>
      <c r="D67" s="966">
        <f t="shared" ref="D67:D68" si="18">+E67-C67</f>
        <v>14453.6</v>
      </c>
      <c r="E67" s="983">
        <v>14453.6</v>
      </c>
      <c r="F67" s="968">
        <v>14453.6</v>
      </c>
      <c r="G67" s="968">
        <v>14453.6</v>
      </c>
      <c r="H67" s="969"/>
      <c r="I67" s="970"/>
    </row>
    <row r="68" spans="1:9" x14ac:dyDescent="0.3">
      <c r="A68" s="963">
        <v>28301</v>
      </c>
      <c r="B68" s="976" t="s">
        <v>1167</v>
      </c>
      <c r="C68" s="967">
        <v>0</v>
      </c>
      <c r="D68" s="966">
        <f t="shared" si="18"/>
        <v>357.49</v>
      </c>
      <c r="E68" s="983">
        <v>357.49</v>
      </c>
      <c r="F68" s="968">
        <v>357.49</v>
      </c>
      <c r="G68" s="968">
        <v>357.49</v>
      </c>
      <c r="H68" s="969"/>
      <c r="I68" s="970"/>
    </row>
    <row r="69" spans="1:9" ht="22.5" x14ac:dyDescent="0.3">
      <c r="A69" s="958">
        <v>2900</v>
      </c>
      <c r="B69" s="978" t="s">
        <v>1168</v>
      </c>
      <c r="C69" s="960">
        <f>SUM(C70:C74)</f>
        <v>48400.2</v>
      </c>
      <c r="D69" s="960">
        <f>SUM(D70:D74)</f>
        <v>279234.86</v>
      </c>
      <c r="E69" s="960">
        <f t="shared" si="1"/>
        <v>327635.06</v>
      </c>
      <c r="F69" s="961">
        <f t="shared" ref="F69:G69" si="19">SUM(F70:F74)</f>
        <v>291892.52999999997</v>
      </c>
      <c r="G69" s="961">
        <f t="shared" si="19"/>
        <v>291892.52999999997</v>
      </c>
      <c r="H69" s="956">
        <f t="shared" si="2"/>
        <v>35742.530000000028</v>
      </c>
      <c r="I69" s="962">
        <f t="shared" ref="I69" si="20">+F69/E69</f>
        <v>0.8909074932334774</v>
      </c>
    </row>
    <row r="70" spans="1:9" x14ac:dyDescent="0.3">
      <c r="A70" s="963">
        <v>29101</v>
      </c>
      <c r="B70" s="976" t="s">
        <v>1169</v>
      </c>
      <c r="C70" s="967">
        <v>1000.08</v>
      </c>
      <c r="D70" s="966">
        <f t="shared" ref="D70:D74" si="21">+E70-C70</f>
        <v>42140.509999999995</v>
      </c>
      <c r="E70" s="967">
        <v>43140.59</v>
      </c>
      <c r="F70" s="968">
        <v>34729.910000000003</v>
      </c>
      <c r="G70" s="968">
        <v>34729.910000000003</v>
      </c>
      <c r="H70" s="969">
        <f t="shared" si="2"/>
        <v>8410.679999999993</v>
      </c>
      <c r="I70" s="970">
        <f t="shared" si="3"/>
        <v>0.80504021850419771</v>
      </c>
    </row>
    <row r="71" spans="1:9" ht="22.5" x14ac:dyDescent="0.3">
      <c r="A71" s="963">
        <v>29201</v>
      </c>
      <c r="B71" s="976" t="s">
        <v>1170</v>
      </c>
      <c r="C71" s="967">
        <v>5000.04</v>
      </c>
      <c r="D71" s="966">
        <f t="shared" si="21"/>
        <v>6091.86</v>
      </c>
      <c r="E71" s="967">
        <v>11091.9</v>
      </c>
      <c r="F71" s="968">
        <v>10686.7</v>
      </c>
      <c r="G71" s="968">
        <v>10686.7</v>
      </c>
      <c r="H71" s="969">
        <f t="shared" si="2"/>
        <v>405.19999999999891</v>
      </c>
      <c r="I71" s="970">
        <f t="shared" si="3"/>
        <v>0.96346883762024549</v>
      </c>
    </row>
    <row r="72" spans="1:9" ht="22.5" x14ac:dyDescent="0.3">
      <c r="A72" s="963">
        <v>29301</v>
      </c>
      <c r="B72" s="976" t="s">
        <v>1171</v>
      </c>
      <c r="C72" s="967">
        <v>0</v>
      </c>
      <c r="D72" s="966">
        <f t="shared" si="21"/>
        <v>4582.1000000000004</v>
      </c>
      <c r="E72" s="967">
        <v>4582.1000000000004</v>
      </c>
      <c r="F72" s="968">
        <v>4582.1000000000004</v>
      </c>
      <c r="G72" s="968">
        <v>4582.1000000000004</v>
      </c>
      <c r="H72" s="969">
        <f t="shared" si="2"/>
        <v>0</v>
      </c>
      <c r="I72" s="970">
        <f t="shared" si="3"/>
        <v>1</v>
      </c>
    </row>
    <row r="73" spans="1:9" ht="22.5" x14ac:dyDescent="0.3">
      <c r="A73" s="963">
        <v>29401</v>
      </c>
      <c r="B73" s="976" t="s">
        <v>1172</v>
      </c>
      <c r="C73" s="967">
        <v>5000.04</v>
      </c>
      <c r="D73" s="966">
        <f t="shared" si="21"/>
        <v>58444.67</v>
      </c>
      <c r="E73" s="967">
        <v>63444.71</v>
      </c>
      <c r="F73" s="968">
        <v>53444.71</v>
      </c>
      <c r="G73" s="968">
        <v>53444.71</v>
      </c>
      <c r="H73" s="969">
        <f t="shared" si="2"/>
        <v>10000</v>
      </c>
      <c r="I73" s="970">
        <f t="shared" si="3"/>
        <v>0.84238244606997181</v>
      </c>
    </row>
    <row r="74" spans="1:9" x14ac:dyDescent="0.3">
      <c r="A74" s="963">
        <v>29601</v>
      </c>
      <c r="B74" s="976" t="s">
        <v>1173</v>
      </c>
      <c r="C74" s="967">
        <v>37400.04</v>
      </c>
      <c r="D74" s="966">
        <f t="shared" si="21"/>
        <v>167975.72</v>
      </c>
      <c r="E74" s="967">
        <v>205375.76</v>
      </c>
      <c r="F74" s="968">
        <v>188449.11</v>
      </c>
      <c r="G74" s="968">
        <v>188449.11</v>
      </c>
      <c r="H74" s="969">
        <f t="shared" si="2"/>
        <v>16926.650000000023</v>
      </c>
      <c r="I74" s="970">
        <f t="shared" si="3"/>
        <v>0.91758204570977597</v>
      </c>
    </row>
    <row r="75" spans="1:9" x14ac:dyDescent="0.3">
      <c r="A75" s="958">
        <v>3000</v>
      </c>
      <c r="B75" s="978" t="s">
        <v>1174</v>
      </c>
      <c r="C75" s="960">
        <f>+C76+C84+C89+C98+C103+C111+C113+C119+C123</f>
        <v>3433733.45</v>
      </c>
      <c r="D75" s="960">
        <f>(D76+D84+D89+D98+D103+D111+D113+D119+D123)</f>
        <v>150758.90000000002</v>
      </c>
      <c r="E75" s="960">
        <f t="shared" si="1"/>
        <v>3584492.35</v>
      </c>
      <c r="F75" s="961">
        <f>(F76+F84+F89+F98+F103+F111+F113+F119+F123)</f>
        <v>3492496.25</v>
      </c>
      <c r="G75" s="961">
        <f>(G76+G84+G89+G98+G103+G111+G113+G119+G123)</f>
        <v>3492496.25</v>
      </c>
      <c r="H75" s="956">
        <f t="shared" si="2"/>
        <v>91996.100000000093</v>
      </c>
      <c r="I75" s="962">
        <f t="shared" si="3"/>
        <v>0.97433497103153255</v>
      </c>
    </row>
    <row r="76" spans="1:9" x14ac:dyDescent="0.3">
      <c r="A76" s="958">
        <v>3100</v>
      </c>
      <c r="B76" s="978" t="s">
        <v>1175</v>
      </c>
      <c r="C76" s="960">
        <f>SUM(C77:C83)</f>
        <v>521349.12</v>
      </c>
      <c r="D76" s="960">
        <f>SUM(D77:D83)</f>
        <v>-13489.839999999997</v>
      </c>
      <c r="E76" s="960">
        <f t="shared" si="1"/>
        <v>507859.28</v>
      </c>
      <c r="F76" s="961">
        <f t="shared" ref="F76:G76" si="22">SUM(F77:F83)</f>
        <v>503090.51999999996</v>
      </c>
      <c r="G76" s="961">
        <f t="shared" si="22"/>
        <v>503090.51999999996</v>
      </c>
      <c r="H76" s="956">
        <f t="shared" si="2"/>
        <v>4768.7600000000675</v>
      </c>
      <c r="I76" s="962">
        <f t="shared" si="3"/>
        <v>0.99061007608249263</v>
      </c>
    </row>
    <row r="77" spans="1:9" x14ac:dyDescent="0.3">
      <c r="A77" s="963">
        <v>31101</v>
      </c>
      <c r="B77" s="976" t="s">
        <v>1176</v>
      </c>
      <c r="C77" s="967">
        <v>231000</v>
      </c>
      <c r="D77" s="966">
        <f t="shared" ref="D77:D83" si="23">+E77-C77</f>
        <v>81288</v>
      </c>
      <c r="E77" s="967">
        <v>312288</v>
      </c>
      <c r="F77" s="968">
        <v>312288</v>
      </c>
      <c r="G77" s="968">
        <v>312288</v>
      </c>
      <c r="H77" s="969">
        <f t="shared" si="2"/>
        <v>0</v>
      </c>
      <c r="I77" s="970">
        <f t="shared" si="3"/>
        <v>1</v>
      </c>
    </row>
    <row r="78" spans="1:9" x14ac:dyDescent="0.3">
      <c r="A78" s="963">
        <v>31301</v>
      </c>
      <c r="B78" s="976" t="s">
        <v>1177</v>
      </c>
      <c r="C78" s="967">
        <v>30500.04</v>
      </c>
      <c r="D78" s="966">
        <f t="shared" si="23"/>
        <v>47241.999999999993</v>
      </c>
      <c r="E78" s="967">
        <v>77742.039999999994</v>
      </c>
      <c r="F78" s="968">
        <v>77742</v>
      </c>
      <c r="G78" s="968">
        <v>77742</v>
      </c>
      <c r="H78" s="969">
        <f t="shared" si="2"/>
        <v>3.9999999993597157E-2</v>
      </c>
      <c r="I78" s="970">
        <f t="shared" si="3"/>
        <v>0.99999948547787021</v>
      </c>
    </row>
    <row r="79" spans="1:9" x14ac:dyDescent="0.3">
      <c r="A79" s="963">
        <v>31401</v>
      </c>
      <c r="B79" s="976" t="s">
        <v>1178</v>
      </c>
      <c r="C79" s="967">
        <v>232200.12</v>
      </c>
      <c r="D79" s="966">
        <f t="shared" si="23"/>
        <v>-143672</v>
      </c>
      <c r="E79" s="967">
        <v>88528.12</v>
      </c>
      <c r="F79" s="968">
        <v>87695.31</v>
      </c>
      <c r="G79" s="968">
        <v>87695.31</v>
      </c>
      <c r="H79" s="969">
        <f t="shared" si="2"/>
        <v>832.80999999999767</v>
      </c>
      <c r="I79" s="970">
        <f t="shared" si="3"/>
        <v>0.99059270658859588</v>
      </c>
    </row>
    <row r="80" spans="1:9" x14ac:dyDescent="0.3">
      <c r="A80" s="963">
        <v>31501</v>
      </c>
      <c r="B80" s="976" t="s">
        <v>1179</v>
      </c>
      <c r="C80" s="967">
        <v>18000</v>
      </c>
      <c r="D80" s="966">
        <f t="shared" si="23"/>
        <v>-16790</v>
      </c>
      <c r="E80" s="967">
        <v>1210</v>
      </c>
      <c r="F80" s="968">
        <v>0</v>
      </c>
      <c r="G80" s="968">
        <v>0</v>
      </c>
      <c r="H80" s="969">
        <f t="shared" si="2"/>
        <v>1210</v>
      </c>
      <c r="I80" s="970">
        <f t="shared" ref="I80:I134" si="24">+F80/E80</f>
        <v>0</v>
      </c>
    </row>
    <row r="81" spans="1:9" x14ac:dyDescent="0.3">
      <c r="A81" s="963">
        <v>31601</v>
      </c>
      <c r="B81" s="976" t="s">
        <v>1180</v>
      </c>
      <c r="C81" s="967">
        <v>0</v>
      </c>
      <c r="D81" s="966"/>
      <c r="E81" s="967">
        <f t="shared" ref="E81" si="25">+C81+D81</f>
        <v>0</v>
      </c>
      <c r="F81" s="968"/>
      <c r="G81" s="968"/>
      <c r="H81" s="969">
        <f t="shared" si="2"/>
        <v>0</v>
      </c>
      <c r="I81" s="970" t="e">
        <f t="shared" si="24"/>
        <v>#DIV/0!</v>
      </c>
    </row>
    <row r="82" spans="1:9" ht="22.5" x14ac:dyDescent="0.3">
      <c r="A82" s="963">
        <v>31701</v>
      </c>
      <c r="B82" s="976" t="s">
        <v>1181</v>
      </c>
      <c r="C82" s="967">
        <v>4999.92</v>
      </c>
      <c r="D82" s="966">
        <f t="shared" si="23"/>
        <v>17442.160000000003</v>
      </c>
      <c r="E82" s="967">
        <v>22442.080000000002</v>
      </c>
      <c r="F82" s="968">
        <v>20687.849999999999</v>
      </c>
      <c r="G82" s="968">
        <v>20687.849999999999</v>
      </c>
      <c r="H82" s="969">
        <f t="shared" si="2"/>
        <v>1754.2300000000032</v>
      </c>
      <c r="I82" s="970">
        <f t="shared" si="24"/>
        <v>0.92183300300150417</v>
      </c>
    </row>
    <row r="83" spans="1:9" x14ac:dyDescent="0.3">
      <c r="A83" s="963">
        <v>31801</v>
      </c>
      <c r="B83" s="976" t="s">
        <v>1182</v>
      </c>
      <c r="C83" s="967">
        <v>4649.04</v>
      </c>
      <c r="D83" s="966">
        <f t="shared" si="23"/>
        <v>1000</v>
      </c>
      <c r="E83" s="967">
        <v>5649.04</v>
      </c>
      <c r="F83" s="968">
        <v>4677.3599999999997</v>
      </c>
      <c r="G83" s="968">
        <v>4677.3599999999997</v>
      </c>
      <c r="H83" s="969">
        <f t="shared" si="2"/>
        <v>971.68000000000029</v>
      </c>
      <c r="I83" s="970">
        <f t="shared" si="24"/>
        <v>0.82799201280217516</v>
      </c>
    </row>
    <row r="84" spans="1:9" x14ac:dyDescent="0.3">
      <c r="A84" s="958">
        <v>3200</v>
      </c>
      <c r="B84" s="978" t="s">
        <v>1183</v>
      </c>
      <c r="C84" s="960">
        <f>SUM(C85:C88)</f>
        <v>144999.24</v>
      </c>
      <c r="D84" s="960">
        <f>SUM(D85:D88)</f>
        <v>50191.210000000006</v>
      </c>
      <c r="E84" s="960">
        <f t="shared" si="1"/>
        <v>195190.45</v>
      </c>
      <c r="F84" s="961">
        <f t="shared" ref="F84:G84" si="26">SUM(F85:F88)</f>
        <v>194962.36</v>
      </c>
      <c r="G84" s="961">
        <f t="shared" si="26"/>
        <v>194962.36</v>
      </c>
      <c r="H84" s="956">
        <f t="shared" si="2"/>
        <v>228.09000000002561</v>
      </c>
      <c r="I84" s="962">
        <f t="shared" si="24"/>
        <v>0.99883144897713994</v>
      </c>
    </row>
    <row r="85" spans="1:9" x14ac:dyDescent="0.3">
      <c r="A85" s="963">
        <v>32201</v>
      </c>
      <c r="B85" s="976" t="s">
        <v>1184</v>
      </c>
      <c r="C85" s="967">
        <v>84999.84</v>
      </c>
      <c r="D85" s="966">
        <f t="shared" ref="D85:D88" si="27">+E85-C85</f>
        <v>-9205.0999999999913</v>
      </c>
      <c r="E85" s="967">
        <v>75794.740000000005</v>
      </c>
      <c r="F85" s="968">
        <v>75794.399999999994</v>
      </c>
      <c r="G85" s="968">
        <v>75794.399999999994</v>
      </c>
      <c r="H85" s="969">
        <f t="shared" ref="H85:H156" si="28">+E85-F85</f>
        <v>0.34000000001105946</v>
      </c>
      <c r="I85" s="970">
        <f t="shared" si="24"/>
        <v>0.99999551420058952</v>
      </c>
    </row>
    <row r="86" spans="1:9" ht="22.5" x14ac:dyDescent="0.3">
      <c r="A86" s="963">
        <v>32301</v>
      </c>
      <c r="B86" s="976" t="s">
        <v>1185</v>
      </c>
      <c r="C86" s="967">
        <v>52999.8</v>
      </c>
      <c r="D86" s="966">
        <f t="shared" si="27"/>
        <v>56303.91</v>
      </c>
      <c r="E86" s="967">
        <v>109303.71</v>
      </c>
      <c r="F86" s="968">
        <v>109075.96</v>
      </c>
      <c r="G86" s="968">
        <v>109075.96</v>
      </c>
      <c r="H86" s="969">
        <f t="shared" si="28"/>
        <v>227.75</v>
      </c>
      <c r="I86" s="970">
        <f t="shared" si="24"/>
        <v>0.99791635617857799</v>
      </c>
    </row>
    <row r="87" spans="1:9" x14ac:dyDescent="0.3">
      <c r="A87" s="963">
        <v>32501</v>
      </c>
      <c r="B87" s="976" t="s">
        <v>1186</v>
      </c>
      <c r="C87" s="967">
        <v>4999.8</v>
      </c>
      <c r="D87" s="966">
        <f t="shared" si="27"/>
        <v>5092.2</v>
      </c>
      <c r="E87" s="967">
        <v>10092</v>
      </c>
      <c r="F87" s="968">
        <v>10092</v>
      </c>
      <c r="G87" s="968">
        <v>10092</v>
      </c>
      <c r="H87" s="969">
        <f t="shared" si="28"/>
        <v>0</v>
      </c>
      <c r="I87" s="970">
        <f t="shared" si="24"/>
        <v>1</v>
      </c>
    </row>
    <row r="88" spans="1:9" x14ac:dyDescent="0.3">
      <c r="A88" s="963">
        <v>32701</v>
      </c>
      <c r="B88" s="976" t="s">
        <v>1187</v>
      </c>
      <c r="C88" s="967">
        <v>1999.8</v>
      </c>
      <c r="D88" s="966">
        <f t="shared" si="27"/>
        <v>-1999.8</v>
      </c>
      <c r="E88" s="967">
        <v>0</v>
      </c>
      <c r="F88" s="968"/>
      <c r="G88" s="968"/>
      <c r="H88" s="969">
        <f t="shared" si="28"/>
        <v>0</v>
      </c>
      <c r="I88" s="970" t="e">
        <f t="shared" si="24"/>
        <v>#DIV/0!</v>
      </c>
    </row>
    <row r="89" spans="1:9" ht="22.5" x14ac:dyDescent="0.3">
      <c r="A89" s="958">
        <v>3300</v>
      </c>
      <c r="B89" s="978" t="s">
        <v>1188</v>
      </c>
      <c r="C89" s="960">
        <f>SUM(C90:C97)</f>
        <v>775199.76</v>
      </c>
      <c r="D89" s="960">
        <f>SUM(D90:D97)</f>
        <v>-12547.470000000001</v>
      </c>
      <c r="E89" s="960">
        <f t="shared" ref="E89:E139" si="29">+C89+D89</f>
        <v>762652.29</v>
      </c>
      <c r="F89" s="961">
        <f>SUM(F90:F97)</f>
        <v>761811.91999999993</v>
      </c>
      <c r="G89" s="961">
        <f>SUM(G90:G97)</f>
        <v>761811.91999999993</v>
      </c>
      <c r="H89" s="956">
        <f t="shared" si="28"/>
        <v>840.37000000011176</v>
      </c>
      <c r="I89" s="962">
        <f t="shared" si="24"/>
        <v>0.99889809548726316</v>
      </c>
    </row>
    <row r="90" spans="1:9" ht="22.5" x14ac:dyDescent="0.3">
      <c r="A90" s="963">
        <v>33101</v>
      </c>
      <c r="B90" s="976" t="s">
        <v>1189</v>
      </c>
      <c r="C90" s="967">
        <v>409999.92</v>
      </c>
      <c r="D90" s="966">
        <f t="shared" ref="D90:D97" si="30">+E90-C90</f>
        <v>-17187.070000000007</v>
      </c>
      <c r="E90" s="967">
        <v>392812.85</v>
      </c>
      <c r="F90" s="968">
        <v>392812.68</v>
      </c>
      <c r="G90" s="968">
        <v>392812.68</v>
      </c>
      <c r="H90" s="969">
        <f t="shared" si="28"/>
        <v>0.16999999998370185</v>
      </c>
      <c r="I90" s="970">
        <f t="shared" si="24"/>
        <v>0.99999956722393379</v>
      </c>
    </row>
    <row r="91" spans="1:9" ht="22.5" x14ac:dyDescent="0.3">
      <c r="A91" s="963">
        <v>33201</v>
      </c>
      <c r="B91" s="976" t="s">
        <v>1190</v>
      </c>
      <c r="C91" s="967">
        <v>24999.84</v>
      </c>
      <c r="D91" s="966">
        <f t="shared" si="30"/>
        <v>51657.16</v>
      </c>
      <c r="E91" s="967">
        <v>76657</v>
      </c>
      <c r="F91" s="968">
        <v>76639</v>
      </c>
      <c r="G91" s="968">
        <v>76639</v>
      </c>
      <c r="H91" s="969">
        <f t="shared" si="28"/>
        <v>18</v>
      </c>
      <c r="I91" s="970">
        <f t="shared" si="24"/>
        <v>0.9997651877845467</v>
      </c>
    </row>
    <row r="92" spans="1:9" x14ac:dyDescent="0.3">
      <c r="A92" s="963">
        <v>33301</v>
      </c>
      <c r="B92" s="976" t="s">
        <v>1191</v>
      </c>
      <c r="C92" s="967">
        <v>6000</v>
      </c>
      <c r="D92" s="966">
        <f t="shared" si="30"/>
        <v>-5177.8</v>
      </c>
      <c r="E92" s="967">
        <v>822.2</v>
      </c>
      <c r="F92" s="968"/>
      <c r="G92" s="968"/>
      <c r="H92" s="969">
        <f t="shared" si="28"/>
        <v>822.2</v>
      </c>
      <c r="I92" s="970">
        <f t="shared" si="24"/>
        <v>0</v>
      </c>
    </row>
    <row r="93" spans="1:9" x14ac:dyDescent="0.3">
      <c r="A93" s="963">
        <v>33401</v>
      </c>
      <c r="B93" s="976" t="s">
        <v>1192</v>
      </c>
      <c r="C93" s="967"/>
      <c r="D93" s="966">
        <f t="shared" si="30"/>
        <v>8700</v>
      </c>
      <c r="E93" s="967">
        <v>8700</v>
      </c>
      <c r="F93" s="968">
        <v>8700</v>
      </c>
      <c r="G93" s="968">
        <v>8700</v>
      </c>
      <c r="H93" s="969">
        <f t="shared" si="28"/>
        <v>0</v>
      </c>
      <c r="I93" s="970">
        <f t="shared" si="24"/>
        <v>1</v>
      </c>
    </row>
    <row r="94" spans="1:9" x14ac:dyDescent="0.3">
      <c r="A94" s="963">
        <v>33501</v>
      </c>
      <c r="B94" s="976" t="s">
        <v>1193</v>
      </c>
      <c r="C94" s="967">
        <v>0</v>
      </c>
      <c r="D94" s="966">
        <f t="shared" si="30"/>
        <v>7208.24</v>
      </c>
      <c r="E94" s="967">
        <v>7208.24</v>
      </c>
      <c r="F94" s="968">
        <v>7208.24</v>
      </c>
      <c r="G94" s="968">
        <v>7208.24</v>
      </c>
      <c r="H94" s="969"/>
      <c r="I94" s="970"/>
    </row>
    <row r="95" spans="1:9" x14ac:dyDescent="0.3">
      <c r="A95" s="963">
        <v>33603</v>
      </c>
      <c r="B95" s="976" t="s">
        <v>1194</v>
      </c>
      <c r="C95" s="967"/>
      <c r="D95" s="966"/>
      <c r="E95" s="967">
        <f t="shared" si="29"/>
        <v>0</v>
      </c>
      <c r="F95" s="968"/>
      <c r="G95" s="968"/>
      <c r="H95" s="969">
        <f t="shared" si="28"/>
        <v>0</v>
      </c>
      <c r="I95" s="970" t="e">
        <f t="shared" si="24"/>
        <v>#DIV/0!</v>
      </c>
    </row>
    <row r="96" spans="1:9" x14ac:dyDescent="0.3">
      <c r="A96" s="963">
        <v>33605</v>
      </c>
      <c r="B96" s="976" t="s">
        <v>1195</v>
      </c>
      <c r="C96" s="967">
        <v>30000</v>
      </c>
      <c r="D96" s="966">
        <f t="shared" si="30"/>
        <v>54472</v>
      </c>
      <c r="E96" s="967">
        <v>84472</v>
      </c>
      <c r="F96" s="968">
        <v>84472</v>
      </c>
      <c r="G96" s="968">
        <v>84472</v>
      </c>
      <c r="H96" s="969">
        <f t="shared" si="28"/>
        <v>0</v>
      </c>
      <c r="I96" s="970">
        <f t="shared" si="24"/>
        <v>1</v>
      </c>
    </row>
    <row r="97" spans="1:9" x14ac:dyDescent="0.3">
      <c r="A97" s="963">
        <v>33801</v>
      </c>
      <c r="B97" s="976" t="s">
        <v>1196</v>
      </c>
      <c r="C97" s="967">
        <v>304200</v>
      </c>
      <c r="D97" s="966">
        <f t="shared" si="30"/>
        <v>-112220</v>
      </c>
      <c r="E97" s="967">
        <v>191980</v>
      </c>
      <c r="F97" s="968">
        <v>191980</v>
      </c>
      <c r="G97" s="968">
        <v>191980</v>
      </c>
      <c r="H97" s="969">
        <f t="shared" si="28"/>
        <v>0</v>
      </c>
      <c r="I97" s="970">
        <f t="shared" si="24"/>
        <v>1</v>
      </c>
    </row>
    <row r="98" spans="1:9" ht="22.5" x14ac:dyDescent="0.3">
      <c r="A98" s="958">
        <v>3400</v>
      </c>
      <c r="B98" s="978" t="s">
        <v>1197</v>
      </c>
      <c r="C98" s="960">
        <f>SUM(C99:C101)</f>
        <v>292999.92</v>
      </c>
      <c r="D98" s="960">
        <f>SUM(D99:D101)</f>
        <v>-50741.87999999999</v>
      </c>
      <c r="E98" s="960">
        <f>+C98+D98</f>
        <v>242258.03999999998</v>
      </c>
      <c r="F98" s="961">
        <f t="shared" ref="F98:G98" si="31">SUM(F99:F102)</f>
        <v>237043.63</v>
      </c>
      <c r="G98" s="961">
        <f t="shared" si="31"/>
        <v>237043.63</v>
      </c>
      <c r="H98" s="956">
        <f t="shared" si="28"/>
        <v>5214.4099999999744</v>
      </c>
      <c r="I98" s="962">
        <f t="shared" si="24"/>
        <v>0.97847580208277107</v>
      </c>
    </row>
    <row r="99" spans="1:9" x14ac:dyDescent="0.3">
      <c r="A99" s="963">
        <v>34101</v>
      </c>
      <c r="B99" s="976" t="s">
        <v>1198</v>
      </c>
      <c r="C99" s="967">
        <v>69999.960000000006</v>
      </c>
      <c r="D99" s="966">
        <f t="shared" ref="D99:D101" si="32">+E99-C99</f>
        <v>82620.009999999995</v>
      </c>
      <c r="E99" s="967">
        <v>152619.97</v>
      </c>
      <c r="F99" s="968">
        <v>148665.57</v>
      </c>
      <c r="G99" s="968">
        <v>148665.57</v>
      </c>
      <c r="H99" s="969">
        <f t="shared" si="28"/>
        <v>3954.3999999999942</v>
      </c>
      <c r="I99" s="970">
        <f t="shared" si="24"/>
        <v>0.9740898913818421</v>
      </c>
    </row>
    <row r="100" spans="1:9" x14ac:dyDescent="0.3">
      <c r="A100" s="963">
        <v>34501</v>
      </c>
      <c r="B100" s="976" t="s">
        <v>1199</v>
      </c>
      <c r="C100" s="967">
        <v>219999.96</v>
      </c>
      <c r="D100" s="966">
        <f t="shared" si="32"/>
        <v>-130361.88999999998</v>
      </c>
      <c r="E100" s="967">
        <v>89638.07</v>
      </c>
      <c r="F100" s="968">
        <v>88378.06</v>
      </c>
      <c r="G100" s="968">
        <v>88378.06</v>
      </c>
      <c r="H100" s="969">
        <f t="shared" si="28"/>
        <v>1260.0100000000093</v>
      </c>
      <c r="I100" s="970">
        <f t="shared" si="24"/>
        <v>0.98594336089565504</v>
      </c>
    </row>
    <row r="101" spans="1:9" s="49" customFormat="1" ht="15.75" customHeight="1" x14ac:dyDescent="0.3">
      <c r="A101" s="977">
        <v>34701</v>
      </c>
      <c r="B101" s="984" t="s">
        <v>1200</v>
      </c>
      <c r="C101" s="985">
        <v>3000</v>
      </c>
      <c r="D101" s="966">
        <f t="shared" si="32"/>
        <v>-3000</v>
      </c>
      <c r="E101" s="985">
        <v>0</v>
      </c>
      <c r="F101" s="986"/>
      <c r="G101" s="986"/>
      <c r="H101" s="987">
        <f t="shared" si="28"/>
        <v>0</v>
      </c>
      <c r="I101" s="970" t="e">
        <f t="shared" si="24"/>
        <v>#DIV/0!</v>
      </c>
    </row>
    <row r="102" spans="1:9" x14ac:dyDescent="0.3">
      <c r="A102" s="963">
        <v>34801</v>
      </c>
      <c r="B102" s="976" t="s">
        <v>1201</v>
      </c>
      <c r="C102" s="967"/>
      <c r="D102" s="966"/>
      <c r="E102" s="967">
        <f t="shared" si="29"/>
        <v>0</v>
      </c>
      <c r="F102" s="968"/>
      <c r="G102" s="968"/>
      <c r="H102" s="969">
        <f t="shared" si="28"/>
        <v>0</v>
      </c>
      <c r="I102" s="970" t="e">
        <f t="shared" si="24"/>
        <v>#DIV/0!</v>
      </c>
    </row>
    <row r="103" spans="1:9" ht="22.5" x14ac:dyDescent="0.3">
      <c r="A103" s="958">
        <v>3500</v>
      </c>
      <c r="B103" s="978" t="s">
        <v>1202</v>
      </c>
      <c r="C103" s="960">
        <f>SUM(C104:C110)</f>
        <v>573386.28</v>
      </c>
      <c r="D103" s="960">
        <f>SUM(D104:D110)</f>
        <v>95404.170000000013</v>
      </c>
      <c r="E103" s="960">
        <f t="shared" si="29"/>
        <v>668790.45000000007</v>
      </c>
      <c r="F103" s="961">
        <f t="shared" ref="F103:G103" si="33">SUM(F104:F110)</f>
        <v>659240.53</v>
      </c>
      <c r="G103" s="961">
        <f t="shared" si="33"/>
        <v>659240.53</v>
      </c>
      <c r="H103" s="956">
        <f t="shared" si="28"/>
        <v>9549.9200000000419</v>
      </c>
      <c r="I103" s="962">
        <f t="shared" si="24"/>
        <v>0.98572060949733953</v>
      </c>
    </row>
    <row r="104" spans="1:9" x14ac:dyDescent="0.3">
      <c r="A104" s="963">
        <v>35101</v>
      </c>
      <c r="B104" s="976" t="s">
        <v>1203</v>
      </c>
      <c r="C104" s="967">
        <v>139999.92000000001</v>
      </c>
      <c r="D104" s="966">
        <f t="shared" ref="D104:D110" si="34">+E104-C104</f>
        <v>89347.689999999973</v>
      </c>
      <c r="E104" s="967">
        <v>229347.61</v>
      </c>
      <c r="F104" s="968">
        <v>228346.88</v>
      </c>
      <c r="G104" s="968">
        <v>228346.88</v>
      </c>
      <c r="H104" s="969">
        <f t="shared" si="28"/>
        <v>1000.7299999999814</v>
      </c>
      <c r="I104" s="970">
        <f t="shared" si="24"/>
        <v>0.99563662337706516</v>
      </c>
    </row>
    <row r="105" spans="1:9" ht="22.5" x14ac:dyDescent="0.3">
      <c r="A105" s="963">
        <v>35201</v>
      </c>
      <c r="B105" s="976" t="s">
        <v>1204</v>
      </c>
      <c r="C105" s="967">
        <v>49999.8</v>
      </c>
      <c r="D105" s="966">
        <f t="shared" si="34"/>
        <v>-35951.570000000007</v>
      </c>
      <c r="E105" s="967">
        <v>14048.23</v>
      </c>
      <c r="F105" s="968">
        <v>13247.2</v>
      </c>
      <c r="G105" s="968">
        <v>13247.2</v>
      </c>
      <c r="H105" s="969">
        <f t="shared" si="28"/>
        <v>801.02999999999884</v>
      </c>
      <c r="I105" s="970">
        <f t="shared" si="24"/>
        <v>0.94298000531027759</v>
      </c>
    </row>
    <row r="106" spans="1:9" x14ac:dyDescent="0.3">
      <c r="A106" s="963">
        <v>35301</v>
      </c>
      <c r="B106" s="976" t="s">
        <v>1205</v>
      </c>
      <c r="C106" s="967">
        <v>3999.84</v>
      </c>
      <c r="D106" s="966">
        <f t="shared" si="34"/>
        <v>5046.0399999999991</v>
      </c>
      <c r="E106" s="967">
        <v>9045.8799999999992</v>
      </c>
      <c r="F106" s="968">
        <v>9045.8799999999992</v>
      </c>
      <c r="G106" s="968">
        <v>9045.8799999999992</v>
      </c>
      <c r="H106" s="969">
        <f t="shared" si="28"/>
        <v>0</v>
      </c>
      <c r="I106" s="970">
        <f t="shared" si="24"/>
        <v>1</v>
      </c>
    </row>
    <row r="107" spans="1:9" ht="22.5" x14ac:dyDescent="0.3">
      <c r="A107" s="977">
        <v>35302</v>
      </c>
      <c r="B107" s="984" t="s">
        <v>1206</v>
      </c>
      <c r="C107" s="985">
        <v>7999.8</v>
      </c>
      <c r="D107" s="966">
        <f t="shared" si="34"/>
        <v>151801.40000000002</v>
      </c>
      <c r="E107" s="967">
        <v>159801.20000000001</v>
      </c>
      <c r="F107" s="986">
        <v>154560.4</v>
      </c>
      <c r="G107" s="986">
        <v>154560.4</v>
      </c>
      <c r="H107" s="987">
        <f t="shared" si="28"/>
        <v>5240.8000000000175</v>
      </c>
      <c r="I107" s="970">
        <f t="shared" si="24"/>
        <v>0.9672042512822181</v>
      </c>
    </row>
    <row r="108" spans="1:9" ht="22.5" x14ac:dyDescent="0.3">
      <c r="A108" s="963">
        <v>35501</v>
      </c>
      <c r="B108" s="976" t="s">
        <v>1207</v>
      </c>
      <c r="C108" s="967">
        <v>261387.24</v>
      </c>
      <c r="D108" s="966">
        <f t="shared" si="34"/>
        <v>-59967.34</v>
      </c>
      <c r="E108" s="967">
        <v>201419.9</v>
      </c>
      <c r="F108" s="968">
        <v>201002.16</v>
      </c>
      <c r="G108" s="968">
        <v>201002.16</v>
      </c>
      <c r="H108" s="969">
        <f t="shared" si="28"/>
        <v>417.73999999999069</v>
      </c>
      <c r="I108" s="970">
        <f t="shared" si="24"/>
        <v>0.9979260241912542</v>
      </c>
    </row>
    <row r="109" spans="1:9" ht="22.5" x14ac:dyDescent="0.3">
      <c r="A109" s="963">
        <v>35701</v>
      </c>
      <c r="B109" s="976" t="s">
        <v>1208</v>
      </c>
      <c r="C109" s="967">
        <v>79999.679999999993</v>
      </c>
      <c r="D109" s="966">
        <f t="shared" si="34"/>
        <v>-26612.049999999996</v>
      </c>
      <c r="E109" s="967">
        <v>53387.63</v>
      </c>
      <c r="F109" s="968">
        <v>51298.01</v>
      </c>
      <c r="G109" s="968">
        <v>51298.01</v>
      </c>
      <c r="H109" s="969">
        <f t="shared" si="28"/>
        <v>2089.6199999999953</v>
      </c>
      <c r="I109" s="970">
        <f t="shared" si="24"/>
        <v>0.96085947250327475</v>
      </c>
    </row>
    <row r="110" spans="1:9" x14ac:dyDescent="0.3">
      <c r="A110" s="963">
        <v>35901</v>
      </c>
      <c r="B110" s="976" t="s">
        <v>1209</v>
      </c>
      <c r="C110" s="967">
        <v>30000</v>
      </c>
      <c r="D110" s="966">
        <f t="shared" si="34"/>
        <v>-28260</v>
      </c>
      <c r="E110" s="967">
        <v>1740</v>
      </c>
      <c r="F110" s="968">
        <v>1740</v>
      </c>
      <c r="G110" s="968">
        <v>1740</v>
      </c>
      <c r="H110" s="969">
        <f t="shared" si="28"/>
        <v>0</v>
      </c>
      <c r="I110" s="970">
        <f t="shared" si="24"/>
        <v>1</v>
      </c>
    </row>
    <row r="111" spans="1:9" ht="22.5" x14ac:dyDescent="0.3">
      <c r="A111" s="958">
        <v>3600</v>
      </c>
      <c r="B111" s="978" t="s">
        <v>1210</v>
      </c>
      <c r="C111" s="960">
        <f>SUM(C112)</f>
        <v>221000.04</v>
      </c>
      <c r="D111" s="960">
        <f t="shared" ref="D111:G111" si="35">SUM(D112)</f>
        <v>385239.40999999992</v>
      </c>
      <c r="E111" s="960">
        <f t="shared" si="29"/>
        <v>606239.44999999995</v>
      </c>
      <c r="F111" s="961">
        <f t="shared" si="35"/>
        <v>569059.44999999995</v>
      </c>
      <c r="G111" s="961">
        <f t="shared" si="35"/>
        <v>569059.44999999995</v>
      </c>
      <c r="H111" s="956">
        <f t="shared" si="28"/>
        <v>37180</v>
      </c>
      <c r="I111" s="962">
        <f t="shared" si="24"/>
        <v>0.93867109769910217</v>
      </c>
    </row>
    <row r="112" spans="1:9" ht="33.75" x14ac:dyDescent="0.3">
      <c r="A112" s="963">
        <v>36101</v>
      </c>
      <c r="B112" s="976" t="s">
        <v>1211</v>
      </c>
      <c r="C112" s="967">
        <v>221000.04</v>
      </c>
      <c r="D112" s="966">
        <f>+E112-C112</f>
        <v>385239.40999999992</v>
      </c>
      <c r="E112" s="967">
        <v>606239.44999999995</v>
      </c>
      <c r="F112" s="968">
        <v>569059.44999999995</v>
      </c>
      <c r="G112" s="968">
        <v>569059.44999999995</v>
      </c>
      <c r="H112" s="969">
        <f t="shared" si="28"/>
        <v>37180</v>
      </c>
      <c r="I112" s="970">
        <f t="shared" si="24"/>
        <v>0.93867109769910217</v>
      </c>
    </row>
    <row r="113" spans="1:9" x14ac:dyDescent="0.3">
      <c r="A113" s="958">
        <v>3700</v>
      </c>
      <c r="B113" s="978" t="s">
        <v>1212</v>
      </c>
      <c r="C113" s="960">
        <f>SUM(C114:C118)</f>
        <v>800799.05</v>
      </c>
      <c r="D113" s="960">
        <f>SUM(D114:D118)</f>
        <v>-247839.65999999997</v>
      </c>
      <c r="E113" s="960">
        <f t="shared" si="29"/>
        <v>552959.39000000013</v>
      </c>
      <c r="F113" s="961">
        <f t="shared" ref="F113:G113" si="36">SUM(F114:F118)</f>
        <v>519944</v>
      </c>
      <c r="G113" s="961">
        <f t="shared" si="36"/>
        <v>519944</v>
      </c>
      <c r="H113" s="956">
        <f t="shared" si="28"/>
        <v>33015.39000000013</v>
      </c>
      <c r="I113" s="962">
        <f t="shared" si="24"/>
        <v>0.94029328265860512</v>
      </c>
    </row>
    <row r="114" spans="1:9" x14ac:dyDescent="0.3">
      <c r="A114" s="963">
        <v>37101</v>
      </c>
      <c r="B114" s="976" t="s">
        <v>1213</v>
      </c>
      <c r="C114" s="967">
        <v>32400</v>
      </c>
      <c r="D114" s="966">
        <f t="shared" ref="D114:D118" si="37">+E114-C114</f>
        <v>-6889</v>
      </c>
      <c r="E114" s="967">
        <v>25511</v>
      </c>
      <c r="F114" s="968">
        <v>24151</v>
      </c>
      <c r="G114" s="968">
        <v>24151</v>
      </c>
      <c r="H114" s="969">
        <f t="shared" si="28"/>
        <v>1360</v>
      </c>
      <c r="I114" s="970">
        <f t="shared" si="24"/>
        <v>0.94668966328250559</v>
      </c>
    </row>
    <row r="115" spans="1:9" x14ac:dyDescent="0.3">
      <c r="A115" s="963">
        <v>37201</v>
      </c>
      <c r="B115" s="976" t="s">
        <v>1214</v>
      </c>
      <c r="C115" s="967">
        <v>4999.8</v>
      </c>
      <c r="D115" s="966">
        <f t="shared" si="37"/>
        <v>-3125</v>
      </c>
      <c r="E115" s="967">
        <v>1874.8</v>
      </c>
      <c r="F115" s="968">
        <v>0</v>
      </c>
      <c r="G115" s="968">
        <v>0</v>
      </c>
      <c r="H115" s="969">
        <f t="shared" si="28"/>
        <v>1874.8</v>
      </c>
      <c r="I115" s="970">
        <f t="shared" si="24"/>
        <v>0</v>
      </c>
    </row>
    <row r="116" spans="1:9" x14ac:dyDescent="0.3">
      <c r="A116" s="963">
        <v>37501</v>
      </c>
      <c r="B116" s="976" t="s">
        <v>1215</v>
      </c>
      <c r="C116" s="967">
        <v>669999.96</v>
      </c>
      <c r="D116" s="966">
        <f t="shared" si="37"/>
        <v>-243226.65999999997</v>
      </c>
      <c r="E116" s="967">
        <v>426773.3</v>
      </c>
      <c r="F116" s="968">
        <v>415015</v>
      </c>
      <c r="G116" s="968">
        <v>415015</v>
      </c>
      <c r="H116" s="969">
        <f t="shared" si="28"/>
        <v>11758.299999999988</v>
      </c>
      <c r="I116" s="970">
        <f t="shared" si="24"/>
        <v>0.97244837012999641</v>
      </c>
    </row>
    <row r="117" spans="1:9" x14ac:dyDescent="0.3">
      <c r="A117" s="963">
        <v>37502</v>
      </c>
      <c r="B117" s="976" t="s">
        <v>1216</v>
      </c>
      <c r="C117" s="967">
        <v>80999.759999999995</v>
      </c>
      <c r="D117" s="966">
        <f t="shared" si="37"/>
        <v>-1419</v>
      </c>
      <c r="E117" s="967">
        <v>79580.759999999995</v>
      </c>
      <c r="F117" s="968">
        <v>68600</v>
      </c>
      <c r="G117" s="968">
        <v>68600</v>
      </c>
      <c r="H117" s="969">
        <f t="shared" si="28"/>
        <v>10980.759999999995</v>
      </c>
      <c r="I117" s="970">
        <f t="shared" si="24"/>
        <v>0.86201740219620926</v>
      </c>
    </row>
    <row r="118" spans="1:9" x14ac:dyDescent="0.3">
      <c r="A118" s="963">
        <v>37901</v>
      </c>
      <c r="B118" s="976" t="s">
        <v>1217</v>
      </c>
      <c r="C118" s="967">
        <v>12399.53</v>
      </c>
      <c r="D118" s="966">
        <f t="shared" si="37"/>
        <v>6819.9999999999982</v>
      </c>
      <c r="E118" s="967">
        <v>19219.53</v>
      </c>
      <c r="F118" s="968">
        <v>12178</v>
      </c>
      <c r="G118" s="968">
        <v>12178</v>
      </c>
      <c r="H118" s="969">
        <f t="shared" si="28"/>
        <v>7041.5299999999988</v>
      </c>
      <c r="I118" s="970">
        <f t="shared" si="24"/>
        <v>0.63362631656445301</v>
      </c>
    </row>
    <row r="119" spans="1:9" x14ac:dyDescent="0.3">
      <c r="A119" s="958">
        <v>3800</v>
      </c>
      <c r="B119" s="978" t="s">
        <v>1218</v>
      </c>
      <c r="C119" s="960">
        <f>SUM(C120:C122)</f>
        <v>104000.04</v>
      </c>
      <c r="D119" s="960">
        <f>SUM(D120:D122)</f>
        <v>-73382.039999999994</v>
      </c>
      <c r="E119" s="960">
        <f t="shared" si="29"/>
        <v>30618</v>
      </c>
      <c r="F119" s="961">
        <f t="shared" ref="F119:G119" si="38">SUM(F120:F122)</f>
        <v>29398</v>
      </c>
      <c r="G119" s="961">
        <f t="shared" si="38"/>
        <v>29398</v>
      </c>
      <c r="H119" s="956">
        <f t="shared" si="28"/>
        <v>1220</v>
      </c>
      <c r="I119" s="962">
        <f t="shared" si="24"/>
        <v>0.96015415768502188</v>
      </c>
    </row>
    <row r="120" spans="1:9" x14ac:dyDescent="0.3">
      <c r="A120" s="963">
        <v>38101</v>
      </c>
      <c r="B120" s="976" t="s">
        <v>1219</v>
      </c>
      <c r="C120" s="967">
        <v>86000.04</v>
      </c>
      <c r="D120" s="966">
        <f t="shared" ref="D120:D122" si="39">+E120-C120</f>
        <v>-56962.039999999994</v>
      </c>
      <c r="E120" s="967">
        <v>29038</v>
      </c>
      <c r="F120" s="968">
        <v>29038</v>
      </c>
      <c r="G120" s="968">
        <v>29038</v>
      </c>
      <c r="H120" s="969">
        <f t="shared" si="28"/>
        <v>0</v>
      </c>
      <c r="I120" s="970">
        <f t="shared" si="24"/>
        <v>1</v>
      </c>
    </row>
    <row r="121" spans="1:9" x14ac:dyDescent="0.3">
      <c r="A121" s="963">
        <v>38201</v>
      </c>
      <c r="B121" s="976" t="s">
        <v>2377</v>
      </c>
      <c r="C121" s="967">
        <v>0</v>
      </c>
      <c r="D121" s="966">
        <f t="shared" si="39"/>
        <v>400</v>
      </c>
      <c r="E121" s="967">
        <v>400</v>
      </c>
      <c r="F121" s="968">
        <v>360</v>
      </c>
      <c r="G121" s="968">
        <v>360</v>
      </c>
      <c r="H121" s="969">
        <f t="shared" si="28"/>
        <v>40</v>
      </c>
      <c r="I121" s="970">
        <f t="shared" si="24"/>
        <v>0.9</v>
      </c>
    </row>
    <row r="122" spans="1:9" x14ac:dyDescent="0.3">
      <c r="A122" s="963">
        <v>38301</v>
      </c>
      <c r="B122" s="976" t="s">
        <v>1220</v>
      </c>
      <c r="C122" s="967">
        <v>18000</v>
      </c>
      <c r="D122" s="966">
        <f t="shared" si="39"/>
        <v>-16820</v>
      </c>
      <c r="E122" s="967">
        <v>1180</v>
      </c>
      <c r="F122" s="968"/>
      <c r="G122" s="968"/>
      <c r="H122" s="969">
        <f t="shared" si="28"/>
        <v>1180</v>
      </c>
      <c r="I122" s="970">
        <f t="shared" si="24"/>
        <v>0</v>
      </c>
    </row>
    <row r="123" spans="1:9" x14ac:dyDescent="0.3">
      <c r="A123" s="958">
        <v>3900</v>
      </c>
      <c r="B123" s="978" t="s">
        <v>1221</v>
      </c>
      <c r="C123" s="960">
        <f>SUM(C124:C126)</f>
        <v>0</v>
      </c>
      <c r="D123" s="960">
        <f>SUM(D124:D126)</f>
        <v>17925</v>
      </c>
      <c r="E123" s="960">
        <f>+E124+E126</f>
        <v>17925</v>
      </c>
      <c r="F123" s="961">
        <f t="shared" ref="F123:G123" si="40">SUM(F124:F126)</f>
        <v>17945.84</v>
      </c>
      <c r="G123" s="961">
        <f t="shared" si="40"/>
        <v>17945.84</v>
      </c>
      <c r="H123" s="956">
        <f t="shared" si="28"/>
        <v>-20.840000000000146</v>
      </c>
      <c r="I123" s="962">
        <f t="shared" si="24"/>
        <v>1.0011626220362622</v>
      </c>
    </row>
    <row r="124" spans="1:9" x14ac:dyDescent="0.3">
      <c r="A124" s="963">
        <v>39201</v>
      </c>
      <c r="B124" s="976" t="s">
        <v>1222</v>
      </c>
      <c r="C124" s="967"/>
      <c r="D124" s="966"/>
      <c r="E124" s="967">
        <f>+C124+D124</f>
        <v>0</v>
      </c>
      <c r="F124" s="968"/>
      <c r="G124" s="968"/>
      <c r="H124" s="969">
        <f t="shared" si="28"/>
        <v>0</v>
      </c>
      <c r="I124" s="970" t="e">
        <f t="shared" si="24"/>
        <v>#DIV/0!</v>
      </c>
    </row>
    <row r="125" spans="1:9" x14ac:dyDescent="0.3">
      <c r="A125" s="963">
        <v>39101</v>
      </c>
      <c r="B125" s="976" t="s">
        <v>1223</v>
      </c>
      <c r="C125" s="967"/>
      <c r="D125" s="966"/>
      <c r="E125" s="967">
        <f t="shared" ref="E125" si="41">+C125+D125</f>
        <v>0</v>
      </c>
      <c r="F125" s="968"/>
      <c r="G125" s="968"/>
      <c r="H125" s="969">
        <f t="shared" si="28"/>
        <v>0</v>
      </c>
      <c r="I125" s="970" t="e">
        <f t="shared" si="24"/>
        <v>#DIV/0!</v>
      </c>
    </row>
    <row r="126" spans="1:9" x14ac:dyDescent="0.3">
      <c r="A126" s="963">
        <v>39501</v>
      </c>
      <c r="B126" s="976" t="s">
        <v>1224</v>
      </c>
      <c r="C126" s="967"/>
      <c r="D126" s="966">
        <f>+E126-C126</f>
        <v>17925</v>
      </c>
      <c r="E126" s="967">
        <v>17925</v>
      </c>
      <c r="F126" s="968">
        <v>17945.84</v>
      </c>
      <c r="G126" s="968">
        <v>17945.84</v>
      </c>
      <c r="H126" s="969">
        <f t="shared" si="28"/>
        <v>-20.840000000000146</v>
      </c>
      <c r="I126" s="970">
        <f t="shared" si="24"/>
        <v>1.0011626220362622</v>
      </c>
    </row>
    <row r="127" spans="1:9" x14ac:dyDescent="0.3">
      <c r="A127" s="958">
        <v>5000</v>
      </c>
      <c r="B127" s="978" t="s">
        <v>1225</v>
      </c>
      <c r="C127" s="960">
        <f>+C128+C132</f>
        <v>0</v>
      </c>
      <c r="D127" s="960">
        <f>+D128+D132+D134</f>
        <v>1085056.1199999999</v>
      </c>
      <c r="E127" s="960">
        <f>+C127+D127</f>
        <v>1085056.1199999999</v>
      </c>
      <c r="F127" s="960">
        <f t="shared" ref="F127:G127" si="42">+F128+F132+F134</f>
        <v>1084953.1199999999</v>
      </c>
      <c r="G127" s="960">
        <f t="shared" si="42"/>
        <v>1084953.1199999999</v>
      </c>
      <c r="H127" s="956">
        <f t="shared" si="28"/>
        <v>103</v>
      </c>
      <c r="I127" s="962">
        <f t="shared" si="24"/>
        <v>0.99990507403432738</v>
      </c>
    </row>
    <row r="128" spans="1:9" x14ac:dyDescent="0.3">
      <c r="A128" s="958">
        <v>5100</v>
      </c>
      <c r="B128" s="978" t="s">
        <v>1226</v>
      </c>
      <c r="C128" s="960">
        <f>SUM(C129:C131)</f>
        <v>0</v>
      </c>
      <c r="D128" s="960">
        <f>SUM(D129:D131)</f>
        <v>115465.13</v>
      </c>
      <c r="E128" s="960">
        <f t="shared" si="29"/>
        <v>115465.13</v>
      </c>
      <c r="F128" s="960">
        <f>+F129+F130+F131</f>
        <v>115363.13</v>
      </c>
      <c r="G128" s="960">
        <f>+G129+G130+G131</f>
        <v>115363.13</v>
      </c>
      <c r="H128" s="956">
        <f t="shared" si="28"/>
        <v>102</v>
      </c>
      <c r="I128" s="962">
        <f t="shared" si="24"/>
        <v>0.99911661641917349</v>
      </c>
    </row>
    <row r="129" spans="1:11" x14ac:dyDescent="0.3">
      <c r="A129" s="963">
        <v>51101</v>
      </c>
      <c r="B129" s="976" t="s">
        <v>1227</v>
      </c>
      <c r="C129" s="967"/>
      <c r="D129" s="966">
        <f>+E129-C129</f>
        <v>102530</v>
      </c>
      <c r="E129" s="967">
        <v>102530</v>
      </c>
      <c r="F129" s="968">
        <v>102428</v>
      </c>
      <c r="G129" s="968">
        <v>102428</v>
      </c>
      <c r="H129" s="969">
        <f t="shared" si="28"/>
        <v>102</v>
      </c>
      <c r="I129" s="970">
        <f t="shared" si="24"/>
        <v>0.99900516921876525</v>
      </c>
    </row>
    <row r="130" spans="1:11" x14ac:dyDescent="0.3">
      <c r="A130" s="963">
        <v>51501</v>
      </c>
      <c r="B130" s="976" t="s">
        <v>1228</v>
      </c>
      <c r="C130" s="967"/>
      <c r="D130" s="966">
        <f>+E130-C130</f>
        <v>12935.13</v>
      </c>
      <c r="E130" s="967">
        <v>12935.13</v>
      </c>
      <c r="F130" s="968">
        <v>12935.13</v>
      </c>
      <c r="G130" s="968">
        <v>12935.13</v>
      </c>
      <c r="H130" s="969">
        <f t="shared" si="28"/>
        <v>0</v>
      </c>
      <c r="I130" s="970">
        <f t="shared" si="24"/>
        <v>1</v>
      </c>
    </row>
    <row r="131" spans="1:11" x14ac:dyDescent="0.3">
      <c r="A131" s="963">
        <v>51901</v>
      </c>
      <c r="B131" s="976" t="s">
        <v>1229</v>
      </c>
      <c r="C131" s="967"/>
      <c r="D131" s="966"/>
      <c r="E131" s="967">
        <f t="shared" si="29"/>
        <v>0</v>
      </c>
      <c r="F131" s="968"/>
      <c r="G131" s="968"/>
      <c r="H131" s="969">
        <f t="shared" si="28"/>
        <v>0</v>
      </c>
      <c r="I131" s="970" t="e">
        <f t="shared" si="24"/>
        <v>#DIV/0!</v>
      </c>
    </row>
    <row r="132" spans="1:11" x14ac:dyDescent="0.3">
      <c r="A132" s="958">
        <v>5400</v>
      </c>
      <c r="B132" s="978" t="s">
        <v>1230</v>
      </c>
      <c r="C132" s="960">
        <f>SUM(C133:C133)</f>
        <v>0</v>
      </c>
      <c r="D132" s="960">
        <f>SUM(D133:D133)</f>
        <v>936901</v>
      </c>
      <c r="E132" s="960">
        <f t="shared" si="29"/>
        <v>936901</v>
      </c>
      <c r="F132" s="961">
        <f t="shared" ref="F132:G134" si="43">SUM(F133:F133)</f>
        <v>936900</v>
      </c>
      <c r="G132" s="961">
        <f t="shared" si="43"/>
        <v>936900</v>
      </c>
      <c r="H132" s="988">
        <f t="shared" si="28"/>
        <v>1</v>
      </c>
      <c r="I132" s="962">
        <f t="shared" si="24"/>
        <v>0.99999893265136874</v>
      </c>
    </row>
    <row r="133" spans="1:11" x14ac:dyDescent="0.3">
      <c r="A133" s="963">
        <v>54101</v>
      </c>
      <c r="B133" s="976" t="s">
        <v>1231</v>
      </c>
      <c r="C133" s="967"/>
      <c r="D133" s="966">
        <f>+E133-C133</f>
        <v>936901</v>
      </c>
      <c r="E133" s="967">
        <v>936901</v>
      </c>
      <c r="F133" s="989">
        <v>936900</v>
      </c>
      <c r="G133" s="989">
        <v>936900</v>
      </c>
      <c r="H133" s="969">
        <f t="shared" si="28"/>
        <v>1</v>
      </c>
      <c r="I133" s="970">
        <f t="shared" si="24"/>
        <v>0.99999893265136874</v>
      </c>
    </row>
    <row r="134" spans="1:11" ht="22.5" x14ac:dyDescent="0.3">
      <c r="A134" s="958">
        <v>5600</v>
      </c>
      <c r="B134" s="978" t="s">
        <v>1232</v>
      </c>
      <c r="C134" s="960">
        <f>SUM(C135:C135)</f>
        <v>0</v>
      </c>
      <c r="D134" s="960">
        <f>SUM(D135:D135)</f>
        <v>32689.99</v>
      </c>
      <c r="E134" s="960">
        <f t="shared" ref="E134" si="44">+C134+D134</f>
        <v>32689.99</v>
      </c>
      <c r="F134" s="961">
        <f t="shared" si="43"/>
        <v>32689.99</v>
      </c>
      <c r="G134" s="961">
        <f t="shared" si="43"/>
        <v>32689.99</v>
      </c>
      <c r="H134" s="988">
        <f t="shared" si="28"/>
        <v>0</v>
      </c>
      <c r="I134" s="962">
        <f t="shared" si="24"/>
        <v>1</v>
      </c>
    </row>
    <row r="135" spans="1:11" x14ac:dyDescent="0.3">
      <c r="A135" s="963">
        <v>56401</v>
      </c>
      <c r="B135" s="976" t="s">
        <v>1233</v>
      </c>
      <c r="C135" s="967">
        <v>0</v>
      </c>
      <c r="D135" s="966">
        <f>+E135-C135</f>
        <v>32689.99</v>
      </c>
      <c r="E135" s="967">
        <v>32689.99</v>
      </c>
      <c r="F135" s="989">
        <v>32689.99</v>
      </c>
      <c r="G135" s="989">
        <v>32689.99</v>
      </c>
      <c r="H135" s="969"/>
      <c r="I135" s="970"/>
    </row>
    <row r="136" spans="1:11" x14ac:dyDescent="0.3">
      <c r="A136" s="963"/>
      <c r="B136" s="976"/>
      <c r="C136" s="967"/>
      <c r="D136" s="966"/>
      <c r="E136" s="967"/>
      <c r="F136" s="989"/>
      <c r="G136" s="989"/>
      <c r="H136" s="969"/>
      <c r="I136" s="970"/>
    </row>
    <row r="137" spans="1:11" x14ac:dyDescent="0.3">
      <c r="A137" s="958">
        <v>6000</v>
      </c>
      <c r="B137" s="978" t="s">
        <v>1234</v>
      </c>
      <c r="C137" s="960">
        <f>+C138+C140+C150+C153+C161+C170+C172</f>
        <v>333334145</v>
      </c>
      <c r="D137" s="960">
        <f>+D140+D150+D153</f>
        <v>364703165.90999997</v>
      </c>
      <c r="E137" s="960">
        <f t="shared" si="29"/>
        <v>698037310.90999997</v>
      </c>
      <c r="F137" s="961">
        <f>+F138+F140+F150+F153+F161+F170+F172</f>
        <v>531283069.05000001</v>
      </c>
      <c r="G137" s="961">
        <f>+G138+G140+G150+G153+G161+G170+G172</f>
        <v>531283069.05000001</v>
      </c>
      <c r="H137" s="956">
        <f t="shared" si="28"/>
        <v>166754241.85999995</v>
      </c>
      <c r="I137" s="962">
        <f t="shared" ref="I137:I173" si="45">+F137/E137</f>
        <v>0.76110984433968165</v>
      </c>
      <c r="K137" s="990"/>
    </row>
    <row r="138" spans="1:11" x14ac:dyDescent="0.3">
      <c r="A138" s="975">
        <v>611</v>
      </c>
      <c r="B138" s="978" t="s">
        <v>1235</v>
      </c>
      <c r="C138" s="960">
        <f>SUM(C139)</f>
        <v>0</v>
      </c>
      <c r="D138" s="960">
        <f t="shared" ref="D138:G138" si="46">SUM(D139)</f>
        <v>0</v>
      </c>
      <c r="E138" s="960">
        <f t="shared" si="29"/>
        <v>0</v>
      </c>
      <c r="F138" s="961">
        <f t="shared" si="46"/>
        <v>0</v>
      </c>
      <c r="G138" s="961">
        <f t="shared" si="46"/>
        <v>0</v>
      </c>
      <c r="H138" s="956">
        <f t="shared" si="28"/>
        <v>0</v>
      </c>
      <c r="I138" s="962" t="e">
        <f t="shared" si="45"/>
        <v>#DIV/0!</v>
      </c>
    </row>
    <row r="139" spans="1:11" x14ac:dyDescent="0.3">
      <c r="A139" s="964">
        <v>61102</v>
      </c>
      <c r="B139" s="991" t="s">
        <v>1236</v>
      </c>
      <c r="C139" s="967"/>
      <c r="D139" s="966"/>
      <c r="E139" s="967">
        <f t="shared" si="29"/>
        <v>0</v>
      </c>
      <c r="F139" s="974"/>
      <c r="G139" s="974"/>
      <c r="H139" s="969">
        <f t="shared" si="28"/>
        <v>0</v>
      </c>
      <c r="I139" s="970" t="e">
        <f t="shared" si="45"/>
        <v>#DIV/0!</v>
      </c>
    </row>
    <row r="140" spans="1:11" x14ac:dyDescent="0.3">
      <c r="A140" s="975">
        <v>612</v>
      </c>
      <c r="B140" s="978" t="s">
        <v>1237</v>
      </c>
      <c r="C140" s="960">
        <f t="shared" ref="C140:D140" si="47">SUM(C141:C149)</f>
        <v>0</v>
      </c>
      <c r="D140" s="960">
        <f t="shared" si="47"/>
        <v>361126745</v>
      </c>
      <c r="E140" s="960">
        <f>+C140+D140</f>
        <v>361126745</v>
      </c>
      <c r="F140" s="961">
        <f>SUM(F141:F149)</f>
        <v>297441421.69</v>
      </c>
      <c r="G140" s="961">
        <f>SUM(G141:G149)</f>
        <v>297441421.69</v>
      </c>
      <c r="H140" s="956">
        <f t="shared" si="28"/>
        <v>63685323.310000002</v>
      </c>
      <c r="I140" s="962">
        <f t="shared" si="45"/>
        <v>0.82364827808585594</v>
      </c>
    </row>
    <row r="141" spans="1:11" x14ac:dyDescent="0.3">
      <c r="A141" s="964">
        <v>61201</v>
      </c>
      <c r="B141" s="976" t="s">
        <v>1238</v>
      </c>
      <c r="C141" s="967">
        <v>0</v>
      </c>
      <c r="D141" s="966">
        <f t="shared" ref="D141:D149" si="48">+E141-C141</f>
        <v>62041596.719999999</v>
      </c>
      <c r="E141" s="967">
        <v>62041596.719999999</v>
      </c>
      <c r="F141" s="968">
        <v>55828644.219999999</v>
      </c>
      <c r="G141" s="968">
        <v>55828644.219999999</v>
      </c>
      <c r="H141" s="969">
        <f t="shared" si="28"/>
        <v>6212952.5</v>
      </c>
      <c r="I141" s="970">
        <f t="shared" si="45"/>
        <v>0.89985827527876683</v>
      </c>
    </row>
    <row r="142" spans="1:11" x14ac:dyDescent="0.3">
      <c r="A142" s="964">
        <v>61203</v>
      </c>
      <c r="B142" s="991" t="s">
        <v>1239</v>
      </c>
      <c r="C142" s="967">
        <v>0</v>
      </c>
      <c r="D142" s="966">
        <f t="shared" si="48"/>
        <v>19435612.300000001</v>
      </c>
      <c r="E142" s="967">
        <v>19435612.300000001</v>
      </c>
      <c r="F142" s="968">
        <v>16062400.49</v>
      </c>
      <c r="G142" s="968">
        <v>16062400.49</v>
      </c>
      <c r="H142" s="969">
        <f t="shared" si="28"/>
        <v>3373211.8100000005</v>
      </c>
      <c r="I142" s="970">
        <f t="shared" si="45"/>
        <v>0.82644170104175207</v>
      </c>
    </row>
    <row r="143" spans="1:11" ht="45" x14ac:dyDescent="0.3">
      <c r="A143" s="964">
        <v>61211</v>
      </c>
      <c r="B143" s="991" t="s">
        <v>1240</v>
      </c>
      <c r="C143" s="967">
        <v>0</v>
      </c>
      <c r="D143" s="966">
        <f t="shared" si="48"/>
        <v>15717618.560000001</v>
      </c>
      <c r="E143" s="967">
        <v>15717618.560000001</v>
      </c>
      <c r="F143" s="968">
        <v>10136209.029999999</v>
      </c>
      <c r="G143" s="968">
        <v>10136209.029999999</v>
      </c>
      <c r="H143" s="969">
        <f t="shared" si="28"/>
        <v>5581409.5300000012</v>
      </c>
      <c r="I143" s="970">
        <f t="shared" si="45"/>
        <v>0.64489470789142234</v>
      </c>
    </row>
    <row r="144" spans="1:11" ht="22.5" x14ac:dyDescent="0.3">
      <c r="A144" s="964">
        <v>61212</v>
      </c>
      <c r="B144" s="991" t="s">
        <v>1241</v>
      </c>
      <c r="C144" s="967">
        <v>0</v>
      </c>
      <c r="D144" s="966">
        <f t="shared" si="48"/>
        <v>1766269</v>
      </c>
      <c r="E144" s="967">
        <v>1766269</v>
      </c>
      <c r="F144" s="968">
        <v>1745984.86</v>
      </c>
      <c r="G144" s="968">
        <v>1745984.86</v>
      </c>
      <c r="H144" s="969">
        <f t="shared" si="28"/>
        <v>20284.139999999898</v>
      </c>
      <c r="I144" s="970">
        <f t="shared" si="45"/>
        <v>0.98851582629825929</v>
      </c>
    </row>
    <row r="145" spans="1:9" ht="22.5" x14ac:dyDescent="0.3">
      <c r="A145" s="964">
        <v>61213</v>
      </c>
      <c r="B145" s="991" t="s">
        <v>1242</v>
      </c>
      <c r="C145" s="967">
        <v>0</v>
      </c>
      <c r="D145" s="966">
        <f t="shared" si="48"/>
        <v>66704326</v>
      </c>
      <c r="E145" s="967">
        <v>66704326</v>
      </c>
      <c r="F145" s="968">
        <v>57038271.840000004</v>
      </c>
      <c r="G145" s="968">
        <v>57038271.840000004</v>
      </c>
      <c r="H145" s="969">
        <f t="shared" si="28"/>
        <v>9666054.1599999964</v>
      </c>
      <c r="I145" s="970">
        <f t="shared" si="45"/>
        <v>0.85509104521946599</v>
      </c>
    </row>
    <row r="146" spans="1:9" ht="22.5" x14ac:dyDescent="0.3">
      <c r="A146" s="964">
        <v>61214</v>
      </c>
      <c r="B146" s="991" t="s">
        <v>1243</v>
      </c>
      <c r="C146" s="967">
        <v>0</v>
      </c>
      <c r="D146" s="966">
        <f t="shared" si="48"/>
        <v>126294390</v>
      </c>
      <c r="E146" s="967">
        <v>126294390</v>
      </c>
      <c r="F146" s="968">
        <v>103147388.51000001</v>
      </c>
      <c r="G146" s="968">
        <v>103147388.51000001</v>
      </c>
      <c r="H146" s="969">
        <f t="shared" si="28"/>
        <v>23147001.489999995</v>
      </c>
      <c r="I146" s="970">
        <f t="shared" si="45"/>
        <v>0.81672185526213792</v>
      </c>
    </row>
    <row r="147" spans="1:9" ht="22.5" x14ac:dyDescent="0.3">
      <c r="A147" s="964">
        <v>61215</v>
      </c>
      <c r="B147" s="991" t="s">
        <v>1244</v>
      </c>
      <c r="C147" s="967">
        <v>0</v>
      </c>
      <c r="D147" s="966">
        <f t="shared" si="48"/>
        <v>50143806.479999997</v>
      </c>
      <c r="E147" s="967">
        <v>50143806.479999997</v>
      </c>
      <c r="F147" s="968">
        <v>39532814.899999999</v>
      </c>
      <c r="G147" s="968">
        <v>39532814.899999999</v>
      </c>
      <c r="H147" s="969">
        <f t="shared" si="28"/>
        <v>10610991.579999998</v>
      </c>
      <c r="I147" s="970">
        <f t="shared" si="45"/>
        <v>0.78838878966573422</v>
      </c>
    </row>
    <row r="148" spans="1:9" ht="22.5" x14ac:dyDescent="0.3">
      <c r="A148" s="964">
        <v>61218</v>
      </c>
      <c r="B148" s="991" t="s">
        <v>1245</v>
      </c>
      <c r="C148" s="967">
        <v>0</v>
      </c>
      <c r="D148" s="966">
        <f t="shared" si="48"/>
        <v>9729392</v>
      </c>
      <c r="E148" s="967">
        <v>9729392</v>
      </c>
      <c r="F148" s="968">
        <v>5755535.2300000004</v>
      </c>
      <c r="G148" s="968">
        <v>5755535.2300000004</v>
      </c>
      <c r="H148" s="969">
        <f t="shared" si="28"/>
        <v>3973856.7699999996</v>
      </c>
      <c r="I148" s="970">
        <f t="shared" si="45"/>
        <v>0.59156165462343391</v>
      </c>
    </row>
    <row r="149" spans="1:9" ht="22.5" x14ac:dyDescent="0.3">
      <c r="A149" s="964">
        <v>61222</v>
      </c>
      <c r="B149" s="991" t="s">
        <v>1246</v>
      </c>
      <c r="C149" s="967">
        <v>0</v>
      </c>
      <c r="D149" s="966">
        <f t="shared" si="48"/>
        <v>9293733.9399999995</v>
      </c>
      <c r="E149" s="967">
        <v>9293733.9399999995</v>
      </c>
      <c r="F149" s="968">
        <v>8194172.6100000003</v>
      </c>
      <c r="G149" s="968">
        <v>8194172.6100000003</v>
      </c>
      <c r="H149" s="969">
        <f t="shared" si="28"/>
        <v>1099561.3299999991</v>
      </c>
      <c r="I149" s="970">
        <f t="shared" si="45"/>
        <v>0.88168788378290941</v>
      </c>
    </row>
    <row r="150" spans="1:9" ht="33.75" x14ac:dyDescent="0.3">
      <c r="A150" s="975">
        <v>613</v>
      </c>
      <c r="B150" s="978" t="s">
        <v>1247</v>
      </c>
      <c r="C150" s="960">
        <f>SUM(C151:C152)</f>
        <v>0</v>
      </c>
      <c r="D150" s="960">
        <f>SUM(D151:D152)</f>
        <v>0</v>
      </c>
      <c r="E150" s="960">
        <f t="shared" ref="E150" si="49">+C150+D150</f>
        <v>0</v>
      </c>
      <c r="F150" s="961">
        <f t="shared" ref="F150:G150" si="50">SUM(F151)</f>
        <v>0</v>
      </c>
      <c r="G150" s="961">
        <f t="shared" si="50"/>
        <v>0</v>
      </c>
      <c r="H150" s="956">
        <f t="shared" si="28"/>
        <v>0</v>
      </c>
      <c r="I150" s="962" t="e">
        <f t="shared" si="45"/>
        <v>#DIV/0!</v>
      </c>
    </row>
    <row r="151" spans="1:9" ht="22.5" x14ac:dyDescent="0.3">
      <c r="A151" s="964">
        <v>61311</v>
      </c>
      <c r="B151" s="991" t="s">
        <v>1248</v>
      </c>
      <c r="C151" s="967"/>
      <c r="D151" s="966"/>
      <c r="E151" s="967"/>
      <c r="F151" s="968"/>
      <c r="G151" s="968"/>
      <c r="H151" s="969">
        <f t="shared" si="28"/>
        <v>0</v>
      </c>
      <c r="I151" s="970" t="e">
        <f t="shared" si="45"/>
        <v>#DIV/0!</v>
      </c>
    </row>
    <row r="152" spans="1:9" x14ac:dyDescent="0.3">
      <c r="A152" s="964">
        <v>61313</v>
      </c>
      <c r="B152" s="991" t="s">
        <v>1249</v>
      </c>
      <c r="C152" s="967"/>
      <c r="D152" s="966"/>
      <c r="E152" s="967"/>
      <c r="F152" s="968"/>
      <c r="G152" s="968"/>
      <c r="H152" s="969">
        <f t="shared" si="28"/>
        <v>0</v>
      </c>
      <c r="I152" s="970" t="e">
        <f t="shared" si="45"/>
        <v>#DIV/0!</v>
      </c>
    </row>
    <row r="153" spans="1:9" ht="22.5" x14ac:dyDescent="0.3">
      <c r="A153" s="975">
        <v>614</v>
      </c>
      <c r="B153" s="978" t="s">
        <v>1250</v>
      </c>
      <c r="C153" s="960">
        <f>SUM(C154:C160)</f>
        <v>269158952</v>
      </c>
      <c r="D153" s="960">
        <f>SUM(D154:D160)</f>
        <v>3576420.9099999964</v>
      </c>
      <c r="E153" s="960">
        <f t="shared" ref="E153:E169" si="51">+C153+D153</f>
        <v>272735372.90999997</v>
      </c>
      <c r="F153" s="961">
        <f t="shared" ref="F153:G153" si="52">SUM(F154:F160)</f>
        <v>189141148.73000002</v>
      </c>
      <c r="G153" s="961">
        <f t="shared" si="52"/>
        <v>189141148.73000002</v>
      </c>
      <c r="H153" s="956">
        <f t="shared" si="28"/>
        <v>83594224.179999948</v>
      </c>
      <c r="I153" s="962">
        <f t="shared" si="45"/>
        <v>0.69349694801933437</v>
      </c>
    </row>
    <row r="154" spans="1:9" x14ac:dyDescent="0.3">
      <c r="A154" s="964">
        <v>61403</v>
      </c>
      <c r="B154" s="991" t="s">
        <v>1239</v>
      </c>
      <c r="C154" s="967"/>
      <c r="D154" s="966"/>
      <c r="E154" s="967">
        <f t="shared" si="51"/>
        <v>0</v>
      </c>
      <c r="F154" s="968"/>
      <c r="G154" s="968"/>
      <c r="H154" s="969">
        <f t="shared" si="28"/>
        <v>0</v>
      </c>
      <c r="I154" s="970" t="e">
        <f t="shared" si="45"/>
        <v>#DIV/0!</v>
      </c>
    </row>
    <row r="155" spans="1:9" x14ac:dyDescent="0.3">
      <c r="A155" s="964">
        <v>61416</v>
      </c>
      <c r="B155" s="991" t="s">
        <v>1251</v>
      </c>
      <c r="C155" s="967">
        <v>99158952</v>
      </c>
      <c r="D155" s="966">
        <f>+E155-C155</f>
        <v>2349372.1899999976</v>
      </c>
      <c r="E155" s="967">
        <v>101508324.19</v>
      </c>
      <c r="F155" s="968">
        <v>46274037.740000002</v>
      </c>
      <c r="G155" s="968">
        <v>46274037.740000002</v>
      </c>
      <c r="H155" s="969">
        <f t="shared" si="28"/>
        <v>55234286.449999996</v>
      </c>
      <c r="I155" s="970">
        <f t="shared" si="45"/>
        <v>0.45586446342455378</v>
      </c>
    </row>
    <row r="156" spans="1:9" x14ac:dyDescent="0.3">
      <c r="A156" s="964">
        <v>61418</v>
      </c>
      <c r="B156" s="992" t="s">
        <v>1252</v>
      </c>
      <c r="C156" s="967"/>
      <c r="D156" s="966"/>
      <c r="E156" s="967">
        <f t="shared" si="51"/>
        <v>0</v>
      </c>
      <c r="F156" s="968"/>
      <c r="G156" s="968"/>
      <c r="H156" s="969">
        <f t="shared" si="28"/>
        <v>0</v>
      </c>
      <c r="I156" s="970" t="e">
        <f t="shared" si="45"/>
        <v>#DIV/0!</v>
      </c>
    </row>
    <row r="157" spans="1:9" x14ac:dyDescent="0.3">
      <c r="A157" s="964">
        <v>61422</v>
      </c>
      <c r="B157" s="992" t="s">
        <v>1253</v>
      </c>
      <c r="C157" s="967"/>
      <c r="D157" s="966"/>
      <c r="E157" s="967">
        <f t="shared" si="51"/>
        <v>0</v>
      </c>
      <c r="F157" s="968"/>
      <c r="G157" s="968"/>
      <c r="H157" s="969">
        <f t="shared" ref="H157:H173" si="53">+E157-F157</f>
        <v>0</v>
      </c>
      <c r="I157" s="970" t="e">
        <f t="shared" si="45"/>
        <v>#DIV/0!</v>
      </c>
    </row>
    <row r="158" spans="1:9" x14ac:dyDescent="0.3">
      <c r="A158" s="964">
        <v>61424</v>
      </c>
      <c r="B158" s="993" t="s">
        <v>1254</v>
      </c>
      <c r="C158" s="967"/>
      <c r="D158" s="966"/>
      <c r="E158" s="967">
        <f t="shared" si="51"/>
        <v>0</v>
      </c>
      <c r="F158" s="968"/>
      <c r="G158" s="968"/>
      <c r="H158" s="969">
        <f t="shared" si="53"/>
        <v>0</v>
      </c>
      <c r="I158" s="970" t="e">
        <f t="shared" si="45"/>
        <v>#DIV/0!</v>
      </c>
    </row>
    <row r="159" spans="1:9" x14ac:dyDescent="0.3">
      <c r="A159" s="964">
        <v>61425</v>
      </c>
      <c r="B159" s="991" t="s">
        <v>1249</v>
      </c>
      <c r="C159" s="967">
        <v>170000000</v>
      </c>
      <c r="D159" s="966">
        <f>+E159-C159</f>
        <v>1227048.7199999988</v>
      </c>
      <c r="E159" s="967">
        <v>171227048.72</v>
      </c>
      <c r="F159" s="968">
        <v>142867110.99000001</v>
      </c>
      <c r="G159" s="968">
        <v>142867110.99000001</v>
      </c>
      <c r="H159" s="969">
        <f t="shared" si="53"/>
        <v>28359937.729999989</v>
      </c>
      <c r="I159" s="970">
        <f t="shared" si="45"/>
        <v>0.83437232644022419</v>
      </c>
    </row>
    <row r="160" spans="1:9" x14ac:dyDescent="0.3">
      <c r="A160" s="964">
        <v>61427</v>
      </c>
      <c r="B160" s="991" t="s">
        <v>1255</v>
      </c>
      <c r="C160" s="967"/>
      <c r="D160" s="966"/>
      <c r="E160" s="967">
        <f t="shared" si="51"/>
        <v>0</v>
      </c>
      <c r="F160" s="968"/>
      <c r="G160" s="968"/>
      <c r="H160" s="969">
        <f t="shared" si="53"/>
        <v>0</v>
      </c>
      <c r="I160" s="970" t="e">
        <f t="shared" si="45"/>
        <v>#DIV/0!</v>
      </c>
    </row>
    <row r="161" spans="1:9" x14ac:dyDescent="0.3">
      <c r="A161" s="975">
        <v>622</v>
      </c>
      <c r="B161" s="978" t="s">
        <v>1237</v>
      </c>
      <c r="C161" s="960">
        <f>SUM(C162:C169)</f>
        <v>0</v>
      </c>
      <c r="D161" s="960">
        <f>SUM(D162:D169)</f>
        <v>0</v>
      </c>
      <c r="E161" s="960">
        <f t="shared" si="51"/>
        <v>0</v>
      </c>
      <c r="F161" s="961">
        <f t="shared" ref="F161:G161" si="54">SUM(F162:F169)</f>
        <v>0</v>
      </c>
      <c r="G161" s="961">
        <f t="shared" si="54"/>
        <v>0</v>
      </c>
      <c r="H161" s="956">
        <f t="shared" si="53"/>
        <v>0</v>
      </c>
      <c r="I161" s="962" t="e">
        <f t="shared" si="45"/>
        <v>#DIV/0!</v>
      </c>
    </row>
    <row r="162" spans="1:9" x14ac:dyDescent="0.3">
      <c r="A162" s="964">
        <v>62201</v>
      </c>
      <c r="B162" s="991" t="s">
        <v>1238</v>
      </c>
      <c r="C162" s="967"/>
      <c r="D162" s="966"/>
      <c r="E162" s="967">
        <f t="shared" si="51"/>
        <v>0</v>
      </c>
      <c r="F162" s="974"/>
      <c r="G162" s="974"/>
      <c r="H162" s="969">
        <f t="shared" si="53"/>
        <v>0</v>
      </c>
      <c r="I162" s="970" t="e">
        <f t="shared" si="45"/>
        <v>#DIV/0!</v>
      </c>
    </row>
    <row r="163" spans="1:9" x14ac:dyDescent="0.3">
      <c r="A163" s="964">
        <v>62202</v>
      </c>
      <c r="B163" s="991" t="s">
        <v>1256</v>
      </c>
      <c r="C163" s="967"/>
      <c r="D163" s="966"/>
      <c r="E163" s="967">
        <f t="shared" si="51"/>
        <v>0</v>
      </c>
      <c r="F163" s="974"/>
      <c r="G163" s="974"/>
      <c r="H163" s="969">
        <f t="shared" si="53"/>
        <v>0</v>
      </c>
      <c r="I163" s="970" t="e">
        <f t="shared" si="45"/>
        <v>#DIV/0!</v>
      </c>
    </row>
    <row r="164" spans="1:9" ht="22.5" x14ac:dyDescent="0.3">
      <c r="A164" s="964">
        <v>62211</v>
      </c>
      <c r="B164" s="991" t="s">
        <v>1257</v>
      </c>
      <c r="C164" s="967"/>
      <c r="D164" s="966"/>
      <c r="E164" s="967">
        <f t="shared" si="51"/>
        <v>0</v>
      </c>
      <c r="F164" s="974"/>
      <c r="G164" s="974"/>
      <c r="H164" s="969">
        <f t="shared" si="53"/>
        <v>0</v>
      </c>
      <c r="I164" s="970" t="e">
        <f t="shared" si="45"/>
        <v>#DIV/0!</v>
      </c>
    </row>
    <row r="165" spans="1:9" ht="22.5" x14ac:dyDescent="0.3">
      <c r="A165" s="964">
        <v>62213</v>
      </c>
      <c r="B165" s="991" t="s">
        <v>1242</v>
      </c>
      <c r="C165" s="967"/>
      <c r="D165" s="966"/>
      <c r="E165" s="967">
        <f t="shared" si="51"/>
        <v>0</v>
      </c>
      <c r="F165" s="974"/>
      <c r="G165" s="974"/>
      <c r="H165" s="969">
        <f t="shared" si="53"/>
        <v>0</v>
      </c>
      <c r="I165" s="970" t="e">
        <f t="shared" si="45"/>
        <v>#DIV/0!</v>
      </c>
    </row>
    <row r="166" spans="1:9" ht="22.5" x14ac:dyDescent="0.3">
      <c r="A166" s="964">
        <v>62214</v>
      </c>
      <c r="B166" s="991" t="s">
        <v>1243</v>
      </c>
      <c r="C166" s="967"/>
      <c r="D166" s="966"/>
      <c r="E166" s="967">
        <f t="shared" si="51"/>
        <v>0</v>
      </c>
      <c r="F166" s="974"/>
      <c r="G166" s="974"/>
      <c r="H166" s="969">
        <f t="shared" si="53"/>
        <v>0</v>
      </c>
      <c r="I166" s="970" t="e">
        <f t="shared" si="45"/>
        <v>#DIV/0!</v>
      </c>
    </row>
    <row r="167" spans="1:9" ht="22.5" x14ac:dyDescent="0.3">
      <c r="A167" s="964">
        <v>62215</v>
      </c>
      <c r="B167" s="991" t="s">
        <v>1244</v>
      </c>
      <c r="C167" s="967"/>
      <c r="D167" s="966"/>
      <c r="E167" s="967">
        <f t="shared" si="51"/>
        <v>0</v>
      </c>
      <c r="F167" s="974"/>
      <c r="G167" s="974"/>
      <c r="H167" s="969">
        <f t="shared" si="53"/>
        <v>0</v>
      </c>
      <c r="I167" s="970" t="e">
        <f t="shared" si="45"/>
        <v>#DIV/0!</v>
      </c>
    </row>
    <row r="168" spans="1:9" ht="22.5" x14ac:dyDescent="0.3">
      <c r="A168" s="964">
        <v>62217</v>
      </c>
      <c r="B168" s="991" t="s">
        <v>1258</v>
      </c>
      <c r="C168" s="967"/>
      <c r="D168" s="966"/>
      <c r="E168" s="967">
        <f t="shared" si="51"/>
        <v>0</v>
      </c>
      <c r="F168" s="974"/>
      <c r="G168" s="974"/>
      <c r="H168" s="969">
        <f t="shared" si="53"/>
        <v>0</v>
      </c>
      <c r="I168" s="970" t="e">
        <f t="shared" si="45"/>
        <v>#DIV/0!</v>
      </c>
    </row>
    <row r="169" spans="1:9" x14ac:dyDescent="0.3">
      <c r="A169" s="964">
        <v>62220</v>
      </c>
      <c r="B169" s="991" t="s">
        <v>1259</v>
      </c>
      <c r="C169" s="967"/>
      <c r="D169" s="966"/>
      <c r="E169" s="967">
        <f t="shared" si="51"/>
        <v>0</v>
      </c>
      <c r="F169" s="974"/>
      <c r="G169" s="974"/>
      <c r="H169" s="969">
        <f t="shared" si="53"/>
        <v>0</v>
      </c>
      <c r="I169" s="970" t="e">
        <f t="shared" si="45"/>
        <v>#DIV/0!</v>
      </c>
    </row>
    <row r="170" spans="1:9" ht="22.5" x14ac:dyDescent="0.3">
      <c r="A170" s="975">
        <v>624</v>
      </c>
      <c r="B170" s="978" t="s">
        <v>1260</v>
      </c>
      <c r="C170" s="960">
        <f>SUM(C171)</f>
        <v>0</v>
      </c>
      <c r="D170" s="960">
        <f>SUM(D171:D173)</f>
        <v>0</v>
      </c>
      <c r="E170" s="994">
        <f>+C170+D170</f>
        <v>0</v>
      </c>
      <c r="F170" s="961">
        <f>SUM(F171)</f>
        <v>0</v>
      </c>
      <c r="G170" s="961">
        <f>SUM(G171)</f>
        <v>0</v>
      </c>
      <c r="H170" s="956">
        <f t="shared" si="53"/>
        <v>0</v>
      </c>
      <c r="I170" s="962" t="e">
        <f t="shared" si="45"/>
        <v>#DIV/0!</v>
      </c>
    </row>
    <row r="171" spans="1:9" x14ac:dyDescent="0.3">
      <c r="A171" s="964">
        <v>62420</v>
      </c>
      <c r="B171" s="991" t="s">
        <v>1255</v>
      </c>
      <c r="C171" s="995"/>
      <c r="D171" s="995"/>
      <c r="E171" s="995"/>
      <c r="F171" s="995"/>
      <c r="G171" s="995"/>
      <c r="H171" s="969">
        <f t="shared" si="53"/>
        <v>0</v>
      </c>
      <c r="I171" s="970" t="e">
        <f t="shared" si="45"/>
        <v>#DIV/0!</v>
      </c>
    </row>
    <row r="172" spans="1:9" ht="33.75" x14ac:dyDescent="0.3">
      <c r="A172" s="975">
        <v>632</v>
      </c>
      <c r="B172" s="978" t="s">
        <v>1261</v>
      </c>
      <c r="C172" s="960">
        <f>SUM(C173)</f>
        <v>64175193</v>
      </c>
      <c r="D172" s="960">
        <f>SUM(D173:D173)</f>
        <v>0</v>
      </c>
      <c r="E172" s="994">
        <f>+C172+D172</f>
        <v>64175193</v>
      </c>
      <c r="F172" s="961">
        <f>SUM(F173:F173)</f>
        <v>44700498.630000003</v>
      </c>
      <c r="G172" s="961">
        <f>SUM(G173:G173)</f>
        <v>44700498.630000003</v>
      </c>
      <c r="H172" s="956">
        <f t="shared" si="53"/>
        <v>19474694.369999997</v>
      </c>
      <c r="I172" s="962">
        <f t="shared" si="45"/>
        <v>0.69653859287965059</v>
      </c>
    </row>
    <row r="173" spans="1:9" ht="33.75" x14ac:dyDescent="0.3">
      <c r="A173" s="964">
        <v>63201</v>
      </c>
      <c r="B173" s="976" t="s">
        <v>1261</v>
      </c>
      <c r="C173" s="995">
        <v>64175193</v>
      </c>
      <c r="D173" s="966"/>
      <c r="E173" s="996">
        <f>+C173+D173</f>
        <v>64175193</v>
      </c>
      <c r="F173" s="1028">
        <v>44700498.630000003</v>
      </c>
      <c r="G173" s="1028">
        <v>44700498.630000003</v>
      </c>
      <c r="H173" s="969">
        <f t="shared" si="53"/>
        <v>19474694.369999997</v>
      </c>
      <c r="I173" s="970">
        <f t="shared" si="45"/>
        <v>0.69653859287965059</v>
      </c>
    </row>
    <row r="174" spans="1:9" ht="17.25" thickBot="1" x14ac:dyDescent="0.35">
      <c r="A174" s="997"/>
      <c r="B174" s="998" t="s">
        <v>707</v>
      </c>
      <c r="C174" s="999">
        <f>+C137+C127+C75+C39+C10</f>
        <v>351005907.46999997</v>
      </c>
      <c r="D174" s="999">
        <f>+D137+D127+D75+D39+D10</f>
        <v>375459412.4799999</v>
      </c>
      <c r="E174" s="999">
        <f>+C174+D174</f>
        <v>726465319.94999981</v>
      </c>
      <c r="F174" s="999">
        <f>+F137+F127+F75+F39+F10</f>
        <v>559479236.89999998</v>
      </c>
      <c r="G174" s="999">
        <f>+G137+G127+G75+G39+G10</f>
        <v>559479236.89999998</v>
      </c>
      <c r="H174" s="999">
        <f>+E174-F174</f>
        <v>166986083.04999983</v>
      </c>
      <c r="I174" s="1000">
        <f>+F174/E174</f>
        <v>0.77013894749787515</v>
      </c>
    </row>
    <row r="175" spans="1:9" x14ac:dyDescent="0.3">
      <c r="B175" s="564" t="s">
        <v>330</v>
      </c>
    </row>
    <row r="176" spans="1:9" x14ac:dyDescent="0.3">
      <c r="E176" s="1001"/>
    </row>
    <row r="177" spans="2:5" x14ac:dyDescent="0.3">
      <c r="E177" s="1001"/>
    </row>
    <row r="179" spans="2:5" x14ac:dyDescent="0.3">
      <c r="B179" s="411"/>
    </row>
    <row r="180" spans="2:5" x14ac:dyDescent="0.3">
      <c r="B180" s="411"/>
    </row>
    <row r="181" spans="2:5" x14ac:dyDescent="0.3">
      <c r="B181" s="74"/>
    </row>
    <row r="182" spans="2:5" x14ac:dyDescent="0.3">
      <c r="B182" s="74"/>
    </row>
  </sheetData>
  <mergeCells count="8">
    <mergeCell ref="A7:B8"/>
    <mergeCell ref="A1:I1"/>
    <mergeCell ref="A2:I2"/>
    <mergeCell ref="A3:I3"/>
    <mergeCell ref="A4:I4"/>
    <mergeCell ref="A5:I5"/>
    <mergeCell ref="C6:E6"/>
    <mergeCell ref="H6:I6"/>
  </mergeCells>
  <pageMargins left="0.39370078740157483" right="0.39370078740157483" top="0.87" bottom="0.55000000000000004" header="0.31496062992125984" footer="0.15748031496062992"/>
  <pageSetup scale="70"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I33"/>
  <sheetViews>
    <sheetView zoomScaleNormal="100" workbookViewId="0">
      <selection activeCell="F45" sqref="E45:F45"/>
    </sheetView>
  </sheetViews>
  <sheetFormatPr baseColWidth="10" defaultColWidth="11.42578125" defaultRowHeight="15" x14ac:dyDescent="0.25"/>
  <cols>
    <col min="1" max="1" width="32.140625" customWidth="1"/>
    <col min="2" max="2" width="15.140625" bestFit="1" customWidth="1"/>
    <col min="3" max="3" width="13" customWidth="1"/>
    <col min="4" max="7" width="15.140625" bestFit="1" customWidth="1"/>
  </cols>
  <sheetData>
    <row r="1" spans="1:9" ht="15.75" x14ac:dyDescent="0.25">
      <c r="A1" s="1037" t="s">
        <v>94</v>
      </c>
      <c r="B1" s="1037"/>
      <c r="C1" s="1037"/>
      <c r="D1" s="1037"/>
      <c r="E1" s="1037"/>
      <c r="F1" s="1037"/>
      <c r="G1" s="1037"/>
      <c r="H1" s="776"/>
      <c r="I1" s="776"/>
    </row>
    <row r="2" spans="1:9" ht="15.75" customHeight="1" x14ac:dyDescent="0.25">
      <c r="A2" s="1038" t="s">
        <v>908</v>
      </c>
      <c r="B2" s="1038"/>
      <c r="C2" s="1038"/>
      <c r="D2" s="1038"/>
      <c r="E2" s="1038"/>
      <c r="F2" s="1038"/>
      <c r="G2" s="1038"/>
      <c r="H2" s="777"/>
      <c r="I2" s="777"/>
    </row>
    <row r="3" spans="1:9" ht="15.75" customHeight="1" x14ac:dyDescent="0.25">
      <c r="A3" s="1038" t="s">
        <v>909</v>
      </c>
      <c r="B3" s="1038"/>
      <c r="C3" s="1038"/>
      <c r="D3" s="1038"/>
      <c r="E3" s="1038"/>
      <c r="F3" s="1038"/>
      <c r="G3" s="1038"/>
      <c r="H3" s="777"/>
      <c r="I3" s="777"/>
    </row>
    <row r="4" spans="1:9" ht="16.5" customHeight="1" x14ac:dyDescent="0.25">
      <c r="A4" s="1038" t="str">
        <f>'ETCA-I-01'!A3:G3</f>
        <v>Consejo Estatal de Concertacion para la Obra Publica</v>
      </c>
      <c r="B4" s="1038"/>
      <c r="C4" s="1038"/>
      <c r="D4" s="1038"/>
      <c r="E4" s="1038"/>
      <c r="F4" s="1038"/>
      <c r="G4" s="1038"/>
      <c r="H4" s="777"/>
      <c r="I4" s="777"/>
    </row>
    <row r="5" spans="1:9" ht="15.75" customHeight="1" x14ac:dyDescent="0.25">
      <c r="A5" s="1073" t="str">
        <f>'ETCA-II-11-C1'!A5:H5</f>
        <v>Del 01 de Enero al 31 de Diciembre de 2016 (b)</v>
      </c>
      <c r="B5" s="1073"/>
      <c r="C5" s="1073"/>
      <c r="D5" s="1073"/>
      <c r="E5" s="1073"/>
      <c r="F5" s="1073"/>
      <c r="G5" s="1073"/>
      <c r="H5" s="778"/>
      <c r="I5" s="778"/>
    </row>
    <row r="6" spans="1:9" ht="15.75" customHeight="1" thickBot="1" x14ac:dyDescent="0.3">
      <c r="A6" s="1074" t="s">
        <v>160</v>
      </c>
      <c r="B6" s="1074"/>
      <c r="C6" s="1074"/>
      <c r="D6" s="1074"/>
      <c r="E6" s="1074"/>
      <c r="F6" s="1074"/>
      <c r="G6" s="1074"/>
      <c r="H6" s="779"/>
      <c r="I6" s="779"/>
    </row>
    <row r="7" spans="1:9" ht="15.75" thickBot="1" x14ac:dyDescent="0.3">
      <c r="A7" s="1254" t="s">
        <v>161</v>
      </c>
      <c r="B7" s="1256" t="s">
        <v>710</v>
      </c>
      <c r="C7" s="1257"/>
      <c r="D7" s="1257"/>
      <c r="E7" s="1257"/>
      <c r="F7" s="1258"/>
      <c r="G7" s="1259" t="s">
        <v>711</v>
      </c>
    </row>
    <row r="8" spans="1:9" ht="20.25" thickBot="1" x14ac:dyDescent="0.3">
      <c r="A8" s="1255"/>
      <c r="B8" s="745" t="s">
        <v>712</v>
      </c>
      <c r="C8" s="745" t="s">
        <v>713</v>
      </c>
      <c r="D8" s="745" t="s">
        <v>714</v>
      </c>
      <c r="E8" s="745" t="s">
        <v>910</v>
      </c>
      <c r="F8" s="745" t="s">
        <v>812</v>
      </c>
      <c r="G8" s="1260"/>
    </row>
    <row r="9" spans="1:9" ht="19.5" x14ac:dyDescent="0.25">
      <c r="A9" s="770" t="s">
        <v>911</v>
      </c>
      <c r="B9" s="838">
        <f>B10+B11+B12+B13+B14+B15+B16+B19</f>
        <v>12673898.240000002</v>
      </c>
      <c r="C9" s="838">
        <f t="shared" ref="C9:G9" si="0">C10+C11+C12+C13+C14+C15+C16+C19</f>
        <v>9117023.1500000022</v>
      </c>
      <c r="D9" s="838">
        <f t="shared" si="0"/>
        <v>21790921.390000004</v>
      </c>
      <c r="E9" s="838">
        <f t="shared" si="0"/>
        <v>21757960.809999999</v>
      </c>
      <c r="F9" s="838">
        <f t="shared" si="0"/>
        <v>21757960.809999999</v>
      </c>
      <c r="G9" s="838">
        <f t="shared" si="0"/>
        <v>32960.580000005662</v>
      </c>
    </row>
    <row r="10" spans="1:9" ht="19.5" x14ac:dyDescent="0.25">
      <c r="A10" s="771" t="s">
        <v>912</v>
      </c>
      <c r="B10" s="840">
        <f>+'ETCA-II-11-D  '!C10</f>
        <v>12673898.240000002</v>
      </c>
      <c r="C10" s="841">
        <f>+'ETCA-II-11-D  '!D10</f>
        <v>9117023.1500000022</v>
      </c>
      <c r="D10" s="839">
        <f>B10+C10</f>
        <v>21790921.390000004</v>
      </c>
      <c r="E10" s="841">
        <f>+'ETCA-II-11-D  '!F10</f>
        <v>21757960.809999999</v>
      </c>
      <c r="F10" s="841">
        <f>+E10</f>
        <v>21757960.809999999</v>
      </c>
      <c r="G10" s="839">
        <f>D10-E10</f>
        <v>32960.580000005662</v>
      </c>
    </row>
    <row r="11" spans="1:9" x14ac:dyDescent="0.25">
      <c r="A11" s="771" t="s">
        <v>913</v>
      </c>
      <c r="B11" s="840"/>
      <c r="C11" s="841"/>
      <c r="D11" s="839">
        <f t="shared" ref="D11:D19" si="1">B11+C11</f>
        <v>0</v>
      </c>
      <c r="E11" s="841"/>
      <c r="F11" s="841"/>
      <c r="G11" s="839">
        <f t="shared" ref="G11:G15" si="2">D11-E11</f>
        <v>0</v>
      </c>
    </row>
    <row r="12" spans="1:9" x14ac:dyDescent="0.25">
      <c r="A12" s="771" t="s">
        <v>914</v>
      </c>
      <c r="B12" s="840"/>
      <c r="C12" s="841"/>
      <c r="D12" s="839">
        <f t="shared" si="1"/>
        <v>0</v>
      </c>
      <c r="E12" s="841"/>
      <c r="F12" s="841"/>
      <c r="G12" s="839">
        <f t="shared" si="2"/>
        <v>0</v>
      </c>
    </row>
    <row r="13" spans="1:9" x14ac:dyDescent="0.25">
      <c r="A13" s="771" t="s">
        <v>915</v>
      </c>
      <c r="B13" s="840"/>
      <c r="C13" s="841"/>
      <c r="D13" s="839">
        <f t="shared" si="1"/>
        <v>0</v>
      </c>
      <c r="E13" s="841"/>
      <c r="F13" s="841"/>
      <c r="G13" s="839">
        <f t="shared" si="2"/>
        <v>0</v>
      </c>
    </row>
    <row r="14" spans="1:9" x14ac:dyDescent="0.25">
      <c r="A14" s="771" t="s">
        <v>916</v>
      </c>
      <c r="B14" s="840"/>
      <c r="C14" s="841"/>
      <c r="D14" s="839">
        <f t="shared" si="1"/>
        <v>0</v>
      </c>
      <c r="E14" s="841"/>
      <c r="F14" s="841"/>
      <c r="G14" s="839">
        <f t="shared" si="2"/>
        <v>0</v>
      </c>
    </row>
    <row r="15" spans="1:9" x14ac:dyDescent="0.25">
      <c r="A15" s="771" t="s">
        <v>917</v>
      </c>
      <c r="B15" s="840"/>
      <c r="C15" s="841"/>
      <c r="D15" s="839">
        <f t="shared" si="1"/>
        <v>0</v>
      </c>
      <c r="E15" s="841"/>
      <c r="F15" s="841"/>
      <c r="G15" s="839">
        <f t="shared" si="2"/>
        <v>0</v>
      </c>
    </row>
    <row r="16" spans="1:9" ht="29.25" x14ac:dyDescent="0.25">
      <c r="A16" s="771" t="s">
        <v>918</v>
      </c>
      <c r="B16" s="838">
        <f>B17+B18</f>
        <v>0</v>
      </c>
      <c r="C16" s="838">
        <f t="shared" ref="C16:G16" si="3">C17+C18</f>
        <v>0</v>
      </c>
      <c r="D16" s="838">
        <f t="shared" si="3"/>
        <v>0</v>
      </c>
      <c r="E16" s="838">
        <f t="shared" si="3"/>
        <v>0</v>
      </c>
      <c r="F16" s="838">
        <f t="shared" si="3"/>
        <v>0</v>
      </c>
      <c r="G16" s="838">
        <f t="shared" si="3"/>
        <v>0</v>
      </c>
    </row>
    <row r="17" spans="1:7" x14ac:dyDescent="0.25">
      <c r="A17" s="772" t="s">
        <v>919</v>
      </c>
      <c r="B17" s="840"/>
      <c r="C17" s="841"/>
      <c r="D17" s="839">
        <f t="shared" si="1"/>
        <v>0</v>
      </c>
      <c r="E17" s="841"/>
      <c r="F17" s="841"/>
      <c r="G17" s="839">
        <f t="shared" ref="G17:G19" si="4">D17-E17</f>
        <v>0</v>
      </c>
    </row>
    <row r="18" spans="1:7" x14ac:dyDescent="0.25">
      <c r="A18" s="772" t="s">
        <v>920</v>
      </c>
      <c r="B18" s="840"/>
      <c r="C18" s="841"/>
      <c r="D18" s="839">
        <f t="shared" si="1"/>
        <v>0</v>
      </c>
      <c r="E18" s="841"/>
      <c r="F18" s="841"/>
      <c r="G18" s="839">
        <f t="shared" si="4"/>
        <v>0</v>
      </c>
    </row>
    <row r="19" spans="1:7" x14ac:dyDescent="0.25">
      <c r="A19" s="771" t="s">
        <v>921</v>
      </c>
      <c r="B19" s="840"/>
      <c r="C19" s="841"/>
      <c r="D19" s="839">
        <f t="shared" si="1"/>
        <v>0</v>
      </c>
      <c r="E19" s="841"/>
      <c r="F19" s="841"/>
      <c r="G19" s="839">
        <f t="shared" si="4"/>
        <v>0</v>
      </c>
    </row>
    <row r="20" spans="1:7" x14ac:dyDescent="0.25">
      <c r="A20" s="771"/>
      <c r="B20" s="838"/>
      <c r="C20" s="839"/>
      <c r="D20" s="839"/>
      <c r="E20" s="839"/>
      <c r="F20" s="839"/>
      <c r="G20" s="839"/>
    </row>
    <row r="21" spans="1:7" ht="19.5" x14ac:dyDescent="0.25">
      <c r="A21" s="770" t="s">
        <v>922</v>
      </c>
      <c r="B21" s="838">
        <f>B22+B23+B24+B25+B26+B27+B28+B31</f>
        <v>0</v>
      </c>
      <c r="C21" s="838">
        <f t="shared" ref="C21:G21" si="5">C22+C23+C24+C25+C26+C27+C28+C31</f>
        <v>0</v>
      </c>
      <c r="D21" s="838">
        <f t="shared" si="5"/>
        <v>0</v>
      </c>
      <c r="E21" s="838">
        <f t="shared" si="5"/>
        <v>0</v>
      </c>
      <c r="F21" s="838">
        <f t="shared" si="5"/>
        <v>0</v>
      </c>
      <c r="G21" s="838">
        <f t="shared" si="5"/>
        <v>0</v>
      </c>
    </row>
    <row r="22" spans="1:7" ht="19.5" x14ac:dyDescent="0.25">
      <c r="A22" s="771" t="s">
        <v>912</v>
      </c>
      <c r="B22" s="840">
        <f>+'ETCA-II-11-C1'!C47</f>
        <v>0</v>
      </c>
      <c r="C22" s="841">
        <v>0</v>
      </c>
      <c r="D22" s="839">
        <f>B22+C22</f>
        <v>0</v>
      </c>
      <c r="E22" s="841">
        <v>0</v>
      </c>
      <c r="F22" s="841">
        <f>+E22</f>
        <v>0</v>
      </c>
      <c r="G22" s="839">
        <f t="shared" ref="G22:G27" si="6">D22-E22</f>
        <v>0</v>
      </c>
    </row>
    <row r="23" spans="1:7" x14ac:dyDescent="0.25">
      <c r="A23" s="771" t="s">
        <v>913</v>
      </c>
      <c r="B23" s="840"/>
      <c r="C23" s="841"/>
      <c r="D23" s="839">
        <f t="shared" ref="D23:D27" si="7">B23+C23</f>
        <v>0</v>
      </c>
      <c r="E23" s="841"/>
      <c r="F23" s="841"/>
      <c r="G23" s="839">
        <f t="shared" si="6"/>
        <v>0</v>
      </c>
    </row>
    <row r="24" spans="1:7" x14ac:dyDescent="0.25">
      <c r="A24" s="771" t="s">
        <v>914</v>
      </c>
      <c r="B24" s="840"/>
      <c r="C24" s="841"/>
      <c r="D24" s="839">
        <f t="shared" si="7"/>
        <v>0</v>
      </c>
      <c r="E24" s="841"/>
      <c r="F24" s="841"/>
      <c r="G24" s="839">
        <f t="shared" si="6"/>
        <v>0</v>
      </c>
    </row>
    <row r="25" spans="1:7" x14ac:dyDescent="0.25">
      <c r="A25" s="771" t="s">
        <v>915</v>
      </c>
      <c r="B25" s="840"/>
      <c r="C25" s="841"/>
      <c r="D25" s="839">
        <f t="shared" si="7"/>
        <v>0</v>
      </c>
      <c r="E25" s="841"/>
      <c r="F25" s="841"/>
      <c r="G25" s="839">
        <f t="shared" si="6"/>
        <v>0</v>
      </c>
    </row>
    <row r="26" spans="1:7" x14ac:dyDescent="0.25">
      <c r="A26" s="771" t="s">
        <v>916</v>
      </c>
      <c r="B26" s="840"/>
      <c r="C26" s="841"/>
      <c r="D26" s="839">
        <f t="shared" si="7"/>
        <v>0</v>
      </c>
      <c r="E26" s="841"/>
      <c r="F26" s="841"/>
      <c r="G26" s="839">
        <f t="shared" si="6"/>
        <v>0</v>
      </c>
    </row>
    <row r="27" spans="1:7" x14ac:dyDescent="0.25">
      <c r="A27" s="771" t="s">
        <v>917</v>
      </c>
      <c r="B27" s="840"/>
      <c r="C27" s="841"/>
      <c r="D27" s="839">
        <f t="shared" si="7"/>
        <v>0</v>
      </c>
      <c r="E27" s="841"/>
      <c r="F27" s="841"/>
      <c r="G27" s="839">
        <f t="shared" si="6"/>
        <v>0</v>
      </c>
    </row>
    <row r="28" spans="1:7" ht="29.25" x14ac:dyDescent="0.25">
      <c r="A28" s="771" t="s">
        <v>918</v>
      </c>
      <c r="B28" s="838">
        <f>B29+B30</f>
        <v>0</v>
      </c>
      <c r="C28" s="838">
        <f t="shared" ref="C28:G28" si="8">C29+C30</f>
        <v>0</v>
      </c>
      <c r="D28" s="838">
        <f t="shared" si="8"/>
        <v>0</v>
      </c>
      <c r="E28" s="838">
        <f t="shared" si="8"/>
        <v>0</v>
      </c>
      <c r="F28" s="838">
        <f t="shared" si="8"/>
        <v>0</v>
      </c>
      <c r="G28" s="838">
        <f t="shared" si="8"/>
        <v>0</v>
      </c>
    </row>
    <row r="29" spans="1:7" x14ac:dyDescent="0.25">
      <c r="A29" s="772" t="s">
        <v>919</v>
      </c>
      <c r="B29" s="840"/>
      <c r="C29" s="841"/>
      <c r="D29" s="839">
        <f>B29+C29</f>
        <v>0</v>
      </c>
      <c r="E29" s="841"/>
      <c r="F29" s="841"/>
      <c r="G29" s="839">
        <f t="shared" ref="G29:G31" si="9">D29-E29</f>
        <v>0</v>
      </c>
    </row>
    <row r="30" spans="1:7" x14ac:dyDescent="0.25">
      <c r="A30" s="772" t="s">
        <v>920</v>
      </c>
      <c r="B30" s="840"/>
      <c r="C30" s="841"/>
      <c r="D30" s="839">
        <f>B30+C30</f>
        <v>0</v>
      </c>
      <c r="E30" s="841"/>
      <c r="F30" s="841"/>
      <c r="G30" s="839">
        <f t="shared" si="9"/>
        <v>0</v>
      </c>
    </row>
    <row r="31" spans="1:7" x14ac:dyDescent="0.25">
      <c r="A31" s="771" t="s">
        <v>921</v>
      </c>
      <c r="B31" s="840"/>
      <c r="C31" s="841"/>
      <c r="D31" s="839">
        <f>B31+C31</f>
        <v>0</v>
      </c>
      <c r="E31" s="841"/>
      <c r="F31" s="841"/>
      <c r="G31" s="839">
        <f t="shared" si="9"/>
        <v>0</v>
      </c>
    </row>
    <row r="32" spans="1:7" ht="19.5" x14ac:dyDescent="0.25">
      <c r="A32" s="770" t="s">
        <v>923</v>
      </c>
      <c r="B32" s="838">
        <f>B9+B21</f>
        <v>12673898.240000002</v>
      </c>
      <c r="C32" s="838">
        <f t="shared" ref="C32:G32" si="10">C9+C21</f>
        <v>9117023.1500000022</v>
      </c>
      <c r="D32" s="838">
        <f t="shared" si="10"/>
        <v>21790921.390000004</v>
      </c>
      <c r="E32" s="838">
        <f t="shared" si="10"/>
        <v>21757960.809999999</v>
      </c>
      <c r="F32" s="838">
        <f t="shared" si="10"/>
        <v>21757960.809999999</v>
      </c>
      <c r="G32" s="838">
        <f t="shared" si="10"/>
        <v>32960.580000005662</v>
      </c>
    </row>
    <row r="33" spans="1:7" ht="15.75" thickBot="1" x14ac:dyDescent="0.3">
      <c r="A33" s="773"/>
      <c r="B33" s="774"/>
      <c r="C33" s="775"/>
      <c r="D33" s="775"/>
      <c r="E33" s="775"/>
      <c r="F33" s="775"/>
      <c r="G33" s="775"/>
    </row>
  </sheetData>
  <sheetProtection password="C0B5" sheet="1" objects="1" scenarios="1"/>
  <mergeCells count="9">
    <mergeCell ref="A7:A8"/>
    <mergeCell ref="B7:F7"/>
    <mergeCell ref="G7:G8"/>
    <mergeCell ref="A1:G1"/>
    <mergeCell ref="A2:G2"/>
    <mergeCell ref="A3:G3"/>
    <mergeCell ref="A4:G4"/>
    <mergeCell ref="A6:G6"/>
    <mergeCell ref="A5:G5"/>
  </mergeCells>
  <pageMargins left="0.23622047244094491" right="0.23622047244094491" top="0.74803149606299213" bottom="0.74803149606299213" header="0.31496062992125984" footer="0.31496062992125984"/>
  <pageSetup scale="84" orientation="portrait" r:id="rId1"/>
  <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6">
    <tabColor rgb="FFFF0066"/>
    <pageSetUpPr fitToPage="1"/>
  </sheetPr>
  <dimension ref="A1:D44"/>
  <sheetViews>
    <sheetView view="pageBreakPreview" topLeftCell="A16" zoomScale="90" zoomScaleNormal="100" zoomScaleSheetLayoutView="90" workbookViewId="0">
      <selection activeCell="C7" sqref="C7"/>
    </sheetView>
  </sheetViews>
  <sheetFormatPr baseColWidth="10" defaultColWidth="11.28515625" defaultRowHeight="16.5" x14ac:dyDescent="0.25"/>
  <cols>
    <col min="1" max="1" width="63.28515625" style="325" customWidth="1"/>
    <col min="2" max="2" width="25.7109375" style="325" customWidth="1"/>
    <col min="3" max="3" width="25.7109375" style="464" customWidth="1"/>
    <col min="4" max="4" width="89.140625" style="325" customWidth="1"/>
    <col min="5" max="16384" width="11.28515625" style="325"/>
  </cols>
  <sheetData>
    <row r="1" spans="1:4" x14ac:dyDescent="0.25">
      <c r="A1" s="1055" t="s">
        <v>94</v>
      </c>
      <c r="B1" s="1055"/>
      <c r="C1" s="1055"/>
      <c r="D1" s="484"/>
    </row>
    <row r="2" spans="1:4" s="326" customFormat="1" ht="15.75" x14ac:dyDescent="0.25">
      <c r="A2" s="1055" t="s">
        <v>65</v>
      </c>
      <c r="B2" s="1055"/>
      <c r="C2" s="1055"/>
    </row>
    <row r="3" spans="1:4" s="326" customFormat="1" ht="15.75" x14ac:dyDescent="0.25">
      <c r="A3" s="1056" t="str">
        <f>'ETCA-I-01'!A3:G3</f>
        <v>Consejo Estatal de Concertacion para la Obra Publica</v>
      </c>
      <c r="B3" s="1056"/>
      <c r="C3" s="1056"/>
    </row>
    <row r="4" spans="1:4" s="326" customFormat="1" x14ac:dyDescent="0.25">
      <c r="A4" s="1057" t="str">
        <f>'ETCA-I-01'!A4:G4</f>
        <v>Al 31 Diciembre de 2016</v>
      </c>
      <c r="B4" s="1057"/>
      <c r="C4" s="1057"/>
    </row>
    <row r="5" spans="1:4" s="327" customFormat="1" ht="17.25" thickBot="1" x14ac:dyDescent="0.3">
      <c r="A5" s="450"/>
      <c r="B5" s="631"/>
      <c r="C5" s="451"/>
    </row>
    <row r="6" spans="1:4" s="453" customFormat="1" ht="27" customHeight="1" thickBot="1" x14ac:dyDescent="0.3">
      <c r="A6" s="452" t="s">
        <v>924</v>
      </c>
      <c r="B6" s="200"/>
      <c r="C6" s="294">
        <v>559479236.89999998</v>
      </c>
      <c r="D6" s="465" t="str">
        <f>IF(C6&lt;&gt;'ETCA-II-11 '!E81,"ERROR!!!!! EL MONTO NO COINCIDE CON LO REPORTADO EN EL FORMATO ETCA-II-11, EN EL TOTAL DE EGRESOS DEVENGADO ANUAL","")</f>
        <v/>
      </c>
    </row>
    <row r="7" spans="1:4" s="453" customFormat="1" ht="9.75" customHeight="1" x14ac:dyDescent="0.25">
      <c r="A7" s="454"/>
      <c r="B7" s="311"/>
      <c r="C7" s="466"/>
      <c r="D7" s="465"/>
    </row>
    <row r="8" spans="1:4" s="453" customFormat="1" ht="17.25" customHeight="1" thickBot="1" x14ac:dyDescent="0.3">
      <c r="A8" s="455" t="s">
        <v>640</v>
      </c>
      <c r="B8" s="314"/>
      <c r="C8" s="467"/>
      <c r="D8" s="465"/>
    </row>
    <row r="9" spans="1:4" ht="20.100000000000001" customHeight="1" x14ac:dyDescent="0.25">
      <c r="A9" s="456" t="s">
        <v>925</v>
      </c>
      <c r="B9" s="457"/>
      <c r="C9" s="468">
        <f>SUM(B10:B26)</f>
        <v>532368022.17000002</v>
      </c>
      <c r="D9" s="469"/>
    </row>
    <row r="10" spans="1:4" ht="20.100000000000001" customHeight="1" x14ac:dyDescent="0.25">
      <c r="A10" s="458" t="s">
        <v>926</v>
      </c>
      <c r="B10" s="1004">
        <v>115363.13</v>
      </c>
      <c r="C10" s="470"/>
      <c r="D10" s="469"/>
    </row>
    <row r="11" spans="1:4" x14ac:dyDescent="0.25">
      <c r="A11" s="458" t="s">
        <v>927</v>
      </c>
      <c r="B11" s="1004"/>
      <c r="C11" s="470"/>
      <c r="D11" s="469"/>
    </row>
    <row r="12" spans="1:4" ht="20.100000000000001" customHeight="1" x14ac:dyDescent="0.25">
      <c r="A12" s="458" t="s">
        <v>928</v>
      </c>
      <c r="B12" s="1004"/>
      <c r="C12" s="470"/>
      <c r="D12" s="469"/>
    </row>
    <row r="13" spans="1:4" ht="20.100000000000001" customHeight="1" x14ac:dyDescent="0.25">
      <c r="A13" s="458" t="s">
        <v>929</v>
      </c>
      <c r="B13" s="1004">
        <v>936900</v>
      </c>
      <c r="C13" s="470"/>
      <c r="D13" s="469"/>
    </row>
    <row r="14" spans="1:4" ht="20.100000000000001" customHeight="1" x14ac:dyDescent="0.25">
      <c r="A14" s="458" t="s">
        <v>930</v>
      </c>
      <c r="B14" s="1004"/>
      <c r="C14" s="470"/>
      <c r="D14" s="469"/>
    </row>
    <row r="15" spans="1:4" ht="20.100000000000001" customHeight="1" x14ac:dyDescent="0.25">
      <c r="A15" s="458" t="s">
        <v>931</v>
      </c>
      <c r="B15" s="1004">
        <v>32689.99</v>
      </c>
      <c r="C15" s="470"/>
      <c r="D15" s="469"/>
    </row>
    <row r="16" spans="1:4" ht="20.100000000000001" customHeight="1" x14ac:dyDescent="0.25">
      <c r="A16" s="458" t="s">
        <v>932</v>
      </c>
      <c r="B16" s="1004"/>
      <c r="C16" s="470"/>
      <c r="D16" s="469"/>
    </row>
    <row r="17" spans="1:4" ht="20.100000000000001" customHeight="1" x14ac:dyDescent="0.25">
      <c r="A17" s="458" t="s">
        <v>933</v>
      </c>
      <c r="B17" s="1004"/>
      <c r="C17" s="470"/>
      <c r="D17" s="469"/>
    </row>
    <row r="18" spans="1:4" ht="20.100000000000001" customHeight="1" x14ac:dyDescent="0.25">
      <c r="A18" s="458" t="s">
        <v>934</v>
      </c>
      <c r="B18" s="1004"/>
      <c r="C18" s="470"/>
      <c r="D18" s="469"/>
    </row>
    <row r="19" spans="1:4" ht="20.100000000000001" customHeight="1" x14ac:dyDescent="0.25">
      <c r="A19" s="458" t="s">
        <v>935</v>
      </c>
      <c r="B19" s="1004"/>
      <c r="C19" s="470"/>
      <c r="D19" s="469"/>
    </row>
    <row r="20" spans="1:4" ht="20.100000000000001" customHeight="1" x14ac:dyDescent="0.25">
      <c r="A20" s="458" t="s">
        <v>936</v>
      </c>
      <c r="B20" s="1004"/>
      <c r="C20" s="470"/>
      <c r="D20" s="469"/>
    </row>
    <row r="21" spans="1:4" ht="20.100000000000001" customHeight="1" x14ac:dyDescent="0.25">
      <c r="A21" s="458" t="s">
        <v>937</v>
      </c>
      <c r="B21" s="1004"/>
      <c r="C21" s="470"/>
      <c r="D21" s="469"/>
    </row>
    <row r="22" spans="1:4" ht="20.100000000000001" customHeight="1" x14ac:dyDescent="0.25">
      <c r="A22" s="458" t="s">
        <v>938</v>
      </c>
      <c r="B22" s="1004"/>
      <c r="C22" s="470"/>
      <c r="D22" s="469"/>
    </row>
    <row r="23" spans="1:4" ht="20.100000000000001" customHeight="1" x14ac:dyDescent="0.25">
      <c r="A23" s="458" t="s">
        <v>939</v>
      </c>
      <c r="B23" s="1004"/>
      <c r="C23" s="470"/>
      <c r="D23" s="469"/>
    </row>
    <row r="24" spans="1:4" ht="20.100000000000001" customHeight="1" x14ac:dyDescent="0.25">
      <c r="A24" s="458" t="s">
        <v>940</v>
      </c>
      <c r="B24" s="1004"/>
      <c r="C24" s="470"/>
      <c r="D24" s="469"/>
    </row>
    <row r="25" spans="1:4" ht="20.100000000000001" customHeight="1" x14ac:dyDescent="0.25">
      <c r="A25" s="458" t="s">
        <v>941</v>
      </c>
      <c r="B25" s="1004"/>
      <c r="C25" s="470"/>
      <c r="D25" s="469"/>
    </row>
    <row r="26" spans="1:4" ht="20.100000000000001" customHeight="1" thickBot="1" x14ac:dyDescent="0.3">
      <c r="A26" s="459" t="s">
        <v>942</v>
      </c>
      <c r="B26" s="1005">
        <v>531283069.05000001</v>
      </c>
      <c r="C26" s="471"/>
      <c r="D26" s="469"/>
    </row>
    <row r="27" spans="1:4" ht="7.5" customHeight="1" x14ac:dyDescent="0.25">
      <c r="A27" s="460"/>
      <c r="B27" s="1006"/>
      <c r="C27" s="472"/>
      <c r="D27" s="469"/>
    </row>
    <row r="28" spans="1:4" ht="20.100000000000001" customHeight="1" thickBot="1" x14ac:dyDescent="0.3">
      <c r="A28" s="461" t="s">
        <v>633</v>
      </c>
      <c r="B28" s="1007"/>
      <c r="C28" s="473"/>
      <c r="D28" s="469"/>
    </row>
    <row r="29" spans="1:4" ht="20.100000000000001" customHeight="1" x14ac:dyDescent="0.25">
      <c r="A29" s="456" t="s">
        <v>943</v>
      </c>
      <c r="B29" s="1008"/>
      <c r="C29" s="468">
        <f>SUM(B30:B36)</f>
        <v>218036534.79000002</v>
      </c>
      <c r="D29" s="469"/>
    </row>
    <row r="30" spans="1:4" x14ac:dyDescent="0.25">
      <c r="A30" s="458" t="s">
        <v>944</v>
      </c>
      <c r="B30" s="1004">
        <v>423319.21</v>
      </c>
      <c r="C30" s="470"/>
      <c r="D30" s="477" t="str">
        <f>IF(B30&lt;&gt;'ETCA-I-02'!C55,"ERROR!!!!! EL MONTO NO COINCIDE CON LO REPORTADO EN EL FORMATO ETCA-I-02 POR CONCEPTO DE ESTIMACIONES, DEPRECIACIONES, ETC..","")</f>
        <v/>
      </c>
    </row>
    <row r="31" spans="1:4" ht="20.100000000000001" customHeight="1" x14ac:dyDescent="0.25">
      <c r="A31" s="458" t="s">
        <v>321</v>
      </c>
      <c r="B31" s="1004"/>
      <c r="C31" s="470"/>
      <c r="D31" s="469"/>
    </row>
    <row r="32" spans="1:4" ht="20.100000000000001" customHeight="1" x14ac:dyDescent="0.25">
      <c r="A32" s="458" t="s">
        <v>945</v>
      </c>
      <c r="B32" s="1004"/>
      <c r="C32" s="470"/>
      <c r="D32" s="469"/>
    </row>
    <row r="33" spans="1:4" ht="25.5" customHeight="1" x14ac:dyDescent="0.25">
      <c r="A33" s="458" t="s">
        <v>946</v>
      </c>
      <c r="B33" s="1004"/>
      <c r="C33" s="470"/>
      <c r="D33" s="469"/>
    </row>
    <row r="34" spans="1:4" ht="20.100000000000001" customHeight="1" x14ac:dyDescent="0.25">
      <c r="A34" s="458" t="s">
        <v>947</v>
      </c>
      <c r="B34" s="1004"/>
      <c r="C34" s="470"/>
      <c r="D34" s="469"/>
    </row>
    <row r="35" spans="1:4" ht="20.100000000000001" customHeight="1" x14ac:dyDescent="0.25">
      <c r="A35" s="458" t="s">
        <v>948</v>
      </c>
      <c r="B35" s="1004"/>
      <c r="C35" s="470"/>
      <c r="D35" s="469"/>
    </row>
    <row r="36" spans="1:4" ht="20.100000000000001" customHeight="1" x14ac:dyDescent="0.25">
      <c r="A36" s="462" t="s">
        <v>949</v>
      </c>
      <c r="B36" s="1004">
        <v>217613215.58000001</v>
      </c>
      <c r="C36" s="470"/>
      <c r="D36" s="469"/>
    </row>
    <row r="37" spans="1:4" ht="20.100000000000001" customHeight="1" thickBot="1" x14ac:dyDescent="0.3">
      <c r="A37" s="463"/>
      <c r="B37" s="1009"/>
      <c r="C37" s="471"/>
      <c r="D37" s="469"/>
    </row>
    <row r="38" spans="1:4" ht="20.100000000000001" customHeight="1" thickBot="1" x14ac:dyDescent="0.3">
      <c r="A38" s="577" t="s">
        <v>950</v>
      </c>
      <c r="B38" s="578"/>
      <c r="C38" s="294">
        <f>C6-C9+C29</f>
        <v>245147749.51999998</v>
      </c>
      <c r="D38" s="469" t="str">
        <f>IF(C38&lt;&gt;'ETCA-I-02'!C64,"ERROR!!!!! EL MONTO NO COINCIDE CON LO REPORTADO EN EL FORMATO ETCA-I-02, EN EL MISMO RUBRO","")</f>
        <v/>
      </c>
    </row>
    <row r="39" spans="1:4" ht="20.100000000000001" customHeight="1" x14ac:dyDescent="0.25">
      <c r="A39" s="576"/>
      <c r="B39" s="574"/>
      <c r="C39" s="575"/>
      <c r="D39" s="469"/>
    </row>
    <row r="40" spans="1:4" ht="20.100000000000001" customHeight="1" x14ac:dyDescent="0.25">
      <c r="A40" s="573"/>
      <c r="B40" s="574"/>
      <c r="C40" s="575"/>
      <c r="D40" s="469"/>
    </row>
    <row r="41" spans="1:4" ht="20.100000000000001" customHeight="1" x14ac:dyDescent="0.25">
      <c r="A41" s="573"/>
      <c r="B41" s="574"/>
      <c r="C41" s="575"/>
      <c r="D41" s="469"/>
    </row>
    <row r="42" spans="1:4" ht="20.100000000000001" customHeight="1" x14ac:dyDescent="0.25">
      <c r="A42" s="573"/>
      <c r="B42" s="574"/>
      <c r="C42" s="575"/>
      <c r="D42" s="469"/>
    </row>
    <row r="43" spans="1:4" ht="20.100000000000001" customHeight="1" x14ac:dyDescent="0.25">
      <c r="A43" s="573"/>
      <c r="B43" s="574"/>
      <c r="C43" s="575"/>
      <c r="D43" s="469"/>
    </row>
    <row r="44" spans="1:4" ht="26.25" customHeight="1" x14ac:dyDescent="0.25">
      <c r="A44" s="576"/>
      <c r="B44" s="574"/>
      <c r="C44" s="575"/>
      <c r="D44" s="469"/>
    </row>
  </sheetData>
  <mergeCells count="4">
    <mergeCell ref="A1:C1"/>
    <mergeCell ref="A2:C2"/>
    <mergeCell ref="A3:C3"/>
    <mergeCell ref="A4:C4"/>
  </mergeCells>
  <printOptions horizontalCentered="1"/>
  <pageMargins left="0.39370078740157483" right="0.39370078740157483" top="0.74803149606299213" bottom="0.74803149606299213" header="0.31496062992125984" footer="0.31496062992125984"/>
  <pageSetup scale="85" orientation="portrait" r:id="rId1"/>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FF0066"/>
  </sheetPr>
  <dimension ref="A1:J38"/>
  <sheetViews>
    <sheetView view="pageBreakPreview" topLeftCell="A19" zoomScaleNormal="100" zoomScaleSheetLayoutView="100" workbookViewId="0">
      <selection activeCell="C36" sqref="C36"/>
    </sheetView>
  </sheetViews>
  <sheetFormatPr baseColWidth="10" defaultColWidth="11.28515625" defaultRowHeight="16.5" x14ac:dyDescent="0.3"/>
  <cols>
    <col min="1" max="1" width="4.28515625" style="152" customWidth="1"/>
    <col min="2" max="2" width="41.7109375" style="131" customWidth="1"/>
    <col min="3" max="5" width="16.7109375" style="131" customWidth="1"/>
    <col min="6" max="16384" width="11.28515625" style="131"/>
  </cols>
  <sheetData>
    <row r="1" spans="1:7" x14ac:dyDescent="0.3">
      <c r="A1" s="1261" t="s">
        <v>94</v>
      </c>
      <c r="B1" s="1261"/>
      <c r="C1" s="1261"/>
      <c r="D1" s="1261"/>
      <c r="E1" s="1261"/>
    </row>
    <row r="2" spans="1:7" x14ac:dyDescent="0.3">
      <c r="A2" s="1265" t="s">
        <v>369</v>
      </c>
      <c r="B2" s="1265"/>
      <c r="C2" s="1265"/>
      <c r="D2" s="1265"/>
      <c r="E2" s="1265"/>
    </row>
    <row r="3" spans="1:7" x14ac:dyDescent="0.3">
      <c r="A3" s="1046" t="str">
        <f>'ETCA-I-01'!A3:G3</f>
        <v>Consejo Estatal de Concertacion para la Obra Publica</v>
      </c>
      <c r="B3" s="1046"/>
      <c r="C3" s="1046"/>
      <c r="D3" s="1046"/>
      <c r="E3" s="1046"/>
      <c r="G3" s="376"/>
    </row>
    <row r="4" spans="1:7" x14ac:dyDescent="0.3">
      <c r="A4" s="1048" t="str">
        <f>'ETCA-I-02'!A4:D4</f>
        <v>Del 01 de Enero al 31 de Diciembre de 2016</v>
      </c>
      <c r="B4" s="1048"/>
      <c r="C4" s="1048"/>
      <c r="D4" s="1048"/>
      <c r="E4" s="1048"/>
    </row>
    <row r="5" spans="1:7" ht="17.25" thickBot="1" x14ac:dyDescent="0.35">
      <c r="A5" s="377"/>
      <c r="B5" s="1265" t="s">
        <v>951</v>
      </c>
      <c r="C5" s="1265"/>
      <c r="D5" s="75"/>
      <c r="E5" s="377"/>
    </row>
    <row r="6" spans="1:7" s="233" customFormat="1" ht="30" customHeight="1" x14ac:dyDescent="0.25">
      <c r="A6" s="1266" t="s">
        <v>952</v>
      </c>
      <c r="B6" s="1267"/>
      <c r="C6" s="378" t="s">
        <v>953</v>
      </c>
      <c r="D6" s="379" t="s">
        <v>954</v>
      </c>
      <c r="E6" s="380" t="s">
        <v>369</v>
      </c>
    </row>
    <row r="7" spans="1:7" s="233" customFormat="1" ht="30" customHeight="1" thickBot="1" x14ac:dyDescent="0.3">
      <c r="A7" s="1268"/>
      <c r="B7" s="1269"/>
      <c r="C7" s="381" t="s">
        <v>955</v>
      </c>
      <c r="D7" s="381" t="s">
        <v>956</v>
      </c>
      <c r="E7" s="382" t="s">
        <v>957</v>
      </c>
    </row>
    <row r="8" spans="1:7" s="233" customFormat="1" ht="21" customHeight="1" x14ac:dyDescent="0.25">
      <c r="A8" s="1270" t="s">
        <v>958</v>
      </c>
      <c r="B8" s="1271"/>
      <c r="C8" s="1271"/>
      <c r="D8" s="1271"/>
      <c r="E8" s="1272"/>
    </row>
    <row r="9" spans="1:7" s="233" customFormat="1" ht="20.25" customHeight="1" x14ac:dyDescent="0.25">
      <c r="A9" s="383">
        <v>1</v>
      </c>
      <c r="B9" s="384"/>
      <c r="C9" s="385"/>
      <c r="D9" s="386"/>
      <c r="E9" s="396" t="str">
        <f>IF(B9="","",C9-D9)</f>
        <v/>
      </c>
    </row>
    <row r="10" spans="1:7" s="233" customFormat="1" ht="20.25" customHeight="1" x14ac:dyDescent="0.25">
      <c r="A10" s="383">
        <v>2</v>
      </c>
      <c r="B10" s="384"/>
      <c r="C10" s="385"/>
      <c r="D10" s="386"/>
      <c r="E10" s="396" t="str">
        <f t="shared" ref="E10:E18" si="0">IF(B10="","",C10-D10)</f>
        <v/>
      </c>
    </row>
    <row r="11" spans="1:7" s="233" customFormat="1" ht="20.25" customHeight="1" x14ac:dyDescent="0.25">
      <c r="A11" s="383">
        <v>3</v>
      </c>
      <c r="B11" s="384" t="s">
        <v>1263</v>
      </c>
      <c r="C11" s="385"/>
      <c r="D11" s="386"/>
      <c r="E11" s="396">
        <f t="shared" si="0"/>
        <v>0</v>
      </c>
    </row>
    <row r="12" spans="1:7" s="233" customFormat="1" ht="20.25" customHeight="1" x14ac:dyDescent="0.25">
      <c r="A12" s="383">
        <v>4</v>
      </c>
      <c r="B12" s="384"/>
      <c r="C12" s="385"/>
      <c r="D12" s="386"/>
      <c r="E12" s="396" t="str">
        <f t="shared" si="0"/>
        <v/>
      </c>
    </row>
    <row r="13" spans="1:7" s="233" customFormat="1" ht="20.25" customHeight="1" x14ac:dyDescent="0.25">
      <c r="A13" s="383">
        <v>5</v>
      </c>
      <c r="B13" s="384"/>
      <c r="C13" s="385"/>
      <c r="D13" s="386"/>
      <c r="E13" s="396" t="str">
        <f t="shared" si="0"/>
        <v/>
      </c>
    </row>
    <row r="14" spans="1:7" s="233" customFormat="1" ht="20.25" customHeight="1" x14ac:dyDescent="0.25">
      <c r="A14" s="383">
        <v>6</v>
      </c>
      <c r="B14" s="384"/>
      <c r="C14" s="385"/>
      <c r="D14" s="386"/>
      <c r="E14" s="396" t="str">
        <f t="shared" si="0"/>
        <v/>
      </c>
    </row>
    <row r="15" spans="1:7" s="233" customFormat="1" ht="20.25" customHeight="1" x14ac:dyDescent="0.25">
      <c r="A15" s="383">
        <v>7</v>
      </c>
      <c r="B15" s="384"/>
      <c r="C15" s="385"/>
      <c r="D15" s="386"/>
      <c r="E15" s="396" t="str">
        <f t="shared" si="0"/>
        <v/>
      </c>
    </row>
    <row r="16" spans="1:7" s="233" customFormat="1" ht="20.25" customHeight="1" x14ac:dyDescent="0.25">
      <c r="A16" s="383">
        <v>8</v>
      </c>
      <c r="B16" s="384"/>
      <c r="C16" s="385"/>
      <c r="D16" s="386"/>
      <c r="E16" s="396" t="str">
        <f t="shared" si="0"/>
        <v/>
      </c>
    </row>
    <row r="17" spans="1:5" s="233" customFormat="1" ht="20.25" customHeight="1" x14ac:dyDescent="0.25">
      <c r="A17" s="383">
        <v>9</v>
      </c>
      <c r="B17" s="384"/>
      <c r="C17" s="385"/>
      <c r="D17" s="386"/>
      <c r="E17" s="396" t="str">
        <f t="shared" si="0"/>
        <v/>
      </c>
    </row>
    <row r="18" spans="1:5" s="233" customFormat="1" ht="20.25" customHeight="1" x14ac:dyDescent="0.25">
      <c r="A18" s="383">
        <v>10</v>
      </c>
      <c r="B18" s="384"/>
      <c r="C18" s="385"/>
      <c r="D18" s="386"/>
      <c r="E18" s="396" t="str">
        <f t="shared" si="0"/>
        <v/>
      </c>
    </row>
    <row r="19" spans="1:5" s="233" customFormat="1" ht="20.25" customHeight="1" x14ac:dyDescent="0.25">
      <c r="A19" s="383"/>
      <c r="B19" s="388" t="s">
        <v>959</v>
      </c>
      <c r="C19" s="394">
        <f>SUM(C9:C18)</f>
        <v>0</v>
      </c>
      <c r="D19" s="395">
        <f>SUM(D9:D18)</f>
        <v>0</v>
      </c>
      <c r="E19" s="396">
        <f>SUM(E9:E18)</f>
        <v>0</v>
      </c>
    </row>
    <row r="20" spans="1:5" s="233" customFormat="1" ht="21" customHeight="1" x14ac:dyDescent="0.25">
      <c r="A20" s="1262" t="s">
        <v>960</v>
      </c>
      <c r="B20" s="1263"/>
      <c r="C20" s="1263"/>
      <c r="D20" s="1263"/>
      <c r="E20" s="1264"/>
    </row>
    <row r="21" spans="1:5" s="233" customFormat="1" ht="20.25" customHeight="1" x14ac:dyDescent="0.25">
      <c r="A21" s="383">
        <v>1</v>
      </c>
      <c r="B21" s="384"/>
      <c r="C21" s="385"/>
      <c r="D21" s="386"/>
      <c r="E21" s="396" t="str">
        <f>IF(B21="","",C21-D21)</f>
        <v/>
      </c>
    </row>
    <row r="22" spans="1:5" s="233" customFormat="1" ht="20.25" customHeight="1" x14ac:dyDescent="0.25">
      <c r="A22" s="383">
        <v>2</v>
      </c>
      <c r="B22" s="384"/>
      <c r="C22" s="385"/>
      <c r="D22" s="386"/>
      <c r="E22" s="396" t="str">
        <f t="shared" ref="E22:E30" si="1">IF(B22="","",C22-D22)</f>
        <v/>
      </c>
    </row>
    <row r="23" spans="1:5" s="233" customFormat="1" ht="20.25" customHeight="1" x14ac:dyDescent="0.25">
      <c r="A23" s="383">
        <v>3</v>
      </c>
      <c r="B23" s="384"/>
      <c r="C23" s="385"/>
      <c r="D23" s="386"/>
      <c r="E23" s="396" t="str">
        <f t="shared" si="1"/>
        <v/>
      </c>
    </row>
    <row r="24" spans="1:5" s="233" customFormat="1" ht="20.25" customHeight="1" x14ac:dyDescent="0.25">
      <c r="A24" s="383">
        <v>4</v>
      </c>
      <c r="B24" s="384"/>
      <c r="C24" s="385"/>
      <c r="D24" s="386"/>
      <c r="E24" s="396" t="str">
        <f t="shared" si="1"/>
        <v/>
      </c>
    </row>
    <row r="25" spans="1:5" s="233" customFormat="1" ht="20.25" customHeight="1" x14ac:dyDescent="0.25">
      <c r="A25" s="383">
        <v>5</v>
      </c>
      <c r="B25" s="384"/>
      <c r="C25" s="385"/>
      <c r="D25" s="386"/>
      <c r="E25" s="396" t="str">
        <f t="shared" si="1"/>
        <v/>
      </c>
    </row>
    <row r="26" spans="1:5" s="233" customFormat="1" ht="20.25" customHeight="1" x14ac:dyDescent="0.25">
      <c r="A26" s="383">
        <v>6</v>
      </c>
      <c r="B26" s="384"/>
      <c r="C26" s="385"/>
      <c r="D26" s="386"/>
      <c r="E26" s="396" t="str">
        <f t="shared" si="1"/>
        <v/>
      </c>
    </row>
    <row r="27" spans="1:5" s="233" customFormat="1" ht="20.25" customHeight="1" x14ac:dyDescent="0.25">
      <c r="A27" s="383">
        <v>7</v>
      </c>
      <c r="B27" s="384"/>
      <c r="C27" s="385"/>
      <c r="D27" s="386"/>
      <c r="E27" s="396" t="str">
        <f t="shared" si="1"/>
        <v/>
      </c>
    </row>
    <row r="28" spans="1:5" s="233" customFormat="1" ht="20.25" customHeight="1" x14ac:dyDescent="0.25">
      <c r="A28" s="383">
        <v>8</v>
      </c>
      <c r="B28" s="384"/>
      <c r="C28" s="385"/>
      <c r="D28" s="386"/>
      <c r="E28" s="396" t="str">
        <f>IF(B28="","",C28-D29)</f>
        <v/>
      </c>
    </row>
    <row r="29" spans="1:5" s="233" customFormat="1" ht="20.25" customHeight="1" x14ac:dyDescent="0.25">
      <c r="A29" s="383">
        <v>9</v>
      </c>
      <c r="B29" s="384"/>
      <c r="C29" s="385"/>
      <c r="D29" s="386"/>
      <c r="E29" s="396" t="str">
        <f>IF(B29="","",C29-#REF!)</f>
        <v/>
      </c>
    </row>
    <row r="30" spans="1:5" s="233" customFormat="1" ht="20.25" customHeight="1" x14ac:dyDescent="0.25">
      <c r="A30" s="383">
        <v>10</v>
      </c>
      <c r="B30" s="384"/>
      <c r="C30" s="385"/>
      <c r="D30" s="386"/>
      <c r="E30" s="396" t="str">
        <f t="shared" si="1"/>
        <v/>
      </c>
    </row>
    <row r="31" spans="1:5" s="390" customFormat="1" ht="39.950000000000003" customHeight="1" thickBot="1" x14ac:dyDescent="0.35">
      <c r="A31" s="383"/>
      <c r="B31" s="389" t="s">
        <v>961</v>
      </c>
      <c r="C31" s="394">
        <f>SUM(C21:C30)</f>
        <v>0</v>
      </c>
      <c r="D31" s="395">
        <f>SUM(D21:D30)</f>
        <v>0</v>
      </c>
      <c r="E31" s="396">
        <f>SUM(E21:E30)</f>
        <v>0</v>
      </c>
    </row>
    <row r="32" spans="1:5" ht="30" customHeight="1" thickBot="1" x14ac:dyDescent="0.35">
      <c r="A32" s="391"/>
      <c r="B32" s="392" t="s">
        <v>962</v>
      </c>
      <c r="C32" s="397">
        <f>SUM(C19,C31)</f>
        <v>0</v>
      </c>
      <c r="D32" s="397">
        <f>SUM(D19,D31)</f>
        <v>0</v>
      </c>
      <c r="E32" s="398">
        <f>SUM(E19,E31)</f>
        <v>0</v>
      </c>
    </row>
    <row r="33" spans="1:10" ht="17.100000000000001" customHeight="1" x14ac:dyDescent="0.3">
      <c r="A33" s="503" t="s">
        <v>156</v>
      </c>
    </row>
    <row r="34" spans="1:10" ht="17.100000000000001" customHeight="1" x14ac:dyDescent="0.3">
      <c r="A34" s="579"/>
      <c r="B34" s="580"/>
      <c r="C34" s="581"/>
      <c r="D34" s="581"/>
      <c r="E34" s="581"/>
    </row>
    <row r="35" spans="1:10" ht="17.100000000000001" customHeight="1" x14ac:dyDescent="0.3">
      <c r="A35" s="579"/>
      <c r="B35" s="580"/>
      <c r="C35" s="581"/>
      <c r="D35" s="581"/>
      <c r="E35" s="581"/>
    </row>
    <row r="36" spans="1:10" ht="17.100000000000001" customHeight="1" x14ac:dyDescent="0.3">
      <c r="A36" s="579"/>
      <c r="B36" s="580"/>
      <c r="C36" s="581"/>
      <c r="D36" s="581"/>
      <c r="E36" s="581"/>
    </row>
    <row r="37" spans="1:10" ht="17.100000000000001" customHeight="1" x14ac:dyDescent="0.3">
      <c r="A37" s="579"/>
      <c r="B37" s="580"/>
      <c r="C37" s="581"/>
      <c r="D37" s="581"/>
      <c r="E37" s="581"/>
    </row>
    <row r="38" spans="1:10" ht="17.100000000000001" customHeight="1" x14ac:dyDescent="0.3">
      <c r="A38" s="74" t="s">
        <v>331</v>
      </c>
      <c r="J38" s="393"/>
    </row>
  </sheetData>
  <sheetProtection algorithmName="SHA-512" hashValue="VwePZ5NoXdCrzr6FR6mOrD98iVwvfazSmDYi5uIgThHiqUj/Sw27zBvKVln7YzTvB95OLqtvqqnxXo+EneGF6A==" saltValue="IOgfNbbGf+915ojbC6mnDA==" spinCount="100000" sheet="1" scenarios="1" insertHyperlinks="0"/>
  <mergeCells count="8">
    <mergeCell ref="A1:E1"/>
    <mergeCell ref="A3:E3"/>
    <mergeCell ref="A4:E4"/>
    <mergeCell ref="A20:E20"/>
    <mergeCell ref="A2:E2"/>
    <mergeCell ref="A6:B7"/>
    <mergeCell ref="A8:E8"/>
    <mergeCell ref="B5:C5"/>
  </mergeCells>
  <printOptions horizontalCentered="1"/>
  <pageMargins left="0.39370078740157483" right="0.39370078740157483" top="0.74803149606299213" bottom="0.74803149606299213" header="0.31496062992125984" footer="0.31496062992125984"/>
  <pageSetup scale="9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H74"/>
  <sheetViews>
    <sheetView zoomScaleNormal="100" workbookViewId="0">
      <selection sqref="A1:G79"/>
    </sheetView>
  </sheetViews>
  <sheetFormatPr baseColWidth="10" defaultColWidth="11.42578125" defaultRowHeight="15" x14ac:dyDescent="0.25"/>
  <cols>
    <col min="1" max="1" width="40.28515625" customWidth="1"/>
    <col min="2" max="3" width="14" customWidth="1"/>
    <col min="4" max="4" width="1.28515625" customWidth="1"/>
    <col min="5" max="5" width="40.28515625" customWidth="1"/>
    <col min="6" max="7" width="14" customWidth="1"/>
  </cols>
  <sheetData>
    <row r="1" spans="1:7" ht="15.75" x14ac:dyDescent="0.25">
      <c r="A1" s="1037" t="s">
        <v>94</v>
      </c>
      <c r="B1" s="1037"/>
      <c r="C1" s="1037"/>
      <c r="D1" s="1037"/>
      <c r="E1" s="1037"/>
      <c r="F1" s="1037"/>
      <c r="G1" s="1037"/>
    </row>
    <row r="2" spans="1:7" ht="14.25" customHeight="1" x14ac:dyDescent="0.25">
      <c r="A2" s="1038" t="s">
        <v>158</v>
      </c>
      <c r="B2" s="1038"/>
      <c r="C2" s="1038"/>
      <c r="D2" s="1038"/>
      <c r="E2" s="1038"/>
      <c r="F2" s="1038"/>
      <c r="G2" s="1038"/>
    </row>
    <row r="3" spans="1:7" s="74" customFormat="1" ht="14.25" customHeight="1" x14ac:dyDescent="0.3">
      <c r="A3" s="1038" t="str">
        <f>'ETCA-I-01'!A3:G3</f>
        <v>Consejo Estatal de Concertacion para la Obra Publica</v>
      </c>
      <c r="B3" s="1038"/>
      <c r="C3" s="1038"/>
      <c r="D3" s="1038"/>
      <c r="E3" s="1038"/>
      <c r="F3" s="1038"/>
      <c r="G3" s="1038"/>
    </row>
    <row r="4" spans="1:7" ht="12.75" customHeight="1" x14ac:dyDescent="0.25">
      <c r="A4" s="1042" t="s">
        <v>159</v>
      </c>
      <c r="B4" s="1042"/>
      <c r="C4" s="1042"/>
      <c r="D4" s="1042"/>
      <c r="E4" s="1042"/>
      <c r="F4" s="1042"/>
      <c r="G4" s="1042"/>
    </row>
    <row r="5" spans="1:7" ht="12" customHeight="1" thickBot="1" x14ac:dyDescent="0.3">
      <c r="A5" s="1043" t="s">
        <v>160</v>
      </c>
      <c r="B5" s="1043"/>
      <c r="C5" s="1043"/>
      <c r="D5" s="1043"/>
      <c r="E5" s="1043"/>
      <c r="F5" s="1043"/>
      <c r="G5" s="1043"/>
    </row>
    <row r="6" spans="1:7" ht="26.25" thickBot="1" x14ac:dyDescent="0.3">
      <c r="A6" s="811" t="s">
        <v>161</v>
      </c>
      <c r="B6" s="812">
        <v>2016</v>
      </c>
      <c r="C6" s="812" t="s">
        <v>162</v>
      </c>
      <c r="D6" s="813"/>
      <c r="E6" s="814" t="s">
        <v>161</v>
      </c>
      <c r="F6" s="812">
        <v>2016</v>
      </c>
      <c r="G6" s="812" t="s">
        <v>162</v>
      </c>
    </row>
    <row r="7" spans="1:7" ht="15.75" customHeight="1" x14ac:dyDescent="0.25">
      <c r="A7" s="721" t="s">
        <v>98</v>
      </c>
      <c r="B7" s="818"/>
      <c r="C7" s="818"/>
      <c r="D7" s="819"/>
      <c r="E7" s="818" t="s">
        <v>99</v>
      </c>
      <c r="F7" s="818"/>
      <c r="G7" s="818"/>
    </row>
    <row r="8" spans="1:7" ht="10.5" customHeight="1" x14ac:dyDescent="0.25">
      <c r="A8" s="721" t="s">
        <v>100</v>
      </c>
      <c r="B8" s="820"/>
      <c r="C8" s="820"/>
      <c r="D8" s="819"/>
      <c r="E8" s="818" t="s">
        <v>101</v>
      </c>
      <c r="F8" s="820"/>
      <c r="G8" s="820"/>
    </row>
    <row r="9" spans="1:7" s="780" customFormat="1" ht="25.5" x14ac:dyDescent="0.25">
      <c r="A9" s="721" t="s">
        <v>163</v>
      </c>
      <c r="B9" s="788">
        <f>SUM(B10:B16)</f>
        <v>109329311.7</v>
      </c>
      <c r="C9" s="788">
        <f>SUM(C10:C16)</f>
        <v>221910826.15000001</v>
      </c>
      <c r="D9" s="821"/>
      <c r="E9" s="818" t="s">
        <v>164</v>
      </c>
      <c r="F9" s="788">
        <f>SUM(F10:F18)</f>
        <v>73737020.840000004</v>
      </c>
      <c r="G9" s="788">
        <f>SUM(G10:G18)</f>
        <v>203598550.90000001</v>
      </c>
    </row>
    <row r="10" spans="1:7" x14ac:dyDescent="0.25">
      <c r="A10" s="822" t="s">
        <v>165</v>
      </c>
      <c r="B10" s="823">
        <v>-4.05</v>
      </c>
      <c r="C10" s="823">
        <v>-3.62</v>
      </c>
      <c r="D10" s="819"/>
      <c r="E10" s="820" t="s">
        <v>166</v>
      </c>
      <c r="F10" s="823">
        <v>0</v>
      </c>
      <c r="G10" s="823">
        <v>0</v>
      </c>
    </row>
    <row r="11" spans="1:7" x14ac:dyDescent="0.25">
      <c r="A11" s="822" t="s">
        <v>167</v>
      </c>
      <c r="B11" s="823">
        <v>81796141.769999996</v>
      </c>
      <c r="C11" s="823">
        <v>39257623.530000001</v>
      </c>
      <c r="D11" s="819"/>
      <c r="E11" s="820" t="s">
        <v>168</v>
      </c>
      <c r="F11" s="823">
        <v>-0.22</v>
      </c>
      <c r="G11" s="823">
        <v>-0.22</v>
      </c>
    </row>
    <row r="12" spans="1:7" x14ac:dyDescent="0.25">
      <c r="A12" s="822" t="s">
        <v>169</v>
      </c>
      <c r="B12" s="823">
        <v>0</v>
      </c>
      <c r="C12" s="823">
        <v>0</v>
      </c>
      <c r="D12" s="819"/>
      <c r="E12" s="820" t="s">
        <v>170</v>
      </c>
      <c r="F12" s="823">
        <v>51239421.729999997</v>
      </c>
      <c r="G12" s="823">
        <v>163922555.19</v>
      </c>
    </row>
    <row r="13" spans="1:7" x14ac:dyDescent="0.25">
      <c r="A13" s="822" t="s">
        <v>171</v>
      </c>
      <c r="B13" s="823">
        <v>27513448.98</v>
      </c>
      <c r="C13" s="823">
        <v>182633481.24000001</v>
      </c>
      <c r="D13" s="819"/>
      <c r="E13" s="820" t="s">
        <v>172</v>
      </c>
      <c r="F13" s="823">
        <v>0</v>
      </c>
      <c r="G13" s="823">
        <v>0</v>
      </c>
    </row>
    <row r="14" spans="1:7" x14ac:dyDescent="0.25">
      <c r="A14" s="822" t="s">
        <v>173</v>
      </c>
      <c r="B14" s="823">
        <v>0</v>
      </c>
      <c r="C14" s="823">
        <v>0</v>
      </c>
      <c r="D14" s="819"/>
      <c r="E14" s="820" t="s">
        <v>174</v>
      </c>
      <c r="F14" s="823">
        <v>0</v>
      </c>
      <c r="G14" s="823">
        <v>0</v>
      </c>
    </row>
    <row r="15" spans="1:7" ht="25.5" x14ac:dyDescent="0.25">
      <c r="A15" s="822" t="s">
        <v>175</v>
      </c>
      <c r="B15" s="823">
        <v>19725</v>
      </c>
      <c r="C15" s="823">
        <v>19725</v>
      </c>
      <c r="D15" s="819"/>
      <c r="E15" s="820" t="s">
        <v>176</v>
      </c>
      <c r="F15" s="823">
        <v>0</v>
      </c>
      <c r="G15" s="823">
        <v>0</v>
      </c>
    </row>
    <row r="16" spans="1:7" x14ac:dyDescent="0.25">
      <c r="A16" s="822" t="s">
        <v>177</v>
      </c>
      <c r="B16" s="823">
        <v>0</v>
      </c>
      <c r="C16" s="823">
        <v>0</v>
      </c>
      <c r="D16" s="819"/>
      <c r="E16" s="820" t="s">
        <v>178</v>
      </c>
      <c r="F16" s="823">
        <v>453269.64</v>
      </c>
      <c r="G16" s="823">
        <v>419173.61</v>
      </c>
    </row>
    <row r="17" spans="1:7" ht="25.5" x14ac:dyDescent="0.25">
      <c r="A17" s="730" t="s">
        <v>179</v>
      </c>
      <c r="B17" s="788">
        <f>SUM(B18:B24)</f>
        <v>650308.93000000005</v>
      </c>
      <c r="C17" s="788">
        <f>SUM(C18:C24)</f>
        <v>185381.69999999998</v>
      </c>
      <c r="D17" s="819"/>
      <c r="E17" s="820" t="s">
        <v>180</v>
      </c>
      <c r="F17" s="823">
        <v>0</v>
      </c>
      <c r="G17" s="823">
        <v>0</v>
      </c>
    </row>
    <row r="18" spans="1:7" x14ac:dyDescent="0.25">
      <c r="A18" s="824" t="s">
        <v>181</v>
      </c>
      <c r="B18" s="823">
        <v>0</v>
      </c>
      <c r="C18" s="823">
        <v>0</v>
      </c>
      <c r="D18" s="819"/>
      <c r="E18" s="820" t="s">
        <v>182</v>
      </c>
      <c r="F18" s="823">
        <v>22044329.690000001</v>
      </c>
      <c r="G18" s="823">
        <v>39256822.32</v>
      </c>
    </row>
    <row r="19" spans="1:7" ht="19.5" customHeight="1" x14ac:dyDescent="0.25">
      <c r="A19" s="824" t="s">
        <v>183</v>
      </c>
      <c r="B19" s="823">
        <v>40125</v>
      </c>
      <c r="C19" s="823">
        <v>0</v>
      </c>
      <c r="D19" s="819"/>
      <c r="E19" s="818" t="s">
        <v>184</v>
      </c>
      <c r="F19" s="788">
        <f>SUM(F20:F22)</f>
        <v>0</v>
      </c>
      <c r="G19" s="788">
        <f>SUM(G20:G22)</f>
        <v>0</v>
      </c>
    </row>
    <row r="20" spans="1:7" ht="15.75" customHeight="1" x14ac:dyDescent="0.25">
      <c r="A20" s="824" t="s">
        <v>185</v>
      </c>
      <c r="B20" s="823">
        <v>600901.27</v>
      </c>
      <c r="C20" s="823">
        <v>175979.4</v>
      </c>
      <c r="D20" s="819"/>
      <c r="E20" s="820" t="s">
        <v>186</v>
      </c>
      <c r="F20" s="823">
        <v>0</v>
      </c>
      <c r="G20" s="823">
        <v>0</v>
      </c>
    </row>
    <row r="21" spans="1:7" ht="25.5" x14ac:dyDescent="0.25">
      <c r="A21" s="824" t="s">
        <v>187</v>
      </c>
      <c r="B21" s="823">
        <v>9282.66</v>
      </c>
      <c r="C21" s="823">
        <v>9402.2999999999993</v>
      </c>
      <c r="D21" s="819"/>
      <c r="E21" s="820" t="s">
        <v>188</v>
      </c>
      <c r="F21" s="823">
        <v>0</v>
      </c>
      <c r="G21" s="823">
        <v>0</v>
      </c>
    </row>
    <row r="22" spans="1:7" ht="14.25" customHeight="1" x14ac:dyDescent="0.25">
      <c r="A22" s="824" t="s">
        <v>189</v>
      </c>
      <c r="B22" s="823">
        <v>0</v>
      </c>
      <c r="C22" s="823">
        <v>0</v>
      </c>
      <c r="D22" s="819"/>
      <c r="E22" s="820" t="s">
        <v>190</v>
      </c>
      <c r="F22" s="823">
        <v>0</v>
      </c>
      <c r="G22" s="823">
        <v>0</v>
      </c>
    </row>
    <row r="23" spans="1:7" ht="25.5" x14ac:dyDescent="0.25">
      <c r="A23" s="824" t="s">
        <v>191</v>
      </c>
      <c r="B23" s="823">
        <v>0</v>
      </c>
      <c r="C23" s="823">
        <v>0</v>
      </c>
      <c r="D23" s="819"/>
      <c r="E23" s="818" t="s">
        <v>192</v>
      </c>
      <c r="F23" s="788">
        <f>SUM(F24:F25)</f>
        <v>0</v>
      </c>
      <c r="G23" s="788">
        <f>SUM(G24:G25)</f>
        <v>0</v>
      </c>
    </row>
    <row r="24" spans="1:7" ht="25.5" x14ac:dyDescent="0.25">
      <c r="A24" s="824" t="s">
        <v>193</v>
      </c>
      <c r="B24" s="823">
        <v>0</v>
      </c>
      <c r="C24" s="823">
        <v>0</v>
      </c>
      <c r="D24" s="819"/>
      <c r="E24" s="820" t="s">
        <v>194</v>
      </c>
      <c r="F24" s="823">
        <v>0</v>
      </c>
      <c r="G24" s="823">
        <v>0</v>
      </c>
    </row>
    <row r="25" spans="1:7" ht="25.5" x14ac:dyDescent="0.25">
      <c r="A25" s="721" t="s">
        <v>195</v>
      </c>
      <c r="B25" s="788">
        <f>SUM(B26:B30)</f>
        <v>29474776.949999999</v>
      </c>
      <c r="C25" s="788">
        <f>SUM(C26:C30)</f>
        <v>10064670.23</v>
      </c>
      <c r="D25" s="819"/>
      <c r="E25" s="820" t="s">
        <v>196</v>
      </c>
      <c r="F25" s="823">
        <v>0</v>
      </c>
      <c r="G25" s="823">
        <v>0</v>
      </c>
    </row>
    <row r="26" spans="1:7" ht="25.5" x14ac:dyDescent="0.25">
      <c r="A26" s="824" t="s">
        <v>197</v>
      </c>
      <c r="B26" s="823">
        <v>0</v>
      </c>
      <c r="C26" s="823">
        <v>0</v>
      </c>
      <c r="D26" s="819"/>
      <c r="E26" s="820" t="s">
        <v>198</v>
      </c>
      <c r="F26" s="823">
        <v>0</v>
      </c>
      <c r="G26" s="823">
        <v>0</v>
      </c>
    </row>
    <row r="27" spans="1:7" ht="25.5" x14ac:dyDescent="0.25">
      <c r="A27" s="824" t="s">
        <v>199</v>
      </c>
      <c r="B27" s="823">
        <v>0</v>
      </c>
      <c r="C27" s="823">
        <v>0</v>
      </c>
      <c r="D27" s="819"/>
      <c r="E27" s="818" t="s">
        <v>200</v>
      </c>
      <c r="F27" s="788">
        <f>SUM(F28:F30)</f>
        <v>0</v>
      </c>
      <c r="G27" s="788">
        <f>SUM(G28:G30)</f>
        <v>0</v>
      </c>
    </row>
    <row r="28" spans="1:7" ht="25.5" x14ac:dyDescent="0.25">
      <c r="A28" s="824" t="s">
        <v>201</v>
      </c>
      <c r="B28" s="823">
        <v>0</v>
      </c>
      <c r="C28" s="823">
        <v>0</v>
      </c>
      <c r="D28" s="819"/>
      <c r="E28" s="820" t="s">
        <v>202</v>
      </c>
      <c r="F28" s="823">
        <v>0</v>
      </c>
      <c r="G28" s="823">
        <v>0</v>
      </c>
    </row>
    <row r="29" spans="1:7" ht="17.25" customHeight="1" x14ac:dyDescent="0.25">
      <c r="A29" s="824" t="s">
        <v>203</v>
      </c>
      <c r="B29" s="823">
        <v>29474776.949999999</v>
      </c>
      <c r="C29" s="823">
        <v>10064670.23</v>
      </c>
      <c r="D29" s="819"/>
      <c r="E29" s="820" t="s">
        <v>204</v>
      </c>
      <c r="F29" s="823">
        <v>0</v>
      </c>
      <c r="G29" s="823">
        <v>0</v>
      </c>
    </row>
    <row r="30" spans="1:7" x14ac:dyDescent="0.25">
      <c r="A30" s="824" t="s">
        <v>205</v>
      </c>
      <c r="B30" s="823">
        <v>0</v>
      </c>
      <c r="C30" s="823">
        <v>0</v>
      </c>
      <c r="D30" s="819"/>
      <c r="E30" s="820" t="s">
        <v>206</v>
      </c>
      <c r="F30" s="823">
        <v>0</v>
      </c>
      <c r="G30" s="823">
        <v>0</v>
      </c>
    </row>
    <row r="31" spans="1:7" ht="25.5" x14ac:dyDescent="0.25">
      <c r="A31" s="721" t="s">
        <v>207</v>
      </c>
      <c r="B31" s="788">
        <f>SUM(B32:B36)</f>
        <v>0</v>
      </c>
      <c r="C31" s="788">
        <f>SUM(C32:C36)</f>
        <v>0</v>
      </c>
      <c r="D31" s="819"/>
      <c r="E31" s="818" t="s">
        <v>208</v>
      </c>
      <c r="F31" s="788">
        <f>SUM(F32:F37)</f>
        <v>0</v>
      </c>
      <c r="G31" s="788">
        <f>SUM(G32:G37)</f>
        <v>0</v>
      </c>
    </row>
    <row r="32" spans="1:7" ht="12.75" customHeight="1" x14ac:dyDescent="0.25">
      <c r="A32" s="824" t="s">
        <v>209</v>
      </c>
      <c r="B32" s="823">
        <v>0</v>
      </c>
      <c r="C32" s="823">
        <v>0</v>
      </c>
      <c r="D32" s="819"/>
      <c r="E32" s="820" t="s">
        <v>210</v>
      </c>
      <c r="F32" s="823">
        <v>0</v>
      </c>
      <c r="G32" s="823">
        <v>0</v>
      </c>
    </row>
    <row r="33" spans="1:7" ht="12.75" customHeight="1" x14ac:dyDescent="0.25">
      <c r="A33" s="824" t="s">
        <v>211</v>
      </c>
      <c r="B33" s="823">
        <v>0</v>
      </c>
      <c r="C33" s="823">
        <v>0</v>
      </c>
      <c r="D33" s="819"/>
      <c r="E33" s="820" t="s">
        <v>212</v>
      </c>
      <c r="F33" s="823">
        <v>0</v>
      </c>
      <c r="G33" s="823">
        <v>0</v>
      </c>
    </row>
    <row r="34" spans="1:7" ht="12.75" customHeight="1" x14ac:dyDescent="0.25">
      <c r="A34" s="824" t="s">
        <v>213</v>
      </c>
      <c r="B34" s="823">
        <v>0</v>
      </c>
      <c r="C34" s="823">
        <v>0</v>
      </c>
      <c r="D34" s="819"/>
      <c r="E34" s="820" t="s">
        <v>214</v>
      </c>
      <c r="F34" s="823">
        <v>0</v>
      </c>
      <c r="G34" s="823">
        <v>0</v>
      </c>
    </row>
    <row r="35" spans="1:7" ht="25.5" x14ac:dyDescent="0.25">
      <c r="A35" s="824" t="s">
        <v>215</v>
      </c>
      <c r="B35" s="823">
        <v>0</v>
      </c>
      <c r="C35" s="823">
        <v>0</v>
      </c>
      <c r="D35" s="827"/>
      <c r="E35" s="820" t="s">
        <v>216</v>
      </c>
      <c r="F35" s="823">
        <v>0</v>
      </c>
      <c r="G35" s="823">
        <v>0</v>
      </c>
    </row>
    <row r="36" spans="1:7" ht="25.5" x14ac:dyDescent="0.25">
      <c r="A36" s="824" t="s">
        <v>217</v>
      </c>
      <c r="B36" s="823">
        <v>0</v>
      </c>
      <c r="C36" s="823">
        <v>0</v>
      </c>
      <c r="D36" s="819"/>
      <c r="E36" s="820" t="s">
        <v>218</v>
      </c>
      <c r="F36" s="823">
        <v>0</v>
      </c>
      <c r="G36" s="823">
        <v>0</v>
      </c>
    </row>
    <row r="37" spans="1:7" ht="16.5" customHeight="1" thickBot="1" x14ac:dyDescent="0.3">
      <c r="A37" s="732" t="s">
        <v>219</v>
      </c>
      <c r="B37" s="826">
        <v>0</v>
      </c>
      <c r="C37" s="826">
        <v>0</v>
      </c>
      <c r="D37" s="816"/>
      <c r="E37" s="817" t="s">
        <v>220</v>
      </c>
      <c r="F37" s="826">
        <v>0</v>
      </c>
      <c r="G37" s="826">
        <v>0</v>
      </c>
    </row>
    <row r="38" spans="1:7" ht="25.5" x14ac:dyDescent="0.25">
      <c r="A38" s="842" t="s">
        <v>221</v>
      </c>
      <c r="B38" s="843">
        <f>SUM(B39:B40)</f>
        <v>0</v>
      </c>
      <c r="C38" s="843">
        <f>SUM(C39:C40)</f>
        <v>0</v>
      </c>
      <c r="D38" s="844"/>
      <c r="E38" s="845" t="s">
        <v>222</v>
      </c>
      <c r="F38" s="843">
        <f>SUM(F39:F41)</f>
        <v>0</v>
      </c>
      <c r="G38" s="843">
        <f>SUM(G39:G41)</f>
        <v>0</v>
      </c>
    </row>
    <row r="39" spans="1:7" ht="25.5" x14ac:dyDescent="0.25">
      <c r="A39" s="824" t="s">
        <v>223</v>
      </c>
      <c r="B39" s="823">
        <v>0</v>
      </c>
      <c r="C39" s="823">
        <v>0</v>
      </c>
      <c r="D39" s="827"/>
      <c r="E39" s="820" t="s">
        <v>224</v>
      </c>
      <c r="F39" s="823">
        <v>0</v>
      </c>
      <c r="G39" s="823">
        <v>0</v>
      </c>
    </row>
    <row r="40" spans="1:7" x14ac:dyDescent="0.25">
      <c r="A40" s="824" t="s">
        <v>225</v>
      </c>
      <c r="B40" s="823">
        <v>0</v>
      </c>
      <c r="C40" s="823">
        <v>0</v>
      </c>
      <c r="D40" s="819"/>
      <c r="E40" s="820" t="s">
        <v>226</v>
      </c>
      <c r="F40" s="823">
        <v>0</v>
      </c>
      <c r="G40" s="823">
        <v>0</v>
      </c>
    </row>
    <row r="41" spans="1:7" ht="12" customHeight="1" x14ac:dyDescent="0.25">
      <c r="A41" s="721" t="s">
        <v>227</v>
      </c>
      <c r="B41" s="788">
        <f>SUM(B42:B45)</f>
        <v>0</v>
      </c>
      <c r="C41" s="788">
        <f>SUM(C42:C45)</f>
        <v>0</v>
      </c>
      <c r="D41" s="819"/>
      <c r="E41" s="820" t="s">
        <v>228</v>
      </c>
      <c r="F41" s="823">
        <v>0</v>
      </c>
      <c r="G41" s="823">
        <v>0</v>
      </c>
    </row>
    <row r="42" spans="1:7" ht="12" customHeight="1" x14ac:dyDescent="0.25">
      <c r="A42" s="824" t="s">
        <v>229</v>
      </c>
      <c r="B42" s="823">
        <v>0</v>
      </c>
      <c r="C42" s="823">
        <v>0</v>
      </c>
      <c r="D42" s="819"/>
      <c r="E42" s="818" t="s">
        <v>230</v>
      </c>
      <c r="F42" s="801">
        <f>SUM(F43:F45)</f>
        <v>81341.91</v>
      </c>
      <c r="G42" s="801">
        <f>SUM(G43:G45)</f>
        <v>40536</v>
      </c>
    </row>
    <row r="43" spans="1:7" ht="12" customHeight="1" x14ac:dyDescent="0.25">
      <c r="A43" s="824" t="s">
        <v>231</v>
      </c>
      <c r="B43" s="823">
        <v>0</v>
      </c>
      <c r="C43" s="823">
        <v>0</v>
      </c>
      <c r="D43" s="819"/>
      <c r="E43" s="820" t="s">
        <v>232</v>
      </c>
      <c r="F43" s="823">
        <v>81341.91</v>
      </c>
      <c r="G43" s="823">
        <v>40536</v>
      </c>
    </row>
    <row r="44" spans="1:7" ht="25.5" x14ac:dyDescent="0.25">
      <c r="A44" s="824" t="s">
        <v>233</v>
      </c>
      <c r="B44" s="823">
        <v>0</v>
      </c>
      <c r="C44" s="823">
        <v>0</v>
      </c>
      <c r="D44" s="819"/>
      <c r="E44" s="820" t="s">
        <v>234</v>
      </c>
      <c r="F44" s="823">
        <v>0</v>
      </c>
      <c r="G44" s="823">
        <v>0</v>
      </c>
    </row>
    <row r="45" spans="1:7" ht="13.5" customHeight="1" x14ac:dyDescent="0.25">
      <c r="A45" s="824" t="s">
        <v>235</v>
      </c>
      <c r="B45" s="823">
        <v>0</v>
      </c>
      <c r="C45" s="823">
        <v>0</v>
      </c>
      <c r="D45" s="819"/>
      <c r="E45" s="820" t="s">
        <v>236</v>
      </c>
      <c r="F45" s="823">
        <v>0</v>
      </c>
      <c r="G45" s="823">
        <v>0</v>
      </c>
    </row>
    <row r="46" spans="1:7" ht="24" customHeight="1" x14ac:dyDescent="0.25">
      <c r="A46" s="721" t="s">
        <v>237</v>
      </c>
      <c r="B46" s="788">
        <f>+B41+B37+B38+B31+B25+B17+B9</f>
        <v>139454397.58000001</v>
      </c>
      <c r="C46" s="788">
        <f>+C41+C37+C38+C31+C25+C17+C9</f>
        <v>232160878.08000001</v>
      </c>
      <c r="D46" s="819"/>
      <c r="E46" s="818" t="s">
        <v>238</v>
      </c>
      <c r="F46" s="788">
        <f>+F42+F38+F31+F27+F26+F23+F19+F9</f>
        <v>73818362.75</v>
      </c>
      <c r="G46" s="788">
        <f>+G42+G38+G31+G27+G26+G23+G19+G9</f>
        <v>203639086.90000001</v>
      </c>
    </row>
    <row r="47" spans="1:7" x14ac:dyDescent="0.25">
      <c r="A47" s="721" t="s">
        <v>119</v>
      </c>
      <c r="B47" s="825"/>
      <c r="C47" s="825"/>
      <c r="D47" s="827"/>
      <c r="E47" s="818" t="s">
        <v>120</v>
      </c>
      <c r="F47" s="825"/>
      <c r="G47" s="825"/>
    </row>
    <row r="48" spans="1:7" ht="12.75" customHeight="1" x14ac:dyDescent="0.25">
      <c r="A48" s="824" t="s">
        <v>239</v>
      </c>
      <c r="B48" s="823">
        <v>0</v>
      </c>
      <c r="C48" s="823">
        <v>0</v>
      </c>
      <c r="D48" s="819"/>
      <c r="E48" s="820" t="s">
        <v>240</v>
      </c>
      <c r="F48" s="823">
        <v>0</v>
      </c>
      <c r="G48" s="823">
        <v>0</v>
      </c>
    </row>
    <row r="49" spans="1:8" ht="12.75" customHeight="1" x14ac:dyDescent="0.25">
      <c r="A49" s="824" t="s">
        <v>241</v>
      </c>
      <c r="B49" s="823">
        <v>0</v>
      </c>
      <c r="C49" s="823">
        <v>0</v>
      </c>
      <c r="D49" s="819"/>
      <c r="E49" s="820" t="s">
        <v>242</v>
      </c>
      <c r="F49" s="823">
        <v>0</v>
      </c>
      <c r="G49" s="823">
        <v>0</v>
      </c>
    </row>
    <row r="50" spans="1:8" ht="15.75" customHeight="1" x14ac:dyDescent="0.25">
      <c r="A50" s="824" t="s">
        <v>243</v>
      </c>
      <c r="B50" s="823">
        <f>813088366.44+52973085.75</f>
        <v>866061452.19000006</v>
      </c>
      <c r="C50" s="823">
        <f>588532004.26+52973085.75</f>
        <v>641505090.00999999</v>
      </c>
      <c r="D50" s="819"/>
      <c r="E50" s="820" t="s">
        <v>244</v>
      </c>
      <c r="F50" s="823">
        <v>0</v>
      </c>
      <c r="G50" s="823">
        <v>0</v>
      </c>
    </row>
    <row r="51" spans="1:8" ht="12" customHeight="1" x14ac:dyDescent="0.25">
      <c r="A51" s="824" t="s">
        <v>245</v>
      </c>
      <c r="B51" s="823">
        <f>2980728.78+220994.25+3667172.43+46109.99</f>
        <v>6915005.4500000002</v>
      </c>
      <c r="C51" s="823">
        <f>2505999.28+140201.64+2730272.43</f>
        <v>5376473.3499999996</v>
      </c>
      <c r="D51" s="819"/>
      <c r="E51" s="820" t="s">
        <v>246</v>
      </c>
      <c r="F51" s="823">
        <v>0</v>
      </c>
      <c r="G51" s="823">
        <v>0</v>
      </c>
    </row>
    <row r="52" spans="1:8" ht="25.5" x14ac:dyDescent="0.25">
      <c r="A52" s="824" t="s">
        <v>247</v>
      </c>
      <c r="B52" s="823">
        <v>0</v>
      </c>
      <c r="C52" s="823">
        <v>0</v>
      </c>
      <c r="D52" s="819"/>
      <c r="E52" s="820" t="s">
        <v>248</v>
      </c>
      <c r="F52" s="823">
        <v>0</v>
      </c>
      <c r="G52" s="823">
        <v>0</v>
      </c>
    </row>
    <row r="53" spans="1:8" x14ac:dyDescent="0.25">
      <c r="A53" s="824" t="s">
        <v>249</v>
      </c>
      <c r="B53" s="823">
        <f>-5166013.65-0.01</f>
        <v>-5166013.66</v>
      </c>
      <c r="C53" s="823">
        <v>-4872831.46</v>
      </c>
      <c r="D53" s="821"/>
      <c r="E53" s="820" t="s">
        <v>250</v>
      </c>
      <c r="F53" s="823">
        <v>0</v>
      </c>
      <c r="G53" s="823">
        <v>0</v>
      </c>
    </row>
    <row r="54" spans="1:8" ht="11.25" customHeight="1" x14ac:dyDescent="0.25">
      <c r="A54" s="824" t="s">
        <v>251</v>
      </c>
      <c r="B54" s="823">
        <v>0</v>
      </c>
      <c r="C54" s="823">
        <v>0</v>
      </c>
      <c r="D54" s="821"/>
      <c r="E54" s="818"/>
      <c r="F54" s="825"/>
      <c r="G54" s="825"/>
    </row>
    <row r="55" spans="1:8" ht="19.5" customHeight="1" x14ac:dyDescent="0.25">
      <c r="A55" s="824" t="s">
        <v>252</v>
      </c>
      <c r="B55" s="823">
        <v>0</v>
      </c>
      <c r="C55" s="823">
        <v>0</v>
      </c>
      <c r="D55" s="821"/>
      <c r="E55" s="818" t="s">
        <v>253</v>
      </c>
      <c r="F55" s="788">
        <f>SUM(F47:F53)</f>
        <v>0</v>
      </c>
      <c r="G55" s="788">
        <f>SUM(G47:G53)</f>
        <v>0</v>
      </c>
    </row>
    <row r="56" spans="1:8" ht="13.5" customHeight="1" x14ac:dyDescent="0.25">
      <c r="A56" s="824" t="s">
        <v>254</v>
      </c>
      <c r="B56" s="823"/>
      <c r="C56" s="823">
        <v>0</v>
      </c>
      <c r="D56" s="819"/>
      <c r="E56" s="723"/>
      <c r="F56" s="825"/>
      <c r="G56" s="825"/>
    </row>
    <row r="57" spans="1:8" ht="25.5" x14ac:dyDescent="0.25">
      <c r="A57" s="721" t="s">
        <v>255</v>
      </c>
      <c r="B57" s="788">
        <f>SUM(B48:B56)</f>
        <v>867810443.98000014</v>
      </c>
      <c r="C57" s="788">
        <f>SUM(C48:C56)</f>
        <v>642008731.89999998</v>
      </c>
      <c r="D57" s="819"/>
      <c r="E57" s="818" t="s">
        <v>256</v>
      </c>
      <c r="F57" s="788">
        <f>+F46+F55</f>
        <v>73818362.75</v>
      </c>
      <c r="G57" s="788">
        <f>+G46+G55</f>
        <v>203639086.90000001</v>
      </c>
    </row>
    <row r="58" spans="1:8" ht="14.25" customHeight="1" x14ac:dyDescent="0.25">
      <c r="A58" s="824"/>
      <c r="B58" s="825"/>
      <c r="C58" s="825"/>
      <c r="D58" s="821"/>
      <c r="E58" s="818" t="s">
        <v>257</v>
      </c>
      <c r="F58" s="825"/>
      <c r="G58" s="825"/>
    </row>
    <row r="59" spans="1:8" ht="15" customHeight="1" x14ac:dyDescent="0.25">
      <c r="A59" s="721" t="s">
        <v>258</v>
      </c>
      <c r="B59" s="788">
        <f>+B46+B57</f>
        <v>1007264841.5600002</v>
      </c>
      <c r="C59" s="788">
        <f>+C46+C57</f>
        <v>874169609.98000002</v>
      </c>
      <c r="D59" s="819"/>
      <c r="E59" s="818" t="s">
        <v>259</v>
      </c>
      <c r="F59" s="788">
        <f>SUM(F60:F62)</f>
        <v>0</v>
      </c>
      <c r="G59" s="788">
        <f>SUM(G60:G62)</f>
        <v>0</v>
      </c>
      <c r="H59" s="477" t="str">
        <f>IF(C59&lt;&gt;'ETCA-I-01'!C33,"ERROR!!!!! ELTOTAL DE ACTIVO, NO CONCUERDA CON LO REPORTADO EN EL ESTADO DE SITUACION FINANCIERA","")</f>
        <v/>
      </c>
    </row>
    <row r="60" spans="1:8" ht="12" customHeight="1" x14ac:dyDescent="0.25">
      <c r="A60" s="824"/>
      <c r="B60" s="828"/>
      <c r="C60" s="828"/>
      <c r="D60" s="819"/>
      <c r="E60" s="820" t="s">
        <v>260</v>
      </c>
      <c r="F60" s="823">
        <v>0</v>
      </c>
      <c r="G60" s="823">
        <v>0</v>
      </c>
      <c r="H60" s="477" t="str">
        <f>IF(B59&lt;&gt;'ETCA-I-01'!B33,"ERROR!!!!! ELTOTAL DE ACTIVO, NO CONCUERDA CON LO REPORTADO EN EL ESTADO DE SITUACION FINANCIERA","")</f>
        <v/>
      </c>
    </row>
    <row r="61" spans="1:8" ht="11.25" customHeight="1" x14ac:dyDescent="0.25">
      <c r="A61" s="824"/>
      <c r="B61" s="828"/>
      <c r="C61" s="828"/>
      <c r="D61" s="819"/>
      <c r="E61" s="820" t="s">
        <v>261</v>
      </c>
      <c r="F61" s="823">
        <v>0</v>
      </c>
      <c r="G61" s="823">
        <v>0</v>
      </c>
    </row>
    <row r="62" spans="1:8" ht="10.5" customHeight="1" x14ac:dyDescent="0.25">
      <c r="A62" s="824"/>
      <c r="B62" s="828"/>
      <c r="C62" s="828"/>
      <c r="D62" s="819"/>
      <c r="E62" s="820" t="s">
        <v>262</v>
      </c>
      <c r="F62" s="823">
        <v>0</v>
      </c>
      <c r="G62" s="823">
        <v>0</v>
      </c>
    </row>
    <row r="63" spans="1:8" ht="25.5" x14ac:dyDescent="0.25">
      <c r="A63" s="824"/>
      <c r="B63" s="828"/>
      <c r="C63" s="828"/>
      <c r="D63" s="819"/>
      <c r="E63" s="818" t="s">
        <v>263</v>
      </c>
      <c r="F63" s="788">
        <f>SUM(F64:F68)</f>
        <v>933446478.80999994</v>
      </c>
      <c r="G63" s="788">
        <f>SUM(G64:G68)</f>
        <v>670530523.08000004</v>
      </c>
    </row>
    <row r="64" spans="1:8" x14ac:dyDescent="0.25">
      <c r="A64" s="824"/>
      <c r="B64" s="828"/>
      <c r="C64" s="828"/>
      <c r="D64" s="819"/>
      <c r="E64" s="820" t="s">
        <v>264</v>
      </c>
      <c r="F64" s="823">
        <v>341567611.63</v>
      </c>
      <c r="G64" s="823">
        <v>468588726.12</v>
      </c>
    </row>
    <row r="65" spans="1:8" x14ac:dyDescent="0.25">
      <c r="A65" s="824"/>
      <c r="B65" s="828"/>
      <c r="C65" s="828"/>
      <c r="D65" s="819"/>
      <c r="E65" s="820" t="s">
        <v>265</v>
      </c>
      <c r="F65" s="823">
        <v>591878867.17999995</v>
      </c>
      <c r="G65" s="823">
        <v>201941796.96000001</v>
      </c>
    </row>
    <row r="66" spans="1:8" ht="12.75" customHeight="1" x14ac:dyDescent="0.25">
      <c r="A66" s="824"/>
      <c r="B66" s="828"/>
      <c r="C66" s="828"/>
      <c r="D66" s="819"/>
      <c r="E66" s="820" t="s">
        <v>266</v>
      </c>
      <c r="F66" s="823">
        <v>0</v>
      </c>
      <c r="G66" s="823">
        <v>0</v>
      </c>
    </row>
    <row r="67" spans="1:8" ht="12" customHeight="1" x14ac:dyDescent="0.25">
      <c r="A67" s="824"/>
      <c r="B67" s="828"/>
      <c r="C67" s="828"/>
      <c r="D67" s="819"/>
      <c r="E67" s="820" t="s">
        <v>267</v>
      </c>
      <c r="F67" s="823">
        <v>0</v>
      </c>
      <c r="G67" s="823">
        <v>0</v>
      </c>
    </row>
    <row r="68" spans="1:8" ht="17.25" customHeight="1" x14ac:dyDescent="0.25">
      <c r="A68" s="824"/>
      <c r="B68" s="828"/>
      <c r="C68" s="828"/>
      <c r="D68" s="819"/>
      <c r="E68" s="820" t="s">
        <v>268</v>
      </c>
      <c r="F68" s="823">
        <v>0</v>
      </c>
      <c r="G68" s="823">
        <v>0</v>
      </c>
    </row>
    <row r="69" spans="1:8" ht="25.5" x14ac:dyDescent="0.25">
      <c r="A69" s="824"/>
      <c r="B69" s="828"/>
      <c r="C69" s="828"/>
      <c r="D69" s="819"/>
      <c r="E69" s="818" t="s">
        <v>269</v>
      </c>
      <c r="F69" s="788">
        <f>SUM(F70:F71)</f>
        <v>0</v>
      </c>
      <c r="G69" s="788">
        <f>SUM(G70:G71)</f>
        <v>0</v>
      </c>
    </row>
    <row r="70" spans="1:8" x14ac:dyDescent="0.25">
      <c r="A70" s="824"/>
      <c r="B70" s="828"/>
      <c r="C70" s="828"/>
      <c r="D70" s="819"/>
      <c r="E70" s="820" t="s">
        <v>270</v>
      </c>
      <c r="F70" s="823">
        <v>0</v>
      </c>
      <c r="G70" s="823">
        <v>0</v>
      </c>
    </row>
    <row r="71" spans="1:8" ht="14.25" customHeight="1" x14ac:dyDescent="0.25">
      <c r="A71" s="824"/>
      <c r="B71" s="828"/>
      <c r="C71" s="828"/>
      <c r="D71" s="819"/>
      <c r="E71" s="820" t="s">
        <v>271</v>
      </c>
      <c r="F71" s="823">
        <v>0</v>
      </c>
      <c r="G71" s="823">
        <v>0</v>
      </c>
    </row>
    <row r="72" spans="1:8" ht="15" customHeight="1" x14ac:dyDescent="0.25">
      <c r="A72" s="824"/>
      <c r="B72" s="828"/>
      <c r="C72" s="828"/>
      <c r="D72" s="819"/>
      <c r="E72" s="818" t="s">
        <v>272</v>
      </c>
      <c r="F72" s="788">
        <f>+F59+F63+F69</f>
        <v>933446478.80999994</v>
      </c>
      <c r="G72" s="788">
        <f>+G59+G63+G69</f>
        <v>670530523.08000004</v>
      </c>
    </row>
    <row r="73" spans="1:8" ht="15" customHeight="1" thickBot="1" x14ac:dyDescent="0.3">
      <c r="A73" s="732"/>
      <c r="B73" s="815"/>
      <c r="C73" s="815"/>
      <c r="D73" s="816"/>
      <c r="E73" s="733" t="s">
        <v>273</v>
      </c>
      <c r="F73" s="877">
        <f>+F57+F72</f>
        <v>1007264841.5599999</v>
      </c>
      <c r="G73" s="829">
        <f>+G57+G72</f>
        <v>874169609.98000002</v>
      </c>
      <c r="H73" s="477" t="str">
        <f>IF(G73&lt;&gt;'ETCA-I-01'!G52,"ERROR!!!!! ELTOTAL DE DEL PATRIMONIO Y HACIENDA PUBLICA, NO CONCUERDA CON LO REPORTADO EN EL ESTADO DE SITUACION FINANCIERA","")</f>
        <v/>
      </c>
    </row>
    <row r="74" spans="1:8" x14ac:dyDescent="0.25">
      <c r="H74" t="str">
        <f>IF(F73&lt;&gt;'ETCA-I-01'!F52,"ERROR!!!!! ELTOTAL DE DEL PATRIMONIO Y HACIENDA PUBLICA, NO CONCUERDA CON LO REPORTADO EN EL ESTADO DE SITUACION FINANCIERA","")</f>
        <v/>
      </c>
    </row>
  </sheetData>
  <sheetProtection algorithmName="SHA-512" hashValue="jXVahv9s7sSZsoqQUqdDuPye+riUHXLhepQcTpt9hG1O6+HC39hlZ93mQydtxMSdDMJZHpPTt/bWgTK6Yn32/Q==" saltValue="dYmOrseO7aPDEFXD+psH+w==" spinCount="100000" sheet="1" scenarios="1"/>
  <mergeCells count="5">
    <mergeCell ref="A1:G1"/>
    <mergeCell ref="A2:G2"/>
    <mergeCell ref="A4:G4"/>
    <mergeCell ref="A5:G5"/>
    <mergeCell ref="A3:G3"/>
  </mergeCells>
  <printOptions horizontalCentered="1"/>
  <pageMargins left="0.23622047244094491" right="0.23622047244094491" top="0.23622047244094491" bottom="0.23622047244094491" header="0.31496062992125984" footer="0.31496062992125984"/>
  <pageSetup scale="85"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FF0066"/>
  </sheetPr>
  <dimension ref="A1:I38"/>
  <sheetViews>
    <sheetView view="pageBreakPreview" topLeftCell="A16" zoomScale="90" zoomScaleNormal="100" zoomScaleSheetLayoutView="90" workbookViewId="0">
      <selection activeCell="C37" sqref="C37"/>
    </sheetView>
  </sheetViews>
  <sheetFormatPr baseColWidth="10" defaultColWidth="11.28515625" defaultRowHeight="16.5" x14ac:dyDescent="0.3"/>
  <cols>
    <col min="1" max="1" width="4.85546875" style="152" customWidth="1"/>
    <col min="2" max="2" width="41" style="131" customWidth="1"/>
    <col min="3" max="4" width="25.7109375" style="131" customWidth="1"/>
    <col min="5" max="16384" width="11.28515625" style="131"/>
  </cols>
  <sheetData>
    <row r="1" spans="1:6" x14ac:dyDescent="0.3">
      <c r="A1" s="399"/>
      <c r="B1" s="1261" t="s">
        <v>94</v>
      </c>
      <c r="C1" s="1261"/>
      <c r="D1" s="1261"/>
    </row>
    <row r="2" spans="1:6" x14ac:dyDescent="0.3">
      <c r="A2" s="131"/>
      <c r="B2" s="1265" t="s">
        <v>963</v>
      </c>
      <c r="C2" s="1265"/>
      <c r="D2" s="1265"/>
      <c r="F2" s="376"/>
    </row>
    <row r="3" spans="1:6" x14ac:dyDescent="0.3">
      <c r="B3" s="1046" t="str">
        <f>'ETCA-I-01'!A3</f>
        <v>Consejo Estatal de Concertacion para la Obra Publica</v>
      </c>
      <c r="C3" s="1046"/>
      <c r="D3" s="1046"/>
    </row>
    <row r="4" spans="1:6" x14ac:dyDescent="0.3">
      <c r="B4" s="1048" t="str">
        <f>'ETCA-I-02'!A4</f>
        <v>Del 01 de Enero al 31 de Diciembre de 2016</v>
      </c>
      <c r="C4" s="1048"/>
      <c r="D4" s="1048"/>
    </row>
    <row r="5" spans="1:6" x14ac:dyDescent="0.3">
      <c r="A5" s="902"/>
      <c r="B5" s="1273" t="s">
        <v>964</v>
      </c>
      <c r="C5" s="1273"/>
      <c r="D5" s="284"/>
    </row>
    <row r="6" spans="1:6" ht="6.75" customHeight="1" thickBot="1" x14ac:dyDescent="0.35"/>
    <row r="7" spans="1:6" s="233" customFormat="1" ht="27.95" customHeight="1" x14ac:dyDescent="0.25">
      <c r="A7" s="1266" t="s">
        <v>952</v>
      </c>
      <c r="B7" s="1267"/>
      <c r="C7" s="1274" t="s">
        <v>563</v>
      </c>
      <c r="D7" s="1276" t="s">
        <v>812</v>
      </c>
    </row>
    <row r="8" spans="1:6" s="233" customFormat="1" ht="4.5" customHeight="1" thickBot="1" x14ac:dyDescent="0.3">
      <c r="A8" s="1268"/>
      <c r="B8" s="1269"/>
      <c r="C8" s="1275"/>
      <c r="D8" s="1277"/>
    </row>
    <row r="9" spans="1:6" s="233" customFormat="1" ht="21" customHeight="1" x14ac:dyDescent="0.25">
      <c r="A9" s="1270" t="s">
        <v>958</v>
      </c>
      <c r="B9" s="1271"/>
      <c r="C9" s="1271"/>
      <c r="D9" s="1272"/>
    </row>
    <row r="10" spans="1:6" s="233" customFormat="1" ht="18" customHeight="1" x14ac:dyDescent="0.25">
      <c r="A10" s="383">
        <v>1</v>
      </c>
      <c r="B10" s="384"/>
      <c r="C10" s="400"/>
      <c r="D10" s="401"/>
    </row>
    <row r="11" spans="1:6" s="233" customFormat="1" ht="18" customHeight="1" x14ac:dyDescent="0.25">
      <c r="A11" s="383">
        <v>2</v>
      </c>
      <c r="B11" s="384"/>
      <c r="C11" s="400"/>
      <c r="D11" s="401"/>
    </row>
    <row r="12" spans="1:6" s="233" customFormat="1" ht="18" customHeight="1" x14ac:dyDescent="0.25">
      <c r="A12" s="383">
        <v>3</v>
      </c>
      <c r="B12" s="384" t="s">
        <v>1263</v>
      </c>
      <c r="C12" s="400"/>
      <c r="D12" s="401"/>
    </row>
    <row r="13" spans="1:6" s="233" customFormat="1" ht="18" customHeight="1" x14ac:dyDescent="0.25">
      <c r="A13" s="383">
        <v>4</v>
      </c>
      <c r="B13" s="384"/>
      <c r="C13" s="400"/>
      <c r="D13" s="401"/>
    </row>
    <row r="14" spans="1:6" s="233" customFormat="1" ht="18" customHeight="1" x14ac:dyDescent="0.25">
      <c r="A14" s="383">
        <v>5</v>
      </c>
      <c r="B14" s="384"/>
      <c r="C14" s="400"/>
      <c r="D14" s="401"/>
    </row>
    <row r="15" spans="1:6" s="233" customFormat="1" ht="18" customHeight="1" x14ac:dyDescent="0.25">
      <c r="A15" s="383">
        <v>6</v>
      </c>
      <c r="B15" s="384"/>
      <c r="C15" s="400"/>
      <c r="D15" s="401"/>
    </row>
    <row r="16" spans="1:6" s="233" customFormat="1" ht="18" customHeight="1" x14ac:dyDescent="0.25">
      <c r="A16" s="383">
        <v>7</v>
      </c>
      <c r="B16" s="384"/>
      <c r="C16" s="400"/>
      <c r="D16" s="401"/>
    </row>
    <row r="17" spans="1:4" s="233" customFormat="1" ht="18" customHeight="1" x14ac:dyDescent="0.25">
      <c r="A17" s="383">
        <v>8</v>
      </c>
      <c r="B17" s="384"/>
      <c r="C17" s="400"/>
      <c r="D17" s="401"/>
    </row>
    <row r="18" spans="1:4" s="233" customFormat="1" ht="18" customHeight="1" x14ac:dyDescent="0.25">
      <c r="A18" s="383">
        <v>9</v>
      </c>
      <c r="B18" s="384"/>
      <c r="C18" s="400"/>
      <c r="D18" s="401"/>
    </row>
    <row r="19" spans="1:4" s="233" customFormat="1" ht="18" customHeight="1" x14ac:dyDescent="0.25">
      <c r="A19" s="383">
        <v>10</v>
      </c>
      <c r="B19" s="384"/>
      <c r="C19" s="400"/>
      <c r="D19" s="401"/>
    </row>
    <row r="20" spans="1:4" s="233" customFormat="1" ht="18" customHeight="1" x14ac:dyDescent="0.25">
      <c r="A20" s="383"/>
      <c r="B20" s="388" t="s">
        <v>965</v>
      </c>
      <c r="C20" s="394">
        <f>SUM(C10:C19)</f>
        <v>0</v>
      </c>
      <c r="D20" s="396">
        <f>SUM(D10:D19)</f>
        <v>0</v>
      </c>
    </row>
    <row r="21" spans="1:4" s="233" customFormat="1" ht="21" customHeight="1" x14ac:dyDescent="0.25">
      <c r="A21" s="1262" t="s">
        <v>960</v>
      </c>
      <c r="B21" s="1263"/>
      <c r="C21" s="1263"/>
      <c r="D21" s="1264"/>
    </row>
    <row r="22" spans="1:4" s="233" customFormat="1" ht="18" customHeight="1" x14ac:dyDescent="0.25">
      <c r="A22" s="383">
        <v>1</v>
      </c>
      <c r="B22" s="384"/>
      <c r="C22" s="400"/>
      <c r="D22" s="401"/>
    </row>
    <row r="23" spans="1:4" s="233" customFormat="1" ht="18" customHeight="1" x14ac:dyDescent="0.25">
      <c r="A23" s="383">
        <v>2</v>
      </c>
      <c r="B23" s="384"/>
      <c r="C23" s="400"/>
      <c r="D23" s="401"/>
    </row>
    <row r="24" spans="1:4" s="233" customFormat="1" ht="18" customHeight="1" x14ac:dyDescent="0.25">
      <c r="A24" s="383">
        <v>3</v>
      </c>
      <c r="B24" s="384"/>
      <c r="C24" s="400"/>
      <c r="D24" s="401"/>
    </row>
    <row r="25" spans="1:4" s="233" customFormat="1" ht="18" customHeight="1" x14ac:dyDescent="0.25">
      <c r="A25" s="383">
        <v>4</v>
      </c>
      <c r="B25" s="384"/>
      <c r="C25" s="400"/>
      <c r="D25" s="401"/>
    </row>
    <row r="26" spans="1:4" s="233" customFormat="1" ht="18" customHeight="1" x14ac:dyDescent="0.25">
      <c r="A26" s="383">
        <v>5</v>
      </c>
      <c r="B26" s="384"/>
      <c r="C26" s="400"/>
      <c r="D26" s="401"/>
    </row>
    <row r="27" spans="1:4" s="233" customFormat="1" ht="18" customHeight="1" x14ac:dyDescent="0.25">
      <c r="A27" s="383">
        <v>6</v>
      </c>
      <c r="B27" s="384"/>
      <c r="C27" s="400"/>
      <c r="D27" s="401"/>
    </row>
    <row r="28" spans="1:4" s="233" customFormat="1" ht="18" customHeight="1" x14ac:dyDescent="0.25">
      <c r="A28" s="383">
        <v>7</v>
      </c>
      <c r="B28" s="384"/>
      <c r="C28" s="400"/>
      <c r="D28" s="401"/>
    </row>
    <row r="29" spans="1:4" s="233" customFormat="1" ht="18" customHeight="1" x14ac:dyDescent="0.25">
      <c r="A29" s="383">
        <v>8</v>
      </c>
      <c r="B29" s="384"/>
      <c r="C29" s="400"/>
      <c r="D29" s="401"/>
    </row>
    <row r="30" spans="1:4" s="233" customFormat="1" ht="18" customHeight="1" x14ac:dyDescent="0.25">
      <c r="A30" s="383">
        <v>9</v>
      </c>
      <c r="B30" s="384"/>
      <c r="C30" s="400"/>
      <c r="D30" s="401"/>
    </row>
    <row r="31" spans="1:4" s="233" customFormat="1" ht="18" customHeight="1" x14ac:dyDescent="0.25">
      <c r="A31" s="383">
        <v>10</v>
      </c>
      <c r="B31" s="384"/>
      <c r="C31" s="400" t="s">
        <v>331</v>
      </c>
      <c r="D31" s="401"/>
    </row>
    <row r="32" spans="1:4" s="390" customFormat="1" ht="18" customHeight="1" thickBot="1" x14ac:dyDescent="0.35">
      <c r="A32" s="383"/>
      <c r="B32" s="389" t="s">
        <v>966</v>
      </c>
      <c r="C32" s="394">
        <f>SUM(C22:C31)</f>
        <v>0</v>
      </c>
      <c r="D32" s="396">
        <f>SUM(D22:D31)</f>
        <v>0</v>
      </c>
    </row>
    <row r="33" spans="1:9" ht="27.95" customHeight="1" thickBot="1" x14ac:dyDescent="0.35">
      <c r="A33" s="391"/>
      <c r="B33" s="392" t="s">
        <v>962</v>
      </c>
      <c r="C33" s="397">
        <f>SUM(C32,C20)</f>
        <v>0</v>
      </c>
      <c r="D33" s="402">
        <f>SUM(D32,D20)</f>
        <v>0</v>
      </c>
    </row>
    <row r="34" spans="1:9" s="582" customFormat="1" ht="18" customHeight="1" x14ac:dyDescent="0.3">
      <c r="A34" s="503" t="s">
        <v>156</v>
      </c>
      <c r="B34" s="131"/>
      <c r="C34" s="131"/>
      <c r="D34" s="131"/>
      <c r="E34" s="131"/>
    </row>
    <row r="35" spans="1:9" s="582" customFormat="1" ht="18" customHeight="1" x14ac:dyDescent="0.3">
      <c r="A35" s="74"/>
      <c r="B35" s="131"/>
      <c r="C35" s="131"/>
      <c r="D35" s="131"/>
      <c r="E35" s="131"/>
    </row>
    <row r="36" spans="1:9" s="582" customFormat="1" ht="18" customHeight="1" x14ac:dyDescent="0.3">
      <c r="A36" s="74"/>
      <c r="B36" s="131"/>
      <c r="C36" s="131"/>
      <c r="D36" s="131"/>
      <c r="E36" s="131"/>
    </row>
    <row r="37" spans="1:9" s="583" customFormat="1" ht="17.100000000000001" customHeight="1" x14ac:dyDescent="0.3">
      <c r="A37" s="579"/>
      <c r="B37" s="580"/>
      <c r="C37" s="581"/>
      <c r="D37" s="581"/>
    </row>
    <row r="38" spans="1:9" ht="17.100000000000001" customHeight="1" x14ac:dyDescent="0.3">
      <c r="A38" s="74"/>
      <c r="I38" s="393"/>
    </row>
  </sheetData>
  <sheetProtection algorithmName="SHA-512" hashValue="kyFwfHcc/EoUwy2eUcB+vEMdiigmuevrsQVYTd1FHw5aQ/oAHpXrS/7YBIhfbTgU6WJAohvfjP0AHbzBvkbBaQ==" saltValue="I4V0jW+WCvdpuiFTY8EgSg==" spinCount="100000" sheet="1" scenarios="1" insertHyperlinks="0"/>
  <mergeCells count="10">
    <mergeCell ref="A7:B8"/>
    <mergeCell ref="A9:D9"/>
    <mergeCell ref="A21:D21"/>
    <mergeCell ref="C7:C8"/>
    <mergeCell ref="D7:D8"/>
    <mergeCell ref="B1:D1"/>
    <mergeCell ref="B2:D2"/>
    <mergeCell ref="B3:D3"/>
    <mergeCell ref="B4:D4"/>
    <mergeCell ref="B5:C5"/>
  </mergeCells>
  <printOptions horizontalCentered="1"/>
  <pageMargins left="0.39370078740157483" right="0.39370078740157483" top="0.74803149606299213" bottom="0.74803149606299213" header="0.31496062992125984" footer="0.31496062992125984"/>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pageSetUpPr fitToPage="1"/>
  </sheetPr>
  <dimension ref="A1:H45"/>
  <sheetViews>
    <sheetView view="pageBreakPreview" topLeftCell="A31" zoomScaleNormal="100" zoomScaleSheetLayoutView="100" workbookViewId="0">
      <selection activeCell="E59" sqref="E59"/>
    </sheetView>
  </sheetViews>
  <sheetFormatPr baseColWidth="10" defaultColWidth="11.28515625" defaultRowHeight="15" x14ac:dyDescent="0.25"/>
  <cols>
    <col min="1" max="1" width="47.7109375" style="413" bestFit="1" customWidth="1"/>
    <col min="2" max="2" width="11.28515625" style="403"/>
    <col min="3" max="3" width="12.28515625" style="403" customWidth="1"/>
    <col min="4" max="16384" width="11.28515625" style="403"/>
  </cols>
  <sheetData>
    <row r="1" spans="1:7" ht="16.5" customHeight="1" x14ac:dyDescent="0.25">
      <c r="A1" s="1278" t="s">
        <v>94</v>
      </c>
      <c r="B1" s="1278"/>
      <c r="C1" s="1278"/>
      <c r="D1" s="1278"/>
      <c r="E1" s="1278"/>
      <c r="F1" s="1278"/>
      <c r="G1" s="1278"/>
    </row>
    <row r="2" spans="1:7" ht="16.5" customHeight="1" x14ac:dyDescent="0.25">
      <c r="A2" s="1278" t="s">
        <v>967</v>
      </c>
      <c r="B2" s="1278"/>
      <c r="C2" s="1278"/>
      <c r="D2" s="1278"/>
      <c r="E2" s="1278"/>
      <c r="F2" s="1278"/>
      <c r="G2" s="1278"/>
    </row>
    <row r="3" spans="1:7" ht="15.75" x14ac:dyDescent="0.25">
      <c r="A3" s="1280" t="str">
        <f>'ETCA-I-01'!A3:G3</f>
        <v>Consejo Estatal de Concertacion para la Obra Publica</v>
      </c>
      <c r="B3" s="1280"/>
      <c r="C3" s="1280"/>
      <c r="D3" s="1280"/>
      <c r="E3" s="1280"/>
      <c r="F3" s="1280"/>
      <c r="G3" s="1280"/>
    </row>
    <row r="4" spans="1:7" ht="16.5" x14ac:dyDescent="0.25">
      <c r="A4" s="1279" t="str">
        <f>'ETCA-I-02'!A4:D4</f>
        <v>Del 01 de Enero al 31 de Diciembre de 2016</v>
      </c>
      <c r="B4" s="1279"/>
      <c r="C4" s="1279"/>
      <c r="D4" s="1279"/>
      <c r="E4" s="1279"/>
      <c r="F4" s="1279"/>
      <c r="G4" s="1279"/>
    </row>
    <row r="5" spans="1:7" ht="17.25" thickBot="1" x14ac:dyDescent="0.3">
      <c r="A5" s="404"/>
      <c r="B5" s="1281" t="s">
        <v>968</v>
      </c>
      <c r="C5" s="1281"/>
      <c r="D5" s="1281"/>
      <c r="E5" s="195"/>
      <c r="F5" s="75"/>
      <c r="G5" s="588"/>
    </row>
    <row r="6" spans="1:7" ht="38.25" x14ac:dyDescent="0.25">
      <c r="A6" s="1207" t="s">
        <v>334</v>
      </c>
      <c r="B6" s="230" t="s">
        <v>651</v>
      </c>
      <c r="C6" s="230" t="s">
        <v>561</v>
      </c>
      <c r="D6" s="230" t="s">
        <v>652</v>
      </c>
      <c r="E6" s="231" t="s">
        <v>969</v>
      </c>
      <c r="F6" s="231" t="s">
        <v>970</v>
      </c>
      <c r="G6" s="230" t="s">
        <v>655</v>
      </c>
    </row>
    <row r="7" spans="1:7" ht="15.75" thickBot="1" x14ac:dyDescent="0.3">
      <c r="A7" s="1208"/>
      <c r="B7" s="339" t="s">
        <v>526</v>
      </c>
      <c r="C7" s="339" t="s">
        <v>527</v>
      </c>
      <c r="D7" s="339" t="s">
        <v>656</v>
      </c>
      <c r="E7" s="405" t="s">
        <v>529</v>
      </c>
      <c r="F7" s="405" t="s">
        <v>530</v>
      </c>
      <c r="G7" s="339" t="s">
        <v>657</v>
      </c>
    </row>
    <row r="8" spans="1:7" ht="16.5" x14ac:dyDescent="0.25">
      <c r="A8" s="414"/>
      <c r="B8" s="406"/>
      <c r="C8" s="406"/>
      <c r="D8" s="406"/>
      <c r="E8" s="406"/>
      <c r="F8" s="406"/>
      <c r="G8" s="406"/>
    </row>
    <row r="9" spans="1:7" s="409" customFormat="1" x14ac:dyDescent="0.25">
      <c r="A9" s="407" t="s">
        <v>971</v>
      </c>
      <c r="B9" s="408"/>
      <c r="C9" s="408"/>
      <c r="D9" s="408"/>
      <c r="E9" s="408"/>
      <c r="F9" s="408"/>
      <c r="G9" s="408"/>
    </row>
    <row r="10" spans="1:7" s="411" customFormat="1" x14ac:dyDescent="0.25">
      <c r="A10" s="410" t="s">
        <v>972</v>
      </c>
      <c r="B10" s="507">
        <f>B11+B12+B13</f>
        <v>351005907.46999997</v>
      </c>
      <c r="C10" s="507">
        <f>C11+C12+C13</f>
        <v>375459412.4799999</v>
      </c>
      <c r="D10" s="507">
        <f>SUM(D11:D13)</f>
        <v>726465319.94999981</v>
      </c>
      <c r="E10" s="507">
        <f>E11+E12+E13</f>
        <v>559479236.9000001</v>
      </c>
      <c r="F10" s="507">
        <f>F11+F12+F13</f>
        <v>559479236.9000001</v>
      </c>
      <c r="G10" s="507">
        <f>SUM(G11:G13)</f>
        <v>166986083.04999971</v>
      </c>
    </row>
    <row r="11" spans="1:7" s="412" customFormat="1" x14ac:dyDescent="0.25">
      <c r="A11" s="415" t="s">
        <v>973</v>
      </c>
      <c r="B11" s="508">
        <f>+'ETCA-II-11-C'!B22</f>
        <v>351005907.46999997</v>
      </c>
      <c r="C11" s="508">
        <f>+'ETCA-II-11-C'!C22</f>
        <v>375459412.4799999</v>
      </c>
      <c r="D11" s="509">
        <f>B11+C11</f>
        <v>726465319.94999981</v>
      </c>
      <c r="E11" s="508">
        <f>+'ETCA-II-11-C'!E22</f>
        <v>559479236.9000001</v>
      </c>
      <c r="F11" s="508">
        <f>+'ETCA-II-11-C'!F22</f>
        <v>559479236.9000001</v>
      </c>
      <c r="G11" s="509">
        <f>D11-E11</f>
        <v>166986083.04999971</v>
      </c>
    </row>
    <row r="12" spans="1:7" s="412" customFormat="1" x14ac:dyDescent="0.25">
      <c r="A12" s="415" t="s">
        <v>974</v>
      </c>
      <c r="B12" s="508"/>
      <c r="C12" s="508"/>
      <c r="D12" s="509">
        <f>B12+C12</f>
        <v>0</v>
      </c>
      <c r="E12" s="508"/>
      <c r="F12" s="508"/>
      <c r="G12" s="509">
        <f>D12-E12</f>
        <v>0</v>
      </c>
    </row>
    <row r="13" spans="1:7" s="412" customFormat="1" x14ac:dyDescent="0.25">
      <c r="A13" s="415" t="s">
        <v>975</v>
      </c>
      <c r="B13" s="508"/>
      <c r="C13" s="508"/>
      <c r="D13" s="509">
        <f>B13+C13</f>
        <v>0</v>
      </c>
      <c r="E13" s="508"/>
      <c r="F13" s="508"/>
      <c r="G13" s="509">
        <f>D13-E13</f>
        <v>0</v>
      </c>
    </row>
    <row r="14" spans="1:7" s="411" customFormat="1" x14ac:dyDescent="0.25">
      <c r="A14" s="410" t="s">
        <v>976</v>
      </c>
      <c r="B14" s="507">
        <f t="shared" ref="B14:G14" si="0">SUM(B15:B22)</f>
        <v>0</v>
      </c>
      <c r="C14" s="507">
        <f t="shared" si="0"/>
        <v>0</v>
      </c>
      <c r="D14" s="507">
        <f t="shared" si="0"/>
        <v>0</v>
      </c>
      <c r="E14" s="507">
        <f t="shared" si="0"/>
        <v>0</v>
      </c>
      <c r="F14" s="507">
        <f t="shared" si="0"/>
        <v>0</v>
      </c>
      <c r="G14" s="507">
        <f t="shared" si="0"/>
        <v>0</v>
      </c>
    </row>
    <row r="15" spans="1:7" s="412" customFormat="1" x14ac:dyDescent="0.25">
      <c r="A15" s="415" t="s">
        <v>977</v>
      </c>
      <c r="B15" s="508"/>
      <c r="C15" s="508"/>
      <c r="D15" s="509">
        <f t="shared" ref="D15:D22" si="1">B15+C15</f>
        <v>0</v>
      </c>
      <c r="E15" s="508"/>
      <c r="F15" s="508"/>
      <c r="G15" s="509">
        <f>D15-E15</f>
        <v>0</v>
      </c>
    </row>
    <row r="16" spans="1:7" s="412" customFormat="1" x14ac:dyDescent="0.25">
      <c r="A16" s="415" t="s">
        <v>978</v>
      </c>
      <c r="B16" s="508"/>
      <c r="C16" s="508"/>
      <c r="D16" s="509">
        <f t="shared" si="1"/>
        <v>0</v>
      </c>
      <c r="E16" s="508"/>
      <c r="F16" s="508"/>
      <c r="G16" s="509">
        <f t="shared" ref="G16:G39" si="2">D16-E16</f>
        <v>0</v>
      </c>
    </row>
    <row r="17" spans="1:7" s="412" customFormat="1" x14ac:dyDescent="0.25">
      <c r="A17" s="415" t="s">
        <v>979</v>
      </c>
      <c r="B17" s="508"/>
      <c r="C17" s="508"/>
      <c r="D17" s="509">
        <f t="shared" si="1"/>
        <v>0</v>
      </c>
      <c r="E17" s="508"/>
      <c r="F17" s="508"/>
      <c r="G17" s="509">
        <f t="shared" si="2"/>
        <v>0</v>
      </c>
    </row>
    <row r="18" spans="1:7" s="412" customFormat="1" x14ac:dyDescent="0.25">
      <c r="A18" s="415" t="s">
        <v>980</v>
      </c>
      <c r="B18" s="508"/>
      <c r="C18" s="508"/>
      <c r="D18" s="509">
        <f t="shared" si="1"/>
        <v>0</v>
      </c>
      <c r="E18" s="508"/>
      <c r="F18" s="508"/>
      <c r="G18" s="509">
        <f t="shared" si="2"/>
        <v>0</v>
      </c>
    </row>
    <row r="19" spans="1:7" s="412" customFormat="1" x14ac:dyDescent="0.25">
      <c r="A19" s="415" t="s">
        <v>981</v>
      </c>
      <c r="B19" s="508"/>
      <c r="C19" s="508"/>
      <c r="D19" s="509">
        <f t="shared" si="1"/>
        <v>0</v>
      </c>
      <c r="E19" s="508"/>
      <c r="F19" s="508"/>
      <c r="G19" s="509">
        <f t="shared" si="2"/>
        <v>0</v>
      </c>
    </row>
    <row r="20" spans="1:7" s="412" customFormat="1" ht="27" x14ac:dyDescent="0.25">
      <c r="A20" s="415" t="s">
        <v>982</v>
      </c>
      <c r="B20" s="508"/>
      <c r="C20" s="508"/>
      <c r="D20" s="509">
        <f t="shared" si="1"/>
        <v>0</v>
      </c>
      <c r="E20" s="508"/>
      <c r="F20" s="508"/>
      <c r="G20" s="509">
        <f t="shared" si="2"/>
        <v>0</v>
      </c>
    </row>
    <row r="21" spans="1:7" s="412" customFormat="1" x14ac:dyDescent="0.25">
      <c r="A21" s="415" t="s">
        <v>983</v>
      </c>
      <c r="B21" s="508"/>
      <c r="C21" s="508"/>
      <c r="D21" s="509">
        <f t="shared" si="1"/>
        <v>0</v>
      </c>
      <c r="E21" s="508"/>
      <c r="F21" s="508"/>
      <c r="G21" s="509">
        <f t="shared" si="2"/>
        <v>0</v>
      </c>
    </row>
    <row r="22" spans="1:7" s="412" customFormat="1" x14ac:dyDescent="0.25">
      <c r="A22" s="415" t="s">
        <v>984</v>
      </c>
      <c r="B22" s="508"/>
      <c r="C22" s="508"/>
      <c r="D22" s="509">
        <f t="shared" si="1"/>
        <v>0</v>
      </c>
      <c r="E22" s="508"/>
      <c r="F22" s="508"/>
      <c r="G22" s="509">
        <f t="shared" si="2"/>
        <v>0</v>
      </c>
    </row>
    <row r="23" spans="1:7" s="411" customFormat="1" x14ac:dyDescent="0.25">
      <c r="A23" s="410" t="s">
        <v>985</v>
      </c>
      <c r="B23" s="507">
        <f t="shared" ref="B23:G23" si="3">SUM(B24:B26)</f>
        <v>0</v>
      </c>
      <c r="C23" s="507">
        <f t="shared" si="3"/>
        <v>0</v>
      </c>
      <c r="D23" s="507">
        <f t="shared" si="3"/>
        <v>0</v>
      </c>
      <c r="E23" s="507">
        <f t="shared" si="3"/>
        <v>0</v>
      </c>
      <c r="F23" s="507">
        <f t="shared" si="3"/>
        <v>0</v>
      </c>
      <c r="G23" s="507">
        <f t="shared" si="3"/>
        <v>0</v>
      </c>
    </row>
    <row r="24" spans="1:7" s="412" customFormat="1" ht="27" x14ac:dyDescent="0.25">
      <c r="A24" s="415" t="s">
        <v>986</v>
      </c>
      <c r="B24" s="508"/>
      <c r="C24" s="508"/>
      <c r="D24" s="509">
        <f>B24+C24</f>
        <v>0</v>
      </c>
      <c r="E24" s="508"/>
      <c r="F24" s="508"/>
      <c r="G24" s="509">
        <f t="shared" si="2"/>
        <v>0</v>
      </c>
    </row>
    <row r="25" spans="1:7" s="412" customFormat="1" x14ac:dyDescent="0.25">
      <c r="A25" s="415" t="s">
        <v>987</v>
      </c>
      <c r="B25" s="508"/>
      <c r="C25" s="508"/>
      <c r="D25" s="509">
        <f>B25+C25</f>
        <v>0</v>
      </c>
      <c r="E25" s="508"/>
      <c r="F25" s="508"/>
      <c r="G25" s="509">
        <f t="shared" si="2"/>
        <v>0</v>
      </c>
    </row>
    <row r="26" spans="1:7" s="412" customFormat="1" x14ac:dyDescent="0.25">
      <c r="A26" s="415" t="s">
        <v>988</v>
      </c>
      <c r="B26" s="508"/>
      <c r="C26" s="508"/>
      <c r="D26" s="509">
        <f>B26+C26</f>
        <v>0</v>
      </c>
      <c r="E26" s="508"/>
      <c r="F26" s="508"/>
      <c r="G26" s="509">
        <f t="shared" si="2"/>
        <v>0</v>
      </c>
    </row>
    <row r="27" spans="1:7" s="411" customFormat="1" x14ac:dyDescent="0.25">
      <c r="A27" s="410" t="s">
        <v>989</v>
      </c>
      <c r="B27" s="507">
        <f>B28+B29</f>
        <v>0</v>
      </c>
      <c r="C27" s="507">
        <f>C28+C29</f>
        <v>0</v>
      </c>
      <c r="D27" s="507">
        <f>SUM(D28:D29)</f>
        <v>0</v>
      </c>
      <c r="E27" s="507">
        <f>E28+E29</f>
        <v>0</v>
      </c>
      <c r="F27" s="507">
        <f>F28+F29</f>
        <v>0</v>
      </c>
      <c r="G27" s="507">
        <f>SUM(G28:G29)</f>
        <v>0</v>
      </c>
    </row>
    <row r="28" spans="1:7" s="412" customFormat="1" x14ac:dyDescent="0.25">
      <c r="A28" s="415" t="s">
        <v>990</v>
      </c>
      <c r="B28" s="508"/>
      <c r="C28" s="508"/>
      <c r="D28" s="509">
        <f>B28+C28</f>
        <v>0</v>
      </c>
      <c r="E28" s="508"/>
      <c r="F28" s="508"/>
      <c r="G28" s="509">
        <f t="shared" si="2"/>
        <v>0</v>
      </c>
    </row>
    <row r="29" spans="1:7" s="412" customFormat="1" x14ac:dyDescent="0.25">
      <c r="A29" s="415" t="s">
        <v>991</v>
      </c>
      <c r="B29" s="508"/>
      <c r="C29" s="508"/>
      <c r="D29" s="509">
        <f>B29+C29</f>
        <v>0</v>
      </c>
      <c r="E29" s="508"/>
      <c r="F29" s="508"/>
      <c r="G29" s="509">
        <f t="shared" si="2"/>
        <v>0</v>
      </c>
    </row>
    <row r="30" spans="1:7" s="411" customFormat="1" x14ac:dyDescent="0.25">
      <c r="A30" s="410" t="s">
        <v>992</v>
      </c>
      <c r="B30" s="507">
        <f>B31+B32+B33+B34</f>
        <v>0</v>
      </c>
      <c r="C30" s="507">
        <f>C31+C32+C33+C34</f>
        <v>0</v>
      </c>
      <c r="D30" s="507">
        <f>SUM(D31:D34)</f>
        <v>0</v>
      </c>
      <c r="E30" s="507">
        <f>E31+E32+E33+E34</f>
        <v>0</v>
      </c>
      <c r="F30" s="507">
        <f>F31+F32+F33+F34</f>
        <v>0</v>
      </c>
      <c r="G30" s="507">
        <f>SUM(G31:G34)</f>
        <v>0</v>
      </c>
    </row>
    <row r="31" spans="1:7" s="412" customFormat="1" x14ac:dyDescent="0.25">
      <c r="A31" s="415" t="s">
        <v>305</v>
      </c>
      <c r="B31" s="508"/>
      <c r="C31" s="508"/>
      <c r="D31" s="509">
        <f>B31+C31</f>
        <v>0</v>
      </c>
      <c r="E31" s="508"/>
      <c r="F31" s="508"/>
      <c r="G31" s="509">
        <f t="shared" si="2"/>
        <v>0</v>
      </c>
    </row>
    <row r="32" spans="1:7" s="412" customFormat="1" x14ac:dyDescent="0.25">
      <c r="A32" s="415" t="s">
        <v>993</v>
      </c>
      <c r="B32" s="508"/>
      <c r="C32" s="508"/>
      <c r="D32" s="509">
        <f>B32+C32</f>
        <v>0</v>
      </c>
      <c r="E32" s="508"/>
      <c r="F32" s="508"/>
      <c r="G32" s="509">
        <f t="shared" si="2"/>
        <v>0</v>
      </c>
    </row>
    <row r="33" spans="1:8" s="412" customFormat="1" x14ac:dyDescent="0.25">
      <c r="A33" s="415" t="s">
        <v>994</v>
      </c>
      <c r="B33" s="508"/>
      <c r="C33" s="508"/>
      <c r="D33" s="509">
        <f>B33+C33</f>
        <v>0</v>
      </c>
      <c r="E33" s="508"/>
      <c r="F33" s="508"/>
      <c r="G33" s="509">
        <f t="shared" si="2"/>
        <v>0</v>
      </c>
    </row>
    <row r="34" spans="1:8" s="412" customFormat="1" x14ac:dyDescent="0.25">
      <c r="A34" s="415" t="s">
        <v>995</v>
      </c>
      <c r="B34" s="508"/>
      <c r="C34" s="508"/>
      <c r="D34" s="509">
        <f>B34+C34</f>
        <v>0</v>
      </c>
      <c r="E34" s="508"/>
      <c r="F34" s="508"/>
      <c r="G34" s="509">
        <f t="shared" si="2"/>
        <v>0</v>
      </c>
    </row>
    <row r="35" spans="1:8" s="411" customFormat="1" x14ac:dyDescent="0.25">
      <c r="A35" s="410" t="s">
        <v>996</v>
      </c>
      <c r="B35" s="507">
        <f t="shared" ref="B35:G35" si="4">B36</f>
        <v>0</v>
      </c>
      <c r="C35" s="507">
        <f t="shared" si="4"/>
        <v>0</v>
      </c>
      <c r="D35" s="507">
        <f t="shared" si="4"/>
        <v>0</v>
      </c>
      <c r="E35" s="507">
        <f t="shared" si="4"/>
        <v>0</v>
      </c>
      <c r="F35" s="507">
        <f t="shared" si="4"/>
        <v>0</v>
      </c>
      <c r="G35" s="507">
        <f t="shared" si="4"/>
        <v>0</v>
      </c>
    </row>
    <row r="36" spans="1:8" s="412" customFormat="1" x14ac:dyDescent="0.25">
      <c r="A36" s="415" t="s">
        <v>997</v>
      </c>
      <c r="B36" s="508"/>
      <c r="C36" s="508"/>
      <c r="D36" s="509">
        <f>B36+C36</f>
        <v>0</v>
      </c>
      <c r="E36" s="508"/>
      <c r="F36" s="508"/>
      <c r="G36" s="509">
        <f t="shared" si="2"/>
        <v>0</v>
      </c>
    </row>
    <row r="37" spans="1:8" s="411" customFormat="1" x14ac:dyDescent="0.25">
      <c r="A37" s="410" t="s">
        <v>998</v>
      </c>
      <c r="B37" s="510"/>
      <c r="C37" s="510"/>
      <c r="D37" s="507">
        <f>B37+C37</f>
        <v>0</v>
      </c>
      <c r="E37" s="510"/>
      <c r="F37" s="510"/>
      <c r="G37" s="507">
        <f t="shared" si="2"/>
        <v>0</v>
      </c>
    </row>
    <row r="38" spans="1:8" s="411" customFormat="1" ht="27" x14ac:dyDescent="0.25">
      <c r="A38" s="410" t="s">
        <v>999</v>
      </c>
      <c r="B38" s="510"/>
      <c r="C38" s="510"/>
      <c r="D38" s="507">
        <f>B38+C38</f>
        <v>0</v>
      </c>
      <c r="E38" s="510"/>
      <c r="F38" s="510"/>
      <c r="G38" s="507">
        <f t="shared" si="2"/>
        <v>0</v>
      </c>
    </row>
    <row r="39" spans="1:8" s="411" customFormat="1" ht="15.75" thickBot="1" x14ac:dyDescent="0.3">
      <c r="A39" s="410" t="s">
        <v>1000</v>
      </c>
      <c r="B39" s="510"/>
      <c r="C39" s="510"/>
      <c r="D39" s="507">
        <f>B39+C39</f>
        <v>0</v>
      </c>
      <c r="E39" s="510"/>
      <c r="F39" s="510"/>
      <c r="G39" s="507">
        <f t="shared" si="2"/>
        <v>0</v>
      </c>
    </row>
    <row r="40" spans="1:8" ht="32.25" customHeight="1" thickBot="1" x14ac:dyDescent="0.3">
      <c r="A40" s="416" t="s">
        <v>707</v>
      </c>
      <c r="B40" s="511">
        <f t="shared" ref="B40:G40" si="5">SUM(B$10,B$14,B$23,B$27,B$30,B$35,B$37,B$38,B$39)</f>
        <v>351005907.46999997</v>
      </c>
      <c r="C40" s="511">
        <f t="shared" si="5"/>
        <v>375459412.4799999</v>
      </c>
      <c r="D40" s="511">
        <f t="shared" si="5"/>
        <v>726465319.94999981</v>
      </c>
      <c r="E40" s="511">
        <f t="shared" si="5"/>
        <v>559479236.9000001</v>
      </c>
      <c r="F40" s="511">
        <f t="shared" si="5"/>
        <v>559479236.9000001</v>
      </c>
      <c r="G40" s="511">
        <f t="shared" si="5"/>
        <v>166986083.04999971</v>
      </c>
      <c r="H40" s="586" t="str">
        <f>IF(B40&lt;&gt;'ETCA-II-11 '!B81,"ERROR!!!!! EL MONTO NO COINCIDE CON LO REPORTADO EN EL FORMATO ETCA-II-11 EN EL TOTAL APROBADO ANUAL DEL ANALÍTICO DE EGRESOS","")</f>
        <v/>
      </c>
    </row>
    <row r="41" spans="1:8" ht="18" customHeight="1" x14ac:dyDescent="0.25">
      <c r="A41" s="584"/>
      <c r="B41" s="587"/>
      <c r="C41" s="587"/>
      <c r="D41" s="587"/>
      <c r="E41" s="587"/>
      <c r="F41" s="587"/>
      <c r="G41" s="587"/>
      <c r="H41" s="586" t="str">
        <f>IF(C40&lt;&gt;'ETCA-II-11 '!C81,"ERROR!!!!! EL MONTO NO COINCIDE CON LO REPORTADO EN EL FORMATO ETCA-II-11 EN EL TOTAL DE AMPLIACIONES/REDUCCIONES PRESENTADO EN EL ANALÍTICO DE EGRESOS","")</f>
        <v/>
      </c>
    </row>
    <row r="42" spans="1:8" ht="18" customHeight="1" x14ac:dyDescent="0.25">
      <c r="A42" s="584"/>
      <c r="B42" s="587"/>
      <c r="C42" s="587"/>
      <c r="D42" s="587"/>
      <c r="E42" s="587"/>
      <c r="F42" s="587"/>
      <c r="G42" s="587"/>
      <c r="H42" s="586" t="str">
        <f>IF(D40&lt;&gt;'ETCA-II-11 '!D81,"ERROR!!!!! EL MONTO NO COINCIDE CON LO REPORTADO EN EL FORMATO ETCA-II-11 EN EL TOTAL MODIFICADO ANUAL PRESENTADO EN EL ANALÍTICO DE EGRESOS","")</f>
        <v/>
      </c>
    </row>
    <row r="43" spans="1:8" ht="18" customHeight="1" x14ac:dyDescent="0.25">
      <c r="A43" s="584"/>
      <c r="B43" s="587"/>
      <c r="C43" s="587"/>
      <c r="D43" s="587"/>
      <c r="E43" s="587"/>
      <c r="F43" s="587"/>
      <c r="G43" s="587"/>
      <c r="H43" s="586" t="str">
        <f>IF(E40&lt;&gt;'ETCA-II-11 '!E40,"ERROR!!!!! EL MONTO NO COINCIDE CON LO REPORTADO EN EL FORMATO ETCA-II-11 EN EL TOTAL DEVENGADO ANUAL PRESENTADO EN EL ANALÍTICO DE EGRESOS","")</f>
        <v>ERROR!!!!! EL MONTO NO COINCIDE CON LO REPORTADO EN EL FORMATO ETCA-II-11 EN EL TOTAL DEVENGADO ANUAL PRESENTADO EN EL ANALÍTICO DE EGRESOS</v>
      </c>
    </row>
    <row r="44" spans="1:8" ht="18" customHeight="1" x14ac:dyDescent="0.25">
      <c r="A44" s="584"/>
      <c r="B44" s="587"/>
      <c r="C44" s="587"/>
      <c r="D44" s="587"/>
      <c r="E44" s="587"/>
      <c r="F44" s="587"/>
      <c r="G44" s="587"/>
      <c r="H44" s="586" t="str">
        <f>IF(F40&lt;&gt;'ETCA-II-11 '!F81,"ERROR!!!!! EL MONTO NO COINCIDE CON LO REPORTADO EN EL FORMATO ETCA-II-11 EN EL TOTAL PAGADO ANUAL PRESENTADO EN EL ANALÍTICO DE EGRESOS","")</f>
        <v/>
      </c>
    </row>
    <row r="45" spans="1:8" ht="18" customHeight="1" x14ac:dyDescent="0.25">
      <c r="H45" s="586" t="str">
        <f>IF(G40&lt;&gt;'ETCA-II-11 '!G81,"ERROR!!!!! EL MONTO NO COINCIDE CON LO REPORTADO EN EL FORMATO ETCA-II-11 EN EL TOTAL SUBEJERCICIO PRESENTADO EN EL ANALÍTICO DE EGRESOS","")</f>
        <v/>
      </c>
    </row>
  </sheetData>
  <sheetProtection algorithmName="SHA-512" hashValue="PN9iGTix7xpXsywf8oTQEeDB4JP/3Luly1T6SmQ3wd3s34oPYjlKfaj0+rJC/qNtDz8gMhS/rWuFwhM+laqeTw==" saltValue="yrR2mLLpw3dNGz1kzmkG0Q==" spinCount="100000" sheet="1" scenarios="1"/>
  <mergeCells count="6">
    <mergeCell ref="A1:G1"/>
    <mergeCell ref="A2:G2"/>
    <mergeCell ref="A4:G4"/>
    <mergeCell ref="A3:G3"/>
    <mergeCell ref="A6:A7"/>
    <mergeCell ref="B5:D5"/>
  </mergeCells>
  <printOptions horizontalCentered="1"/>
  <pageMargins left="0.39370078740157483" right="0.39370078740157483" top="0.74803149606299213" bottom="0.74803149606299213" header="0.31496062992125984" footer="0.31496062992125984"/>
  <pageSetup scale="84"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60" zoomScaleNormal="100" workbookViewId="0">
      <selection activeCell="A5" sqref="A5:E5"/>
    </sheetView>
  </sheetViews>
  <sheetFormatPr baseColWidth="10" defaultColWidth="11.28515625" defaultRowHeight="15" x14ac:dyDescent="0.25"/>
  <sheetData/>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7"/>
  <sheetViews>
    <sheetView showRuler="0" view="pageLayout" zoomScale="120" zoomScaleNormal="120" zoomScalePageLayoutView="120" workbookViewId="0">
      <selection activeCell="A5" sqref="A5:E5"/>
    </sheetView>
  </sheetViews>
  <sheetFormatPr baseColWidth="10" defaultColWidth="11.28515625" defaultRowHeight="15" x14ac:dyDescent="0.25"/>
  <cols>
    <col min="1" max="1" width="3.7109375" style="600" customWidth="1"/>
    <col min="2" max="7" width="2.85546875" style="600" customWidth="1"/>
    <col min="8" max="8" width="20.7109375" style="621" customWidth="1"/>
    <col min="9" max="9" width="7.28515625" customWidth="1"/>
    <col min="10" max="10" width="7.7109375" customWidth="1"/>
    <col min="11" max="11" width="6.28515625" customWidth="1"/>
    <col min="12" max="23" width="5.85546875" customWidth="1"/>
    <col min="24" max="25" width="6.7109375" customWidth="1"/>
  </cols>
  <sheetData>
    <row r="1" spans="1:25" ht="24" customHeight="1" thickBot="1" x14ac:dyDescent="0.3">
      <c r="A1" s="592" t="s">
        <v>1001</v>
      </c>
      <c r="B1" s="593"/>
      <c r="C1" s="594"/>
      <c r="D1" s="595"/>
      <c r="E1" s="596"/>
      <c r="F1" s="596"/>
      <c r="G1" s="597"/>
      <c r="H1" s="1285" t="str">
        <f>'ETCA-I-01'!A3</f>
        <v>Consejo Estatal de Concertacion para la Obra Publica</v>
      </c>
      <c r="I1" s="1286"/>
      <c r="J1" s="1286"/>
      <c r="K1" s="1286"/>
      <c r="L1" s="1286"/>
      <c r="M1" s="1286"/>
      <c r="N1" s="1286"/>
      <c r="O1" s="1286"/>
      <c r="P1" s="1286"/>
      <c r="Q1" s="1286"/>
      <c r="R1" s="1286"/>
      <c r="S1" s="1286"/>
      <c r="T1" s="1286"/>
      <c r="U1" s="1286"/>
      <c r="V1" s="1287"/>
      <c r="W1" s="598" t="s">
        <v>1002</v>
      </c>
      <c r="X1" s="599"/>
      <c r="Y1" s="598" t="s">
        <v>1003</v>
      </c>
    </row>
    <row r="2" spans="1:25" x14ac:dyDescent="0.25">
      <c r="A2" s="600" t="s">
        <v>1004</v>
      </c>
      <c r="B2" s="601"/>
      <c r="C2" s="601"/>
      <c r="D2" s="601"/>
      <c r="E2" s="601"/>
      <c r="F2" s="601"/>
      <c r="G2" s="601"/>
      <c r="H2" s="601"/>
      <c r="K2" s="602"/>
      <c r="L2" s="602"/>
      <c r="M2" s="602"/>
      <c r="N2" s="602"/>
      <c r="T2" s="602"/>
      <c r="U2" s="602"/>
      <c r="V2" s="602"/>
      <c r="W2" s="602"/>
      <c r="X2" s="603"/>
      <c r="Y2" s="603"/>
    </row>
    <row r="3" spans="1:25" ht="16.5" customHeight="1" x14ac:dyDescent="0.25">
      <c r="A3" s="1283" t="s">
        <v>1005</v>
      </c>
      <c r="B3" s="1283" t="s">
        <v>1006</v>
      </c>
      <c r="C3" s="1288" t="s">
        <v>1007</v>
      </c>
      <c r="D3" s="1288" t="s">
        <v>1008</v>
      </c>
      <c r="E3" s="1283" t="s">
        <v>1009</v>
      </c>
      <c r="F3" s="1288" t="s">
        <v>1010</v>
      </c>
      <c r="G3" s="1288" t="s">
        <v>1011</v>
      </c>
      <c r="H3" s="1289" t="s">
        <v>9</v>
      </c>
      <c r="I3" s="1283" t="s">
        <v>1012</v>
      </c>
      <c r="J3" s="1283" t="s">
        <v>1013</v>
      </c>
      <c r="K3" s="1282" t="s">
        <v>1014</v>
      </c>
      <c r="L3" s="1282"/>
      <c r="M3" s="1282"/>
      <c r="N3" s="1282"/>
      <c r="O3" s="1282"/>
      <c r="P3" s="1294" t="s">
        <v>562</v>
      </c>
      <c r="Q3" s="1295"/>
      <c r="R3" s="1295"/>
      <c r="S3" s="1296"/>
      <c r="T3" s="1282" t="s">
        <v>1015</v>
      </c>
      <c r="U3" s="1282"/>
      <c r="V3" s="1282"/>
      <c r="W3" s="1282"/>
      <c r="X3" s="1283" t="s">
        <v>1016</v>
      </c>
      <c r="Y3" s="1283" t="s">
        <v>906</v>
      </c>
    </row>
    <row r="4" spans="1:25" s="602" customFormat="1" ht="36" customHeight="1" x14ac:dyDescent="0.25">
      <c r="A4" s="1283"/>
      <c r="B4" s="1283"/>
      <c r="C4" s="1288"/>
      <c r="D4" s="1288"/>
      <c r="E4" s="1283"/>
      <c r="F4" s="1288"/>
      <c r="G4" s="1288"/>
      <c r="H4" s="1289"/>
      <c r="I4" s="1283"/>
      <c r="J4" s="1283"/>
      <c r="K4" s="910" t="s">
        <v>1017</v>
      </c>
      <c r="L4" s="909" t="s">
        <v>1018</v>
      </c>
      <c r="M4" s="909" t="s">
        <v>1019</v>
      </c>
      <c r="N4" s="909" t="s">
        <v>1020</v>
      </c>
      <c r="O4" s="909" t="s">
        <v>1021</v>
      </c>
      <c r="P4" s="909" t="s">
        <v>1018</v>
      </c>
      <c r="Q4" s="909" t="s">
        <v>1019</v>
      </c>
      <c r="R4" s="909" t="s">
        <v>1020</v>
      </c>
      <c r="S4" s="909" t="s">
        <v>1021</v>
      </c>
      <c r="T4" s="909" t="s">
        <v>1018</v>
      </c>
      <c r="U4" s="909" t="s">
        <v>1019</v>
      </c>
      <c r="V4" s="909" t="s">
        <v>1020</v>
      </c>
      <c r="W4" s="909" t="s">
        <v>1021</v>
      </c>
      <c r="X4" s="1284"/>
      <c r="Y4" s="1284"/>
    </row>
    <row r="5" spans="1:25" s="600" customFormat="1" ht="11.25" x14ac:dyDescent="0.2">
      <c r="A5" s="604"/>
      <c r="B5" s="604"/>
      <c r="C5" s="604"/>
      <c r="D5" s="604"/>
      <c r="E5" s="604"/>
      <c r="F5" s="604"/>
      <c r="G5" s="604"/>
      <c r="H5" s="605"/>
      <c r="I5" s="606"/>
      <c r="J5" s="606"/>
      <c r="K5" s="604">
        <f>L5+M5+N5+O5</f>
        <v>0</v>
      </c>
      <c r="L5" s="604"/>
      <c r="M5" s="604"/>
      <c r="N5" s="604"/>
      <c r="O5" s="604"/>
      <c r="P5" s="604"/>
      <c r="Q5" s="604"/>
      <c r="R5" s="604"/>
      <c r="S5" s="604"/>
      <c r="T5" s="604"/>
      <c r="U5" s="604"/>
      <c r="V5" s="604"/>
      <c r="W5" s="607"/>
      <c r="X5" s="604">
        <f>T5+U5+V5+W5</f>
        <v>0</v>
      </c>
      <c r="Y5" s="608" t="str">
        <f>IF(K5=0,"",(T5+U5+V5+W5)/K5)</f>
        <v/>
      </c>
    </row>
    <row r="6" spans="1:25" s="600" customFormat="1" ht="11.25" x14ac:dyDescent="0.2">
      <c r="A6" s="609"/>
      <c r="B6" s="609"/>
      <c r="C6" s="609"/>
      <c r="D6" s="609"/>
      <c r="E6" s="609"/>
      <c r="F6" s="609"/>
      <c r="G6" s="609"/>
      <c r="H6" s="610"/>
      <c r="I6" s="610"/>
      <c r="J6" s="610"/>
      <c r="K6" s="609">
        <f t="shared" ref="K6:K34" si="0">L6+M6+N6+O6</f>
        <v>0</v>
      </c>
      <c r="L6" s="609"/>
      <c r="M6" s="609"/>
      <c r="N6" s="609"/>
      <c r="O6" s="609"/>
      <c r="P6" s="609"/>
      <c r="Q6" s="609"/>
      <c r="R6" s="609"/>
      <c r="S6" s="609"/>
      <c r="T6" s="609"/>
      <c r="U6" s="609"/>
      <c r="V6" s="609"/>
      <c r="W6" s="611"/>
      <c r="X6" s="609">
        <f t="shared" ref="X6:X34" si="1">T6+U6+V6+W6</f>
        <v>0</v>
      </c>
      <c r="Y6" s="612" t="str">
        <f t="shared" ref="Y6:Y34" si="2">IF(K6=0,"",(T6+U6+V6+W6)/K6)</f>
        <v/>
      </c>
    </row>
    <row r="7" spans="1:25" s="600" customFormat="1" ht="11.25" x14ac:dyDescent="0.2">
      <c r="A7" s="609"/>
      <c r="B7" s="609"/>
      <c r="C7" s="609"/>
      <c r="D7" s="609"/>
      <c r="E7" s="609"/>
      <c r="F7" s="609"/>
      <c r="G7" s="609"/>
      <c r="H7" s="610"/>
      <c r="I7" s="610"/>
      <c r="J7" s="610"/>
      <c r="K7" s="609">
        <f t="shared" si="0"/>
        <v>0</v>
      </c>
      <c r="L7" s="609"/>
      <c r="M7" s="609"/>
      <c r="N7" s="609"/>
      <c r="O7" s="609"/>
      <c r="P7" s="609"/>
      <c r="Q7" s="609"/>
      <c r="R7" s="609"/>
      <c r="S7" s="609"/>
      <c r="T7" s="609"/>
      <c r="U7" s="609"/>
      <c r="V7" s="609"/>
      <c r="W7" s="611"/>
      <c r="X7" s="609">
        <f t="shared" si="1"/>
        <v>0</v>
      </c>
      <c r="Y7" s="612" t="str">
        <f t="shared" si="2"/>
        <v/>
      </c>
    </row>
    <row r="8" spans="1:25" s="600" customFormat="1" ht="11.25" x14ac:dyDescent="0.2">
      <c r="A8" s="609"/>
      <c r="B8" s="609"/>
      <c r="C8" s="609"/>
      <c r="D8" s="609"/>
      <c r="E8" s="613"/>
      <c r="F8" s="609"/>
      <c r="G8" s="609"/>
      <c r="H8" s="610"/>
      <c r="I8" s="609"/>
      <c r="J8" s="609"/>
      <c r="K8" s="609">
        <f t="shared" si="0"/>
        <v>0</v>
      </c>
      <c r="L8" s="609"/>
      <c r="M8" s="609"/>
      <c r="N8" s="609"/>
      <c r="O8" s="609"/>
      <c r="P8" s="609"/>
      <c r="Q8" s="609"/>
      <c r="R8" s="609"/>
      <c r="S8" s="609"/>
      <c r="T8" s="609"/>
      <c r="U8" s="609"/>
      <c r="V8" s="609"/>
      <c r="W8" s="611"/>
      <c r="X8" s="609">
        <f t="shared" si="1"/>
        <v>0</v>
      </c>
      <c r="Y8" s="612" t="str">
        <f t="shared" si="2"/>
        <v/>
      </c>
    </row>
    <row r="9" spans="1:25" s="600" customFormat="1" ht="11.25" x14ac:dyDescent="0.2">
      <c r="A9" s="609"/>
      <c r="B9" s="609"/>
      <c r="C9" s="609"/>
      <c r="D9" s="609"/>
      <c r="E9" s="609"/>
      <c r="F9" s="609"/>
      <c r="G9" s="609"/>
      <c r="H9" s="610"/>
      <c r="I9" s="609"/>
      <c r="J9" s="609"/>
      <c r="K9" s="609">
        <f t="shared" si="0"/>
        <v>0</v>
      </c>
      <c r="L9" s="609"/>
      <c r="M9" s="609"/>
      <c r="N9" s="609"/>
      <c r="O9" s="609"/>
      <c r="P9" s="609"/>
      <c r="Q9" s="609"/>
      <c r="R9" s="609"/>
      <c r="S9" s="609"/>
      <c r="T9" s="609"/>
      <c r="U9" s="609"/>
      <c r="V9" s="609"/>
      <c r="W9" s="611"/>
      <c r="X9" s="609">
        <f t="shared" si="1"/>
        <v>0</v>
      </c>
      <c r="Y9" s="612" t="str">
        <f t="shared" si="2"/>
        <v/>
      </c>
    </row>
    <row r="10" spans="1:25" s="600" customFormat="1" ht="11.25" x14ac:dyDescent="0.2">
      <c r="A10" s="609"/>
      <c r="B10" s="609"/>
      <c r="C10" s="609"/>
      <c r="D10" s="609"/>
      <c r="E10" s="609"/>
      <c r="F10" s="609"/>
      <c r="G10" s="609"/>
      <c r="H10" s="610"/>
      <c r="I10" s="609"/>
      <c r="J10" s="609"/>
      <c r="K10" s="609">
        <f t="shared" si="0"/>
        <v>0</v>
      </c>
      <c r="L10" s="609"/>
      <c r="M10" s="609"/>
      <c r="N10" s="609"/>
      <c r="O10" s="609"/>
      <c r="P10" s="609"/>
      <c r="Q10" s="609"/>
      <c r="R10" s="609"/>
      <c r="S10" s="609"/>
      <c r="T10" s="609"/>
      <c r="U10" s="609"/>
      <c r="V10" s="609"/>
      <c r="W10" s="611"/>
      <c r="X10" s="609">
        <f t="shared" si="1"/>
        <v>0</v>
      </c>
      <c r="Y10" s="612" t="str">
        <f t="shared" si="2"/>
        <v/>
      </c>
    </row>
    <row r="11" spans="1:25" s="600" customFormat="1" ht="11.25" x14ac:dyDescent="0.2">
      <c r="A11" s="609"/>
      <c r="B11" s="609"/>
      <c r="C11" s="609"/>
      <c r="D11" s="609"/>
      <c r="E11" s="609"/>
      <c r="F11" s="609"/>
      <c r="G11" s="609"/>
      <c r="H11" s="610"/>
      <c r="I11" s="609"/>
      <c r="J11" s="609"/>
      <c r="K11" s="609">
        <f t="shared" si="0"/>
        <v>0</v>
      </c>
      <c r="L11" s="609"/>
      <c r="M11" s="609"/>
      <c r="N11" s="609"/>
      <c r="O11" s="609"/>
      <c r="P11" s="609"/>
      <c r="Q11" s="609"/>
      <c r="R11" s="609"/>
      <c r="S11" s="609"/>
      <c r="T11" s="614"/>
      <c r="U11" s="609"/>
      <c r="V11" s="609"/>
      <c r="W11" s="611"/>
      <c r="X11" s="609">
        <f t="shared" si="1"/>
        <v>0</v>
      </c>
      <c r="Y11" s="612" t="str">
        <f t="shared" si="2"/>
        <v/>
      </c>
    </row>
    <row r="12" spans="1:25" s="600" customFormat="1" ht="11.25" x14ac:dyDescent="0.2">
      <c r="A12" s="609"/>
      <c r="B12" s="609"/>
      <c r="C12" s="609"/>
      <c r="D12" s="609"/>
      <c r="E12" s="609"/>
      <c r="F12" s="609"/>
      <c r="G12" s="609"/>
      <c r="H12" s="610"/>
      <c r="I12" s="609"/>
      <c r="J12" s="609"/>
      <c r="K12" s="609">
        <f t="shared" si="0"/>
        <v>0</v>
      </c>
      <c r="L12" s="609"/>
      <c r="M12" s="609"/>
      <c r="N12" s="609"/>
      <c r="O12" s="609"/>
      <c r="P12" s="609"/>
      <c r="Q12" s="609"/>
      <c r="R12" s="609"/>
      <c r="S12" s="609"/>
      <c r="T12" s="609"/>
      <c r="U12" s="609"/>
      <c r="V12" s="609"/>
      <c r="W12" s="611"/>
      <c r="X12" s="609">
        <f t="shared" si="1"/>
        <v>0</v>
      </c>
      <c r="Y12" s="612" t="str">
        <f t="shared" si="2"/>
        <v/>
      </c>
    </row>
    <row r="13" spans="1:25" s="600" customFormat="1" ht="11.25" x14ac:dyDescent="0.2">
      <c r="A13" s="609"/>
      <c r="B13" s="615"/>
      <c r="C13" s="615"/>
      <c r="D13" s="615"/>
      <c r="E13" s="615"/>
      <c r="F13" s="615"/>
      <c r="G13" s="615"/>
      <c r="H13" s="616"/>
      <c r="I13" s="609"/>
      <c r="J13" s="609"/>
      <c r="K13" s="609">
        <f t="shared" si="0"/>
        <v>0</v>
      </c>
      <c r="L13" s="609"/>
      <c r="M13" s="609"/>
      <c r="N13" s="609"/>
      <c r="O13" s="609"/>
      <c r="P13" s="609"/>
      <c r="Q13" s="609"/>
      <c r="R13" s="609"/>
      <c r="S13" s="609"/>
      <c r="T13" s="609"/>
      <c r="U13" s="609"/>
      <c r="V13" s="609"/>
      <c r="W13" s="611"/>
      <c r="X13" s="609">
        <f t="shared" si="1"/>
        <v>0</v>
      </c>
      <c r="Y13" s="612" t="str">
        <f t="shared" si="2"/>
        <v/>
      </c>
    </row>
    <row r="14" spans="1:25" s="600" customFormat="1" ht="11.25" x14ac:dyDescent="0.2">
      <c r="A14" s="609"/>
      <c r="B14" s="615"/>
      <c r="C14" s="615"/>
      <c r="D14" s="615"/>
      <c r="E14" s="615"/>
      <c r="F14" s="615"/>
      <c r="G14" s="615"/>
      <c r="H14" s="616"/>
      <c r="I14" s="609"/>
      <c r="J14" s="609"/>
      <c r="K14" s="609">
        <f t="shared" si="0"/>
        <v>0</v>
      </c>
      <c r="L14" s="609"/>
      <c r="M14" s="609"/>
      <c r="N14" s="609"/>
      <c r="O14" s="609"/>
      <c r="P14" s="609"/>
      <c r="Q14" s="609"/>
      <c r="R14" s="609"/>
      <c r="S14" s="609"/>
      <c r="T14" s="609"/>
      <c r="U14" s="609"/>
      <c r="V14" s="609"/>
      <c r="W14" s="611"/>
      <c r="X14" s="609">
        <f t="shared" si="1"/>
        <v>0</v>
      </c>
      <c r="Y14" s="612" t="str">
        <f t="shared" si="2"/>
        <v/>
      </c>
    </row>
    <row r="15" spans="1:25" s="600" customFormat="1" ht="11.25" x14ac:dyDescent="0.2">
      <c r="A15" s="609"/>
      <c r="B15" s="615"/>
      <c r="C15" s="615"/>
      <c r="D15" s="615"/>
      <c r="E15" s="615"/>
      <c r="F15" s="615"/>
      <c r="G15" s="615"/>
      <c r="H15" s="616"/>
      <c r="I15" s="609"/>
      <c r="J15" s="609"/>
      <c r="K15" s="609">
        <f t="shared" si="0"/>
        <v>0</v>
      </c>
      <c r="L15" s="609"/>
      <c r="M15" s="609"/>
      <c r="N15" s="609"/>
      <c r="O15" s="609"/>
      <c r="P15" s="609"/>
      <c r="Q15" s="609"/>
      <c r="R15" s="609"/>
      <c r="S15" s="609"/>
      <c r="T15" s="609"/>
      <c r="U15" s="609"/>
      <c r="V15" s="609"/>
      <c r="W15" s="611"/>
      <c r="X15" s="609">
        <f t="shared" si="1"/>
        <v>0</v>
      </c>
      <c r="Y15" s="612" t="str">
        <f t="shared" si="2"/>
        <v/>
      </c>
    </row>
    <row r="16" spans="1:25" s="600" customFormat="1" ht="11.25" x14ac:dyDescent="0.2">
      <c r="A16" s="609"/>
      <c r="B16" s="615"/>
      <c r="C16" s="615"/>
      <c r="D16" s="615"/>
      <c r="E16" s="609"/>
      <c r="F16" s="609"/>
      <c r="G16" s="609"/>
      <c r="H16" s="610"/>
      <c r="I16" s="609"/>
      <c r="J16" s="609"/>
      <c r="K16" s="609">
        <f t="shared" si="0"/>
        <v>0</v>
      </c>
      <c r="L16" s="609"/>
      <c r="M16" s="609"/>
      <c r="N16" s="609"/>
      <c r="O16" s="609"/>
      <c r="P16" s="609"/>
      <c r="Q16" s="609"/>
      <c r="R16" s="609"/>
      <c r="S16" s="609"/>
      <c r="T16" s="609"/>
      <c r="U16" s="609"/>
      <c r="V16" s="609"/>
      <c r="W16" s="611"/>
      <c r="X16" s="609">
        <f t="shared" si="1"/>
        <v>0</v>
      </c>
      <c r="Y16" s="612" t="str">
        <f t="shared" si="2"/>
        <v/>
      </c>
    </row>
    <row r="17" spans="1:25" s="600" customFormat="1" ht="11.25" x14ac:dyDescent="0.2">
      <c r="A17" s="609"/>
      <c r="B17" s="609"/>
      <c r="C17" s="609"/>
      <c r="D17" s="609"/>
      <c r="E17" s="609"/>
      <c r="F17" s="609"/>
      <c r="G17" s="609"/>
      <c r="H17" s="610"/>
      <c r="I17" s="609"/>
      <c r="J17" s="609"/>
      <c r="K17" s="609">
        <f t="shared" si="0"/>
        <v>0</v>
      </c>
      <c r="L17" s="609"/>
      <c r="M17" s="609"/>
      <c r="N17" s="609"/>
      <c r="O17" s="609"/>
      <c r="P17" s="609"/>
      <c r="Q17" s="609"/>
      <c r="R17" s="609"/>
      <c r="S17" s="609"/>
      <c r="T17" s="609"/>
      <c r="U17" s="609"/>
      <c r="V17" s="609"/>
      <c r="W17" s="611"/>
      <c r="X17" s="609">
        <f t="shared" si="1"/>
        <v>0</v>
      </c>
      <c r="Y17" s="612" t="str">
        <f t="shared" si="2"/>
        <v/>
      </c>
    </row>
    <row r="18" spans="1:25" s="600" customFormat="1" ht="11.25" x14ac:dyDescent="0.2">
      <c r="A18" s="609"/>
      <c r="B18" s="609"/>
      <c r="C18" s="609"/>
      <c r="D18" s="609"/>
      <c r="E18" s="609"/>
      <c r="F18" s="609"/>
      <c r="G18" s="609"/>
      <c r="H18" s="610"/>
      <c r="I18" s="609"/>
      <c r="J18" s="609"/>
      <c r="K18" s="609">
        <f t="shared" si="0"/>
        <v>0</v>
      </c>
      <c r="L18" s="609"/>
      <c r="M18" s="609"/>
      <c r="N18" s="609"/>
      <c r="O18" s="609"/>
      <c r="P18" s="609"/>
      <c r="Q18" s="609"/>
      <c r="R18" s="609"/>
      <c r="S18" s="609"/>
      <c r="T18" s="609"/>
      <c r="U18" s="609"/>
      <c r="V18" s="609"/>
      <c r="W18" s="611"/>
      <c r="X18" s="609">
        <f t="shared" si="1"/>
        <v>0</v>
      </c>
      <c r="Y18" s="612" t="str">
        <f t="shared" si="2"/>
        <v/>
      </c>
    </row>
    <row r="19" spans="1:25" s="600" customFormat="1" ht="11.25" x14ac:dyDescent="0.2">
      <c r="A19" s="609"/>
      <c r="B19" s="609"/>
      <c r="C19" s="609"/>
      <c r="D19" s="609"/>
      <c r="E19" s="609"/>
      <c r="F19" s="609"/>
      <c r="G19" s="609"/>
      <c r="H19" s="610"/>
      <c r="I19" s="609"/>
      <c r="J19" s="609"/>
      <c r="K19" s="609">
        <f t="shared" si="0"/>
        <v>0</v>
      </c>
      <c r="L19" s="609"/>
      <c r="M19" s="609"/>
      <c r="N19" s="609"/>
      <c r="O19" s="609"/>
      <c r="P19" s="609"/>
      <c r="Q19" s="609"/>
      <c r="R19" s="609"/>
      <c r="S19" s="609"/>
      <c r="T19" s="609"/>
      <c r="U19" s="609"/>
      <c r="V19" s="609"/>
      <c r="W19" s="611"/>
      <c r="X19" s="609">
        <f t="shared" si="1"/>
        <v>0</v>
      </c>
      <c r="Y19" s="612" t="str">
        <f t="shared" si="2"/>
        <v/>
      </c>
    </row>
    <row r="20" spans="1:25" s="600" customFormat="1" ht="11.25" x14ac:dyDescent="0.2">
      <c r="A20" s="609"/>
      <c r="B20" s="609"/>
      <c r="C20" s="609"/>
      <c r="D20" s="609"/>
      <c r="E20" s="609"/>
      <c r="F20" s="609"/>
      <c r="G20" s="609"/>
      <c r="H20" s="610"/>
      <c r="I20" s="609"/>
      <c r="J20" s="609"/>
      <c r="K20" s="609">
        <f t="shared" si="0"/>
        <v>0</v>
      </c>
      <c r="L20" s="609"/>
      <c r="M20" s="609"/>
      <c r="N20" s="609"/>
      <c r="O20" s="609"/>
      <c r="P20" s="609"/>
      <c r="Q20" s="609"/>
      <c r="R20" s="609"/>
      <c r="S20" s="609"/>
      <c r="T20" s="609"/>
      <c r="U20" s="609"/>
      <c r="V20" s="609"/>
      <c r="W20" s="611"/>
      <c r="X20" s="609">
        <f t="shared" si="1"/>
        <v>0</v>
      </c>
      <c r="Y20" s="612" t="str">
        <f t="shared" si="2"/>
        <v/>
      </c>
    </row>
    <row r="21" spans="1:25" s="600" customFormat="1" ht="11.25" x14ac:dyDescent="0.2">
      <c r="A21" s="609"/>
      <c r="B21" s="609"/>
      <c r="C21" s="609"/>
      <c r="D21" s="609"/>
      <c r="E21" s="609"/>
      <c r="F21" s="609"/>
      <c r="G21" s="609"/>
      <c r="H21" s="610"/>
      <c r="I21" s="609"/>
      <c r="J21" s="609"/>
      <c r="K21" s="609">
        <f t="shared" si="0"/>
        <v>0</v>
      </c>
      <c r="L21" s="609"/>
      <c r="M21" s="609"/>
      <c r="N21" s="609"/>
      <c r="O21" s="609"/>
      <c r="P21" s="609"/>
      <c r="Q21" s="609"/>
      <c r="R21" s="609"/>
      <c r="S21" s="609"/>
      <c r="T21" s="609"/>
      <c r="U21" s="609"/>
      <c r="V21" s="609"/>
      <c r="W21" s="611"/>
      <c r="X21" s="609">
        <f t="shared" si="1"/>
        <v>0</v>
      </c>
      <c r="Y21" s="612" t="str">
        <f t="shared" si="2"/>
        <v/>
      </c>
    </row>
    <row r="22" spans="1:25" s="600" customFormat="1" ht="11.25" x14ac:dyDescent="0.2">
      <c r="A22" s="609"/>
      <c r="B22" s="609"/>
      <c r="C22" s="609"/>
      <c r="D22" s="609"/>
      <c r="E22" s="609"/>
      <c r="F22" s="609"/>
      <c r="G22" s="609"/>
      <c r="H22" s="610"/>
      <c r="I22" s="609"/>
      <c r="J22" s="609"/>
      <c r="K22" s="609">
        <f t="shared" si="0"/>
        <v>0</v>
      </c>
      <c r="L22" s="609"/>
      <c r="M22" s="609"/>
      <c r="N22" s="609"/>
      <c r="O22" s="609"/>
      <c r="P22" s="609"/>
      <c r="Q22" s="609"/>
      <c r="R22" s="609"/>
      <c r="S22" s="609"/>
      <c r="T22" s="609"/>
      <c r="U22" s="609"/>
      <c r="V22" s="609"/>
      <c r="W22" s="611"/>
      <c r="X22" s="609">
        <f t="shared" si="1"/>
        <v>0</v>
      </c>
      <c r="Y22" s="612" t="str">
        <f t="shared" si="2"/>
        <v/>
      </c>
    </row>
    <row r="23" spans="1:25" s="600" customFormat="1" ht="11.25" x14ac:dyDescent="0.2">
      <c r="A23" s="609"/>
      <c r="B23" s="609"/>
      <c r="C23" s="609"/>
      <c r="D23" s="609"/>
      <c r="E23" s="609"/>
      <c r="F23" s="609"/>
      <c r="G23" s="609"/>
      <c r="H23" s="610"/>
      <c r="I23" s="609"/>
      <c r="J23" s="609"/>
      <c r="K23" s="609">
        <f t="shared" si="0"/>
        <v>0</v>
      </c>
      <c r="L23" s="609"/>
      <c r="M23" s="609"/>
      <c r="N23" s="609"/>
      <c r="O23" s="609"/>
      <c r="P23" s="609"/>
      <c r="Q23" s="609"/>
      <c r="R23" s="609"/>
      <c r="S23" s="609"/>
      <c r="T23" s="609"/>
      <c r="U23" s="609"/>
      <c r="V23" s="609"/>
      <c r="W23" s="611"/>
      <c r="X23" s="609">
        <f t="shared" si="1"/>
        <v>0</v>
      </c>
      <c r="Y23" s="612" t="str">
        <f t="shared" si="2"/>
        <v/>
      </c>
    </row>
    <row r="24" spans="1:25" s="600" customFormat="1" ht="11.25" x14ac:dyDescent="0.2">
      <c r="A24" s="609"/>
      <c r="B24" s="609"/>
      <c r="C24" s="609"/>
      <c r="D24" s="609"/>
      <c r="E24" s="609"/>
      <c r="F24" s="609"/>
      <c r="G24" s="609"/>
      <c r="H24" s="610"/>
      <c r="I24" s="609"/>
      <c r="J24" s="609"/>
      <c r="K24" s="609">
        <f t="shared" si="0"/>
        <v>0</v>
      </c>
      <c r="L24" s="609"/>
      <c r="M24" s="609"/>
      <c r="N24" s="609"/>
      <c r="O24" s="609"/>
      <c r="P24" s="609"/>
      <c r="Q24" s="609"/>
      <c r="R24" s="609"/>
      <c r="S24" s="609"/>
      <c r="T24" s="609"/>
      <c r="U24" s="609"/>
      <c r="V24" s="609"/>
      <c r="W24" s="611"/>
      <c r="X24" s="609">
        <f t="shared" si="1"/>
        <v>0</v>
      </c>
      <c r="Y24" s="612" t="str">
        <f t="shared" si="2"/>
        <v/>
      </c>
    </row>
    <row r="25" spans="1:25" s="600" customFormat="1" ht="11.25" x14ac:dyDescent="0.2">
      <c r="A25" s="609"/>
      <c r="B25" s="609"/>
      <c r="C25" s="609"/>
      <c r="D25" s="609"/>
      <c r="E25" s="609"/>
      <c r="F25" s="609"/>
      <c r="G25" s="609"/>
      <c r="H25" s="610"/>
      <c r="I25" s="609"/>
      <c r="J25" s="609"/>
      <c r="K25" s="609">
        <f t="shared" si="0"/>
        <v>0</v>
      </c>
      <c r="L25" s="609"/>
      <c r="M25" s="609"/>
      <c r="N25" s="609"/>
      <c r="O25" s="609"/>
      <c r="P25" s="609"/>
      <c r="Q25" s="609"/>
      <c r="R25" s="609"/>
      <c r="S25" s="609"/>
      <c r="T25" s="609"/>
      <c r="U25" s="609"/>
      <c r="V25" s="609"/>
      <c r="W25" s="611"/>
      <c r="X25" s="609">
        <f t="shared" si="1"/>
        <v>0</v>
      </c>
      <c r="Y25" s="612" t="str">
        <f t="shared" si="2"/>
        <v/>
      </c>
    </row>
    <row r="26" spans="1:25" s="600" customFormat="1" ht="11.25" x14ac:dyDescent="0.2">
      <c r="A26" s="609"/>
      <c r="B26" s="609"/>
      <c r="C26" s="609"/>
      <c r="D26" s="609"/>
      <c r="E26" s="609"/>
      <c r="F26" s="609"/>
      <c r="G26" s="609"/>
      <c r="H26" s="610"/>
      <c r="I26" s="609"/>
      <c r="J26" s="609"/>
      <c r="K26" s="609">
        <f t="shared" si="0"/>
        <v>0</v>
      </c>
      <c r="L26" s="609"/>
      <c r="M26" s="609"/>
      <c r="N26" s="609"/>
      <c r="O26" s="609"/>
      <c r="P26" s="609"/>
      <c r="Q26" s="609"/>
      <c r="R26" s="609"/>
      <c r="S26" s="609"/>
      <c r="T26" s="609"/>
      <c r="U26" s="609"/>
      <c r="V26" s="609"/>
      <c r="W26" s="611"/>
      <c r="X26" s="609">
        <f t="shared" si="1"/>
        <v>0</v>
      </c>
      <c r="Y26" s="612" t="str">
        <f t="shared" si="2"/>
        <v/>
      </c>
    </row>
    <row r="27" spans="1:25" s="600" customFormat="1" ht="11.25" x14ac:dyDescent="0.2">
      <c r="A27" s="609"/>
      <c r="B27" s="609"/>
      <c r="C27" s="609"/>
      <c r="D27" s="609"/>
      <c r="E27" s="609"/>
      <c r="F27" s="609"/>
      <c r="G27" s="609"/>
      <c r="H27" s="610"/>
      <c r="I27" s="609"/>
      <c r="J27" s="609"/>
      <c r="K27" s="609">
        <f t="shared" si="0"/>
        <v>0</v>
      </c>
      <c r="L27" s="609"/>
      <c r="M27" s="609"/>
      <c r="N27" s="609"/>
      <c r="O27" s="609"/>
      <c r="P27" s="609"/>
      <c r="Q27" s="609"/>
      <c r="R27" s="609"/>
      <c r="S27" s="609"/>
      <c r="T27" s="609"/>
      <c r="U27" s="609"/>
      <c r="V27" s="609"/>
      <c r="W27" s="611"/>
      <c r="X27" s="609">
        <f t="shared" si="1"/>
        <v>0</v>
      </c>
      <c r="Y27" s="612" t="str">
        <f t="shared" si="2"/>
        <v/>
      </c>
    </row>
    <row r="28" spans="1:25" s="600" customFormat="1" ht="11.25" x14ac:dyDescent="0.2">
      <c r="A28" s="609"/>
      <c r="B28" s="609"/>
      <c r="C28" s="609"/>
      <c r="D28" s="609"/>
      <c r="E28" s="609"/>
      <c r="F28" s="609"/>
      <c r="G28" s="609"/>
      <c r="H28" s="610"/>
      <c r="I28" s="609"/>
      <c r="J28" s="609"/>
      <c r="K28" s="609">
        <f t="shared" si="0"/>
        <v>0</v>
      </c>
      <c r="L28" s="609"/>
      <c r="M28" s="609"/>
      <c r="N28" s="609"/>
      <c r="O28" s="609"/>
      <c r="P28" s="609"/>
      <c r="Q28" s="609"/>
      <c r="R28" s="609"/>
      <c r="S28" s="609"/>
      <c r="T28" s="609"/>
      <c r="U28" s="609"/>
      <c r="V28" s="609"/>
      <c r="W28" s="611"/>
      <c r="X28" s="609">
        <f t="shared" si="1"/>
        <v>0</v>
      </c>
      <c r="Y28" s="612" t="str">
        <f t="shared" si="2"/>
        <v/>
      </c>
    </row>
    <row r="29" spans="1:25" s="600" customFormat="1" ht="11.25" x14ac:dyDescent="0.2">
      <c r="A29" s="609"/>
      <c r="B29" s="609"/>
      <c r="C29" s="609"/>
      <c r="D29" s="609"/>
      <c r="E29" s="609"/>
      <c r="F29" s="609"/>
      <c r="G29" s="609"/>
      <c r="H29" s="610"/>
      <c r="I29" s="609"/>
      <c r="J29" s="609"/>
      <c r="K29" s="609">
        <f t="shared" si="0"/>
        <v>0</v>
      </c>
      <c r="L29" s="609"/>
      <c r="M29" s="609"/>
      <c r="N29" s="609"/>
      <c r="O29" s="609"/>
      <c r="P29" s="609"/>
      <c r="Q29" s="609"/>
      <c r="R29" s="609"/>
      <c r="S29" s="609"/>
      <c r="T29" s="609"/>
      <c r="U29" s="609"/>
      <c r="V29" s="609"/>
      <c r="W29" s="611"/>
      <c r="X29" s="609">
        <f t="shared" si="1"/>
        <v>0</v>
      </c>
      <c r="Y29" s="612" t="str">
        <f t="shared" si="2"/>
        <v/>
      </c>
    </row>
    <row r="30" spans="1:25" s="600" customFormat="1" ht="11.25" x14ac:dyDescent="0.2">
      <c r="A30" s="609"/>
      <c r="B30" s="609"/>
      <c r="C30" s="609"/>
      <c r="D30" s="609"/>
      <c r="E30" s="609"/>
      <c r="F30" s="609"/>
      <c r="G30" s="609"/>
      <c r="H30" s="610"/>
      <c r="I30" s="609"/>
      <c r="J30" s="609"/>
      <c r="K30" s="609">
        <f t="shared" si="0"/>
        <v>0</v>
      </c>
      <c r="L30" s="609"/>
      <c r="M30" s="609"/>
      <c r="N30" s="609"/>
      <c r="O30" s="609"/>
      <c r="P30" s="609"/>
      <c r="Q30" s="609"/>
      <c r="R30" s="609"/>
      <c r="S30" s="609"/>
      <c r="T30" s="610"/>
      <c r="U30" s="609"/>
      <c r="V30" s="609"/>
      <c r="W30" s="611"/>
      <c r="X30" s="609">
        <f t="shared" si="1"/>
        <v>0</v>
      </c>
      <c r="Y30" s="612" t="str">
        <f t="shared" si="2"/>
        <v/>
      </c>
    </row>
    <row r="31" spans="1:25" s="600" customFormat="1" ht="11.25" x14ac:dyDescent="0.2">
      <c r="A31" s="609"/>
      <c r="B31" s="609"/>
      <c r="C31" s="609"/>
      <c r="D31" s="609"/>
      <c r="E31" s="609"/>
      <c r="F31" s="609"/>
      <c r="G31" s="609"/>
      <c r="H31" s="610"/>
      <c r="I31" s="609"/>
      <c r="J31" s="609"/>
      <c r="K31" s="609">
        <f t="shared" si="0"/>
        <v>0</v>
      </c>
      <c r="L31" s="609"/>
      <c r="M31" s="609"/>
      <c r="N31" s="609"/>
      <c r="O31" s="609"/>
      <c r="P31" s="609"/>
      <c r="Q31" s="609"/>
      <c r="R31" s="609"/>
      <c r="S31" s="609"/>
      <c r="T31" s="609"/>
      <c r="U31" s="609"/>
      <c r="V31" s="609"/>
      <c r="W31" s="611"/>
      <c r="X31" s="609">
        <f t="shared" si="1"/>
        <v>0</v>
      </c>
      <c r="Y31" s="612" t="str">
        <f t="shared" si="2"/>
        <v/>
      </c>
    </row>
    <row r="32" spans="1:25" s="600" customFormat="1" ht="11.25" x14ac:dyDescent="0.2">
      <c r="A32" s="609"/>
      <c r="B32" s="609"/>
      <c r="C32" s="609"/>
      <c r="D32" s="609"/>
      <c r="E32" s="609"/>
      <c r="F32" s="609"/>
      <c r="G32" s="609"/>
      <c r="H32" s="610"/>
      <c r="I32" s="609"/>
      <c r="J32" s="609"/>
      <c r="K32" s="609">
        <f t="shared" si="0"/>
        <v>0</v>
      </c>
      <c r="L32" s="609"/>
      <c r="M32" s="609"/>
      <c r="N32" s="609"/>
      <c r="O32" s="609"/>
      <c r="P32" s="609"/>
      <c r="Q32" s="609"/>
      <c r="R32" s="609"/>
      <c r="S32" s="609"/>
      <c r="T32" s="609"/>
      <c r="U32" s="609"/>
      <c r="V32" s="609"/>
      <c r="W32" s="611"/>
      <c r="X32" s="609">
        <f t="shared" si="1"/>
        <v>0</v>
      </c>
      <c r="Y32" s="612" t="str">
        <f t="shared" si="2"/>
        <v/>
      </c>
    </row>
    <row r="33" spans="1:25" s="600" customFormat="1" ht="11.25" x14ac:dyDescent="0.2">
      <c r="A33" s="609"/>
      <c r="B33" s="609"/>
      <c r="C33" s="609"/>
      <c r="D33" s="615"/>
      <c r="E33" s="615"/>
      <c r="F33" s="615"/>
      <c r="G33" s="615"/>
      <c r="H33" s="616"/>
      <c r="I33" s="609"/>
      <c r="J33" s="609"/>
      <c r="K33" s="609">
        <f t="shared" si="0"/>
        <v>0</v>
      </c>
      <c r="L33" s="609"/>
      <c r="M33" s="609"/>
      <c r="N33" s="609"/>
      <c r="O33" s="609"/>
      <c r="P33" s="609"/>
      <c r="Q33" s="609"/>
      <c r="R33" s="609"/>
      <c r="S33" s="609"/>
      <c r="T33" s="609"/>
      <c r="U33" s="609"/>
      <c r="V33" s="609"/>
      <c r="W33" s="611"/>
      <c r="X33" s="609">
        <f t="shared" si="1"/>
        <v>0</v>
      </c>
      <c r="Y33" s="612" t="str">
        <f t="shared" si="2"/>
        <v/>
      </c>
    </row>
    <row r="34" spans="1:25" s="600" customFormat="1" ht="11.25" x14ac:dyDescent="0.2">
      <c r="A34" s="617"/>
      <c r="B34" s="617"/>
      <c r="C34" s="617"/>
      <c r="D34" s="617"/>
      <c r="E34" s="617"/>
      <c r="F34" s="617"/>
      <c r="G34" s="617"/>
      <c r="H34" s="618"/>
      <c r="I34" s="617"/>
      <c r="J34" s="617"/>
      <c r="K34" s="617">
        <f t="shared" si="0"/>
        <v>0</v>
      </c>
      <c r="L34" s="617"/>
      <c r="M34" s="617"/>
      <c r="N34" s="617"/>
      <c r="O34" s="617"/>
      <c r="P34" s="617"/>
      <c r="Q34" s="617"/>
      <c r="R34" s="617"/>
      <c r="S34" s="617"/>
      <c r="T34" s="617"/>
      <c r="U34" s="617"/>
      <c r="V34" s="617"/>
      <c r="W34" s="619"/>
      <c r="X34" s="617">
        <f t="shared" si="1"/>
        <v>0</v>
      </c>
      <c r="Y34" s="620" t="str">
        <f t="shared" si="2"/>
        <v/>
      </c>
    </row>
    <row r="35" spans="1:25" ht="15" customHeight="1" x14ac:dyDescent="0.25">
      <c r="D35" s="1290" t="s">
        <v>1022</v>
      </c>
      <c r="E35" s="1290"/>
      <c r="F35" s="1290"/>
      <c r="G35" s="1292">
        <f>(COUNT(G5:G34))</f>
        <v>0</v>
      </c>
    </row>
    <row r="36" spans="1:25" x14ac:dyDescent="0.25">
      <c r="D36" s="1291"/>
      <c r="E36" s="1291"/>
      <c r="F36" s="1291"/>
      <c r="G36" s="1293"/>
    </row>
    <row r="37" spans="1:25" x14ac:dyDescent="0.25">
      <c r="A37" s="600" t="s">
        <v>1023</v>
      </c>
    </row>
  </sheetData>
  <sheetProtection selectLockedCells="1"/>
  <mergeCells count="18">
    <mergeCell ref="D35:F36"/>
    <mergeCell ref="G35:G36"/>
    <mergeCell ref="J3:J4"/>
    <mergeCell ref="K3:O3"/>
    <mergeCell ref="P3:S3"/>
    <mergeCell ref="T3:W3"/>
    <mergeCell ref="X3:X4"/>
    <mergeCell ref="Y3:Y4"/>
    <mergeCell ref="H1:V1"/>
    <mergeCell ref="A3:A4"/>
    <mergeCell ref="B3:B4"/>
    <mergeCell ref="C3:C4"/>
    <mergeCell ref="D3:D4"/>
    <mergeCell ref="E3:E4"/>
    <mergeCell ref="F3:F4"/>
    <mergeCell ref="G3:G4"/>
    <mergeCell ref="H3:H4"/>
    <mergeCell ref="I3:I4"/>
  </mergeCells>
  <pageMargins left="3.937007874015748E-2" right="0.23622047244094491" top="0.74803149606299213" bottom="0.74803149606299213" header="0.31496062992125984" footer="0.31496062992125984"/>
  <pageSetup scale="91" fitToHeight="10" orientation="landscape" r:id="rId1"/>
  <headerFooter scaleWithDoc="0" alignWithMargins="0">
    <oddHeader>&amp;C&amp;"-,Negrita"&amp;13SISTEMA ESTATAL DE EVALUACIÓN
&amp;12PROGRAMA OPERATIVO ANUAL 2016&amp;R&amp;"-,Negrita"ETCA III-15-A
POA - 2016</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F1266"/>
  <sheetViews>
    <sheetView topLeftCell="A1264" zoomScaleNormal="100" zoomScaleSheetLayoutView="90" workbookViewId="0">
      <selection sqref="A1:D1273"/>
    </sheetView>
  </sheetViews>
  <sheetFormatPr baseColWidth="10" defaultColWidth="11.28515625" defaultRowHeight="16.5" x14ac:dyDescent="0.3"/>
  <cols>
    <col min="1" max="1" width="1.85546875" style="419" customWidth="1"/>
    <col min="2" max="2" width="60.28515625" style="49" customWidth="1"/>
    <col min="3" max="3" width="20.140625" style="49" customWidth="1"/>
    <col min="4" max="4" width="24.7109375" style="49" bestFit="1" customWidth="1"/>
    <col min="5" max="16384" width="11.28515625" style="49"/>
  </cols>
  <sheetData>
    <row r="1" spans="1:6" ht="16.5" customHeight="1" x14ac:dyDescent="0.3">
      <c r="A1" s="1297" t="s">
        <v>1024</v>
      </c>
      <c r="B1" s="1297"/>
      <c r="C1" s="1297"/>
      <c r="D1" s="1297"/>
    </row>
    <row r="2" spans="1:6" x14ac:dyDescent="0.3">
      <c r="A2" s="1298" t="s">
        <v>1025</v>
      </c>
      <c r="B2" s="1298"/>
      <c r="C2" s="1298"/>
      <c r="D2" s="1298"/>
    </row>
    <row r="3" spans="1:6" x14ac:dyDescent="0.3">
      <c r="A3" s="1105" t="str">
        <f>'ETCA-I-01'!A3:G3</f>
        <v>Consejo Estatal de Concertacion para la Obra Publica</v>
      </c>
      <c r="B3" s="1105"/>
      <c r="C3" s="1105"/>
      <c r="D3" s="1105"/>
      <c r="F3" s="417"/>
    </row>
    <row r="4" spans="1:6" x14ac:dyDescent="0.3">
      <c r="A4" s="1298" t="str">
        <f>'ETCA-I-02'!A4:D4</f>
        <v>Del 01 de Enero al 31 de Diciembre de 2016</v>
      </c>
      <c r="B4" s="1298"/>
      <c r="C4" s="1298"/>
      <c r="D4" s="1298"/>
    </row>
    <row r="5" spans="1:6" x14ac:dyDescent="0.3">
      <c r="A5" s="911"/>
      <c r="B5" s="911"/>
      <c r="C5" s="4"/>
      <c r="D5" s="418"/>
    </row>
    <row r="6" spans="1:6" ht="6.75" customHeight="1" thickBot="1" x14ac:dyDescent="0.35"/>
    <row r="7" spans="1:6" s="420" customFormat="1" ht="17.25" customHeight="1" x14ac:dyDescent="0.25">
      <c r="A7" s="1299"/>
      <c r="B7" s="1300"/>
      <c r="C7" s="912"/>
      <c r="D7" s="430"/>
    </row>
    <row r="8" spans="1:6" s="420" customFormat="1" ht="20.25" customHeight="1" x14ac:dyDescent="0.25">
      <c r="A8" s="422"/>
      <c r="B8" s="429" t="s">
        <v>1026</v>
      </c>
      <c r="C8" s="421"/>
      <c r="D8" s="423"/>
      <c r="E8" s="424"/>
    </row>
    <row r="9" spans="1:6" s="420" customFormat="1" ht="20.25" customHeight="1" x14ac:dyDescent="0.25">
      <c r="A9" s="425"/>
      <c r="C9" s="421"/>
      <c r="D9" s="423"/>
      <c r="E9" s="424"/>
    </row>
    <row r="10" spans="1:6" s="420" customFormat="1" ht="27.75" customHeight="1" x14ac:dyDescent="0.25">
      <c r="A10" s="718"/>
      <c r="B10" s="1010" t="s">
        <v>1027</v>
      </c>
      <c r="C10" s="717" t="s">
        <v>1028</v>
      </c>
      <c r="D10" s="719" t="s">
        <v>1029</v>
      </c>
      <c r="E10" s="424"/>
    </row>
    <row r="11" spans="1:6" s="420" customFormat="1" ht="45" x14ac:dyDescent="0.25">
      <c r="A11" s="422"/>
      <c r="B11" s="1027" t="s">
        <v>1681</v>
      </c>
      <c r="C11" s="1025">
        <v>409227</v>
      </c>
      <c r="D11" s="1026" t="s">
        <v>2382</v>
      </c>
      <c r="E11" s="424"/>
    </row>
    <row r="12" spans="1:6" s="420" customFormat="1" ht="45" x14ac:dyDescent="0.25">
      <c r="A12" s="425"/>
      <c r="B12" s="1024" t="s">
        <v>1654</v>
      </c>
      <c r="C12" s="1025">
        <v>365734</v>
      </c>
      <c r="D12" s="1026" t="s">
        <v>2382</v>
      </c>
      <c r="E12" s="424"/>
    </row>
    <row r="13" spans="1:6" ht="33.75" x14ac:dyDescent="0.3">
      <c r="A13" s="426"/>
      <c r="B13" s="1024" t="s">
        <v>1675</v>
      </c>
      <c r="C13" s="1025">
        <v>787370</v>
      </c>
      <c r="D13" s="1026" t="s">
        <v>2382</v>
      </c>
      <c r="E13" s="18"/>
    </row>
    <row r="14" spans="1:6" ht="33.75" x14ac:dyDescent="0.3">
      <c r="A14" s="426"/>
      <c r="B14" s="1024" t="s">
        <v>1676</v>
      </c>
      <c r="C14" s="1025">
        <v>743983</v>
      </c>
      <c r="D14" s="1026" t="s">
        <v>2382</v>
      </c>
      <c r="E14" s="18"/>
    </row>
    <row r="15" spans="1:6" ht="33.75" x14ac:dyDescent="0.3">
      <c r="A15" s="426"/>
      <c r="B15" s="1024" t="s">
        <v>1649</v>
      </c>
      <c r="C15" s="1025">
        <v>125175</v>
      </c>
      <c r="D15" s="1026" t="s">
        <v>2382</v>
      </c>
      <c r="E15" s="18"/>
    </row>
    <row r="16" spans="1:6" ht="22.5" x14ac:dyDescent="0.3">
      <c r="A16" s="426"/>
      <c r="B16" s="1024" t="s">
        <v>1653</v>
      </c>
      <c r="C16" s="1025">
        <v>686169</v>
      </c>
      <c r="D16" s="1026" t="s">
        <v>2382</v>
      </c>
      <c r="E16" s="18"/>
    </row>
    <row r="17" spans="1:5" ht="33.75" x14ac:dyDescent="0.3">
      <c r="A17" s="426"/>
      <c r="B17" s="1024" t="s">
        <v>1646</v>
      </c>
      <c r="C17" s="1025">
        <v>634147</v>
      </c>
      <c r="D17" s="1026" t="s">
        <v>2382</v>
      </c>
      <c r="E17" s="18"/>
    </row>
    <row r="18" spans="1:5" ht="33.75" x14ac:dyDescent="0.3">
      <c r="A18" s="426"/>
      <c r="B18" s="1024" t="s">
        <v>1638</v>
      </c>
      <c r="C18" s="1025">
        <v>153378</v>
      </c>
      <c r="D18" s="1026" t="s">
        <v>2382</v>
      </c>
      <c r="E18" s="18"/>
    </row>
    <row r="19" spans="1:5" ht="33.75" x14ac:dyDescent="0.3">
      <c r="A19" s="426"/>
      <c r="B19" s="1024" t="s">
        <v>1682</v>
      </c>
      <c r="C19" s="1025">
        <v>180523</v>
      </c>
      <c r="D19" s="1026" t="s">
        <v>2382</v>
      </c>
      <c r="E19" s="18"/>
    </row>
    <row r="20" spans="1:5" ht="33.75" x14ac:dyDescent="0.3">
      <c r="A20" s="426"/>
      <c r="B20" s="1024" t="s">
        <v>1663</v>
      </c>
      <c r="C20" s="1025">
        <v>609279</v>
      </c>
      <c r="D20" s="1026" t="s">
        <v>2382</v>
      </c>
      <c r="E20" s="18"/>
    </row>
    <row r="21" spans="1:5" ht="33.75" x14ac:dyDescent="0.3">
      <c r="A21" s="426"/>
      <c r="B21" s="1024" t="s">
        <v>1607</v>
      </c>
      <c r="C21" s="1025">
        <v>423042</v>
      </c>
      <c r="D21" s="1026" t="s">
        <v>2382</v>
      </c>
      <c r="E21" s="18"/>
    </row>
    <row r="22" spans="1:5" ht="33.75" x14ac:dyDescent="0.3">
      <c r="A22" s="426"/>
      <c r="B22" s="1024" t="s">
        <v>1600</v>
      </c>
      <c r="C22" s="1025">
        <v>378711</v>
      </c>
      <c r="D22" s="1026" t="s">
        <v>2382</v>
      </c>
      <c r="E22" s="18"/>
    </row>
    <row r="23" spans="1:5" ht="33.75" x14ac:dyDescent="0.3">
      <c r="A23" s="426"/>
      <c r="B23" s="1024" t="s">
        <v>1660</v>
      </c>
      <c r="C23" s="1025">
        <v>786614</v>
      </c>
      <c r="D23" s="1026" t="s">
        <v>2382</v>
      </c>
      <c r="E23" s="18"/>
    </row>
    <row r="24" spans="1:5" ht="22.5" x14ac:dyDescent="0.3">
      <c r="A24" s="426"/>
      <c r="B24" s="1024" t="s">
        <v>1522</v>
      </c>
      <c r="C24" s="1025">
        <v>474979</v>
      </c>
      <c r="D24" s="1026" t="s">
        <v>2382</v>
      </c>
      <c r="E24" s="18"/>
    </row>
    <row r="25" spans="1:5" ht="45" x14ac:dyDescent="0.3">
      <c r="A25" s="426"/>
      <c r="B25" s="1024" t="s">
        <v>1526</v>
      </c>
      <c r="C25" s="1025">
        <v>51693</v>
      </c>
      <c r="D25" s="1026" t="s">
        <v>2382</v>
      </c>
      <c r="E25" s="18"/>
    </row>
    <row r="26" spans="1:5" ht="22.5" x14ac:dyDescent="0.3">
      <c r="A26" s="426"/>
      <c r="B26" s="1024" t="s">
        <v>2383</v>
      </c>
      <c r="C26" s="1025">
        <v>230306</v>
      </c>
      <c r="D26" s="1026" t="s">
        <v>2382</v>
      </c>
      <c r="E26" s="18"/>
    </row>
    <row r="27" spans="1:5" ht="22.5" x14ac:dyDescent="0.3">
      <c r="A27" s="426"/>
      <c r="B27" s="1024" t="s">
        <v>1978</v>
      </c>
      <c r="C27" s="1025">
        <v>741512</v>
      </c>
      <c r="D27" s="1026" t="s">
        <v>2382</v>
      </c>
      <c r="E27" s="18"/>
    </row>
    <row r="28" spans="1:5" ht="22.5" x14ac:dyDescent="0.3">
      <c r="A28" s="426"/>
      <c r="B28" s="1024" t="s">
        <v>1979</v>
      </c>
      <c r="C28" s="1025">
        <v>653449</v>
      </c>
      <c r="D28" s="1026" t="s">
        <v>2382</v>
      </c>
      <c r="E28" s="18"/>
    </row>
    <row r="29" spans="1:5" ht="33.75" x14ac:dyDescent="0.3">
      <c r="A29" s="426"/>
      <c r="B29" s="1024" t="s">
        <v>1980</v>
      </c>
      <c r="C29" s="1025">
        <v>643665</v>
      </c>
      <c r="D29" s="1026" t="s">
        <v>2382</v>
      </c>
      <c r="E29" s="18"/>
    </row>
    <row r="30" spans="1:5" ht="33.75" x14ac:dyDescent="0.3">
      <c r="A30" s="426"/>
      <c r="B30" s="1024" t="s">
        <v>2000</v>
      </c>
      <c r="C30" s="1025">
        <v>700778</v>
      </c>
      <c r="D30" s="1026" t="s">
        <v>2382</v>
      </c>
      <c r="E30" s="18"/>
    </row>
    <row r="31" spans="1:5" ht="33.75" x14ac:dyDescent="0.3">
      <c r="A31" s="426"/>
      <c r="B31" s="1024" t="s">
        <v>2384</v>
      </c>
      <c r="C31" s="1025">
        <v>707822</v>
      </c>
      <c r="D31" s="1026" t="s">
        <v>2382</v>
      </c>
      <c r="E31" s="18"/>
    </row>
    <row r="32" spans="1:5" ht="45" x14ac:dyDescent="0.3">
      <c r="A32" s="426"/>
      <c r="B32" s="1024" t="s">
        <v>1496</v>
      </c>
      <c r="C32" s="1025">
        <v>613732</v>
      </c>
      <c r="D32" s="1026" t="s">
        <v>2382</v>
      </c>
      <c r="E32" s="18"/>
    </row>
    <row r="33" spans="1:5" ht="33.75" x14ac:dyDescent="0.3">
      <c r="A33" s="426"/>
      <c r="B33" s="1024" t="s">
        <v>2385</v>
      </c>
      <c r="C33" s="1025">
        <v>612654</v>
      </c>
      <c r="D33" s="1026" t="s">
        <v>2382</v>
      </c>
      <c r="E33" s="18"/>
    </row>
    <row r="34" spans="1:5" ht="33.75" x14ac:dyDescent="0.3">
      <c r="A34" s="426"/>
      <c r="B34" s="1024" t="s">
        <v>2386</v>
      </c>
      <c r="C34" s="1025">
        <v>615963</v>
      </c>
      <c r="D34" s="1026" t="s">
        <v>2382</v>
      </c>
      <c r="E34" s="18"/>
    </row>
    <row r="35" spans="1:5" ht="34.5" thickBot="1" x14ac:dyDescent="0.35">
      <c r="A35" s="427"/>
      <c r="B35" s="1024" t="s">
        <v>1497</v>
      </c>
      <c r="C35" s="1025">
        <v>841270</v>
      </c>
      <c r="D35" s="1026" t="s">
        <v>2382</v>
      </c>
      <c r="E35" s="18"/>
    </row>
    <row r="36" spans="1:5" ht="33.75" x14ac:dyDescent="0.35">
      <c r="A36" s="428" t="s">
        <v>1030</v>
      </c>
      <c r="B36" s="1024" t="s">
        <v>2387</v>
      </c>
      <c r="C36" s="1025">
        <v>844082</v>
      </c>
      <c r="D36" s="1026" t="s">
        <v>2382</v>
      </c>
      <c r="E36" s="18"/>
    </row>
    <row r="37" spans="1:5" ht="33.75" x14ac:dyDescent="0.3">
      <c r="B37" s="1024" t="s">
        <v>2388</v>
      </c>
      <c r="C37" s="1025">
        <v>288133</v>
      </c>
      <c r="D37" s="1026" t="s">
        <v>2382</v>
      </c>
      <c r="E37" s="18"/>
    </row>
    <row r="38" spans="1:5" ht="45" x14ac:dyDescent="0.3">
      <c r="A38" s="506" t="s">
        <v>156</v>
      </c>
      <c r="B38" s="1024" t="s">
        <v>1498</v>
      </c>
      <c r="C38" s="1025">
        <v>844551</v>
      </c>
      <c r="D38" s="1026" t="s">
        <v>2382</v>
      </c>
      <c r="E38" s="18"/>
    </row>
    <row r="39" spans="1:5" ht="10.5" customHeight="1" x14ac:dyDescent="0.3">
      <c r="A39" s="720"/>
      <c r="B39" s="1024" t="s">
        <v>1282</v>
      </c>
      <c r="C39" s="1025">
        <v>724587</v>
      </c>
      <c r="D39" s="1026" t="s">
        <v>2382</v>
      </c>
    </row>
    <row r="40" spans="1:5" ht="33.75" x14ac:dyDescent="0.3">
      <c r="A40" s="720"/>
      <c r="B40" s="1024" t="s">
        <v>1283</v>
      </c>
      <c r="C40" s="1025">
        <v>701698</v>
      </c>
      <c r="D40" s="1026" t="s">
        <v>2382</v>
      </c>
    </row>
    <row r="41" spans="1:5" ht="33.75" x14ac:dyDescent="0.3">
      <c r="B41" s="1024" t="s">
        <v>1284</v>
      </c>
      <c r="C41" s="1025">
        <v>777232</v>
      </c>
      <c r="D41" s="1026" t="s">
        <v>2382</v>
      </c>
    </row>
    <row r="42" spans="1:5" ht="33.75" x14ac:dyDescent="0.3">
      <c r="A42" s="506"/>
      <c r="B42" s="1024" t="s">
        <v>1285</v>
      </c>
      <c r="C42" s="1025">
        <v>840501</v>
      </c>
      <c r="D42" s="1026" t="s">
        <v>2382</v>
      </c>
    </row>
    <row r="43" spans="1:5" ht="33.75" x14ac:dyDescent="0.3">
      <c r="A43" s="506"/>
      <c r="B43" s="1024" t="s">
        <v>1583</v>
      </c>
      <c r="C43" s="1025">
        <v>747398</v>
      </c>
      <c r="D43" s="1026" t="s">
        <v>2382</v>
      </c>
    </row>
    <row r="44" spans="1:5" ht="45" x14ac:dyDescent="0.3">
      <c r="B44" s="1024" t="s">
        <v>2389</v>
      </c>
      <c r="C44" s="1025">
        <v>705079</v>
      </c>
      <c r="D44" s="1026" t="s">
        <v>2382</v>
      </c>
    </row>
    <row r="45" spans="1:5" ht="33.75" x14ac:dyDescent="0.3">
      <c r="B45" s="1024" t="s">
        <v>1694</v>
      </c>
      <c r="C45" s="1025">
        <v>465368</v>
      </c>
      <c r="D45" s="1026" t="s">
        <v>2382</v>
      </c>
    </row>
    <row r="46" spans="1:5" ht="33.75" x14ac:dyDescent="0.3">
      <c r="B46" s="1024" t="s">
        <v>1666</v>
      </c>
      <c r="C46" s="1025">
        <v>248598</v>
      </c>
      <c r="D46" s="1026" t="s">
        <v>2382</v>
      </c>
    </row>
    <row r="47" spans="1:5" ht="22.5" x14ac:dyDescent="0.3">
      <c r="B47" s="1024" t="s">
        <v>1602</v>
      </c>
      <c r="C47" s="1025">
        <v>834342</v>
      </c>
      <c r="D47" s="1026" t="s">
        <v>2382</v>
      </c>
    </row>
    <row r="48" spans="1:5" ht="45" x14ac:dyDescent="0.3">
      <c r="B48" s="1024" t="s">
        <v>2390</v>
      </c>
      <c r="C48" s="1025">
        <v>844131</v>
      </c>
      <c r="D48" s="1026" t="s">
        <v>2382</v>
      </c>
    </row>
    <row r="49" spans="2:4" ht="33.75" x14ac:dyDescent="0.3">
      <c r="B49" s="1024" t="s">
        <v>2391</v>
      </c>
      <c r="C49" s="1025">
        <v>759184</v>
      </c>
      <c r="D49" s="1026" t="s">
        <v>2382</v>
      </c>
    </row>
    <row r="50" spans="2:4" ht="33.75" x14ac:dyDescent="0.3">
      <c r="B50" s="1024" t="s">
        <v>1693</v>
      </c>
      <c r="C50" s="1025">
        <v>250714</v>
      </c>
      <c r="D50" s="1026" t="s">
        <v>2382</v>
      </c>
    </row>
    <row r="51" spans="2:4" ht="33.75" x14ac:dyDescent="0.3">
      <c r="B51" s="1024" t="s">
        <v>2149</v>
      </c>
      <c r="C51" s="1025">
        <v>534115</v>
      </c>
      <c r="D51" s="1026" t="s">
        <v>2382</v>
      </c>
    </row>
    <row r="52" spans="2:4" ht="45" x14ac:dyDescent="0.3">
      <c r="B52" s="1024" t="s">
        <v>1548</v>
      </c>
      <c r="C52" s="1025">
        <v>169957</v>
      </c>
      <c r="D52" s="1026" t="s">
        <v>2382</v>
      </c>
    </row>
    <row r="53" spans="2:4" ht="33.75" x14ac:dyDescent="0.3">
      <c r="B53" s="1024" t="s">
        <v>1551</v>
      </c>
      <c r="C53" s="1025">
        <v>617003</v>
      </c>
      <c r="D53" s="1026" t="s">
        <v>2382</v>
      </c>
    </row>
    <row r="54" spans="2:4" ht="33.75" x14ac:dyDescent="0.3">
      <c r="B54" s="1024" t="s">
        <v>1971</v>
      </c>
      <c r="C54" s="1025">
        <v>199031</v>
      </c>
      <c r="D54" s="1026" t="s">
        <v>2382</v>
      </c>
    </row>
    <row r="55" spans="2:4" ht="33.75" x14ac:dyDescent="0.3">
      <c r="B55" s="1024" t="s">
        <v>2392</v>
      </c>
      <c r="C55" s="1025">
        <v>256718</v>
      </c>
      <c r="D55" s="1026" t="s">
        <v>2382</v>
      </c>
    </row>
    <row r="56" spans="2:4" ht="33.75" x14ac:dyDescent="0.3">
      <c r="B56" s="1024" t="s">
        <v>1977</v>
      </c>
      <c r="C56" s="1025">
        <v>364506</v>
      </c>
      <c r="D56" s="1026" t="s">
        <v>2382</v>
      </c>
    </row>
    <row r="57" spans="2:4" ht="45" x14ac:dyDescent="0.3">
      <c r="B57" s="1024" t="s">
        <v>1708</v>
      </c>
      <c r="C57" s="1025">
        <v>749848</v>
      </c>
      <c r="D57" s="1026" t="s">
        <v>2382</v>
      </c>
    </row>
    <row r="58" spans="2:4" ht="33.75" x14ac:dyDescent="0.3">
      <c r="B58" s="1024" t="s">
        <v>2140</v>
      </c>
      <c r="C58" s="1025">
        <v>143683</v>
      </c>
      <c r="D58" s="1026" t="s">
        <v>2382</v>
      </c>
    </row>
    <row r="59" spans="2:4" ht="33.75" x14ac:dyDescent="0.3">
      <c r="B59" s="1024" t="s">
        <v>2130</v>
      </c>
      <c r="C59" s="1025">
        <v>686648</v>
      </c>
      <c r="D59" s="1026" t="s">
        <v>2382</v>
      </c>
    </row>
    <row r="60" spans="2:4" ht="33.75" x14ac:dyDescent="0.3">
      <c r="B60" s="1024" t="s">
        <v>1880</v>
      </c>
      <c r="C60" s="1025">
        <v>201122</v>
      </c>
      <c r="D60" s="1026" t="s">
        <v>2382</v>
      </c>
    </row>
    <row r="61" spans="2:4" ht="33.75" x14ac:dyDescent="0.3">
      <c r="B61" s="1024" t="s">
        <v>2393</v>
      </c>
      <c r="C61" s="1025">
        <v>527378</v>
      </c>
      <c r="D61" s="1026" t="s">
        <v>2382</v>
      </c>
    </row>
    <row r="62" spans="2:4" ht="33.75" x14ac:dyDescent="0.3">
      <c r="B62" s="1024" t="s">
        <v>1550</v>
      </c>
      <c r="C62" s="1025">
        <v>798188</v>
      </c>
      <c r="D62" s="1026" t="s">
        <v>2382</v>
      </c>
    </row>
    <row r="63" spans="2:4" ht="33.75" x14ac:dyDescent="0.3">
      <c r="B63" s="1024" t="s">
        <v>2015</v>
      </c>
      <c r="C63" s="1025">
        <v>762753</v>
      </c>
      <c r="D63" s="1026" t="s">
        <v>2382</v>
      </c>
    </row>
    <row r="64" spans="2:4" ht="22.5" x14ac:dyDescent="0.3">
      <c r="B64" s="1024" t="s">
        <v>2142</v>
      </c>
      <c r="C64" s="1025">
        <v>844583</v>
      </c>
      <c r="D64" s="1026" t="s">
        <v>2382</v>
      </c>
    </row>
    <row r="65" spans="2:4" ht="33.75" x14ac:dyDescent="0.3">
      <c r="B65" s="1024" t="s">
        <v>2143</v>
      </c>
      <c r="C65" s="1025">
        <v>588140</v>
      </c>
      <c r="D65" s="1026" t="s">
        <v>2382</v>
      </c>
    </row>
    <row r="66" spans="2:4" ht="22.5" x14ac:dyDescent="0.3">
      <c r="B66" s="1024" t="s">
        <v>2144</v>
      </c>
      <c r="C66" s="1025">
        <v>807100</v>
      </c>
      <c r="D66" s="1026" t="s">
        <v>2382</v>
      </c>
    </row>
    <row r="67" spans="2:4" ht="33.75" x14ac:dyDescent="0.3">
      <c r="B67" s="1024" t="s">
        <v>1711</v>
      </c>
      <c r="C67" s="1025">
        <v>556906</v>
      </c>
      <c r="D67" s="1026" t="s">
        <v>2382</v>
      </c>
    </row>
    <row r="68" spans="2:4" ht="22.5" x14ac:dyDescent="0.3">
      <c r="B68" s="1024" t="s">
        <v>1373</v>
      </c>
      <c r="C68" s="1025">
        <v>684987</v>
      </c>
      <c r="D68" s="1026" t="s">
        <v>2382</v>
      </c>
    </row>
    <row r="69" spans="2:4" ht="45" x14ac:dyDescent="0.3">
      <c r="B69" s="1024" t="s">
        <v>2005</v>
      </c>
      <c r="C69" s="1025">
        <v>786837</v>
      </c>
      <c r="D69" s="1026" t="s">
        <v>2382</v>
      </c>
    </row>
    <row r="70" spans="2:4" ht="33.75" x14ac:dyDescent="0.3">
      <c r="B70" s="1024" t="s">
        <v>2394</v>
      </c>
      <c r="C70" s="1025">
        <v>829793</v>
      </c>
      <c r="D70" s="1026" t="s">
        <v>2382</v>
      </c>
    </row>
    <row r="71" spans="2:4" ht="33.75" x14ac:dyDescent="0.3">
      <c r="B71" s="1024" t="s">
        <v>2395</v>
      </c>
      <c r="C71" s="1025">
        <v>406381</v>
      </c>
      <c r="D71" s="1026" t="s">
        <v>2382</v>
      </c>
    </row>
    <row r="72" spans="2:4" ht="45" x14ac:dyDescent="0.3">
      <c r="B72" s="1024" t="s">
        <v>1688</v>
      </c>
      <c r="C72" s="1025">
        <v>326617</v>
      </c>
      <c r="D72" s="1026" t="s">
        <v>2382</v>
      </c>
    </row>
    <row r="73" spans="2:4" ht="33.75" x14ac:dyDescent="0.3">
      <c r="B73" s="1024" t="s">
        <v>1664</v>
      </c>
      <c r="C73" s="1025">
        <v>239611</v>
      </c>
      <c r="D73" s="1026" t="s">
        <v>2382</v>
      </c>
    </row>
    <row r="74" spans="2:4" ht="33.75" x14ac:dyDescent="0.3">
      <c r="B74" s="1024" t="s">
        <v>2396</v>
      </c>
      <c r="C74" s="1025">
        <v>553379</v>
      </c>
      <c r="D74" s="1026" t="s">
        <v>2382</v>
      </c>
    </row>
    <row r="75" spans="2:4" ht="33.75" x14ac:dyDescent="0.3">
      <c r="B75" s="1024" t="s">
        <v>1647</v>
      </c>
      <c r="C75" s="1025">
        <v>345694</v>
      </c>
      <c r="D75" s="1026" t="s">
        <v>2382</v>
      </c>
    </row>
    <row r="76" spans="2:4" ht="33.75" x14ac:dyDescent="0.3">
      <c r="B76" s="1024" t="s">
        <v>2397</v>
      </c>
      <c r="C76" s="1025">
        <v>403095</v>
      </c>
      <c r="D76" s="1026" t="s">
        <v>2382</v>
      </c>
    </row>
    <row r="77" spans="2:4" ht="33.75" x14ac:dyDescent="0.3">
      <c r="B77" s="1024" t="s">
        <v>2150</v>
      </c>
      <c r="C77" s="1025">
        <v>770070</v>
      </c>
      <c r="D77" s="1026" t="s">
        <v>2382</v>
      </c>
    </row>
    <row r="78" spans="2:4" ht="33.75" x14ac:dyDescent="0.3">
      <c r="B78" s="1024" t="s">
        <v>1852</v>
      </c>
      <c r="C78" s="1025">
        <v>169138</v>
      </c>
      <c r="D78" s="1026" t="s">
        <v>2382</v>
      </c>
    </row>
    <row r="79" spans="2:4" ht="33.75" x14ac:dyDescent="0.3">
      <c r="B79" s="1024" t="s">
        <v>1851</v>
      </c>
      <c r="C79" s="1025">
        <v>454994</v>
      </c>
      <c r="D79" s="1026" t="s">
        <v>2382</v>
      </c>
    </row>
    <row r="80" spans="2:4" ht="33.75" x14ac:dyDescent="0.3">
      <c r="B80" s="1024" t="s">
        <v>1847</v>
      </c>
      <c r="C80" s="1025">
        <v>100214</v>
      </c>
      <c r="D80" s="1026" t="s">
        <v>2382</v>
      </c>
    </row>
    <row r="81" spans="2:4" ht="33.75" x14ac:dyDescent="0.3">
      <c r="B81" s="1024" t="s">
        <v>2398</v>
      </c>
      <c r="C81" s="1025">
        <v>627274</v>
      </c>
      <c r="D81" s="1026" t="s">
        <v>2382</v>
      </c>
    </row>
    <row r="82" spans="2:4" ht="33.75" x14ac:dyDescent="0.3">
      <c r="B82" s="1024" t="s">
        <v>1344</v>
      </c>
      <c r="C82" s="1025">
        <v>213481</v>
      </c>
      <c r="D82" s="1026" t="s">
        <v>2382</v>
      </c>
    </row>
    <row r="83" spans="2:4" ht="45" x14ac:dyDescent="0.3">
      <c r="B83" s="1024" t="s">
        <v>2399</v>
      </c>
      <c r="C83" s="1025">
        <v>686877</v>
      </c>
      <c r="D83" s="1026" t="s">
        <v>2382</v>
      </c>
    </row>
    <row r="84" spans="2:4" ht="33.75" x14ac:dyDescent="0.3">
      <c r="B84" s="1024" t="s">
        <v>1697</v>
      </c>
      <c r="C84" s="1025">
        <v>255886</v>
      </c>
      <c r="D84" s="1026" t="s">
        <v>2382</v>
      </c>
    </row>
    <row r="85" spans="2:4" ht="22.5" x14ac:dyDescent="0.3">
      <c r="B85" s="1024" t="s">
        <v>1705</v>
      </c>
      <c r="C85" s="1025">
        <v>296877</v>
      </c>
      <c r="D85" s="1026" t="s">
        <v>2382</v>
      </c>
    </row>
    <row r="86" spans="2:4" ht="22.5" x14ac:dyDescent="0.3">
      <c r="B86" s="1024" t="s">
        <v>1644</v>
      </c>
      <c r="C86" s="1025">
        <v>289447</v>
      </c>
      <c r="D86" s="1026" t="s">
        <v>2382</v>
      </c>
    </row>
    <row r="87" spans="2:4" ht="33.75" x14ac:dyDescent="0.3">
      <c r="B87" s="1024" t="s">
        <v>2400</v>
      </c>
      <c r="C87" s="1025">
        <v>377803</v>
      </c>
      <c r="D87" s="1026" t="s">
        <v>2382</v>
      </c>
    </row>
    <row r="88" spans="2:4" ht="33.75" x14ac:dyDescent="0.3">
      <c r="B88" s="1024" t="s">
        <v>2401</v>
      </c>
      <c r="C88" s="1025">
        <v>371769</v>
      </c>
      <c r="D88" s="1026" t="s">
        <v>2382</v>
      </c>
    </row>
    <row r="89" spans="2:4" ht="22.5" x14ac:dyDescent="0.3">
      <c r="B89" s="1024" t="s">
        <v>2073</v>
      </c>
      <c r="C89" s="1025">
        <v>223520</v>
      </c>
      <c r="D89" s="1026" t="s">
        <v>2382</v>
      </c>
    </row>
    <row r="90" spans="2:4" ht="33.75" x14ac:dyDescent="0.3">
      <c r="B90" s="1024" t="s">
        <v>2402</v>
      </c>
      <c r="C90" s="1025">
        <v>412845</v>
      </c>
      <c r="D90" s="1026" t="s">
        <v>2382</v>
      </c>
    </row>
    <row r="91" spans="2:4" ht="33.75" x14ac:dyDescent="0.3">
      <c r="B91" s="1024" t="s">
        <v>2403</v>
      </c>
      <c r="C91" s="1025">
        <v>118107</v>
      </c>
      <c r="D91" s="1026" t="s">
        <v>2382</v>
      </c>
    </row>
    <row r="92" spans="2:4" ht="22.5" x14ac:dyDescent="0.3">
      <c r="B92" s="1024" t="s">
        <v>2404</v>
      </c>
      <c r="C92" s="1025">
        <v>753471</v>
      </c>
      <c r="D92" s="1026" t="s">
        <v>2382</v>
      </c>
    </row>
    <row r="93" spans="2:4" ht="22.5" x14ac:dyDescent="0.3">
      <c r="B93" s="1024" t="s">
        <v>2405</v>
      </c>
      <c r="C93" s="1025">
        <v>347646</v>
      </c>
      <c r="D93" s="1026" t="s">
        <v>2382</v>
      </c>
    </row>
    <row r="94" spans="2:4" ht="22.5" x14ac:dyDescent="0.3">
      <c r="B94" s="1024" t="s">
        <v>1439</v>
      </c>
      <c r="C94" s="1025">
        <v>218000</v>
      </c>
      <c r="D94" s="1026" t="s">
        <v>2382</v>
      </c>
    </row>
    <row r="95" spans="2:4" ht="22.5" x14ac:dyDescent="0.3">
      <c r="B95" s="1024" t="s">
        <v>1438</v>
      </c>
      <c r="C95" s="1025">
        <v>167050</v>
      </c>
      <c r="D95" s="1026" t="s">
        <v>2382</v>
      </c>
    </row>
    <row r="96" spans="2:4" ht="33.75" x14ac:dyDescent="0.3">
      <c r="B96" s="1024" t="s">
        <v>1670</v>
      </c>
      <c r="C96" s="1025">
        <v>334472</v>
      </c>
      <c r="D96" s="1026" t="s">
        <v>2382</v>
      </c>
    </row>
    <row r="97" spans="2:4" ht="33.75" x14ac:dyDescent="0.3">
      <c r="B97" s="1024" t="s">
        <v>2406</v>
      </c>
      <c r="C97" s="1025">
        <v>233523</v>
      </c>
      <c r="D97" s="1026" t="s">
        <v>2382</v>
      </c>
    </row>
    <row r="98" spans="2:4" ht="33.75" x14ac:dyDescent="0.3">
      <c r="B98" s="1024" t="s">
        <v>1841</v>
      </c>
      <c r="C98" s="1025">
        <v>193665</v>
      </c>
      <c r="D98" s="1026" t="s">
        <v>2382</v>
      </c>
    </row>
    <row r="99" spans="2:4" ht="33.75" x14ac:dyDescent="0.3">
      <c r="B99" s="1024" t="s">
        <v>2407</v>
      </c>
      <c r="C99" s="1025">
        <v>124505</v>
      </c>
      <c r="D99" s="1026" t="s">
        <v>2382</v>
      </c>
    </row>
    <row r="100" spans="2:4" ht="33.75" x14ac:dyDescent="0.3">
      <c r="B100" s="1024" t="s">
        <v>2408</v>
      </c>
      <c r="C100" s="1025">
        <v>408825</v>
      </c>
      <c r="D100" s="1026" t="s">
        <v>2382</v>
      </c>
    </row>
    <row r="101" spans="2:4" ht="33.75" x14ac:dyDescent="0.3">
      <c r="B101" s="1024" t="s">
        <v>2409</v>
      </c>
      <c r="C101" s="1025">
        <v>144351</v>
      </c>
      <c r="D101" s="1026" t="s">
        <v>2382</v>
      </c>
    </row>
    <row r="102" spans="2:4" ht="33.75" x14ac:dyDescent="0.3">
      <c r="B102" s="1024" t="s">
        <v>2410</v>
      </c>
      <c r="C102" s="1025">
        <v>673473</v>
      </c>
      <c r="D102" s="1026" t="s">
        <v>2382</v>
      </c>
    </row>
    <row r="103" spans="2:4" ht="33.75" x14ac:dyDescent="0.3">
      <c r="B103" s="1024" t="s">
        <v>2411</v>
      </c>
      <c r="C103" s="1025">
        <v>175997</v>
      </c>
      <c r="D103" s="1026" t="s">
        <v>2382</v>
      </c>
    </row>
    <row r="104" spans="2:4" ht="33.75" x14ac:dyDescent="0.3">
      <c r="B104" s="1024" t="s">
        <v>2412</v>
      </c>
      <c r="C104" s="1025">
        <v>606024</v>
      </c>
      <c r="D104" s="1026" t="s">
        <v>2382</v>
      </c>
    </row>
    <row r="105" spans="2:4" ht="22.5" x14ac:dyDescent="0.3">
      <c r="B105" s="1024" t="s">
        <v>1849</v>
      </c>
      <c r="C105" s="1025">
        <v>346523</v>
      </c>
      <c r="D105" s="1026" t="s">
        <v>2382</v>
      </c>
    </row>
    <row r="106" spans="2:4" ht="22.5" x14ac:dyDescent="0.3">
      <c r="B106" s="1024" t="s">
        <v>2413</v>
      </c>
      <c r="C106" s="1025">
        <v>176624</v>
      </c>
      <c r="D106" s="1026" t="s">
        <v>2382</v>
      </c>
    </row>
    <row r="107" spans="2:4" ht="22.5" x14ac:dyDescent="0.3">
      <c r="B107" s="1024" t="s">
        <v>1848</v>
      </c>
      <c r="C107" s="1025">
        <v>134176</v>
      </c>
      <c r="D107" s="1026" t="s">
        <v>2382</v>
      </c>
    </row>
    <row r="108" spans="2:4" ht="33.75" x14ac:dyDescent="0.3">
      <c r="B108" s="1024" t="s">
        <v>2134</v>
      </c>
      <c r="C108" s="1025">
        <v>369619</v>
      </c>
      <c r="D108" s="1026" t="s">
        <v>2382</v>
      </c>
    </row>
    <row r="109" spans="2:4" ht="22.5" x14ac:dyDescent="0.3">
      <c r="B109" s="1024" t="s">
        <v>2133</v>
      </c>
      <c r="C109" s="1025">
        <v>460471</v>
      </c>
      <c r="D109" s="1026" t="s">
        <v>2382</v>
      </c>
    </row>
    <row r="110" spans="2:4" ht="33.75" x14ac:dyDescent="0.3">
      <c r="B110" s="1024" t="s">
        <v>2148</v>
      </c>
      <c r="C110" s="1025">
        <v>622178</v>
      </c>
      <c r="D110" s="1026" t="s">
        <v>2382</v>
      </c>
    </row>
    <row r="111" spans="2:4" ht="33.75" x14ac:dyDescent="0.3">
      <c r="B111" s="1024" t="s">
        <v>2146</v>
      </c>
      <c r="C111" s="1025">
        <v>103065</v>
      </c>
      <c r="D111" s="1026" t="s">
        <v>2382</v>
      </c>
    </row>
    <row r="112" spans="2:4" ht="22.5" x14ac:dyDescent="0.3">
      <c r="B112" s="1024" t="s">
        <v>1539</v>
      </c>
      <c r="C112" s="1025">
        <v>724797</v>
      </c>
      <c r="D112" s="1026" t="s">
        <v>2382</v>
      </c>
    </row>
    <row r="113" spans="2:4" ht="45" x14ac:dyDescent="0.3">
      <c r="B113" s="1024" t="s">
        <v>2414</v>
      </c>
      <c r="C113" s="1025">
        <v>324072</v>
      </c>
      <c r="D113" s="1026" t="s">
        <v>2382</v>
      </c>
    </row>
    <row r="114" spans="2:4" ht="33.75" x14ac:dyDescent="0.3">
      <c r="B114" s="1024" t="s">
        <v>2124</v>
      </c>
      <c r="C114" s="1025">
        <v>497203</v>
      </c>
      <c r="D114" s="1026" t="s">
        <v>2382</v>
      </c>
    </row>
    <row r="115" spans="2:4" ht="33.75" x14ac:dyDescent="0.3">
      <c r="B115" s="1024" t="s">
        <v>1444</v>
      </c>
      <c r="C115" s="1025">
        <v>753300</v>
      </c>
      <c r="D115" s="1026" t="s">
        <v>2382</v>
      </c>
    </row>
    <row r="116" spans="2:4" ht="33.75" x14ac:dyDescent="0.3">
      <c r="B116" s="1024" t="s">
        <v>2415</v>
      </c>
      <c r="C116" s="1025">
        <v>134619</v>
      </c>
      <c r="D116" s="1026" t="s">
        <v>2382</v>
      </c>
    </row>
    <row r="117" spans="2:4" ht="45" x14ac:dyDescent="0.3">
      <c r="B117" s="1024" t="s">
        <v>1440</v>
      </c>
      <c r="C117" s="1025">
        <v>479921</v>
      </c>
      <c r="D117" s="1026" t="s">
        <v>2382</v>
      </c>
    </row>
    <row r="118" spans="2:4" ht="33.75" x14ac:dyDescent="0.3">
      <c r="B118" s="1024" t="s">
        <v>1441</v>
      </c>
      <c r="C118" s="1025">
        <v>180319</v>
      </c>
      <c r="D118" s="1026" t="s">
        <v>2382</v>
      </c>
    </row>
    <row r="119" spans="2:4" ht="33.75" x14ac:dyDescent="0.3">
      <c r="B119" s="1024" t="s">
        <v>1280</v>
      </c>
      <c r="C119" s="1025">
        <v>842802</v>
      </c>
      <c r="D119" s="1026" t="s">
        <v>2382</v>
      </c>
    </row>
    <row r="120" spans="2:4" ht="22.5" x14ac:dyDescent="0.3">
      <c r="B120" s="1024" t="s">
        <v>1273</v>
      </c>
      <c r="C120" s="1025">
        <v>271485</v>
      </c>
      <c r="D120" s="1026" t="s">
        <v>2382</v>
      </c>
    </row>
    <row r="121" spans="2:4" ht="22.5" x14ac:dyDescent="0.3">
      <c r="B121" s="1024" t="s">
        <v>2416</v>
      </c>
      <c r="C121" s="1025">
        <v>395634</v>
      </c>
      <c r="D121" s="1026" t="s">
        <v>2382</v>
      </c>
    </row>
    <row r="122" spans="2:4" ht="22.5" x14ac:dyDescent="0.3">
      <c r="B122" s="1024" t="s">
        <v>2417</v>
      </c>
      <c r="C122" s="1025">
        <v>398663</v>
      </c>
      <c r="D122" s="1026" t="s">
        <v>2382</v>
      </c>
    </row>
    <row r="123" spans="2:4" ht="22.5" x14ac:dyDescent="0.3">
      <c r="B123" s="1024" t="s">
        <v>2418</v>
      </c>
      <c r="C123" s="1025">
        <v>406709</v>
      </c>
      <c r="D123" s="1026" t="s">
        <v>2382</v>
      </c>
    </row>
    <row r="124" spans="2:4" ht="22.5" x14ac:dyDescent="0.3">
      <c r="B124" s="1024" t="s">
        <v>1468</v>
      </c>
      <c r="C124" s="1025">
        <v>844019</v>
      </c>
      <c r="D124" s="1026" t="s">
        <v>2382</v>
      </c>
    </row>
    <row r="125" spans="2:4" ht="33.75" x14ac:dyDescent="0.3">
      <c r="B125" s="1024" t="s">
        <v>2419</v>
      </c>
      <c r="C125" s="1025">
        <v>816312</v>
      </c>
      <c r="D125" s="1026" t="s">
        <v>2382</v>
      </c>
    </row>
    <row r="126" spans="2:4" ht="22.5" x14ac:dyDescent="0.3">
      <c r="B126" s="1024" t="s">
        <v>2420</v>
      </c>
      <c r="C126" s="1025">
        <v>742594</v>
      </c>
      <c r="D126" s="1026" t="s">
        <v>2382</v>
      </c>
    </row>
    <row r="127" spans="2:4" ht="22.5" x14ac:dyDescent="0.3">
      <c r="B127" s="1024" t="s">
        <v>1641</v>
      </c>
      <c r="C127" s="1025">
        <v>841955</v>
      </c>
      <c r="D127" s="1026" t="s">
        <v>2382</v>
      </c>
    </row>
    <row r="128" spans="2:4" ht="33.75" x14ac:dyDescent="0.3">
      <c r="B128" s="1024" t="s">
        <v>2421</v>
      </c>
      <c r="C128" s="1025">
        <v>365247</v>
      </c>
      <c r="D128" s="1026" t="s">
        <v>2382</v>
      </c>
    </row>
    <row r="129" spans="2:4" ht="22.5" x14ac:dyDescent="0.3">
      <c r="B129" s="1024" t="s">
        <v>2422</v>
      </c>
      <c r="C129" s="1025">
        <v>181170</v>
      </c>
      <c r="D129" s="1026" t="s">
        <v>2382</v>
      </c>
    </row>
    <row r="130" spans="2:4" ht="33.75" x14ac:dyDescent="0.3">
      <c r="B130" s="1024" t="s">
        <v>2423</v>
      </c>
      <c r="C130" s="1025">
        <v>238015</v>
      </c>
      <c r="D130" s="1026" t="s">
        <v>2382</v>
      </c>
    </row>
    <row r="131" spans="2:4" ht="33.75" x14ac:dyDescent="0.3">
      <c r="B131" s="1024" t="s">
        <v>1850</v>
      </c>
      <c r="C131" s="1025">
        <v>310405</v>
      </c>
      <c r="D131" s="1026" t="s">
        <v>2382</v>
      </c>
    </row>
    <row r="132" spans="2:4" ht="33.75" x14ac:dyDescent="0.3">
      <c r="B132" s="1024" t="s">
        <v>1853</v>
      </c>
      <c r="C132" s="1025">
        <v>395924</v>
      </c>
      <c r="D132" s="1026" t="s">
        <v>2382</v>
      </c>
    </row>
    <row r="133" spans="2:4" ht="22.5" x14ac:dyDescent="0.3">
      <c r="B133" s="1024" t="s">
        <v>2424</v>
      </c>
      <c r="C133" s="1025">
        <v>128013</v>
      </c>
      <c r="D133" s="1026" t="s">
        <v>2382</v>
      </c>
    </row>
    <row r="134" spans="2:4" ht="33.75" x14ac:dyDescent="0.3">
      <c r="B134" s="1024" t="s">
        <v>2093</v>
      </c>
      <c r="C134" s="1025">
        <v>536068</v>
      </c>
      <c r="D134" s="1026" t="s">
        <v>2382</v>
      </c>
    </row>
    <row r="135" spans="2:4" ht="22.5" x14ac:dyDescent="0.3">
      <c r="B135" s="1024" t="s">
        <v>2425</v>
      </c>
      <c r="C135" s="1025">
        <v>589656</v>
      </c>
      <c r="D135" s="1026" t="s">
        <v>2382</v>
      </c>
    </row>
    <row r="136" spans="2:4" ht="22.5" x14ac:dyDescent="0.3">
      <c r="B136" s="1024" t="s">
        <v>2426</v>
      </c>
      <c r="C136" s="1025">
        <v>66683</v>
      </c>
      <c r="D136" s="1026" t="s">
        <v>2382</v>
      </c>
    </row>
    <row r="137" spans="2:4" ht="22.5" x14ac:dyDescent="0.3">
      <c r="B137" s="1024" t="s">
        <v>2427</v>
      </c>
      <c r="C137" s="1025">
        <v>688109</v>
      </c>
      <c r="D137" s="1026" t="s">
        <v>2382</v>
      </c>
    </row>
    <row r="138" spans="2:4" ht="33.75" x14ac:dyDescent="0.3">
      <c r="B138" s="1024" t="s">
        <v>1721</v>
      </c>
      <c r="C138" s="1025">
        <v>686300</v>
      </c>
      <c r="D138" s="1026" t="s">
        <v>2382</v>
      </c>
    </row>
    <row r="139" spans="2:4" ht="33.75" x14ac:dyDescent="0.3">
      <c r="B139" s="1024" t="s">
        <v>1722</v>
      </c>
      <c r="C139" s="1025">
        <v>660359</v>
      </c>
      <c r="D139" s="1026" t="s">
        <v>2382</v>
      </c>
    </row>
    <row r="140" spans="2:4" ht="33.75" x14ac:dyDescent="0.3">
      <c r="B140" s="1024" t="s">
        <v>2428</v>
      </c>
      <c r="C140" s="1025">
        <v>828585</v>
      </c>
      <c r="D140" s="1026" t="s">
        <v>2382</v>
      </c>
    </row>
    <row r="141" spans="2:4" ht="33.75" x14ac:dyDescent="0.3">
      <c r="B141" s="1024" t="s">
        <v>2429</v>
      </c>
      <c r="C141" s="1025">
        <v>772137</v>
      </c>
      <c r="D141" s="1026" t="s">
        <v>2382</v>
      </c>
    </row>
    <row r="142" spans="2:4" ht="45" x14ac:dyDescent="0.3">
      <c r="B142" s="1024" t="s">
        <v>1723</v>
      </c>
      <c r="C142" s="1025">
        <v>841757</v>
      </c>
      <c r="D142" s="1026" t="s">
        <v>2382</v>
      </c>
    </row>
    <row r="143" spans="2:4" ht="33.75" x14ac:dyDescent="0.3">
      <c r="B143" s="1024" t="s">
        <v>2106</v>
      </c>
      <c r="C143" s="1025">
        <v>808596</v>
      </c>
      <c r="D143" s="1026" t="s">
        <v>2382</v>
      </c>
    </row>
    <row r="144" spans="2:4" ht="33.75" x14ac:dyDescent="0.3">
      <c r="B144" s="1024" t="s">
        <v>1919</v>
      </c>
      <c r="C144" s="1025">
        <v>617090</v>
      </c>
      <c r="D144" s="1026" t="s">
        <v>2382</v>
      </c>
    </row>
    <row r="145" spans="2:4" ht="22.5" x14ac:dyDescent="0.3">
      <c r="B145" s="1024" t="s">
        <v>1920</v>
      </c>
      <c r="C145" s="1025">
        <v>822071</v>
      </c>
      <c r="D145" s="1026" t="s">
        <v>2382</v>
      </c>
    </row>
    <row r="146" spans="2:4" ht="33.75" x14ac:dyDescent="0.3">
      <c r="B146" s="1024" t="s">
        <v>2430</v>
      </c>
      <c r="C146" s="1025">
        <v>632302</v>
      </c>
      <c r="D146" s="1026" t="s">
        <v>2382</v>
      </c>
    </row>
    <row r="147" spans="2:4" ht="33.75" x14ac:dyDescent="0.3">
      <c r="B147" s="1024" t="s">
        <v>2431</v>
      </c>
      <c r="C147" s="1025">
        <v>721388</v>
      </c>
      <c r="D147" s="1026" t="s">
        <v>2382</v>
      </c>
    </row>
    <row r="148" spans="2:4" ht="33.75" x14ac:dyDescent="0.3">
      <c r="B148" s="1024" t="s">
        <v>1806</v>
      </c>
      <c r="C148" s="1025">
        <v>668362</v>
      </c>
      <c r="D148" s="1026" t="s">
        <v>2382</v>
      </c>
    </row>
    <row r="149" spans="2:4" ht="33.75" x14ac:dyDescent="0.3">
      <c r="B149" s="1024" t="s">
        <v>1807</v>
      </c>
      <c r="C149" s="1025">
        <v>844325</v>
      </c>
      <c r="D149" s="1026" t="s">
        <v>2382</v>
      </c>
    </row>
    <row r="150" spans="2:4" ht="33.75" x14ac:dyDescent="0.3">
      <c r="B150" s="1024" t="s">
        <v>1808</v>
      </c>
      <c r="C150" s="1025">
        <v>639000</v>
      </c>
      <c r="D150" s="1026" t="s">
        <v>2382</v>
      </c>
    </row>
    <row r="151" spans="2:4" ht="33.75" x14ac:dyDescent="0.3">
      <c r="B151" s="1024" t="s">
        <v>1383</v>
      </c>
      <c r="C151" s="1025">
        <v>645172</v>
      </c>
      <c r="D151" s="1026" t="s">
        <v>2382</v>
      </c>
    </row>
    <row r="152" spans="2:4" ht="33.75" x14ac:dyDescent="0.3">
      <c r="B152" s="1024" t="s">
        <v>2432</v>
      </c>
      <c r="C152" s="1025">
        <v>282439</v>
      </c>
      <c r="D152" s="1026" t="s">
        <v>2382</v>
      </c>
    </row>
    <row r="153" spans="2:4" ht="33.75" x14ac:dyDescent="0.3">
      <c r="B153" s="1024" t="s">
        <v>2433</v>
      </c>
      <c r="C153" s="1025">
        <v>844610</v>
      </c>
      <c r="D153" s="1026" t="s">
        <v>2382</v>
      </c>
    </row>
    <row r="154" spans="2:4" ht="33.75" x14ac:dyDescent="0.3">
      <c r="B154" s="1024" t="s">
        <v>2434</v>
      </c>
      <c r="C154" s="1025">
        <v>753064</v>
      </c>
      <c r="D154" s="1026" t="s">
        <v>2382</v>
      </c>
    </row>
    <row r="155" spans="2:4" ht="33.75" x14ac:dyDescent="0.3">
      <c r="B155" s="1024" t="s">
        <v>2435</v>
      </c>
      <c r="C155" s="1025">
        <v>625909</v>
      </c>
      <c r="D155" s="1026" t="s">
        <v>2382</v>
      </c>
    </row>
    <row r="156" spans="2:4" ht="33.75" x14ac:dyDescent="0.3">
      <c r="B156" s="1024" t="s">
        <v>1608</v>
      </c>
      <c r="C156" s="1025">
        <v>711741</v>
      </c>
      <c r="D156" s="1026" t="s">
        <v>2382</v>
      </c>
    </row>
    <row r="157" spans="2:4" ht="33.75" x14ac:dyDescent="0.3">
      <c r="B157" s="1024" t="s">
        <v>1609</v>
      </c>
      <c r="C157" s="1025">
        <v>384537</v>
      </c>
      <c r="D157" s="1026" t="s">
        <v>2382</v>
      </c>
    </row>
    <row r="158" spans="2:4" ht="33.75" x14ac:dyDescent="0.3">
      <c r="B158" s="1024" t="s">
        <v>1610</v>
      </c>
      <c r="C158" s="1025">
        <v>521524</v>
      </c>
      <c r="D158" s="1026" t="s">
        <v>2382</v>
      </c>
    </row>
    <row r="159" spans="2:4" ht="22.5" x14ac:dyDescent="0.3">
      <c r="B159" s="1024" t="s">
        <v>1611</v>
      </c>
      <c r="C159" s="1025">
        <v>521524</v>
      </c>
      <c r="D159" s="1026" t="s">
        <v>2382</v>
      </c>
    </row>
    <row r="160" spans="2:4" ht="33.75" x14ac:dyDescent="0.3">
      <c r="B160" s="1024" t="s">
        <v>2436</v>
      </c>
      <c r="C160" s="1025">
        <v>442283</v>
      </c>
      <c r="D160" s="1026" t="s">
        <v>2382</v>
      </c>
    </row>
    <row r="161" spans="2:4" ht="33.75" x14ac:dyDescent="0.3">
      <c r="B161" s="1024" t="s">
        <v>2437</v>
      </c>
      <c r="C161" s="1025">
        <v>230032</v>
      </c>
      <c r="D161" s="1026" t="s">
        <v>2382</v>
      </c>
    </row>
    <row r="162" spans="2:4" ht="33.75" x14ac:dyDescent="0.3">
      <c r="B162" s="1024" t="s">
        <v>2438</v>
      </c>
      <c r="C162" s="1025">
        <v>486078</v>
      </c>
      <c r="D162" s="1026" t="s">
        <v>2382</v>
      </c>
    </row>
    <row r="163" spans="2:4" ht="22.5" x14ac:dyDescent="0.3">
      <c r="B163" s="1024" t="s">
        <v>1351</v>
      </c>
      <c r="C163" s="1025">
        <v>315510</v>
      </c>
      <c r="D163" s="1026" t="s">
        <v>2382</v>
      </c>
    </row>
    <row r="164" spans="2:4" ht="33.75" x14ac:dyDescent="0.3">
      <c r="B164" s="1024" t="s">
        <v>1631</v>
      </c>
      <c r="C164" s="1025">
        <v>428685</v>
      </c>
      <c r="D164" s="1026" t="s">
        <v>2382</v>
      </c>
    </row>
    <row r="165" spans="2:4" ht="33.75" x14ac:dyDescent="0.3">
      <c r="B165" s="1024" t="s">
        <v>1679</v>
      </c>
      <c r="C165" s="1025">
        <v>388717</v>
      </c>
      <c r="D165" s="1026" t="s">
        <v>2382</v>
      </c>
    </row>
    <row r="166" spans="2:4" ht="22.5" x14ac:dyDescent="0.3">
      <c r="B166" s="1024" t="s">
        <v>1690</v>
      </c>
      <c r="C166" s="1025">
        <v>612637</v>
      </c>
      <c r="D166" s="1026" t="s">
        <v>2382</v>
      </c>
    </row>
    <row r="167" spans="2:4" ht="22.5" x14ac:dyDescent="0.3">
      <c r="B167" s="1024" t="s">
        <v>1655</v>
      </c>
      <c r="C167" s="1025">
        <v>199846</v>
      </c>
      <c r="D167" s="1026" t="s">
        <v>2382</v>
      </c>
    </row>
    <row r="168" spans="2:4" ht="33.75" x14ac:dyDescent="0.3">
      <c r="B168" s="1024" t="s">
        <v>2439</v>
      </c>
      <c r="C168" s="1025">
        <v>756038</v>
      </c>
      <c r="D168" s="1026" t="s">
        <v>2382</v>
      </c>
    </row>
    <row r="169" spans="2:4" ht="22.5" x14ac:dyDescent="0.3">
      <c r="B169" s="1024" t="s">
        <v>1658</v>
      </c>
      <c r="C169" s="1025">
        <v>422566</v>
      </c>
      <c r="D169" s="1026" t="s">
        <v>2382</v>
      </c>
    </row>
    <row r="170" spans="2:4" ht="22.5" x14ac:dyDescent="0.3">
      <c r="B170" s="1024" t="s">
        <v>1667</v>
      </c>
      <c r="C170" s="1025">
        <v>328901</v>
      </c>
      <c r="D170" s="1026" t="s">
        <v>2382</v>
      </c>
    </row>
    <row r="171" spans="2:4" ht="22.5" x14ac:dyDescent="0.3">
      <c r="B171" s="1024" t="s">
        <v>2166</v>
      </c>
      <c r="C171" s="1025">
        <v>126732</v>
      </c>
      <c r="D171" s="1026" t="s">
        <v>2382</v>
      </c>
    </row>
    <row r="172" spans="2:4" ht="33.75" x14ac:dyDescent="0.3">
      <c r="B172" s="1024" t="s">
        <v>2167</v>
      </c>
      <c r="C172" s="1025">
        <v>562203</v>
      </c>
      <c r="D172" s="1026" t="s">
        <v>2382</v>
      </c>
    </row>
    <row r="173" spans="2:4" ht="33.75" x14ac:dyDescent="0.3">
      <c r="B173" s="1024" t="s">
        <v>2440</v>
      </c>
      <c r="C173" s="1025">
        <v>221539</v>
      </c>
      <c r="D173" s="1026" t="s">
        <v>2382</v>
      </c>
    </row>
    <row r="174" spans="2:4" ht="33.75" x14ac:dyDescent="0.3">
      <c r="B174" s="1024" t="s">
        <v>2441</v>
      </c>
      <c r="C174" s="1025">
        <v>124111</v>
      </c>
      <c r="D174" s="1026" t="s">
        <v>2382</v>
      </c>
    </row>
    <row r="175" spans="2:4" ht="33.75" x14ac:dyDescent="0.3">
      <c r="B175" s="1024" t="s">
        <v>2442</v>
      </c>
      <c r="C175" s="1025">
        <v>422341</v>
      </c>
      <c r="D175" s="1026" t="s">
        <v>2382</v>
      </c>
    </row>
    <row r="176" spans="2:4" ht="33.75" x14ac:dyDescent="0.3">
      <c r="B176" s="1024" t="s">
        <v>1487</v>
      </c>
      <c r="C176" s="1025">
        <v>764455</v>
      </c>
      <c r="D176" s="1026" t="s">
        <v>2382</v>
      </c>
    </row>
    <row r="177" spans="2:4" ht="33.75" x14ac:dyDescent="0.3">
      <c r="B177" s="1024" t="s">
        <v>1495</v>
      </c>
      <c r="C177" s="1025">
        <v>821053</v>
      </c>
      <c r="D177" s="1026" t="s">
        <v>2382</v>
      </c>
    </row>
    <row r="178" spans="2:4" ht="22.5" x14ac:dyDescent="0.3">
      <c r="B178" s="1024" t="s">
        <v>2443</v>
      </c>
      <c r="C178" s="1025">
        <v>839849</v>
      </c>
      <c r="D178" s="1026" t="s">
        <v>2382</v>
      </c>
    </row>
    <row r="179" spans="2:4" ht="33.75" x14ac:dyDescent="0.3">
      <c r="B179" s="1024" t="s">
        <v>1474</v>
      </c>
      <c r="C179" s="1025">
        <v>80937</v>
      </c>
      <c r="D179" s="1026" t="s">
        <v>2382</v>
      </c>
    </row>
    <row r="180" spans="2:4" ht="33.75" x14ac:dyDescent="0.3">
      <c r="B180" s="1024" t="s">
        <v>1489</v>
      </c>
      <c r="C180" s="1025">
        <v>255903</v>
      </c>
      <c r="D180" s="1026" t="s">
        <v>2382</v>
      </c>
    </row>
    <row r="181" spans="2:4" ht="45" x14ac:dyDescent="0.3">
      <c r="B181" s="1024" t="s">
        <v>1473</v>
      </c>
      <c r="C181" s="1025">
        <v>461403</v>
      </c>
      <c r="D181" s="1026" t="s">
        <v>2382</v>
      </c>
    </row>
    <row r="182" spans="2:4" ht="33.75" x14ac:dyDescent="0.3">
      <c r="B182" s="1024" t="s">
        <v>2444</v>
      </c>
      <c r="C182" s="1025">
        <v>846021</v>
      </c>
      <c r="D182" s="1026" t="s">
        <v>2382</v>
      </c>
    </row>
    <row r="183" spans="2:4" ht="33.75" x14ac:dyDescent="0.3">
      <c r="B183" s="1024" t="s">
        <v>2445</v>
      </c>
      <c r="C183" s="1025">
        <v>841382</v>
      </c>
      <c r="D183" s="1026" t="s">
        <v>2382</v>
      </c>
    </row>
    <row r="184" spans="2:4" ht="22.5" x14ac:dyDescent="0.3">
      <c r="B184" s="1024" t="s">
        <v>1271</v>
      </c>
      <c r="C184" s="1025">
        <v>187059</v>
      </c>
      <c r="D184" s="1026" t="s">
        <v>2382</v>
      </c>
    </row>
    <row r="185" spans="2:4" ht="33.75" x14ac:dyDescent="0.3">
      <c r="B185" s="1024" t="s">
        <v>1275</v>
      </c>
      <c r="C185" s="1025">
        <v>648010</v>
      </c>
      <c r="D185" s="1026" t="s">
        <v>2382</v>
      </c>
    </row>
    <row r="186" spans="2:4" ht="33.75" x14ac:dyDescent="0.3">
      <c r="B186" s="1024" t="s">
        <v>1642</v>
      </c>
      <c r="C186" s="1025">
        <v>611790</v>
      </c>
      <c r="D186" s="1026" t="s">
        <v>2382</v>
      </c>
    </row>
    <row r="187" spans="2:4" ht="33.75" x14ac:dyDescent="0.3">
      <c r="B187" s="1024" t="s">
        <v>1661</v>
      </c>
      <c r="C187" s="1025">
        <v>80757</v>
      </c>
      <c r="D187" s="1026" t="s">
        <v>2382</v>
      </c>
    </row>
    <row r="188" spans="2:4" ht="33.75" x14ac:dyDescent="0.3">
      <c r="B188" s="1024" t="s">
        <v>2446</v>
      </c>
      <c r="C188" s="1025">
        <v>736570</v>
      </c>
      <c r="D188" s="1026" t="s">
        <v>2382</v>
      </c>
    </row>
    <row r="189" spans="2:4" ht="45" x14ac:dyDescent="0.3">
      <c r="B189" s="1024" t="s">
        <v>2152</v>
      </c>
      <c r="C189" s="1025">
        <v>839926</v>
      </c>
      <c r="D189" s="1026" t="s">
        <v>2382</v>
      </c>
    </row>
    <row r="190" spans="2:4" ht="33.75" x14ac:dyDescent="0.3">
      <c r="B190" s="1024" t="s">
        <v>1601</v>
      </c>
      <c r="C190" s="1025">
        <v>597274</v>
      </c>
      <c r="D190" s="1026" t="s">
        <v>2382</v>
      </c>
    </row>
    <row r="191" spans="2:4" ht="22.5" x14ac:dyDescent="0.3">
      <c r="B191" s="1024" t="s">
        <v>1706</v>
      </c>
      <c r="C191" s="1025">
        <v>461237</v>
      </c>
      <c r="D191" s="1026" t="s">
        <v>2382</v>
      </c>
    </row>
    <row r="192" spans="2:4" ht="33.75" x14ac:dyDescent="0.3">
      <c r="B192" s="1024" t="s">
        <v>1712</v>
      </c>
      <c r="C192" s="1025">
        <v>724929.26724137936</v>
      </c>
      <c r="D192" s="1026" t="s">
        <v>2382</v>
      </c>
    </row>
    <row r="193" spans="2:4" ht="22.5" x14ac:dyDescent="0.3">
      <c r="B193" s="1024" t="s">
        <v>2131</v>
      </c>
      <c r="C193" s="1025">
        <v>208147</v>
      </c>
      <c r="D193" s="1026" t="s">
        <v>2382</v>
      </c>
    </row>
    <row r="194" spans="2:4" ht="33.75" x14ac:dyDescent="0.3">
      <c r="B194" s="1024" t="s">
        <v>2447</v>
      </c>
      <c r="C194" s="1025">
        <v>580012</v>
      </c>
      <c r="D194" s="1026" t="s">
        <v>2382</v>
      </c>
    </row>
    <row r="195" spans="2:4" ht="22.5" x14ac:dyDescent="0.3">
      <c r="B195" s="1024" t="s">
        <v>2132</v>
      </c>
      <c r="C195" s="1025">
        <v>114770</v>
      </c>
      <c r="D195" s="1026" t="s">
        <v>2382</v>
      </c>
    </row>
    <row r="196" spans="2:4" ht="22.5" x14ac:dyDescent="0.3">
      <c r="B196" s="1024" t="s">
        <v>2136</v>
      </c>
      <c r="C196" s="1025">
        <v>609165</v>
      </c>
      <c r="D196" s="1026" t="s">
        <v>2382</v>
      </c>
    </row>
    <row r="197" spans="2:4" ht="33.75" x14ac:dyDescent="0.3">
      <c r="B197" s="1024" t="s">
        <v>2448</v>
      </c>
      <c r="C197" s="1025">
        <v>469531</v>
      </c>
      <c r="D197" s="1026" t="s">
        <v>2382</v>
      </c>
    </row>
    <row r="198" spans="2:4" ht="22.5" x14ac:dyDescent="0.3">
      <c r="B198" s="1024" t="s">
        <v>2449</v>
      </c>
      <c r="C198" s="1025">
        <v>292396</v>
      </c>
      <c r="D198" s="1026" t="s">
        <v>2382</v>
      </c>
    </row>
    <row r="199" spans="2:4" ht="33.75" x14ac:dyDescent="0.3">
      <c r="B199" s="1024" t="s">
        <v>1523</v>
      </c>
      <c r="C199" s="1025">
        <v>579334</v>
      </c>
      <c r="D199" s="1026" t="s">
        <v>2382</v>
      </c>
    </row>
    <row r="200" spans="2:4" ht="33.75" x14ac:dyDescent="0.3">
      <c r="B200" s="1024" t="s">
        <v>1524</v>
      </c>
      <c r="C200" s="1025">
        <v>56916</v>
      </c>
      <c r="D200" s="1026" t="s">
        <v>2382</v>
      </c>
    </row>
    <row r="201" spans="2:4" ht="33.75" x14ac:dyDescent="0.3">
      <c r="B201" s="1024" t="s">
        <v>1279</v>
      </c>
      <c r="C201" s="1025">
        <v>460002</v>
      </c>
      <c r="D201" s="1026" t="s">
        <v>2382</v>
      </c>
    </row>
    <row r="202" spans="2:4" ht="22.5" x14ac:dyDescent="0.3">
      <c r="B202" s="1024" t="s">
        <v>2450</v>
      </c>
      <c r="C202" s="1025">
        <v>239800</v>
      </c>
      <c r="D202" s="1026" t="s">
        <v>2382</v>
      </c>
    </row>
    <row r="203" spans="2:4" ht="22.5" x14ac:dyDescent="0.3">
      <c r="B203" s="1024" t="s">
        <v>1519</v>
      </c>
      <c r="C203" s="1025">
        <v>681224</v>
      </c>
      <c r="D203" s="1026" t="s">
        <v>2382</v>
      </c>
    </row>
    <row r="204" spans="2:4" ht="33.75" x14ac:dyDescent="0.3">
      <c r="B204" s="1024" t="s">
        <v>2451</v>
      </c>
      <c r="C204" s="1025">
        <v>571183</v>
      </c>
      <c r="D204" s="1026" t="s">
        <v>2382</v>
      </c>
    </row>
    <row r="205" spans="2:4" ht="33.75" x14ac:dyDescent="0.3">
      <c r="B205" s="1024" t="s">
        <v>2452</v>
      </c>
      <c r="C205" s="1025">
        <v>79889</v>
      </c>
      <c r="D205" s="1026" t="s">
        <v>2382</v>
      </c>
    </row>
    <row r="206" spans="2:4" ht="33.75" x14ac:dyDescent="0.3">
      <c r="B206" s="1024" t="s">
        <v>1710</v>
      </c>
      <c r="C206" s="1025">
        <v>147666</v>
      </c>
      <c r="D206" s="1026" t="s">
        <v>2382</v>
      </c>
    </row>
    <row r="207" spans="2:4" ht="33.75" x14ac:dyDescent="0.3">
      <c r="B207" s="1024" t="s">
        <v>2453</v>
      </c>
      <c r="C207" s="1025">
        <v>241416</v>
      </c>
      <c r="D207" s="1026" t="s">
        <v>2382</v>
      </c>
    </row>
    <row r="208" spans="2:4" ht="33.75" x14ac:dyDescent="0.3">
      <c r="B208" s="1024" t="s">
        <v>1700</v>
      </c>
      <c r="C208" s="1025">
        <v>550043</v>
      </c>
      <c r="D208" s="1026" t="s">
        <v>2382</v>
      </c>
    </row>
    <row r="209" spans="2:4" ht="33.75" x14ac:dyDescent="0.3">
      <c r="B209" s="1024" t="s">
        <v>1656</v>
      </c>
      <c r="C209" s="1025">
        <v>149261</v>
      </c>
      <c r="D209" s="1026" t="s">
        <v>2382</v>
      </c>
    </row>
    <row r="210" spans="2:4" ht="22.5" x14ac:dyDescent="0.3">
      <c r="B210" s="1024" t="s">
        <v>1840</v>
      </c>
      <c r="C210" s="1025">
        <v>145094</v>
      </c>
      <c r="D210" s="1026" t="s">
        <v>2382</v>
      </c>
    </row>
    <row r="211" spans="2:4" ht="22.5" x14ac:dyDescent="0.3">
      <c r="B211" s="1024" t="s">
        <v>1671</v>
      </c>
      <c r="C211" s="1025">
        <v>467332</v>
      </c>
      <c r="D211" s="1026" t="s">
        <v>2382</v>
      </c>
    </row>
    <row r="212" spans="2:4" ht="33.75" x14ac:dyDescent="0.3">
      <c r="B212" s="1024" t="s">
        <v>1525</v>
      </c>
      <c r="C212" s="1025">
        <v>301362</v>
      </c>
      <c r="D212" s="1026" t="s">
        <v>2382</v>
      </c>
    </row>
    <row r="213" spans="2:4" ht="33.75" x14ac:dyDescent="0.3">
      <c r="B213" s="1024" t="s">
        <v>2454</v>
      </c>
      <c r="C213" s="1025">
        <v>612366</v>
      </c>
      <c r="D213" s="1026" t="s">
        <v>2382</v>
      </c>
    </row>
    <row r="214" spans="2:4" ht="33.75" x14ac:dyDescent="0.3">
      <c r="B214" s="1024" t="s">
        <v>1433</v>
      </c>
      <c r="C214" s="1025">
        <v>533464</v>
      </c>
      <c r="D214" s="1026" t="s">
        <v>2382</v>
      </c>
    </row>
    <row r="215" spans="2:4" ht="33.75" x14ac:dyDescent="0.3">
      <c r="B215" s="1024" t="s">
        <v>1846</v>
      </c>
      <c r="C215" s="1025">
        <v>149965</v>
      </c>
      <c r="D215" s="1026" t="s">
        <v>2382</v>
      </c>
    </row>
    <row r="216" spans="2:4" ht="33.75" x14ac:dyDescent="0.3">
      <c r="B216" s="1024" t="s">
        <v>2168</v>
      </c>
      <c r="C216" s="1025">
        <v>363970</v>
      </c>
      <c r="D216" s="1026" t="s">
        <v>2382</v>
      </c>
    </row>
    <row r="217" spans="2:4" ht="33.75" x14ac:dyDescent="0.3">
      <c r="B217" s="1024" t="s">
        <v>2455</v>
      </c>
      <c r="C217" s="1025">
        <v>814648</v>
      </c>
      <c r="D217" s="1026" t="s">
        <v>2382</v>
      </c>
    </row>
    <row r="218" spans="2:4" ht="33.75" x14ac:dyDescent="0.3">
      <c r="B218" s="1024" t="s">
        <v>2456</v>
      </c>
      <c r="C218" s="1025">
        <v>123550</v>
      </c>
      <c r="D218" s="1026" t="s">
        <v>2382</v>
      </c>
    </row>
    <row r="219" spans="2:4" ht="33.75" x14ac:dyDescent="0.3">
      <c r="B219" s="1024" t="s">
        <v>2457</v>
      </c>
      <c r="C219" s="1025">
        <v>346983</v>
      </c>
      <c r="D219" s="1026" t="s">
        <v>2382</v>
      </c>
    </row>
    <row r="220" spans="2:4" ht="22.5" x14ac:dyDescent="0.3">
      <c r="B220" s="1024" t="s">
        <v>2458</v>
      </c>
      <c r="C220" s="1025">
        <v>266653</v>
      </c>
      <c r="D220" s="1026" t="s">
        <v>2382</v>
      </c>
    </row>
    <row r="221" spans="2:4" ht="22.5" x14ac:dyDescent="0.3">
      <c r="B221" s="1024" t="s">
        <v>1790</v>
      </c>
      <c r="C221" s="1025">
        <v>524856</v>
      </c>
      <c r="D221" s="1026" t="s">
        <v>2382</v>
      </c>
    </row>
    <row r="222" spans="2:4" ht="33.75" x14ac:dyDescent="0.3">
      <c r="B222" s="1024" t="s">
        <v>1904</v>
      </c>
      <c r="C222" s="1025">
        <v>226643</v>
      </c>
      <c r="D222" s="1026" t="s">
        <v>2382</v>
      </c>
    </row>
    <row r="223" spans="2:4" ht="22.5" x14ac:dyDescent="0.3">
      <c r="B223" s="1024" t="s">
        <v>2459</v>
      </c>
      <c r="C223" s="1025">
        <v>197609</v>
      </c>
      <c r="D223" s="1026" t="s">
        <v>2382</v>
      </c>
    </row>
    <row r="224" spans="2:4" ht="33.75" x14ac:dyDescent="0.3">
      <c r="B224" s="1024" t="s">
        <v>2460</v>
      </c>
      <c r="C224" s="1025">
        <v>321485</v>
      </c>
      <c r="D224" s="1026" t="s">
        <v>2382</v>
      </c>
    </row>
    <row r="225" spans="2:4" ht="22.5" x14ac:dyDescent="0.3">
      <c r="B225" s="1024" t="s">
        <v>1265</v>
      </c>
      <c r="C225" s="1025">
        <v>207777</v>
      </c>
      <c r="D225" s="1026" t="s">
        <v>2382</v>
      </c>
    </row>
    <row r="226" spans="2:4" ht="22.5" x14ac:dyDescent="0.3">
      <c r="B226" s="1024" t="s">
        <v>1399</v>
      </c>
      <c r="C226" s="1025">
        <v>381076</v>
      </c>
      <c r="D226" s="1026" t="s">
        <v>2382</v>
      </c>
    </row>
    <row r="227" spans="2:4" ht="22.5" x14ac:dyDescent="0.3">
      <c r="B227" s="1024" t="s">
        <v>2461</v>
      </c>
      <c r="C227" s="1025">
        <v>531196</v>
      </c>
      <c r="D227" s="1026" t="s">
        <v>2382</v>
      </c>
    </row>
    <row r="228" spans="2:4" ht="22.5" x14ac:dyDescent="0.3">
      <c r="B228" s="1024" t="s">
        <v>2103</v>
      </c>
      <c r="C228" s="1025">
        <v>498914</v>
      </c>
      <c r="D228" s="1026" t="s">
        <v>2382</v>
      </c>
    </row>
    <row r="229" spans="2:4" ht="33.75" x14ac:dyDescent="0.3">
      <c r="B229" s="1024" t="s">
        <v>1381</v>
      </c>
      <c r="C229" s="1025">
        <v>839854</v>
      </c>
      <c r="D229" s="1026" t="s">
        <v>2382</v>
      </c>
    </row>
    <row r="230" spans="2:4" ht="33.75" x14ac:dyDescent="0.3">
      <c r="B230" s="1024" t="s">
        <v>2462</v>
      </c>
      <c r="C230" s="1025">
        <v>835440</v>
      </c>
      <c r="D230" s="1026" t="s">
        <v>2382</v>
      </c>
    </row>
    <row r="231" spans="2:4" ht="33.75" x14ac:dyDescent="0.3">
      <c r="B231" s="1024" t="s">
        <v>1604</v>
      </c>
      <c r="C231" s="1025">
        <v>644543</v>
      </c>
      <c r="D231" s="1026" t="s">
        <v>2382</v>
      </c>
    </row>
    <row r="232" spans="2:4" ht="22.5" x14ac:dyDescent="0.3">
      <c r="B232" s="1024" t="s">
        <v>1596</v>
      </c>
      <c r="C232" s="1025">
        <v>379533</v>
      </c>
      <c r="D232" s="1026" t="s">
        <v>2382</v>
      </c>
    </row>
    <row r="233" spans="2:4" ht="33.75" x14ac:dyDescent="0.3">
      <c r="B233" s="1024" t="s">
        <v>1804</v>
      </c>
      <c r="C233" s="1025">
        <v>94040</v>
      </c>
      <c r="D233" s="1026" t="s">
        <v>2382</v>
      </c>
    </row>
    <row r="234" spans="2:4" ht="33.75" x14ac:dyDescent="0.3">
      <c r="B234" s="1024" t="s">
        <v>2463</v>
      </c>
      <c r="C234" s="1025">
        <v>687567</v>
      </c>
      <c r="D234" s="1026" t="s">
        <v>2382</v>
      </c>
    </row>
    <row r="235" spans="2:4" ht="33.75" x14ac:dyDescent="0.3">
      <c r="B235" s="1024" t="s">
        <v>2464</v>
      </c>
      <c r="C235" s="1025">
        <v>839931</v>
      </c>
      <c r="D235" s="1026" t="s">
        <v>2382</v>
      </c>
    </row>
    <row r="236" spans="2:4" ht="33.75" x14ac:dyDescent="0.3">
      <c r="B236" s="1024" t="s">
        <v>2040</v>
      </c>
      <c r="C236" s="1025">
        <v>218876</v>
      </c>
      <c r="D236" s="1026" t="s">
        <v>2382</v>
      </c>
    </row>
    <row r="237" spans="2:4" ht="22.5" x14ac:dyDescent="0.3">
      <c r="B237" s="1024" t="s">
        <v>2038</v>
      </c>
      <c r="C237" s="1025">
        <v>516540</v>
      </c>
      <c r="D237" s="1026" t="s">
        <v>2382</v>
      </c>
    </row>
    <row r="238" spans="2:4" ht="33.75" x14ac:dyDescent="0.3">
      <c r="B238" s="1024" t="s">
        <v>2039</v>
      </c>
      <c r="C238" s="1025">
        <v>610965</v>
      </c>
      <c r="D238" s="1026" t="s">
        <v>2382</v>
      </c>
    </row>
    <row r="239" spans="2:4" ht="33.75" x14ac:dyDescent="0.3">
      <c r="B239" s="1024" t="s">
        <v>2125</v>
      </c>
      <c r="C239" s="1025">
        <v>128824</v>
      </c>
      <c r="D239" s="1026" t="s">
        <v>2382</v>
      </c>
    </row>
    <row r="240" spans="2:4" ht="33.75" x14ac:dyDescent="0.3">
      <c r="B240" s="1024" t="s">
        <v>2465</v>
      </c>
      <c r="C240" s="1025">
        <v>795284</v>
      </c>
      <c r="D240" s="1026" t="s">
        <v>2382</v>
      </c>
    </row>
    <row r="241" spans="2:4" ht="33.75" x14ac:dyDescent="0.3">
      <c r="B241" s="1024" t="s">
        <v>2041</v>
      </c>
      <c r="C241" s="1025">
        <v>843311</v>
      </c>
      <c r="D241" s="1026" t="s">
        <v>2382</v>
      </c>
    </row>
    <row r="242" spans="2:4" ht="33.75" x14ac:dyDescent="0.3">
      <c r="B242" s="1024" t="s">
        <v>2061</v>
      </c>
      <c r="C242" s="1025">
        <v>381451</v>
      </c>
      <c r="D242" s="1026" t="s">
        <v>2382</v>
      </c>
    </row>
    <row r="243" spans="2:4" ht="33.75" x14ac:dyDescent="0.3">
      <c r="B243" s="1024" t="s">
        <v>2062</v>
      </c>
      <c r="C243" s="1025">
        <v>317900</v>
      </c>
      <c r="D243" s="1026" t="s">
        <v>2382</v>
      </c>
    </row>
    <row r="244" spans="2:4" ht="33.75" x14ac:dyDescent="0.3">
      <c r="B244" s="1024" t="s">
        <v>2063</v>
      </c>
      <c r="C244" s="1025">
        <v>259999</v>
      </c>
      <c r="D244" s="1026" t="s">
        <v>2382</v>
      </c>
    </row>
    <row r="245" spans="2:4" ht="22.5" x14ac:dyDescent="0.3">
      <c r="B245" s="1024" t="s">
        <v>2466</v>
      </c>
      <c r="C245" s="1025">
        <v>690435</v>
      </c>
      <c r="D245" s="1026" t="s">
        <v>2382</v>
      </c>
    </row>
    <row r="246" spans="2:4" ht="22.5" x14ac:dyDescent="0.3">
      <c r="B246" s="1024" t="s">
        <v>2467</v>
      </c>
      <c r="C246" s="1025">
        <v>377810</v>
      </c>
      <c r="D246" s="1026" t="s">
        <v>2382</v>
      </c>
    </row>
    <row r="247" spans="2:4" ht="33.75" x14ac:dyDescent="0.3">
      <c r="B247" s="1024" t="s">
        <v>2468</v>
      </c>
      <c r="C247" s="1025">
        <v>359576</v>
      </c>
      <c r="D247" s="1026" t="s">
        <v>2382</v>
      </c>
    </row>
    <row r="248" spans="2:4" ht="33.75" x14ac:dyDescent="0.3">
      <c r="B248" s="1024" t="s">
        <v>2151</v>
      </c>
      <c r="C248" s="1025">
        <v>612471</v>
      </c>
      <c r="D248" s="1026" t="s">
        <v>2382</v>
      </c>
    </row>
    <row r="249" spans="2:4" ht="22.5" x14ac:dyDescent="0.3">
      <c r="B249" s="1024" t="s">
        <v>1445</v>
      </c>
      <c r="C249" s="1025">
        <v>228557</v>
      </c>
      <c r="D249" s="1026" t="s">
        <v>2382</v>
      </c>
    </row>
    <row r="250" spans="2:4" ht="22.5" x14ac:dyDescent="0.3">
      <c r="B250" s="1024" t="s">
        <v>2469</v>
      </c>
      <c r="C250" s="1025">
        <v>242171</v>
      </c>
      <c r="D250" s="1026" t="s">
        <v>2382</v>
      </c>
    </row>
    <row r="251" spans="2:4" ht="33.75" x14ac:dyDescent="0.3">
      <c r="B251" s="1024" t="s">
        <v>1443</v>
      </c>
      <c r="C251" s="1025">
        <v>399579</v>
      </c>
      <c r="D251" s="1026" t="s">
        <v>2382</v>
      </c>
    </row>
    <row r="252" spans="2:4" ht="33.75" x14ac:dyDescent="0.3">
      <c r="B252" s="1024" t="s">
        <v>2470</v>
      </c>
      <c r="C252" s="1025">
        <v>174190</v>
      </c>
      <c r="D252" s="1026" t="s">
        <v>2382</v>
      </c>
    </row>
    <row r="253" spans="2:4" ht="22.5" x14ac:dyDescent="0.3">
      <c r="B253" s="1024" t="s">
        <v>2471</v>
      </c>
      <c r="C253" s="1025">
        <v>839803</v>
      </c>
      <c r="D253" s="1026" t="s">
        <v>2382</v>
      </c>
    </row>
    <row r="254" spans="2:4" ht="33.75" x14ac:dyDescent="0.3">
      <c r="B254" s="1024" t="s">
        <v>2472</v>
      </c>
      <c r="C254" s="1025">
        <v>338823</v>
      </c>
      <c r="D254" s="1026" t="s">
        <v>2382</v>
      </c>
    </row>
    <row r="255" spans="2:4" ht="33.75" x14ac:dyDescent="0.3">
      <c r="B255" s="1024" t="s">
        <v>2473</v>
      </c>
      <c r="C255" s="1025">
        <v>320160</v>
      </c>
      <c r="D255" s="1026" t="s">
        <v>2382</v>
      </c>
    </row>
    <row r="256" spans="2:4" ht="22.5" x14ac:dyDescent="0.3">
      <c r="B256" s="1024" t="s">
        <v>2474</v>
      </c>
      <c r="C256" s="1025">
        <v>274480</v>
      </c>
      <c r="D256" s="1026" t="s">
        <v>2382</v>
      </c>
    </row>
    <row r="257" spans="2:4" ht="22.5" x14ac:dyDescent="0.3">
      <c r="B257" s="1024" t="s">
        <v>1413</v>
      </c>
      <c r="C257" s="1025">
        <v>191536</v>
      </c>
      <c r="D257" s="1026" t="s">
        <v>2382</v>
      </c>
    </row>
    <row r="258" spans="2:4" ht="33.75" x14ac:dyDescent="0.3">
      <c r="B258" s="1024" t="s">
        <v>2475</v>
      </c>
      <c r="C258" s="1025">
        <v>301254</v>
      </c>
      <c r="D258" s="1026" t="s">
        <v>2382</v>
      </c>
    </row>
    <row r="259" spans="2:4" ht="22.5" x14ac:dyDescent="0.3">
      <c r="B259" s="1024" t="s">
        <v>2074</v>
      </c>
      <c r="C259" s="1025">
        <v>145668</v>
      </c>
      <c r="D259" s="1026" t="s">
        <v>2382</v>
      </c>
    </row>
    <row r="260" spans="2:4" ht="33.75" x14ac:dyDescent="0.3">
      <c r="B260" s="1024" t="s">
        <v>2189</v>
      </c>
      <c r="C260" s="1025">
        <v>89556</v>
      </c>
      <c r="D260" s="1026" t="s">
        <v>2382</v>
      </c>
    </row>
    <row r="261" spans="2:4" ht="33.75" x14ac:dyDescent="0.3">
      <c r="B261" s="1024" t="s">
        <v>2476</v>
      </c>
      <c r="C261" s="1025">
        <v>550540</v>
      </c>
      <c r="D261" s="1026" t="s">
        <v>2382</v>
      </c>
    </row>
    <row r="262" spans="2:4" ht="33.75" x14ac:dyDescent="0.3">
      <c r="B262" s="1024" t="s">
        <v>2477</v>
      </c>
      <c r="C262" s="1025">
        <v>381061</v>
      </c>
      <c r="D262" s="1026" t="s">
        <v>2382</v>
      </c>
    </row>
    <row r="263" spans="2:4" ht="22.5" x14ac:dyDescent="0.3">
      <c r="B263" s="1024" t="s">
        <v>1520</v>
      </c>
      <c r="C263" s="1025">
        <v>588745</v>
      </c>
      <c r="D263" s="1026" t="s">
        <v>2382</v>
      </c>
    </row>
    <row r="264" spans="2:4" ht="33.75" x14ac:dyDescent="0.3">
      <c r="B264" s="1024" t="s">
        <v>2478</v>
      </c>
      <c r="C264" s="1025">
        <v>580090</v>
      </c>
      <c r="D264" s="1026" t="s">
        <v>2382</v>
      </c>
    </row>
    <row r="265" spans="2:4" ht="22.5" x14ac:dyDescent="0.3">
      <c r="B265" s="1024" t="s">
        <v>1973</v>
      </c>
      <c r="C265" s="1025">
        <v>164775</v>
      </c>
      <c r="D265" s="1026" t="s">
        <v>2382</v>
      </c>
    </row>
    <row r="266" spans="2:4" ht="22.5" x14ac:dyDescent="0.3">
      <c r="B266" s="1024" t="s">
        <v>1975</v>
      </c>
      <c r="C266" s="1025">
        <v>345981</v>
      </c>
      <c r="D266" s="1026" t="s">
        <v>2382</v>
      </c>
    </row>
    <row r="267" spans="2:4" ht="33.75" x14ac:dyDescent="0.3">
      <c r="B267" s="1024" t="s">
        <v>2479</v>
      </c>
      <c r="C267" s="1025">
        <v>499065</v>
      </c>
      <c r="D267" s="1026" t="s">
        <v>2382</v>
      </c>
    </row>
    <row r="268" spans="2:4" ht="22.5" x14ac:dyDescent="0.3">
      <c r="B268" s="1024" t="s">
        <v>2480</v>
      </c>
      <c r="C268" s="1025">
        <v>790586</v>
      </c>
      <c r="D268" s="1026" t="s">
        <v>2382</v>
      </c>
    </row>
    <row r="269" spans="2:4" ht="22.5" x14ac:dyDescent="0.3">
      <c r="B269" s="1024" t="s">
        <v>2481</v>
      </c>
      <c r="C269" s="1025">
        <v>77281</v>
      </c>
      <c r="D269" s="1026" t="s">
        <v>2382</v>
      </c>
    </row>
    <row r="270" spans="2:4" ht="33.75" x14ac:dyDescent="0.3">
      <c r="B270" s="1024" t="s">
        <v>2482</v>
      </c>
      <c r="C270" s="1025">
        <v>206062</v>
      </c>
      <c r="D270" s="1026" t="s">
        <v>2382</v>
      </c>
    </row>
    <row r="271" spans="2:4" ht="22.5" x14ac:dyDescent="0.3">
      <c r="B271" s="1024" t="s">
        <v>1303</v>
      </c>
      <c r="C271" s="1025">
        <v>187794</v>
      </c>
      <c r="D271" s="1026" t="s">
        <v>2382</v>
      </c>
    </row>
    <row r="272" spans="2:4" ht="33.75" x14ac:dyDescent="0.3">
      <c r="B272" s="1024" t="s">
        <v>1805</v>
      </c>
      <c r="C272" s="1025">
        <v>347510</v>
      </c>
      <c r="D272" s="1026" t="s">
        <v>2382</v>
      </c>
    </row>
    <row r="273" spans="2:4" ht="33.75" x14ac:dyDescent="0.3">
      <c r="B273" s="1024" t="s">
        <v>1918</v>
      </c>
      <c r="C273" s="1025">
        <v>239077</v>
      </c>
      <c r="D273" s="1026" t="s">
        <v>2382</v>
      </c>
    </row>
    <row r="274" spans="2:4" ht="33.75" x14ac:dyDescent="0.3">
      <c r="B274" s="1024" t="s">
        <v>2147</v>
      </c>
      <c r="C274" s="1025">
        <v>362004</v>
      </c>
      <c r="D274" s="1026" t="s">
        <v>2382</v>
      </c>
    </row>
    <row r="275" spans="2:4" ht="33.75" x14ac:dyDescent="0.3">
      <c r="B275" s="1024" t="s">
        <v>2483</v>
      </c>
      <c r="C275" s="1025">
        <v>676383</v>
      </c>
      <c r="D275" s="1026" t="s">
        <v>2382</v>
      </c>
    </row>
    <row r="276" spans="2:4" ht="33.75" x14ac:dyDescent="0.3">
      <c r="B276" s="1024" t="s">
        <v>1719</v>
      </c>
      <c r="C276" s="1025">
        <v>241327</v>
      </c>
      <c r="D276" s="1026" t="s">
        <v>2382</v>
      </c>
    </row>
    <row r="277" spans="2:4" ht="33.75" x14ac:dyDescent="0.3">
      <c r="B277" s="1024" t="s">
        <v>1718</v>
      </c>
      <c r="C277" s="1025">
        <v>461069</v>
      </c>
      <c r="D277" s="1026" t="s">
        <v>2382</v>
      </c>
    </row>
    <row r="278" spans="2:4" ht="33.75" x14ac:dyDescent="0.3">
      <c r="B278" s="1024" t="s">
        <v>1713</v>
      </c>
      <c r="C278" s="1025">
        <v>266256</v>
      </c>
      <c r="D278" s="1026" t="s">
        <v>2382</v>
      </c>
    </row>
    <row r="279" spans="2:4" ht="33.75" x14ac:dyDescent="0.3">
      <c r="B279" s="1024" t="s">
        <v>2196</v>
      </c>
      <c r="C279" s="1025">
        <v>284212</v>
      </c>
      <c r="D279" s="1026" t="s">
        <v>2382</v>
      </c>
    </row>
    <row r="280" spans="2:4" ht="33.75" x14ac:dyDescent="0.3">
      <c r="B280" s="1024" t="s">
        <v>1714</v>
      </c>
      <c r="C280" s="1025">
        <v>244716</v>
      </c>
      <c r="D280" s="1026" t="s">
        <v>2382</v>
      </c>
    </row>
    <row r="281" spans="2:4" ht="33.75" x14ac:dyDescent="0.3">
      <c r="B281" s="1024" t="s">
        <v>1715</v>
      </c>
      <c r="C281" s="1025">
        <v>229404</v>
      </c>
      <c r="D281" s="1026" t="s">
        <v>2382</v>
      </c>
    </row>
    <row r="282" spans="2:4" ht="33.75" x14ac:dyDescent="0.3">
      <c r="B282" s="1024" t="s">
        <v>2484</v>
      </c>
      <c r="C282" s="1025">
        <v>617370</v>
      </c>
      <c r="D282" s="1026" t="s">
        <v>2382</v>
      </c>
    </row>
    <row r="283" spans="2:4" ht="33.75" x14ac:dyDescent="0.3">
      <c r="B283" s="1024" t="s">
        <v>1423</v>
      </c>
      <c r="C283" s="1025">
        <v>425189</v>
      </c>
      <c r="D283" s="1026" t="s">
        <v>2382</v>
      </c>
    </row>
    <row r="284" spans="2:4" ht="45" x14ac:dyDescent="0.3">
      <c r="B284" s="1024" t="s">
        <v>2485</v>
      </c>
      <c r="C284" s="1025">
        <v>276714</v>
      </c>
      <c r="D284" s="1026" t="s">
        <v>2382</v>
      </c>
    </row>
    <row r="285" spans="2:4" ht="45" x14ac:dyDescent="0.3">
      <c r="B285" s="1024" t="s">
        <v>1716</v>
      </c>
      <c r="C285" s="1025">
        <v>345093</v>
      </c>
      <c r="D285" s="1026" t="s">
        <v>2382</v>
      </c>
    </row>
    <row r="286" spans="2:4" ht="33.75" x14ac:dyDescent="0.3">
      <c r="B286" s="1024" t="s">
        <v>2486</v>
      </c>
      <c r="C286" s="1025">
        <v>489083</v>
      </c>
      <c r="D286" s="1026" t="s">
        <v>2382</v>
      </c>
    </row>
    <row r="287" spans="2:4" ht="33.75" x14ac:dyDescent="0.3">
      <c r="B287" s="1024" t="s">
        <v>2158</v>
      </c>
      <c r="C287" s="1025">
        <v>432335</v>
      </c>
      <c r="D287" s="1026" t="s">
        <v>2382</v>
      </c>
    </row>
    <row r="288" spans="2:4" ht="33.75" x14ac:dyDescent="0.3">
      <c r="B288" s="1024" t="s">
        <v>2091</v>
      </c>
      <c r="C288" s="1025">
        <v>425610</v>
      </c>
      <c r="D288" s="1026" t="s">
        <v>2382</v>
      </c>
    </row>
    <row r="289" spans="2:4" ht="33.75" x14ac:dyDescent="0.3">
      <c r="B289" s="1024" t="s">
        <v>2092</v>
      </c>
      <c r="C289" s="1025">
        <v>843471</v>
      </c>
      <c r="D289" s="1026" t="s">
        <v>2382</v>
      </c>
    </row>
    <row r="290" spans="2:4" ht="33.75" x14ac:dyDescent="0.3">
      <c r="B290" s="1024" t="s">
        <v>1553</v>
      </c>
      <c r="C290" s="1025">
        <v>371536</v>
      </c>
      <c r="D290" s="1026" t="s">
        <v>2382</v>
      </c>
    </row>
    <row r="291" spans="2:4" ht="45" x14ac:dyDescent="0.3">
      <c r="B291" s="1024" t="s">
        <v>2487</v>
      </c>
      <c r="C291" s="1025">
        <v>829405</v>
      </c>
      <c r="D291" s="1026" t="s">
        <v>2382</v>
      </c>
    </row>
    <row r="292" spans="2:4" ht="45" x14ac:dyDescent="0.3">
      <c r="B292" s="1024" t="s">
        <v>2488</v>
      </c>
      <c r="C292" s="1025">
        <v>148581</v>
      </c>
      <c r="D292" s="1026" t="s">
        <v>2382</v>
      </c>
    </row>
    <row r="293" spans="2:4" ht="33.75" x14ac:dyDescent="0.3">
      <c r="B293" s="1024" t="s">
        <v>1720</v>
      </c>
      <c r="C293" s="1025">
        <v>500051</v>
      </c>
      <c r="D293" s="1026" t="s">
        <v>2382</v>
      </c>
    </row>
    <row r="294" spans="2:4" ht="33.75" x14ac:dyDescent="0.3">
      <c r="B294" s="1024" t="s">
        <v>1717</v>
      </c>
      <c r="C294" s="1025">
        <v>396300</v>
      </c>
      <c r="D294" s="1026" t="s">
        <v>2382</v>
      </c>
    </row>
    <row r="295" spans="2:4" ht="33.75" x14ac:dyDescent="0.3">
      <c r="B295" s="1024" t="s">
        <v>1872</v>
      </c>
      <c r="C295" s="1025">
        <v>423664</v>
      </c>
      <c r="D295" s="1026" t="s">
        <v>2382</v>
      </c>
    </row>
    <row r="296" spans="2:4" ht="33.75" x14ac:dyDescent="0.3">
      <c r="B296" s="1024" t="s">
        <v>2489</v>
      </c>
      <c r="C296" s="1025">
        <v>313639</v>
      </c>
      <c r="D296" s="1026" t="s">
        <v>2382</v>
      </c>
    </row>
    <row r="297" spans="2:4" ht="33.75" x14ac:dyDescent="0.3">
      <c r="B297" s="1024" t="s">
        <v>2188</v>
      </c>
      <c r="C297" s="1025">
        <v>458094</v>
      </c>
      <c r="D297" s="1026" t="s">
        <v>2382</v>
      </c>
    </row>
    <row r="298" spans="2:4" x14ac:dyDescent="0.3">
      <c r="B298" s="1024" t="s">
        <v>2490</v>
      </c>
      <c r="C298" s="1025">
        <v>333982.03999999998</v>
      </c>
      <c r="D298" s="1026" t="s">
        <v>2382</v>
      </c>
    </row>
    <row r="299" spans="2:4" x14ac:dyDescent="0.3">
      <c r="B299" s="1024" t="s">
        <v>2491</v>
      </c>
      <c r="C299" s="1025">
        <v>333285.78999999998</v>
      </c>
      <c r="D299" s="1026" t="s">
        <v>2382</v>
      </c>
    </row>
    <row r="300" spans="2:4" x14ac:dyDescent="0.3">
      <c r="B300" s="1024" t="s">
        <v>2492</v>
      </c>
      <c r="C300" s="1025">
        <v>324230</v>
      </c>
      <c r="D300" s="1026" t="s">
        <v>2382</v>
      </c>
    </row>
    <row r="301" spans="2:4" x14ac:dyDescent="0.3">
      <c r="B301" s="1024" t="s">
        <v>2493</v>
      </c>
      <c r="C301" s="1025">
        <v>329282.23</v>
      </c>
      <c r="D301" s="1026" t="s">
        <v>2382</v>
      </c>
    </row>
    <row r="302" spans="2:4" x14ac:dyDescent="0.3">
      <c r="B302" s="1024" t="s">
        <v>2494</v>
      </c>
      <c r="C302" s="1025">
        <v>331245.99</v>
      </c>
      <c r="D302" s="1026" t="s">
        <v>2382</v>
      </c>
    </row>
    <row r="303" spans="2:4" x14ac:dyDescent="0.3">
      <c r="B303" s="1024" t="s">
        <v>2495</v>
      </c>
      <c r="C303" s="1025">
        <v>323780.38</v>
      </c>
      <c r="D303" s="1026" t="s">
        <v>2382</v>
      </c>
    </row>
    <row r="304" spans="2:4" x14ac:dyDescent="0.3">
      <c r="B304" s="1024" t="s">
        <v>2496</v>
      </c>
      <c r="C304" s="1025">
        <v>334975.82</v>
      </c>
      <c r="D304" s="1026" t="s">
        <v>2382</v>
      </c>
    </row>
    <row r="305" spans="2:4" x14ac:dyDescent="0.3">
      <c r="B305" s="1024" t="s">
        <v>2491</v>
      </c>
      <c r="C305" s="1025">
        <v>335763.97</v>
      </c>
      <c r="D305" s="1026" t="s">
        <v>2382</v>
      </c>
    </row>
    <row r="306" spans="2:4" x14ac:dyDescent="0.3">
      <c r="B306" s="1024" t="s">
        <v>2492</v>
      </c>
      <c r="C306" s="1025">
        <v>332452.68</v>
      </c>
      <c r="D306" s="1026" t="s">
        <v>2382</v>
      </c>
    </row>
    <row r="307" spans="2:4" x14ac:dyDescent="0.3">
      <c r="B307" s="1024" t="s">
        <v>2497</v>
      </c>
      <c r="C307" s="1025">
        <v>324165.2</v>
      </c>
      <c r="D307" s="1026" t="s">
        <v>2382</v>
      </c>
    </row>
    <row r="308" spans="2:4" x14ac:dyDescent="0.3">
      <c r="B308" s="1024" t="s">
        <v>2497</v>
      </c>
      <c r="C308" s="1025">
        <v>302582.96999999997</v>
      </c>
      <c r="D308" s="1026" t="s">
        <v>2382</v>
      </c>
    </row>
    <row r="309" spans="2:4" x14ac:dyDescent="0.3">
      <c r="B309" s="1024" t="s">
        <v>2498</v>
      </c>
      <c r="C309" s="1025">
        <v>327021.59000000003</v>
      </c>
      <c r="D309" s="1026" t="s">
        <v>2382</v>
      </c>
    </row>
    <row r="310" spans="2:4" x14ac:dyDescent="0.3">
      <c r="B310" s="1024" t="s">
        <v>2499</v>
      </c>
      <c r="C310" s="1025">
        <v>322659.65000000002</v>
      </c>
      <c r="D310" s="1026" t="s">
        <v>2382</v>
      </c>
    </row>
    <row r="311" spans="2:4" x14ac:dyDescent="0.3">
      <c r="B311" s="1024" t="s">
        <v>2494</v>
      </c>
      <c r="C311" s="1025">
        <v>325155.68</v>
      </c>
      <c r="D311" s="1026" t="s">
        <v>2382</v>
      </c>
    </row>
    <row r="312" spans="2:4" x14ac:dyDescent="0.3">
      <c r="B312" s="1024" t="s">
        <v>2500</v>
      </c>
      <c r="C312" s="1025">
        <v>84310.27</v>
      </c>
      <c r="D312" s="1026" t="s">
        <v>2382</v>
      </c>
    </row>
    <row r="313" spans="2:4" x14ac:dyDescent="0.3">
      <c r="B313" s="1024" t="s">
        <v>2501</v>
      </c>
      <c r="C313" s="1025">
        <v>334423.65000000002</v>
      </c>
      <c r="D313" s="1026" t="s">
        <v>2382</v>
      </c>
    </row>
    <row r="314" spans="2:4" x14ac:dyDescent="0.3">
      <c r="B314" s="1024" t="s">
        <v>2502</v>
      </c>
      <c r="C314" s="1025">
        <v>326278.94</v>
      </c>
      <c r="D314" s="1026" t="s">
        <v>2382</v>
      </c>
    </row>
    <row r="315" spans="2:4" x14ac:dyDescent="0.3">
      <c r="B315" s="1024" t="s">
        <v>2494</v>
      </c>
      <c r="C315" s="1025">
        <v>286507.94</v>
      </c>
      <c r="D315" s="1026" t="s">
        <v>2382</v>
      </c>
    </row>
    <row r="316" spans="2:4" x14ac:dyDescent="0.3">
      <c r="B316" s="1024" t="s">
        <v>2500</v>
      </c>
      <c r="C316" s="1025">
        <v>147187.44</v>
      </c>
      <c r="D316" s="1026" t="s">
        <v>2382</v>
      </c>
    </row>
    <row r="317" spans="2:4" x14ac:dyDescent="0.3">
      <c r="B317" s="1024" t="s">
        <v>2503</v>
      </c>
      <c r="C317" s="1025">
        <v>294485.86</v>
      </c>
      <c r="D317" s="1026" t="s">
        <v>2382</v>
      </c>
    </row>
    <row r="318" spans="2:4" x14ac:dyDescent="0.3">
      <c r="B318" s="1024" t="s">
        <v>2503</v>
      </c>
      <c r="C318" s="1025">
        <v>321018.82</v>
      </c>
      <c r="D318" s="1026" t="s">
        <v>2382</v>
      </c>
    </row>
    <row r="319" spans="2:4" x14ac:dyDescent="0.3">
      <c r="B319" s="1024" t="s">
        <v>2504</v>
      </c>
      <c r="C319" s="1025">
        <v>322690.89</v>
      </c>
      <c r="D319" s="1026" t="s">
        <v>2382</v>
      </c>
    </row>
    <row r="320" spans="2:4" x14ac:dyDescent="0.3">
      <c r="B320" s="1024" t="s">
        <v>2495</v>
      </c>
      <c r="C320" s="1025">
        <v>268299.06</v>
      </c>
      <c r="D320" s="1026" t="s">
        <v>2382</v>
      </c>
    </row>
    <row r="321" spans="2:4" x14ac:dyDescent="0.3">
      <c r="B321" s="1024" t="s">
        <v>2501</v>
      </c>
      <c r="C321" s="1025">
        <v>305447.21000000002</v>
      </c>
      <c r="D321" s="1026" t="s">
        <v>2382</v>
      </c>
    </row>
    <row r="322" spans="2:4" x14ac:dyDescent="0.3">
      <c r="B322" s="1024" t="s">
        <v>2499</v>
      </c>
      <c r="C322" s="1025">
        <v>316009.24</v>
      </c>
      <c r="D322" s="1026" t="s">
        <v>2382</v>
      </c>
    </row>
    <row r="323" spans="2:4" ht="22.5" x14ac:dyDescent="0.3">
      <c r="B323" s="1024" t="s">
        <v>1421</v>
      </c>
      <c r="C323" s="1025">
        <v>3087127</v>
      </c>
      <c r="D323" s="1026" t="s">
        <v>2382</v>
      </c>
    </row>
    <row r="324" spans="2:4" ht="22.5" x14ac:dyDescent="0.3">
      <c r="B324" s="1024" t="s">
        <v>1552</v>
      </c>
      <c r="C324" s="1025">
        <v>939682</v>
      </c>
      <c r="D324" s="1026" t="s">
        <v>2382</v>
      </c>
    </row>
    <row r="325" spans="2:4" ht="33.75" x14ac:dyDescent="0.3">
      <c r="B325" s="1024" t="s">
        <v>1554</v>
      </c>
      <c r="C325" s="1025">
        <v>369020</v>
      </c>
      <c r="D325" s="1026" t="s">
        <v>2382</v>
      </c>
    </row>
    <row r="326" spans="2:4" ht="22.5" x14ac:dyDescent="0.3">
      <c r="B326" s="1024" t="s">
        <v>2229</v>
      </c>
      <c r="C326" s="1025">
        <v>3258971</v>
      </c>
      <c r="D326" s="1026" t="s">
        <v>2382</v>
      </c>
    </row>
    <row r="327" spans="2:4" ht="33.75" x14ac:dyDescent="0.3">
      <c r="B327" s="1024" t="s">
        <v>2230</v>
      </c>
      <c r="C327" s="1025">
        <v>696155</v>
      </c>
      <c r="D327" s="1026" t="s">
        <v>2382</v>
      </c>
    </row>
    <row r="328" spans="2:4" ht="45" x14ac:dyDescent="0.3">
      <c r="B328" s="1024" t="s">
        <v>1470</v>
      </c>
      <c r="C328" s="1025">
        <v>2652077</v>
      </c>
      <c r="D328" s="1026" t="s">
        <v>2382</v>
      </c>
    </row>
    <row r="329" spans="2:4" ht="22.5" x14ac:dyDescent="0.3">
      <c r="B329" s="1024" t="s">
        <v>2505</v>
      </c>
      <c r="C329" s="1025">
        <v>3490266</v>
      </c>
      <c r="D329" s="1026" t="s">
        <v>2382</v>
      </c>
    </row>
    <row r="330" spans="2:4" ht="33.75" x14ac:dyDescent="0.3">
      <c r="B330" s="1024" t="s">
        <v>1486</v>
      </c>
      <c r="C330" s="1025">
        <v>745835</v>
      </c>
      <c r="D330" s="1026" t="s">
        <v>2382</v>
      </c>
    </row>
    <row r="331" spans="2:4" ht="33.75" x14ac:dyDescent="0.3">
      <c r="B331" s="1024" t="s">
        <v>1492</v>
      </c>
      <c r="C331" s="1025">
        <v>2629879</v>
      </c>
      <c r="D331" s="1026" t="s">
        <v>2382</v>
      </c>
    </row>
    <row r="332" spans="2:4" ht="22.5" x14ac:dyDescent="0.3">
      <c r="B332" s="1024" t="s">
        <v>1488</v>
      </c>
      <c r="C332" s="1025">
        <v>228487</v>
      </c>
      <c r="D332" s="1026" t="s">
        <v>2382</v>
      </c>
    </row>
    <row r="333" spans="2:4" ht="33.75" x14ac:dyDescent="0.3">
      <c r="B333" s="1024" t="s">
        <v>1490</v>
      </c>
      <c r="C333" s="1025">
        <v>924649</v>
      </c>
      <c r="D333" s="1026" t="s">
        <v>2382</v>
      </c>
    </row>
    <row r="334" spans="2:4" ht="45" x14ac:dyDescent="0.3">
      <c r="B334" s="1024" t="s">
        <v>2506</v>
      </c>
      <c r="C334" s="1025">
        <v>381978</v>
      </c>
      <c r="D334" s="1026" t="s">
        <v>2382</v>
      </c>
    </row>
    <row r="335" spans="2:4" ht="22.5" x14ac:dyDescent="0.3">
      <c r="B335" s="1024" t="s">
        <v>1471</v>
      </c>
      <c r="C335" s="1025">
        <v>236022</v>
      </c>
      <c r="D335" s="1026" t="s">
        <v>2382</v>
      </c>
    </row>
    <row r="336" spans="2:4" ht="22.5" x14ac:dyDescent="0.3">
      <c r="B336" s="1024" t="s">
        <v>1475</v>
      </c>
      <c r="C336" s="1025">
        <v>541761</v>
      </c>
      <c r="D336" s="1026" t="s">
        <v>2382</v>
      </c>
    </row>
    <row r="337" spans="2:4" ht="22.5" x14ac:dyDescent="0.3">
      <c r="B337" s="1024" t="s">
        <v>2507</v>
      </c>
      <c r="C337" s="1025">
        <v>1054703</v>
      </c>
      <c r="D337" s="1026" t="s">
        <v>2382</v>
      </c>
    </row>
    <row r="338" spans="2:4" ht="33.75" x14ac:dyDescent="0.3">
      <c r="B338" s="1024" t="s">
        <v>1482</v>
      </c>
      <c r="C338" s="1025">
        <v>2819420</v>
      </c>
      <c r="D338" s="1026" t="s">
        <v>2382</v>
      </c>
    </row>
    <row r="339" spans="2:4" ht="33.75" x14ac:dyDescent="0.3">
      <c r="B339" s="1024" t="s">
        <v>2508</v>
      </c>
      <c r="C339" s="1025">
        <v>177242</v>
      </c>
      <c r="D339" s="1026" t="s">
        <v>2382</v>
      </c>
    </row>
    <row r="340" spans="2:4" ht="33.75" x14ac:dyDescent="0.3">
      <c r="B340" s="1024" t="s">
        <v>1709</v>
      </c>
      <c r="C340" s="1025">
        <v>851741</v>
      </c>
      <c r="D340" s="1026" t="s">
        <v>2382</v>
      </c>
    </row>
    <row r="341" spans="2:4" ht="33.75" x14ac:dyDescent="0.3">
      <c r="B341" s="1024" t="s">
        <v>1640</v>
      </c>
      <c r="C341" s="1025">
        <v>157761</v>
      </c>
      <c r="D341" s="1026" t="s">
        <v>2382</v>
      </c>
    </row>
    <row r="342" spans="2:4" ht="33.75" x14ac:dyDescent="0.3">
      <c r="B342" s="1024" t="s">
        <v>1636</v>
      </c>
      <c r="C342" s="1025">
        <v>369448</v>
      </c>
      <c r="D342" s="1026" t="s">
        <v>2382</v>
      </c>
    </row>
    <row r="343" spans="2:4" ht="33.75" x14ac:dyDescent="0.3">
      <c r="B343" s="1024" t="s">
        <v>1691</v>
      </c>
      <c r="C343" s="1025">
        <v>3768783</v>
      </c>
      <c r="D343" s="1026" t="s">
        <v>2382</v>
      </c>
    </row>
    <row r="344" spans="2:4" ht="33.75" x14ac:dyDescent="0.3">
      <c r="B344" s="1024" t="s">
        <v>2509</v>
      </c>
      <c r="C344" s="1025">
        <v>4196665</v>
      </c>
      <c r="D344" s="1026" t="s">
        <v>2382</v>
      </c>
    </row>
    <row r="345" spans="2:4" ht="33.75" x14ac:dyDescent="0.3">
      <c r="B345" s="1024" t="s">
        <v>2510</v>
      </c>
      <c r="C345" s="1025">
        <v>1312595</v>
      </c>
      <c r="D345" s="1026" t="s">
        <v>2382</v>
      </c>
    </row>
    <row r="346" spans="2:4" ht="22.5" x14ac:dyDescent="0.3">
      <c r="B346" s="1024" t="s">
        <v>1272</v>
      </c>
      <c r="C346" s="1025">
        <v>1004046</v>
      </c>
      <c r="D346" s="1026" t="s">
        <v>2382</v>
      </c>
    </row>
    <row r="347" spans="2:4" ht="33.75" x14ac:dyDescent="0.3">
      <c r="B347" s="1024" t="s">
        <v>1276</v>
      </c>
      <c r="C347" s="1025">
        <v>580840</v>
      </c>
      <c r="D347" s="1026" t="s">
        <v>2382</v>
      </c>
    </row>
    <row r="348" spans="2:4" ht="33.75" x14ac:dyDescent="0.3">
      <c r="B348" s="1024" t="s">
        <v>1278</v>
      </c>
      <c r="C348" s="1025">
        <v>249846</v>
      </c>
      <c r="D348" s="1026" t="s">
        <v>2382</v>
      </c>
    </row>
    <row r="349" spans="2:4" ht="33.75" x14ac:dyDescent="0.3">
      <c r="B349" s="1024" t="s">
        <v>1277</v>
      </c>
      <c r="C349" s="1025">
        <v>633724</v>
      </c>
      <c r="D349" s="1026" t="s">
        <v>2382</v>
      </c>
    </row>
    <row r="350" spans="2:4" ht="33.75" x14ac:dyDescent="0.3">
      <c r="B350" s="1024" t="s">
        <v>1281</v>
      </c>
      <c r="C350" s="1025">
        <v>816055</v>
      </c>
      <c r="D350" s="1026" t="s">
        <v>2382</v>
      </c>
    </row>
    <row r="351" spans="2:4" ht="33.75" x14ac:dyDescent="0.3">
      <c r="B351" s="1024" t="s">
        <v>1274</v>
      </c>
      <c r="C351" s="1025">
        <v>477984</v>
      </c>
      <c r="D351" s="1026" t="s">
        <v>2382</v>
      </c>
    </row>
    <row r="352" spans="2:4" ht="33.75" x14ac:dyDescent="0.3">
      <c r="B352" s="1024" t="s">
        <v>1469</v>
      </c>
      <c r="C352" s="1025">
        <v>601698</v>
      </c>
      <c r="D352" s="1026" t="s">
        <v>2382</v>
      </c>
    </row>
    <row r="353" spans="2:4" ht="33.75" x14ac:dyDescent="0.3">
      <c r="B353" s="1024" t="s">
        <v>2511</v>
      </c>
      <c r="C353" s="1025">
        <v>440821</v>
      </c>
      <c r="D353" s="1026" t="s">
        <v>2382</v>
      </c>
    </row>
    <row r="354" spans="2:4" ht="33.75" x14ac:dyDescent="0.3">
      <c r="B354" s="1024" t="s">
        <v>1477</v>
      </c>
      <c r="C354" s="1025">
        <v>488199</v>
      </c>
      <c r="D354" s="1026" t="s">
        <v>2382</v>
      </c>
    </row>
    <row r="355" spans="2:4" ht="33.75" x14ac:dyDescent="0.3">
      <c r="B355" s="1024" t="s">
        <v>1479</v>
      </c>
      <c r="C355" s="1025">
        <v>428513</v>
      </c>
      <c r="D355" s="1026" t="s">
        <v>2382</v>
      </c>
    </row>
    <row r="356" spans="2:4" ht="33.75" x14ac:dyDescent="0.3">
      <c r="B356" s="1024" t="s">
        <v>2512</v>
      </c>
      <c r="C356" s="1025">
        <v>203685</v>
      </c>
      <c r="D356" s="1026" t="s">
        <v>2382</v>
      </c>
    </row>
    <row r="357" spans="2:4" ht="33.75" x14ac:dyDescent="0.3">
      <c r="B357" s="1024" t="s">
        <v>1633</v>
      </c>
      <c r="C357" s="1025">
        <v>285497</v>
      </c>
      <c r="D357" s="1026" t="s">
        <v>2382</v>
      </c>
    </row>
    <row r="358" spans="2:4" ht="33.75" x14ac:dyDescent="0.3">
      <c r="B358" s="1024" t="s">
        <v>2513</v>
      </c>
      <c r="C358" s="1025">
        <v>357673</v>
      </c>
      <c r="D358" s="1026" t="s">
        <v>2382</v>
      </c>
    </row>
    <row r="359" spans="2:4" ht="33.75" x14ac:dyDescent="0.3">
      <c r="B359" s="1024" t="s">
        <v>2514</v>
      </c>
      <c r="C359" s="1025">
        <v>335739</v>
      </c>
      <c r="D359" s="1026" t="s">
        <v>2382</v>
      </c>
    </row>
    <row r="360" spans="2:4" ht="22.5" x14ac:dyDescent="0.3">
      <c r="B360" s="1024" t="s">
        <v>1639</v>
      </c>
      <c r="C360" s="1025">
        <v>83967</v>
      </c>
      <c r="D360" s="1026" t="s">
        <v>2382</v>
      </c>
    </row>
    <row r="361" spans="2:4" ht="33.75" x14ac:dyDescent="0.3">
      <c r="B361" s="1024" t="s">
        <v>1692</v>
      </c>
      <c r="C361" s="1025">
        <v>217082</v>
      </c>
      <c r="D361" s="1026" t="s">
        <v>2382</v>
      </c>
    </row>
    <row r="362" spans="2:4" ht="33.75" x14ac:dyDescent="0.3">
      <c r="B362" s="1024" t="s">
        <v>1632</v>
      </c>
      <c r="C362" s="1025">
        <v>404676</v>
      </c>
      <c r="D362" s="1026" t="s">
        <v>2382</v>
      </c>
    </row>
    <row r="363" spans="2:4" ht="22.5" x14ac:dyDescent="0.3">
      <c r="B363" s="1024" t="s">
        <v>1484</v>
      </c>
      <c r="C363" s="1025">
        <v>1219759</v>
      </c>
      <c r="D363" s="1026" t="s">
        <v>2382</v>
      </c>
    </row>
    <row r="364" spans="2:4" ht="33.75" x14ac:dyDescent="0.3">
      <c r="B364" s="1024" t="s">
        <v>2515</v>
      </c>
      <c r="C364" s="1025">
        <v>503978</v>
      </c>
      <c r="D364" s="1026" t="s">
        <v>2382</v>
      </c>
    </row>
    <row r="365" spans="2:4" ht="33.75" x14ac:dyDescent="0.3">
      <c r="B365" s="1024" t="s">
        <v>1648</v>
      </c>
      <c r="C365" s="1025">
        <v>347741</v>
      </c>
      <c r="D365" s="1026" t="s">
        <v>2382</v>
      </c>
    </row>
    <row r="366" spans="2:4" ht="33.75" x14ac:dyDescent="0.3">
      <c r="B366" s="1024" t="s">
        <v>1652</v>
      </c>
      <c r="C366" s="1025">
        <v>776364</v>
      </c>
      <c r="D366" s="1026" t="s">
        <v>2382</v>
      </c>
    </row>
    <row r="367" spans="2:4" ht="33.75" x14ac:dyDescent="0.3">
      <c r="B367" s="1024" t="s">
        <v>1645</v>
      </c>
      <c r="C367" s="1025">
        <v>312404</v>
      </c>
      <c r="D367" s="1026" t="s">
        <v>2382</v>
      </c>
    </row>
    <row r="368" spans="2:4" ht="33.75" x14ac:dyDescent="0.3">
      <c r="B368" s="1024" t="s">
        <v>2516</v>
      </c>
      <c r="C368" s="1025">
        <v>200421</v>
      </c>
      <c r="D368" s="1026" t="s">
        <v>2382</v>
      </c>
    </row>
    <row r="369" spans="2:4" ht="33.75" x14ac:dyDescent="0.3">
      <c r="B369" s="1024" t="s">
        <v>2517</v>
      </c>
      <c r="C369" s="1025">
        <v>399999</v>
      </c>
      <c r="D369" s="1026" t="s">
        <v>2382</v>
      </c>
    </row>
    <row r="370" spans="2:4" ht="33.75" x14ac:dyDescent="0.3">
      <c r="B370" s="1024" t="s">
        <v>1480</v>
      </c>
      <c r="C370" s="1025">
        <v>387928</v>
      </c>
      <c r="D370" s="1026" t="s">
        <v>2382</v>
      </c>
    </row>
    <row r="371" spans="2:4" ht="33.75" x14ac:dyDescent="0.3">
      <c r="B371" s="1024" t="s">
        <v>1472</v>
      </c>
      <c r="C371" s="1025">
        <v>1520833</v>
      </c>
      <c r="D371" s="1026" t="s">
        <v>2382</v>
      </c>
    </row>
    <row r="372" spans="2:4" ht="22.5" x14ac:dyDescent="0.3">
      <c r="B372" s="1024" t="s">
        <v>1905</v>
      </c>
      <c r="C372" s="1025">
        <v>1318136</v>
      </c>
      <c r="D372" s="1026" t="s">
        <v>2382</v>
      </c>
    </row>
    <row r="373" spans="2:4" ht="22.5" x14ac:dyDescent="0.3">
      <c r="B373" s="1024" t="s">
        <v>1903</v>
      </c>
      <c r="C373" s="1025">
        <v>430442</v>
      </c>
      <c r="D373" s="1026" t="s">
        <v>2382</v>
      </c>
    </row>
    <row r="374" spans="2:4" ht="33.75" x14ac:dyDescent="0.3">
      <c r="B374" s="1024" t="s">
        <v>1685</v>
      </c>
      <c r="C374" s="1025">
        <v>416858</v>
      </c>
      <c r="D374" s="1026" t="s">
        <v>2382</v>
      </c>
    </row>
    <row r="375" spans="2:4" ht="45" x14ac:dyDescent="0.3">
      <c r="B375" s="1024" t="s">
        <v>1686</v>
      </c>
      <c r="C375" s="1025">
        <v>339278</v>
      </c>
      <c r="D375" s="1026" t="s">
        <v>2382</v>
      </c>
    </row>
    <row r="376" spans="2:4" ht="33.75" x14ac:dyDescent="0.3">
      <c r="B376" s="1024" t="s">
        <v>1702</v>
      </c>
      <c r="C376" s="1025">
        <v>565895</v>
      </c>
      <c r="D376" s="1026" t="s">
        <v>2382</v>
      </c>
    </row>
    <row r="377" spans="2:4" ht="22.5" x14ac:dyDescent="0.3">
      <c r="B377" s="1024" t="s">
        <v>2518</v>
      </c>
      <c r="C377" s="1025">
        <v>374454</v>
      </c>
      <c r="D377" s="1026" t="s">
        <v>2382</v>
      </c>
    </row>
    <row r="378" spans="2:4" ht="45" x14ac:dyDescent="0.3">
      <c r="B378" s="1024" t="s">
        <v>1703</v>
      </c>
      <c r="C378" s="1025">
        <v>321152</v>
      </c>
      <c r="D378" s="1026" t="s">
        <v>2382</v>
      </c>
    </row>
    <row r="379" spans="2:4" ht="33.75" x14ac:dyDescent="0.3">
      <c r="B379" s="1024" t="s">
        <v>2519</v>
      </c>
      <c r="C379" s="1025">
        <v>495649</v>
      </c>
      <c r="D379" s="1026" t="s">
        <v>2382</v>
      </c>
    </row>
    <row r="380" spans="2:4" ht="33.75" x14ac:dyDescent="0.3">
      <c r="B380" s="1024" t="s">
        <v>2520</v>
      </c>
      <c r="C380" s="1025">
        <v>198568</v>
      </c>
      <c r="D380" s="1026" t="s">
        <v>2382</v>
      </c>
    </row>
    <row r="381" spans="2:4" ht="33.75" x14ac:dyDescent="0.3">
      <c r="B381" s="1024" t="s">
        <v>2521</v>
      </c>
      <c r="C381" s="1025">
        <v>590273</v>
      </c>
      <c r="D381" s="1026" t="s">
        <v>2382</v>
      </c>
    </row>
    <row r="382" spans="2:4" ht="33.75" x14ac:dyDescent="0.3">
      <c r="B382" s="1024" t="s">
        <v>2522</v>
      </c>
      <c r="C382" s="1025">
        <v>425139</v>
      </c>
      <c r="D382" s="1026" t="s">
        <v>2382</v>
      </c>
    </row>
    <row r="383" spans="2:4" ht="33.75" x14ac:dyDescent="0.3">
      <c r="B383" s="1024" t="s">
        <v>1446</v>
      </c>
      <c r="C383" s="1025">
        <v>792592</v>
      </c>
      <c r="D383" s="1026" t="s">
        <v>2382</v>
      </c>
    </row>
    <row r="384" spans="2:4" ht="33.75" x14ac:dyDescent="0.3">
      <c r="B384" s="1024" t="s">
        <v>2523</v>
      </c>
      <c r="C384" s="1025">
        <v>601326</v>
      </c>
      <c r="D384" s="1026" t="s">
        <v>2382</v>
      </c>
    </row>
    <row r="385" spans="2:4" ht="33.75" x14ac:dyDescent="0.3">
      <c r="B385" s="1024" t="s">
        <v>1442</v>
      </c>
      <c r="C385" s="1025">
        <v>510613</v>
      </c>
      <c r="D385" s="1026" t="s">
        <v>2382</v>
      </c>
    </row>
    <row r="386" spans="2:4" ht="33.75" x14ac:dyDescent="0.3">
      <c r="B386" s="1024" t="s">
        <v>2099</v>
      </c>
      <c r="C386" s="1025">
        <v>284103</v>
      </c>
      <c r="D386" s="1026" t="s">
        <v>2382</v>
      </c>
    </row>
    <row r="387" spans="2:4" ht="33.75" x14ac:dyDescent="0.3">
      <c r="B387" s="1024" t="s">
        <v>2100</v>
      </c>
      <c r="C387" s="1025">
        <v>1005236</v>
      </c>
      <c r="D387" s="1026" t="s">
        <v>2382</v>
      </c>
    </row>
    <row r="388" spans="2:4" ht="33.75" x14ac:dyDescent="0.3">
      <c r="B388" s="1024" t="s">
        <v>2524</v>
      </c>
      <c r="C388" s="1025">
        <v>678111</v>
      </c>
      <c r="D388" s="1026" t="s">
        <v>2382</v>
      </c>
    </row>
    <row r="389" spans="2:4" ht="22.5" x14ac:dyDescent="0.3">
      <c r="B389" s="1024" t="s">
        <v>1593</v>
      </c>
      <c r="C389" s="1025">
        <v>319131</v>
      </c>
      <c r="D389" s="1026" t="s">
        <v>2382</v>
      </c>
    </row>
    <row r="390" spans="2:4" ht="22.5" x14ac:dyDescent="0.3">
      <c r="B390" s="1024" t="s">
        <v>1606</v>
      </c>
      <c r="C390" s="1025">
        <v>330494</v>
      </c>
      <c r="D390" s="1026" t="s">
        <v>2382</v>
      </c>
    </row>
    <row r="391" spans="2:4" ht="33.75" x14ac:dyDescent="0.3">
      <c r="B391" s="1024" t="s">
        <v>1592</v>
      </c>
      <c r="C391" s="1025">
        <v>146258</v>
      </c>
      <c r="D391" s="1026" t="s">
        <v>2382</v>
      </c>
    </row>
    <row r="392" spans="2:4" ht="33.75" x14ac:dyDescent="0.3">
      <c r="B392" s="1024" t="s">
        <v>1599</v>
      </c>
      <c r="C392" s="1025">
        <v>255938</v>
      </c>
      <c r="D392" s="1026" t="s">
        <v>2382</v>
      </c>
    </row>
    <row r="393" spans="2:4" ht="33.75" x14ac:dyDescent="0.3">
      <c r="B393" s="1024" t="s">
        <v>1598</v>
      </c>
      <c r="C393" s="1025">
        <v>143117</v>
      </c>
      <c r="D393" s="1026" t="s">
        <v>2382</v>
      </c>
    </row>
    <row r="394" spans="2:4" ht="33.75" x14ac:dyDescent="0.3">
      <c r="B394" s="1024" t="s">
        <v>1594</v>
      </c>
      <c r="C394" s="1025">
        <v>750466</v>
      </c>
      <c r="D394" s="1026" t="s">
        <v>2382</v>
      </c>
    </row>
    <row r="395" spans="2:4" ht="33.75" x14ac:dyDescent="0.3">
      <c r="B395" s="1024" t="s">
        <v>1976</v>
      </c>
      <c r="C395" s="1025">
        <v>695592</v>
      </c>
      <c r="D395" s="1026" t="s">
        <v>2382</v>
      </c>
    </row>
    <row r="396" spans="2:4" ht="22.5" x14ac:dyDescent="0.3">
      <c r="B396" s="1024" t="s">
        <v>1974</v>
      </c>
      <c r="C396" s="1025">
        <v>328741</v>
      </c>
      <c r="D396" s="1026" t="s">
        <v>2382</v>
      </c>
    </row>
    <row r="397" spans="2:4" ht="22.5" x14ac:dyDescent="0.3">
      <c r="B397" s="1024" t="s">
        <v>1972</v>
      </c>
      <c r="C397" s="1025">
        <v>452156</v>
      </c>
      <c r="D397" s="1026" t="s">
        <v>2382</v>
      </c>
    </row>
    <row r="398" spans="2:4" ht="33.75" x14ac:dyDescent="0.3">
      <c r="B398" s="1024" t="s">
        <v>2525</v>
      </c>
      <c r="C398" s="1025">
        <v>329199</v>
      </c>
      <c r="D398" s="1026" t="s">
        <v>2382</v>
      </c>
    </row>
    <row r="399" spans="2:4" ht="33.75" x14ac:dyDescent="0.3">
      <c r="B399" s="1024" t="s">
        <v>2126</v>
      </c>
      <c r="C399" s="1025">
        <v>86455</v>
      </c>
      <c r="D399" s="1026" t="s">
        <v>2382</v>
      </c>
    </row>
    <row r="400" spans="2:4" ht="33.75" x14ac:dyDescent="0.3">
      <c r="B400" s="1024" t="s">
        <v>2127</v>
      </c>
      <c r="C400" s="1025">
        <v>145636</v>
      </c>
      <c r="D400" s="1026" t="s">
        <v>2382</v>
      </c>
    </row>
    <row r="401" spans="2:4" ht="22.5" x14ac:dyDescent="0.3">
      <c r="B401" s="1024" t="s">
        <v>2526</v>
      </c>
      <c r="C401" s="1025">
        <v>713281</v>
      </c>
      <c r="D401" s="1026" t="s">
        <v>2382</v>
      </c>
    </row>
    <row r="402" spans="2:4" ht="33.75" x14ac:dyDescent="0.3">
      <c r="B402" s="1024" t="s">
        <v>2129</v>
      </c>
      <c r="C402" s="1025">
        <v>1022321</v>
      </c>
      <c r="D402" s="1026" t="s">
        <v>2382</v>
      </c>
    </row>
    <row r="403" spans="2:4" ht="33.75" x14ac:dyDescent="0.3">
      <c r="B403" s="1024" t="s">
        <v>2139</v>
      </c>
      <c r="C403" s="1025">
        <v>226441</v>
      </c>
      <c r="D403" s="1026" t="s">
        <v>2382</v>
      </c>
    </row>
    <row r="404" spans="2:4" ht="33.75" x14ac:dyDescent="0.3">
      <c r="B404" s="1024" t="s">
        <v>2141</v>
      </c>
      <c r="C404" s="1025">
        <v>369365</v>
      </c>
      <c r="D404" s="1026" t="s">
        <v>2382</v>
      </c>
    </row>
    <row r="405" spans="2:4" ht="33.75" x14ac:dyDescent="0.3">
      <c r="B405" s="1024" t="s">
        <v>2138</v>
      </c>
      <c r="C405" s="1025">
        <v>362117</v>
      </c>
      <c r="D405" s="1026" t="s">
        <v>2382</v>
      </c>
    </row>
    <row r="406" spans="2:4" ht="33.75" x14ac:dyDescent="0.3">
      <c r="B406" s="1024" t="s">
        <v>2135</v>
      </c>
      <c r="C406" s="1025">
        <v>707505</v>
      </c>
      <c r="D406" s="1026" t="s">
        <v>2382</v>
      </c>
    </row>
    <row r="407" spans="2:4" ht="33.75" x14ac:dyDescent="0.3">
      <c r="B407" s="1024" t="s">
        <v>2527</v>
      </c>
      <c r="C407" s="1025">
        <v>197039</v>
      </c>
      <c r="D407" s="1026" t="s">
        <v>2382</v>
      </c>
    </row>
    <row r="408" spans="2:4" ht="22.5" x14ac:dyDescent="0.3">
      <c r="B408" s="1024" t="s">
        <v>1678</v>
      </c>
      <c r="C408" s="1025">
        <v>385509</v>
      </c>
      <c r="D408" s="1026" t="s">
        <v>2382</v>
      </c>
    </row>
    <row r="409" spans="2:4" ht="33.75" x14ac:dyDescent="0.3">
      <c r="B409" s="1024" t="s">
        <v>1687</v>
      </c>
      <c r="C409" s="1025">
        <v>128536</v>
      </c>
      <c r="D409" s="1026" t="s">
        <v>2382</v>
      </c>
    </row>
    <row r="410" spans="2:4" ht="33.75" x14ac:dyDescent="0.3">
      <c r="B410" s="1024" t="s">
        <v>1701</v>
      </c>
      <c r="C410" s="1025">
        <v>1323316</v>
      </c>
      <c r="D410" s="1026" t="s">
        <v>2382</v>
      </c>
    </row>
    <row r="411" spans="2:4" ht="33.75" x14ac:dyDescent="0.3">
      <c r="B411" s="1024" t="s">
        <v>1422</v>
      </c>
      <c r="C411" s="1025">
        <v>1569480</v>
      </c>
      <c r="D411" s="1026" t="s">
        <v>2382</v>
      </c>
    </row>
    <row r="412" spans="2:4" ht="33.75" x14ac:dyDescent="0.3">
      <c r="B412" s="1024" t="s">
        <v>2528</v>
      </c>
      <c r="C412" s="1025">
        <v>605932</v>
      </c>
      <c r="D412" s="1026" t="s">
        <v>2382</v>
      </c>
    </row>
    <row r="413" spans="2:4" ht="33.75" x14ac:dyDescent="0.3">
      <c r="B413" s="1024" t="s">
        <v>2529</v>
      </c>
      <c r="C413" s="1025">
        <v>83505</v>
      </c>
      <c r="D413" s="1026" t="s">
        <v>2382</v>
      </c>
    </row>
    <row r="414" spans="2:4" ht="33.75" x14ac:dyDescent="0.3">
      <c r="B414" s="1024" t="s">
        <v>1659</v>
      </c>
      <c r="C414" s="1025">
        <v>63264</v>
      </c>
      <c r="D414" s="1026" t="s">
        <v>2382</v>
      </c>
    </row>
    <row r="415" spans="2:4" ht="33.75" x14ac:dyDescent="0.3">
      <c r="B415" s="1024" t="s">
        <v>1668</v>
      </c>
      <c r="C415" s="1025">
        <v>266046</v>
      </c>
      <c r="D415" s="1026" t="s">
        <v>2382</v>
      </c>
    </row>
    <row r="416" spans="2:4" ht="33.75" x14ac:dyDescent="0.3">
      <c r="B416" s="1024" t="s">
        <v>1669</v>
      </c>
      <c r="C416" s="1025">
        <v>357530</v>
      </c>
      <c r="D416" s="1026" t="s">
        <v>2382</v>
      </c>
    </row>
    <row r="417" spans="2:4" ht="33.75" x14ac:dyDescent="0.3">
      <c r="B417" s="1024" t="s">
        <v>1672</v>
      </c>
      <c r="C417" s="1025">
        <v>213721</v>
      </c>
      <c r="D417" s="1026" t="s">
        <v>2382</v>
      </c>
    </row>
    <row r="418" spans="2:4" ht="33.75" x14ac:dyDescent="0.3">
      <c r="B418" s="1024" t="s">
        <v>1674</v>
      </c>
      <c r="C418" s="1025">
        <v>359240</v>
      </c>
      <c r="D418" s="1026" t="s">
        <v>2382</v>
      </c>
    </row>
    <row r="419" spans="2:4" ht="33.75" x14ac:dyDescent="0.3">
      <c r="B419" s="1024" t="s">
        <v>1673</v>
      </c>
      <c r="C419" s="1025">
        <v>166808</v>
      </c>
      <c r="D419" s="1026" t="s">
        <v>2382</v>
      </c>
    </row>
    <row r="420" spans="2:4" ht="33.75" x14ac:dyDescent="0.3">
      <c r="B420" s="1024" t="s">
        <v>1677</v>
      </c>
      <c r="C420" s="1025">
        <v>720172</v>
      </c>
      <c r="D420" s="1026" t="s">
        <v>2382</v>
      </c>
    </row>
    <row r="421" spans="2:4" ht="33.75" x14ac:dyDescent="0.3">
      <c r="B421" s="1024" t="s">
        <v>1680</v>
      </c>
      <c r="C421" s="1025">
        <v>579854</v>
      </c>
      <c r="D421" s="1026" t="s">
        <v>2382</v>
      </c>
    </row>
    <row r="422" spans="2:4" ht="33.75" x14ac:dyDescent="0.3">
      <c r="B422" s="1024" t="s">
        <v>1683</v>
      </c>
      <c r="C422" s="1025">
        <v>569911</v>
      </c>
      <c r="D422" s="1026" t="s">
        <v>2382</v>
      </c>
    </row>
    <row r="423" spans="2:4" ht="22.5" x14ac:dyDescent="0.3">
      <c r="B423" s="1024" t="s">
        <v>1650</v>
      </c>
      <c r="C423" s="1025">
        <v>218154</v>
      </c>
      <c r="D423" s="1026" t="s">
        <v>2382</v>
      </c>
    </row>
    <row r="424" spans="2:4" ht="33.75" x14ac:dyDescent="0.3">
      <c r="B424" s="1024" t="s">
        <v>1704</v>
      </c>
      <c r="C424" s="1025">
        <v>129310</v>
      </c>
      <c r="D424" s="1026" t="s">
        <v>2382</v>
      </c>
    </row>
    <row r="425" spans="2:4" ht="33.75" x14ac:dyDescent="0.3">
      <c r="B425" s="1024" t="s">
        <v>1637</v>
      </c>
      <c r="C425" s="1025">
        <v>326238</v>
      </c>
      <c r="D425" s="1026" t="s">
        <v>2382</v>
      </c>
    </row>
    <row r="426" spans="2:4" ht="33.75" x14ac:dyDescent="0.3">
      <c r="B426" s="1024" t="s">
        <v>1684</v>
      </c>
      <c r="C426" s="1025">
        <v>1254247</v>
      </c>
      <c r="D426" s="1026" t="s">
        <v>2382</v>
      </c>
    </row>
    <row r="427" spans="2:4" ht="33.75" x14ac:dyDescent="0.3">
      <c r="B427" s="1024" t="s">
        <v>2530</v>
      </c>
      <c r="C427" s="1025">
        <v>1706718</v>
      </c>
      <c r="D427" s="1026" t="s">
        <v>2382</v>
      </c>
    </row>
    <row r="428" spans="2:4" ht="22.5" x14ac:dyDescent="0.3">
      <c r="B428" s="1024" t="s">
        <v>2531</v>
      </c>
      <c r="C428" s="1025">
        <v>1343137</v>
      </c>
      <c r="D428" s="1026" t="s">
        <v>2382</v>
      </c>
    </row>
    <row r="429" spans="2:4" ht="33.75" x14ac:dyDescent="0.3">
      <c r="B429" s="1024" t="s">
        <v>1605</v>
      </c>
      <c r="C429" s="1025">
        <v>644966</v>
      </c>
      <c r="D429" s="1026" t="s">
        <v>2382</v>
      </c>
    </row>
    <row r="430" spans="2:4" ht="22.5" x14ac:dyDescent="0.3">
      <c r="B430" s="1024" t="s">
        <v>1493</v>
      </c>
      <c r="C430" s="1025">
        <v>607642</v>
      </c>
      <c r="D430" s="1026" t="s">
        <v>2382</v>
      </c>
    </row>
    <row r="431" spans="2:4" ht="33.75" x14ac:dyDescent="0.3">
      <c r="B431" s="1024" t="s">
        <v>1491</v>
      </c>
      <c r="C431" s="1025">
        <v>803576</v>
      </c>
      <c r="D431" s="1026" t="s">
        <v>2382</v>
      </c>
    </row>
    <row r="432" spans="2:4" ht="22.5" x14ac:dyDescent="0.3">
      <c r="B432" s="1024" t="s">
        <v>1494</v>
      </c>
      <c r="C432" s="1025">
        <v>293208</v>
      </c>
      <c r="D432" s="1026" t="s">
        <v>2382</v>
      </c>
    </row>
    <row r="433" spans="2:4" ht="33.75" x14ac:dyDescent="0.3">
      <c r="B433" s="1024" t="s">
        <v>1916</v>
      </c>
      <c r="C433" s="1025">
        <v>858727</v>
      </c>
      <c r="D433" s="1026" t="s">
        <v>2382</v>
      </c>
    </row>
    <row r="434" spans="2:4" ht="33.75" x14ac:dyDescent="0.3">
      <c r="B434" s="1024" t="s">
        <v>1914</v>
      </c>
      <c r="C434" s="1025">
        <v>887333</v>
      </c>
      <c r="D434" s="1026" t="s">
        <v>2382</v>
      </c>
    </row>
    <row r="435" spans="2:4" ht="33.75" x14ac:dyDescent="0.3">
      <c r="B435" s="1024" t="s">
        <v>1803</v>
      </c>
      <c r="C435" s="1025">
        <v>570612</v>
      </c>
      <c r="D435" s="1026" t="s">
        <v>2382</v>
      </c>
    </row>
    <row r="436" spans="2:4" ht="33.75" x14ac:dyDescent="0.3">
      <c r="B436" s="1024" t="s">
        <v>1801</v>
      </c>
      <c r="C436" s="1025">
        <v>1260530</v>
      </c>
      <c r="D436" s="1026" t="s">
        <v>2382</v>
      </c>
    </row>
    <row r="437" spans="2:4" ht="33.75" x14ac:dyDescent="0.3">
      <c r="B437" s="1024" t="s">
        <v>1634</v>
      </c>
      <c r="C437" s="1025">
        <v>1211277</v>
      </c>
      <c r="D437" s="1026" t="s">
        <v>2382</v>
      </c>
    </row>
    <row r="438" spans="2:4" ht="33.75" x14ac:dyDescent="0.3">
      <c r="B438" s="1024" t="s">
        <v>2042</v>
      </c>
      <c r="C438" s="1025">
        <v>872530</v>
      </c>
      <c r="D438" s="1026" t="s">
        <v>2382</v>
      </c>
    </row>
    <row r="439" spans="2:4" ht="33.75" x14ac:dyDescent="0.3">
      <c r="B439" s="1024" t="s">
        <v>2037</v>
      </c>
      <c r="C439" s="1025">
        <v>173336</v>
      </c>
      <c r="D439" s="1026" t="s">
        <v>2382</v>
      </c>
    </row>
    <row r="440" spans="2:4" ht="33.75" x14ac:dyDescent="0.3">
      <c r="B440" s="1024" t="s">
        <v>2036</v>
      </c>
      <c r="C440" s="1025">
        <v>135783</v>
      </c>
      <c r="D440" s="1026" t="s">
        <v>2382</v>
      </c>
    </row>
    <row r="441" spans="2:4" ht="33.75" x14ac:dyDescent="0.3">
      <c r="B441" s="1024" t="s">
        <v>2101</v>
      </c>
      <c r="C441" s="1025">
        <v>242438</v>
      </c>
      <c r="D441" s="1026" t="s">
        <v>2382</v>
      </c>
    </row>
    <row r="442" spans="2:4" ht="33.75" x14ac:dyDescent="0.3">
      <c r="B442" s="1024" t="s">
        <v>2102</v>
      </c>
      <c r="C442" s="1025">
        <v>258869</v>
      </c>
      <c r="D442" s="1026" t="s">
        <v>2382</v>
      </c>
    </row>
    <row r="443" spans="2:4" ht="33.75" x14ac:dyDescent="0.3">
      <c r="B443" s="1024" t="s">
        <v>2532</v>
      </c>
      <c r="C443" s="1025">
        <v>516137</v>
      </c>
      <c r="D443" s="1026" t="s">
        <v>2382</v>
      </c>
    </row>
    <row r="444" spans="2:4" ht="33.75" x14ac:dyDescent="0.3">
      <c r="B444" s="1024" t="s">
        <v>2105</v>
      </c>
      <c r="C444" s="1025">
        <v>798666</v>
      </c>
      <c r="D444" s="1026" t="s">
        <v>2382</v>
      </c>
    </row>
    <row r="445" spans="2:4" ht="22.5" x14ac:dyDescent="0.3">
      <c r="B445" s="1024" t="s">
        <v>1337</v>
      </c>
      <c r="C445" s="1025">
        <v>742259</v>
      </c>
      <c r="D445" s="1026" t="s">
        <v>2382</v>
      </c>
    </row>
    <row r="446" spans="2:4" ht="22.5" x14ac:dyDescent="0.3">
      <c r="B446" s="1024" t="s">
        <v>1398</v>
      </c>
      <c r="C446" s="1025">
        <v>617408</v>
      </c>
      <c r="D446" s="1026" t="s">
        <v>2382</v>
      </c>
    </row>
    <row r="447" spans="2:4" ht="22.5" x14ac:dyDescent="0.3">
      <c r="B447" s="1024" t="s">
        <v>1997</v>
      </c>
      <c r="C447" s="1025">
        <v>329452</v>
      </c>
      <c r="D447" s="1026" t="s">
        <v>2382</v>
      </c>
    </row>
    <row r="448" spans="2:4" ht="33.75" x14ac:dyDescent="0.3">
      <c r="B448" s="1024" t="s">
        <v>1998</v>
      </c>
      <c r="C448" s="1025">
        <v>41524</v>
      </c>
      <c r="D448" s="1026" t="s">
        <v>2382</v>
      </c>
    </row>
    <row r="449" spans="2:4" ht="33.75" x14ac:dyDescent="0.3">
      <c r="B449" s="1024" t="s">
        <v>1999</v>
      </c>
      <c r="C449" s="1025">
        <v>273699</v>
      </c>
      <c r="D449" s="1026" t="s">
        <v>2382</v>
      </c>
    </row>
    <row r="450" spans="2:4" ht="22.5" x14ac:dyDescent="0.3">
      <c r="B450" s="1024" t="s">
        <v>1476</v>
      </c>
      <c r="C450" s="1025">
        <v>217947</v>
      </c>
      <c r="D450" s="1026" t="s">
        <v>2382</v>
      </c>
    </row>
    <row r="451" spans="2:4" ht="22.5" x14ac:dyDescent="0.3">
      <c r="B451" s="1024" t="s">
        <v>1478</v>
      </c>
      <c r="C451" s="1025">
        <v>156494</v>
      </c>
      <c r="D451" s="1026" t="s">
        <v>2382</v>
      </c>
    </row>
    <row r="452" spans="2:4" ht="33.75" x14ac:dyDescent="0.3">
      <c r="B452" s="1024" t="s">
        <v>1483</v>
      </c>
      <c r="C452" s="1025">
        <v>1417923</v>
      </c>
      <c r="D452" s="1026" t="s">
        <v>2382</v>
      </c>
    </row>
    <row r="453" spans="2:4" ht="22.5" x14ac:dyDescent="0.3">
      <c r="B453" s="1024" t="s">
        <v>2533</v>
      </c>
      <c r="C453" s="1025">
        <v>192808</v>
      </c>
      <c r="D453" s="1026" t="s">
        <v>2382</v>
      </c>
    </row>
    <row r="454" spans="2:4" ht="33.75" x14ac:dyDescent="0.3">
      <c r="B454" s="1024" t="s">
        <v>2534</v>
      </c>
      <c r="C454" s="1025">
        <v>1892795</v>
      </c>
      <c r="D454" s="1026" t="s">
        <v>2382</v>
      </c>
    </row>
    <row r="455" spans="2:4" ht="33.75" x14ac:dyDescent="0.3">
      <c r="B455" s="1024" t="s">
        <v>1696</v>
      </c>
      <c r="C455" s="1025">
        <v>1135409</v>
      </c>
      <c r="D455" s="1026" t="s">
        <v>2382</v>
      </c>
    </row>
    <row r="456" spans="2:4" ht="33.75" x14ac:dyDescent="0.3">
      <c r="B456" s="1024" t="s">
        <v>1665</v>
      </c>
      <c r="C456" s="1025">
        <v>521308</v>
      </c>
      <c r="D456" s="1026" t="s">
        <v>2382</v>
      </c>
    </row>
    <row r="457" spans="2:4" ht="22.5" x14ac:dyDescent="0.3">
      <c r="B457" s="1024" t="s">
        <v>1643</v>
      </c>
      <c r="C457" s="1025">
        <v>85937</v>
      </c>
      <c r="D457" s="1026" t="s">
        <v>2382</v>
      </c>
    </row>
    <row r="458" spans="2:4" ht="22.5" x14ac:dyDescent="0.3">
      <c r="B458" s="1024" t="s">
        <v>1651</v>
      </c>
      <c r="C458" s="1025">
        <v>208906</v>
      </c>
      <c r="D458" s="1026" t="s">
        <v>2382</v>
      </c>
    </row>
    <row r="459" spans="2:4" ht="22.5" x14ac:dyDescent="0.3">
      <c r="B459" s="1024" t="s">
        <v>1785</v>
      </c>
      <c r="C459" s="1025">
        <v>1625084</v>
      </c>
      <c r="D459" s="1026" t="s">
        <v>2382</v>
      </c>
    </row>
    <row r="460" spans="2:4" ht="33.75" x14ac:dyDescent="0.3">
      <c r="B460" s="1024" t="s">
        <v>2128</v>
      </c>
      <c r="C460" s="1025">
        <v>88175</v>
      </c>
      <c r="D460" s="1026" t="s">
        <v>2382</v>
      </c>
    </row>
    <row r="461" spans="2:4" ht="33.75" x14ac:dyDescent="0.3">
      <c r="B461" s="1024" t="s">
        <v>2137</v>
      </c>
      <c r="C461" s="1025">
        <v>926782</v>
      </c>
      <c r="D461" s="1026" t="s">
        <v>2382</v>
      </c>
    </row>
    <row r="462" spans="2:4" ht="45" x14ac:dyDescent="0.3">
      <c r="B462" s="1024" t="s">
        <v>2535</v>
      </c>
      <c r="C462" s="1025">
        <v>694379</v>
      </c>
      <c r="D462" s="1026" t="s">
        <v>2382</v>
      </c>
    </row>
    <row r="463" spans="2:4" ht="33.75" x14ac:dyDescent="0.3">
      <c r="B463" s="1024" t="s">
        <v>1695</v>
      </c>
      <c r="C463" s="1025">
        <v>84645</v>
      </c>
      <c r="D463" s="1026" t="s">
        <v>2382</v>
      </c>
    </row>
    <row r="464" spans="2:4" ht="33.75" x14ac:dyDescent="0.3">
      <c r="B464" s="1024" t="s">
        <v>1662</v>
      </c>
      <c r="C464" s="1025">
        <v>242180</v>
      </c>
      <c r="D464" s="1026" t="s">
        <v>2382</v>
      </c>
    </row>
    <row r="465" spans="2:4" ht="33.75" x14ac:dyDescent="0.3">
      <c r="B465" s="1024" t="s">
        <v>1707</v>
      </c>
      <c r="C465" s="1025">
        <v>1295112</v>
      </c>
      <c r="D465" s="1026" t="s">
        <v>2382</v>
      </c>
    </row>
    <row r="466" spans="2:4" ht="33.75" x14ac:dyDescent="0.3">
      <c r="B466" s="1024" t="s">
        <v>2536</v>
      </c>
      <c r="C466" s="1025">
        <v>313348</v>
      </c>
      <c r="D466" s="1026" t="s">
        <v>2382</v>
      </c>
    </row>
    <row r="467" spans="2:4" ht="33.75" x14ac:dyDescent="0.3">
      <c r="B467" s="1024" t="s">
        <v>2104</v>
      </c>
      <c r="C467" s="1025">
        <v>1109719</v>
      </c>
      <c r="D467" s="1026" t="s">
        <v>2382</v>
      </c>
    </row>
    <row r="468" spans="2:4" ht="22.5" x14ac:dyDescent="0.3">
      <c r="B468" s="1024" t="s">
        <v>1485</v>
      </c>
      <c r="C468" s="1025">
        <v>1020263</v>
      </c>
      <c r="D468" s="1026" t="s">
        <v>2382</v>
      </c>
    </row>
    <row r="469" spans="2:4" ht="33.75" x14ac:dyDescent="0.3">
      <c r="B469" s="1024" t="s">
        <v>1481</v>
      </c>
      <c r="C469" s="1025">
        <v>360330</v>
      </c>
      <c r="D469" s="1026" t="s">
        <v>2382</v>
      </c>
    </row>
    <row r="470" spans="2:4" ht="33.75" x14ac:dyDescent="0.3">
      <c r="B470" s="1024" t="s">
        <v>2537</v>
      </c>
      <c r="C470" s="1025">
        <v>465009</v>
      </c>
      <c r="D470" s="1026" t="s">
        <v>2382</v>
      </c>
    </row>
    <row r="471" spans="2:4" ht="33.75" x14ac:dyDescent="0.3">
      <c r="B471" s="1024" t="s">
        <v>1799</v>
      </c>
      <c r="C471" s="1025">
        <v>704831</v>
      </c>
      <c r="D471" s="1026" t="s">
        <v>2382</v>
      </c>
    </row>
    <row r="472" spans="2:4" ht="33.75" x14ac:dyDescent="0.3">
      <c r="B472" s="1024" t="s">
        <v>1797</v>
      </c>
      <c r="C472" s="1025">
        <v>68645</v>
      </c>
      <c r="D472" s="1026" t="s">
        <v>2382</v>
      </c>
    </row>
    <row r="473" spans="2:4" ht="33.75" x14ac:dyDescent="0.3">
      <c r="B473" s="1024" t="s">
        <v>1798</v>
      </c>
      <c r="C473" s="1025">
        <v>337073</v>
      </c>
      <c r="D473" s="1026" t="s">
        <v>2382</v>
      </c>
    </row>
    <row r="474" spans="2:4" ht="33.75" x14ac:dyDescent="0.3">
      <c r="B474" s="1024" t="s">
        <v>1800</v>
      </c>
      <c r="C474" s="1025">
        <v>686183</v>
      </c>
      <c r="D474" s="1026" t="s">
        <v>2382</v>
      </c>
    </row>
    <row r="475" spans="2:4" ht="33.75" x14ac:dyDescent="0.3">
      <c r="B475" s="1024" t="s">
        <v>1796</v>
      </c>
      <c r="C475" s="1025">
        <v>1267882</v>
      </c>
      <c r="D475" s="1026" t="s">
        <v>2382</v>
      </c>
    </row>
    <row r="476" spans="2:4" ht="33.75" x14ac:dyDescent="0.3">
      <c r="B476" s="1024" t="s">
        <v>1802</v>
      </c>
      <c r="C476" s="1025">
        <v>606928</v>
      </c>
      <c r="D476" s="1026" t="s">
        <v>2382</v>
      </c>
    </row>
    <row r="477" spans="2:4" ht="22.5" x14ac:dyDescent="0.3">
      <c r="B477" s="1024" t="s">
        <v>2538</v>
      </c>
      <c r="C477" s="1025">
        <v>616015</v>
      </c>
      <c r="D477" s="1026" t="s">
        <v>2382</v>
      </c>
    </row>
    <row r="478" spans="2:4" ht="33.75" x14ac:dyDescent="0.3">
      <c r="B478" s="1024" t="s">
        <v>1699</v>
      </c>
      <c r="C478" s="1025">
        <v>875527</v>
      </c>
      <c r="D478" s="1026" t="s">
        <v>2382</v>
      </c>
    </row>
    <row r="479" spans="2:4" ht="33.75" x14ac:dyDescent="0.3">
      <c r="B479" s="1024" t="s">
        <v>1689</v>
      </c>
      <c r="C479" s="1025">
        <v>488443</v>
      </c>
      <c r="D479" s="1026" t="s">
        <v>2382</v>
      </c>
    </row>
    <row r="480" spans="2:4" ht="33.75" x14ac:dyDescent="0.3">
      <c r="B480" s="1024" t="s">
        <v>2539</v>
      </c>
      <c r="C480" s="1025">
        <v>442348</v>
      </c>
      <c r="D480" s="1026" t="s">
        <v>2382</v>
      </c>
    </row>
    <row r="481" spans="2:4" ht="22.5" x14ac:dyDescent="0.3">
      <c r="B481" s="1024" t="s">
        <v>1549</v>
      </c>
      <c r="C481" s="1025">
        <v>300540</v>
      </c>
      <c r="D481" s="1026" t="s">
        <v>2382</v>
      </c>
    </row>
    <row r="482" spans="2:4" ht="22.5" x14ac:dyDescent="0.3">
      <c r="B482" s="1024" t="s">
        <v>1597</v>
      </c>
      <c r="C482" s="1025">
        <v>516210</v>
      </c>
      <c r="D482" s="1026" t="s">
        <v>2382</v>
      </c>
    </row>
    <row r="483" spans="2:4" ht="33.75" x14ac:dyDescent="0.3">
      <c r="B483" s="1024" t="s">
        <v>1595</v>
      </c>
      <c r="C483" s="1025">
        <v>471948</v>
      </c>
      <c r="D483" s="1026" t="s">
        <v>2382</v>
      </c>
    </row>
    <row r="484" spans="2:4" ht="22.5" x14ac:dyDescent="0.3">
      <c r="B484" s="1024" t="s">
        <v>1915</v>
      </c>
      <c r="C484" s="1025">
        <v>337732</v>
      </c>
      <c r="D484" s="1026" t="s">
        <v>2382</v>
      </c>
    </row>
    <row r="485" spans="2:4" ht="33.75" x14ac:dyDescent="0.3">
      <c r="B485" s="1024" t="s">
        <v>1917</v>
      </c>
      <c r="C485" s="1025">
        <v>613763</v>
      </c>
      <c r="D485" s="1026" t="s">
        <v>2382</v>
      </c>
    </row>
    <row r="486" spans="2:4" ht="22.5" x14ac:dyDescent="0.3">
      <c r="B486" s="1024" t="s">
        <v>2540</v>
      </c>
      <c r="C486" s="1025">
        <v>950367</v>
      </c>
      <c r="D486" s="1026" t="s">
        <v>2382</v>
      </c>
    </row>
    <row r="487" spans="2:4" ht="33.75" x14ac:dyDescent="0.3">
      <c r="B487" s="1024" t="s">
        <v>2541</v>
      </c>
      <c r="C487" s="1025">
        <v>931867</v>
      </c>
      <c r="D487" s="1026" t="s">
        <v>2382</v>
      </c>
    </row>
    <row r="488" spans="2:4" ht="33.75" x14ac:dyDescent="0.3">
      <c r="B488" s="1024" t="s">
        <v>1521</v>
      </c>
      <c r="C488" s="1025">
        <v>568919</v>
      </c>
      <c r="D488" s="1026" t="s">
        <v>2382</v>
      </c>
    </row>
    <row r="489" spans="2:4" ht="22.5" x14ac:dyDescent="0.3">
      <c r="B489" s="1024" t="s">
        <v>2542</v>
      </c>
      <c r="C489" s="1025">
        <v>207392</v>
      </c>
      <c r="D489" s="1026" t="s">
        <v>2382</v>
      </c>
    </row>
    <row r="490" spans="2:4" ht="33.75" x14ac:dyDescent="0.3">
      <c r="B490" s="1024" t="s">
        <v>2543</v>
      </c>
      <c r="C490" s="1025">
        <v>1146257</v>
      </c>
      <c r="D490" s="1026" t="s">
        <v>2382</v>
      </c>
    </row>
    <row r="491" spans="2:4" ht="33.75" x14ac:dyDescent="0.3">
      <c r="B491" s="1024" t="s">
        <v>1603</v>
      </c>
      <c r="C491" s="1025">
        <v>2019449</v>
      </c>
      <c r="D491" s="1026" t="s">
        <v>2382</v>
      </c>
    </row>
    <row r="492" spans="2:4" ht="33.75" x14ac:dyDescent="0.3">
      <c r="B492" s="1024" t="s">
        <v>1379</v>
      </c>
      <c r="C492" s="1025">
        <v>795967</v>
      </c>
      <c r="D492" s="1026" t="s">
        <v>2382</v>
      </c>
    </row>
    <row r="493" spans="2:4" ht="33.75" x14ac:dyDescent="0.3">
      <c r="B493" s="1024" t="s">
        <v>1380</v>
      </c>
      <c r="C493" s="1025">
        <v>128668</v>
      </c>
      <c r="D493" s="1026" t="s">
        <v>2382</v>
      </c>
    </row>
    <row r="494" spans="2:4" ht="33.75" x14ac:dyDescent="0.3">
      <c r="B494" s="1024" t="s">
        <v>1382</v>
      </c>
      <c r="C494" s="1025">
        <v>729399</v>
      </c>
      <c r="D494" s="1026" t="s">
        <v>2382</v>
      </c>
    </row>
    <row r="495" spans="2:4" ht="33.75" x14ac:dyDescent="0.3">
      <c r="B495" s="1024" t="s">
        <v>1657</v>
      </c>
      <c r="C495" s="1025">
        <v>111056</v>
      </c>
      <c r="D495" s="1026" t="s">
        <v>2382</v>
      </c>
    </row>
    <row r="496" spans="2:4" ht="22.5" x14ac:dyDescent="0.3">
      <c r="B496" s="1024" t="s">
        <v>1698</v>
      </c>
      <c r="C496" s="1025">
        <v>148858</v>
      </c>
      <c r="D496" s="1026" t="s">
        <v>2382</v>
      </c>
    </row>
    <row r="497" spans="2:4" ht="33.75" x14ac:dyDescent="0.3">
      <c r="B497" s="1024" t="s">
        <v>2544</v>
      </c>
      <c r="C497" s="1025">
        <v>243044</v>
      </c>
      <c r="D497" s="1026" t="s">
        <v>2382</v>
      </c>
    </row>
    <row r="498" spans="2:4" ht="33.75" x14ac:dyDescent="0.3">
      <c r="B498" s="1024" t="s">
        <v>1635</v>
      </c>
      <c r="C498" s="1025">
        <v>1211277</v>
      </c>
      <c r="D498" s="1026" t="s">
        <v>2382</v>
      </c>
    </row>
    <row r="499" spans="2:4" ht="22.5" x14ac:dyDescent="0.3">
      <c r="B499" s="1024" t="s">
        <v>2545</v>
      </c>
      <c r="C499" s="1025">
        <v>802096.77839999995</v>
      </c>
      <c r="D499" s="1026" t="s">
        <v>2546</v>
      </c>
    </row>
    <row r="500" spans="2:4" ht="45" x14ac:dyDescent="0.3">
      <c r="B500" s="1024" t="s">
        <v>1359</v>
      </c>
      <c r="C500" s="1025">
        <v>818948.75959999999</v>
      </c>
      <c r="D500" s="1026" t="s">
        <v>2546</v>
      </c>
    </row>
    <row r="501" spans="2:4" ht="33.75" x14ac:dyDescent="0.3">
      <c r="B501" s="1024" t="s">
        <v>1385</v>
      </c>
      <c r="C501" s="1025">
        <v>846895.81599999988</v>
      </c>
      <c r="D501" s="1026" t="s">
        <v>2546</v>
      </c>
    </row>
    <row r="502" spans="2:4" ht="33.75" x14ac:dyDescent="0.3">
      <c r="B502" s="1024" t="s">
        <v>1429</v>
      </c>
      <c r="C502" s="1025">
        <v>846828.57079999999</v>
      </c>
      <c r="D502" s="1026" t="s">
        <v>2546</v>
      </c>
    </row>
    <row r="503" spans="2:4" ht="33.75" x14ac:dyDescent="0.3">
      <c r="B503" s="1024" t="s">
        <v>1429</v>
      </c>
      <c r="C503" s="1025">
        <v>61236.968399999991</v>
      </c>
      <c r="D503" s="1026" t="s">
        <v>2546</v>
      </c>
    </row>
    <row r="504" spans="2:4" ht="45" x14ac:dyDescent="0.3">
      <c r="B504" s="1024" t="s">
        <v>1352</v>
      </c>
      <c r="C504" s="1025">
        <v>753632.08279999986</v>
      </c>
      <c r="D504" s="1026" t="s">
        <v>2546</v>
      </c>
    </row>
    <row r="505" spans="2:4" ht="22.5" x14ac:dyDescent="0.3">
      <c r="B505" s="1024" t="s">
        <v>2220</v>
      </c>
      <c r="C505" s="1025">
        <v>803197.76919999998</v>
      </c>
      <c r="D505" s="1026" t="s">
        <v>2546</v>
      </c>
    </row>
    <row r="506" spans="2:4" ht="45" x14ac:dyDescent="0.3">
      <c r="B506" s="1024" t="s">
        <v>1889</v>
      </c>
      <c r="C506" s="1025">
        <v>846677.97959999996</v>
      </c>
      <c r="D506" s="1026" t="s">
        <v>2546</v>
      </c>
    </row>
    <row r="507" spans="2:4" ht="45" x14ac:dyDescent="0.3">
      <c r="B507" s="1024" t="s">
        <v>1889</v>
      </c>
      <c r="C507" s="1025">
        <v>28112.124399999997</v>
      </c>
      <c r="D507" s="1026" t="s">
        <v>2546</v>
      </c>
    </row>
    <row r="508" spans="2:4" ht="33.75" x14ac:dyDescent="0.3">
      <c r="B508" s="1024" t="s">
        <v>1306</v>
      </c>
      <c r="C508" s="1025">
        <v>846543.22239999997</v>
      </c>
      <c r="D508" s="1026" t="s">
        <v>2546</v>
      </c>
    </row>
    <row r="509" spans="2:4" ht="45" x14ac:dyDescent="0.3">
      <c r="B509" s="1024" t="s">
        <v>1563</v>
      </c>
      <c r="C509" s="1025">
        <v>846418.3483999999</v>
      </c>
      <c r="D509" s="1026" t="s">
        <v>2546</v>
      </c>
    </row>
    <row r="510" spans="2:4" ht="33.75" x14ac:dyDescent="0.3">
      <c r="B510" s="1024" t="s">
        <v>1420</v>
      </c>
      <c r="C510" s="1025">
        <v>845224.42999999993</v>
      </c>
      <c r="D510" s="1026" t="s">
        <v>2546</v>
      </c>
    </row>
    <row r="511" spans="2:4" ht="33.75" x14ac:dyDescent="0.3">
      <c r="B511" s="1024" t="s">
        <v>1420</v>
      </c>
      <c r="C511" s="1025">
        <v>14115.517999999998</v>
      </c>
      <c r="D511" s="1026" t="s">
        <v>2546</v>
      </c>
    </row>
    <row r="512" spans="2:4" ht="33.75" x14ac:dyDescent="0.3">
      <c r="B512" s="1024" t="s">
        <v>1890</v>
      </c>
      <c r="C512" s="1025">
        <v>837739.68079999997</v>
      </c>
      <c r="D512" s="1026" t="s">
        <v>2546</v>
      </c>
    </row>
    <row r="513" spans="2:4" ht="33.75" x14ac:dyDescent="0.3">
      <c r="B513" s="1024" t="s">
        <v>2165</v>
      </c>
      <c r="C513" s="1025">
        <v>686955.94400000002</v>
      </c>
      <c r="D513" s="1026" t="s">
        <v>2546</v>
      </c>
    </row>
    <row r="514" spans="2:4" ht="33.75" x14ac:dyDescent="0.3">
      <c r="B514" s="1024" t="s">
        <v>1309</v>
      </c>
      <c r="C514" s="1025">
        <v>824676.56119999988</v>
      </c>
      <c r="D514" s="1026" t="s">
        <v>2546</v>
      </c>
    </row>
    <row r="515" spans="2:4" ht="33.75" x14ac:dyDescent="0.3">
      <c r="B515" s="1024" t="s">
        <v>1305</v>
      </c>
      <c r="C515" s="1025">
        <v>847238.93239999993</v>
      </c>
      <c r="D515" s="1026" t="s">
        <v>2546</v>
      </c>
    </row>
    <row r="516" spans="2:4" ht="45" x14ac:dyDescent="0.3">
      <c r="B516" s="1024" t="s">
        <v>1353</v>
      </c>
      <c r="C516" s="1025">
        <v>847239.36159999995</v>
      </c>
      <c r="D516" s="1026" t="s">
        <v>2546</v>
      </c>
    </row>
    <row r="517" spans="2:4" ht="33.75" x14ac:dyDescent="0.3">
      <c r="B517" s="1024" t="s">
        <v>1360</v>
      </c>
      <c r="C517" s="1025">
        <v>847250.8456</v>
      </c>
      <c r="D517" s="1026" t="s">
        <v>2546</v>
      </c>
    </row>
    <row r="518" spans="2:4" ht="33.75" x14ac:dyDescent="0.3">
      <c r="B518" s="1024" t="s">
        <v>2240</v>
      </c>
      <c r="C518" s="1025">
        <v>846908.23959999997</v>
      </c>
      <c r="D518" s="1026" t="s">
        <v>2546</v>
      </c>
    </row>
    <row r="519" spans="2:4" ht="33.75" x14ac:dyDescent="0.3">
      <c r="B519" s="1024" t="s">
        <v>2221</v>
      </c>
      <c r="C519" s="1025">
        <v>847119.89319999993</v>
      </c>
      <c r="D519" s="1026" t="s">
        <v>2546</v>
      </c>
    </row>
    <row r="520" spans="2:4" ht="33.75" x14ac:dyDescent="0.3">
      <c r="B520" s="1024" t="s">
        <v>1419</v>
      </c>
      <c r="C520" s="1025">
        <v>846972.90960000001</v>
      </c>
      <c r="D520" s="1026" t="s">
        <v>2546</v>
      </c>
    </row>
    <row r="521" spans="2:4" ht="45" x14ac:dyDescent="0.3">
      <c r="B521" s="1024" t="s">
        <v>1428</v>
      </c>
      <c r="C521" s="1025">
        <v>847107.11</v>
      </c>
      <c r="D521" s="1026" t="s">
        <v>2546</v>
      </c>
    </row>
    <row r="522" spans="2:4" ht="33.75" x14ac:dyDescent="0.3">
      <c r="B522" s="1024" t="s">
        <v>1562</v>
      </c>
      <c r="C522" s="1025">
        <v>847250.85719999997</v>
      </c>
      <c r="D522" s="1026" t="s">
        <v>2546</v>
      </c>
    </row>
    <row r="523" spans="2:4" ht="33.75" x14ac:dyDescent="0.3">
      <c r="B523" s="1024" t="s">
        <v>1424</v>
      </c>
      <c r="C523" s="1025">
        <v>847165.26079999993</v>
      </c>
      <c r="D523" s="1026" t="s">
        <v>2546</v>
      </c>
    </row>
    <row r="524" spans="2:4" ht="33.75" x14ac:dyDescent="0.3">
      <c r="B524" s="1024" t="s">
        <v>1561</v>
      </c>
      <c r="C524" s="1025">
        <v>847216.44</v>
      </c>
      <c r="D524" s="1026" t="s">
        <v>2546</v>
      </c>
    </row>
    <row r="525" spans="2:4" ht="33.75" x14ac:dyDescent="0.3">
      <c r="B525" s="1024" t="s">
        <v>2219</v>
      </c>
      <c r="C525" s="1025">
        <v>846931.01039999991</v>
      </c>
      <c r="D525" s="1026" t="s">
        <v>2546</v>
      </c>
    </row>
    <row r="526" spans="2:4" ht="33.75" x14ac:dyDescent="0.3">
      <c r="B526" s="1024" t="s">
        <v>1891</v>
      </c>
      <c r="C526" s="1025">
        <v>847095.78839999996</v>
      </c>
      <c r="D526" s="1026" t="s">
        <v>2546</v>
      </c>
    </row>
    <row r="527" spans="2:4" ht="33.75" x14ac:dyDescent="0.3">
      <c r="B527" s="1024" t="s">
        <v>1304</v>
      </c>
      <c r="C527" s="1025">
        <v>845690.80799999996</v>
      </c>
      <c r="D527" s="1026" t="s">
        <v>2546</v>
      </c>
    </row>
    <row r="528" spans="2:4" ht="33.75" x14ac:dyDescent="0.3">
      <c r="B528" s="1024" t="s">
        <v>1358</v>
      </c>
      <c r="C528" s="1025">
        <v>845363.39800000004</v>
      </c>
      <c r="D528" s="1026" t="s">
        <v>2546</v>
      </c>
    </row>
    <row r="529" spans="2:4" ht="33.75" x14ac:dyDescent="0.3">
      <c r="B529" s="1024" t="s">
        <v>1386</v>
      </c>
      <c r="C529" s="1025">
        <v>844982.62800000003</v>
      </c>
      <c r="D529" s="1026" t="s">
        <v>2546</v>
      </c>
    </row>
    <row r="530" spans="2:4" ht="33.75" x14ac:dyDescent="0.3">
      <c r="B530" s="1024" t="s">
        <v>1508</v>
      </c>
      <c r="C530" s="1025">
        <v>845534.16159999999</v>
      </c>
      <c r="D530" s="1026" t="s">
        <v>2546</v>
      </c>
    </row>
    <row r="531" spans="2:4" ht="33.75" x14ac:dyDescent="0.3">
      <c r="B531" s="1024" t="s">
        <v>1418</v>
      </c>
      <c r="C531" s="1025">
        <v>845415.85320000001</v>
      </c>
      <c r="D531" s="1026" t="s">
        <v>2546</v>
      </c>
    </row>
    <row r="532" spans="2:4" ht="33.75" x14ac:dyDescent="0.3">
      <c r="B532" s="1024" t="s">
        <v>1384</v>
      </c>
      <c r="C532" s="1025">
        <v>845055.49919999996</v>
      </c>
      <c r="D532" s="1026" t="s">
        <v>2546</v>
      </c>
    </row>
    <row r="533" spans="2:4" ht="33.75" x14ac:dyDescent="0.3">
      <c r="B533" s="1024" t="s">
        <v>2239</v>
      </c>
      <c r="C533" s="1025">
        <v>405098.7844</v>
      </c>
      <c r="D533" s="1026" t="s">
        <v>2546</v>
      </c>
    </row>
    <row r="534" spans="2:4" ht="33.75" x14ac:dyDescent="0.3">
      <c r="B534" s="1024" t="s">
        <v>1308</v>
      </c>
      <c r="C534" s="1025">
        <v>846174.66720000003</v>
      </c>
      <c r="D534" s="1026" t="s">
        <v>2546</v>
      </c>
    </row>
    <row r="535" spans="2:4" ht="33.75" x14ac:dyDescent="0.3">
      <c r="B535" s="1024" t="s">
        <v>1759</v>
      </c>
      <c r="C535" s="1025">
        <v>846155.71279999986</v>
      </c>
      <c r="D535" s="1026" t="s">
        <v>2546</v>
      </c>
    </row>
    <row r="536" spans="2:4" ht="45" x14ac:dyDescent="0.3">
      <c r="B536" s="1024" t="s">
        <v>1755</v>
      </c>
      <c r="C536" s="1025">
        <v>844498.59479999996</v>
      </c>
      <c r="D536" s="1026" t="s">
        <v>2546</v>
      </c>
    </row>
    <row r="537" spans="2:4" ht="33.75" x14ac:dyDescent="0.3">
      <c r="B537" s="1024" t="s">
        <v>1757</v>
      </c>
      <c r="C537" s="1025">
        <v>845548.24399999995</v>
      </c>
      <c r="D537" s="1026" t="s">
        <v>2546</v>
      </c>
    </row>
    <row r="538" spans="2:4" ht="33.75" x14ac:dyDescent="0.3">
      <c r="B538" s="1024" t="s">
        <v>1756</v>
      </c>
      <c r="C538" s="1025">
        <v>845677.10839999991</v>
      </c>
      <c r="D538" s="1026" t="s">
        <v>2546</v>
      </c>
    </row>
    <row r="539" spans="2:4" ht="33.75" x14ac:dyDescent="0.3">
      <c r="B539" s="1024" t="s">
        <v>1427</v>
      </c>
      <c r="C539" s="1025">
        <v>843721.89359999995</v>
      </c>
      <c r="D539" s="1026" t="s">
        <v>2546</v>
      </c>
    </row>
    <row r="540" spans="2:4" ht="33.75" x14ac:dyDescent="0.3">
      <c r="B540" s="1024" t="s">
        <v>1426</v>
      </c>
      <c r="C540" s="1025">
        <v>845159.89919999999</v>
      </c>
      <c r="D540" s="1026" t="s">
        <v>2546</v>
      </c>
    </row>
    <row r="541" spans="2:4" ht="33.75" x14ac:dyDescent="0.3">
      <c r="B541" s="1024" t="s">
        <v>1511</v>
      </c>
      <c r="C541" s="1025">
        <v>842767.53839999996</v>
      </c>
      <c r="D541" s="1026" t="s">
        <v>2546</v>
      </c>
    </row>
    <row r="542" spans="2:4" ht="33.75" x14ac:dyDescent="0.3">
      <c r="B542" s="1024" t="s">
        <v>1510</v>
      </c>
      <c r="C542" s="1025">
        <v>843601.35800000001</v>
      </c>
      <c r="D542" s="1026" t="s">
        <v>2546</v>
      </c>
    </row>
    <row r="543" spans="2:4" ht="33.75" x14ac:dyDescent="0.3">
      <c r="B543" s="1024" t="s">
        <v>1763</v>
      </c>
      <c r="C543" s="1025">
        <v>845625.5811999999</v>
      </c>
      <c r="D543" s="1026" t="s">
        <v>2546</v>
      </c>
    </row>
    <row r="544" spans="2:4" ht="33.75" x14ac:dyDescent="0.3">
      <c r="B544" s="1024" t="s">
        <v>1758</v>
      </c>
      <c r="C544" s="1025">
        <v>700253.70839999989</v>
      </c>
      <c r="D544" s="1026" t="s">
        <v>2546</v>
      </c>
    </row>
    <row r="545" spans="2:4" ht="33.75" x14ac:dyDescent="0.3">
      <c r="B545" s="1024" t="s">
        <v>1507</v>
      </c>
      <c r="C545" s="1025">
        <v>337229.2144</v>
      </c>
      <c r="D545" s="1026" t="s">
        <v>2546</v>
      </c>
    </row>
    <row r="546" spans="2:4" ht="33.75" x14ac:dyDescent="0.3">
      <c r="B546" s="1024" t="s">
        <v>1307</v>
      </c>
      <c r="C546" s="1025">
        <v>845539.85719999997</v>
      </c>
      <c r="D546" s="1026" t="s">
        <v>2546</v>
      </c>
    </row>
    <row r="547" spans="2:4" ht="33.75" x14ac:dyDescent="0.3">
      <c r="B547" s="1024" t="s">
        <v>1764</v>
      </c>
      <c r="C547" s="1025">
        <v>845652.14519999991</v>
      </c>
      <c r="D547" s="1026" t="s">
        <v>2546</v>
      </c>
    </row>
    <row r="548" spans="2:4" ht="33.75" x14ac:dyDescent="0.3">
      <c r="B548" s="1024" t="s">
        <v>1509</v>
      </c>
      <c r="C548" s="1025">
        <v>845534.16159999999</v>
      </c>
      <c r="D548" s="1026" t="s">
        <v>2546</v>
      </c>
    </row>
    <row r="549" spans="2:4" ht="33.75" x14ac:dyDescent="0.3">
      <c r="B549" s="1024" t="s">
        <v>1762</v>
      </c>
      <c r="C549" s="1025">
        <v>844533.61519999988</v>
      </c>
      <c r="D549" s="1026" t="s">
        <v>2546</v>
      </c>
    </row>
    <row r="550" spans="2:4" ht="33.75" x14ac:dyDescent="0.3">
      <c r="B550" s="1024" t="s">
        <v>1761</v>
      </c>
      <c r="C550" s="1025">
        <v>845165.16559999995</v>
      </c>
      <c r="D550" s="1026" t="s">
        <v>2546</v>
      </c>
    </row>
    <row r="551" spans="2:4" ht="33.75" x14ac:dyDescent="0.3">
      <c r="B551" s="1024" t="s">
        <v>1760</v>
      </c>
      <c r="C551" s="1025">
        <v>843441.09239999996</v>
      </c>
      <c r="D551" s="1026" t="s">
        <v>2546</v>
      </c>
    </row>
    <row r="552" spans="2:4" ht="33.75" x14ac:dyDescent="0.3">
      <c r="B552" s="1024" t="s">
        <v>1425</v>
      </c>
      <c r="C552" s="1025">
        <v>443720.45079999999</v>
      </c>
      <c r="D552" s="1026" t="s">
        <v>2546</v>
      </c>
    </row>
    <row r="553" spans="2:4" ht="22.5" x14ac:dyDescent="0.3">
      <c r="B553" s="1024" t="s">
        <v>1875</v>
      </c>
      <c r="C553" s="1025">
        <v>846668.69</v>
      </c>
      <c r="D553" s="1026" t="s">
        <v>2546</v>
      </c>
    </row>
    <row r="554" spans="2:4" ht="22.5" x14ac:dyDescent="0.3">
      <c r="B554" s="1024" t="s">
        <v>1295</v>
      </c>
      <c r="C554" s="1025">
        <v>846704.02</v>
      </c>
      <c r="D554" s="1026" t="s">
        <v>2546</v>
      </c>
    </row>
    <row r="555" spans="2:4" ht="33.75" x14ac:dyDescent="0.3">
      <c r="B555" s="1024" t="s">
        <v>1513</v>
      </c>
      <c r="C555" s="1025">
        <v>844992.99</v>
      </c>
      <c r="D555" s="1026" t="s">
        <v>2546</v>
      </c>
    </row>
    <row r="556" spans="2:4" ht="33.75" x14ac:dyDescent="0.3">
      <c r="B556" s="1024" t="s">
        <v>1894</v>
      </c>
      <c r="C556" s="1025">
        <v>843331.34</v>
      </c>
      <c r="D556" s="1026" t="s">
        <v>2546</v>
      </c>
    </row>
    <row r="557" spans="2:4" ht="45" x14ac:dyDescent="0.3">
      <c r="B557" s="1024" t="s">
        <v>2161</v>
      </c>
      <c r="C557" s="1025">
        <v>842334.34</v>
      </c>
      <c r="D557" s="1026" t="s">
        <v>2546</v>
      </c>
    </row>
    <row r="558" spans="2:4" ht="22.5" x14ac:dyDescent="0.3">
      <c r="B558" s="1024" t="s">
        <v>1357</v>
      </c>
      <c r="C558" s="1025">
        <v>834335.33</v>
      </c>
      <c r="D558" s="1026" t="s">
        <v>2546</v>
      </c>
    </row>
    <row r="559" spans="2:4" ht="33.75" x14ac:dyDescent="0.3">
      <c r="B559" s="1024" t="s">
        <v>1895</v>
      </c>
      <c r="C559" s="1025">
        <v>838832.33</v>
      </c>
      <c r="D559" s="1026" t="s">
        <v>2546</v>
      </c>
    </row>
    <row r="560" spans="2:4" ht="33.75" x14ac:dyDescent="0.3">
      <c r="B560" s="1024" t="s">
        <v>1387</v>
      </c>
      <c r="C560" s="1025">
        <v>844707.01</v>
      </c>
      <c r="D560" s="1026" t="s">
        <v>2546</v>
      </c>
    </row>
    <row r="561" spans="2:4" ht="33.75" x14ac:dyDescent="0.3">
      <c r="B561" s="1024" t="s">
        <v>2177</v>
      </c>
      <c r="C561" s="1025">
        <v>846337.3</v>
      </c>
      <c r="D561" s="1026" t="s">
        <v>2546</v>
      </c>
    </row>
    <row r="562" spans="2:4" ht="33.75" x14ac:dyDescent="0.3">
      <c r="B562" s="1024" t="s">
        <v>1893</v>
      </c>
      <c r="C562" s="1025">
        <v>832662.69</v>
      </c>
      <c r="D562" s="1026" t="s">
        <v>2546</v>
      </c>
    </row>
    <row r="563" spans="2:4" ht="22.5" x14ac:dyDescent="0.3">
      <c r="B563" s="1024" t="s">
        <v>1876</v>
      </c>
      <c r="C563" s="1025">
        <v>829038.31</v>
      </c>
      <c r="D563" s="1026" t="s">
        <v>2546</v>
      </c>
    </row>
    <row r="564" spans="2:4" ht="33.75" x14ac:dyDescent="0.3">
      <c r="B564" s="1024" t="s">
        <v>1388</v>
      </c>
      <c r="C564" s="1025">
        <v>826405.01</v>
      </c>
      <c r="D564" s="1026" t="s">
        <v>2546</v>
      </c>
    </row>
    <row r="565" spans="2:4" ht="33.75" x14ac:dyDescent="0.3">
      <c r="B565" s="1024" t="s">
        <v>1512</v>
      </c>
      <c r="C565" s="1025">
        <v>824338.34</v>
      </c>
      <c r="D565" s="1026" t="s">
        <v>2546</v>
      </c>
    </row>
    <row r="566" spans="2:4" ht="22.5" x14ac:dyDescent="0.3">
      <c r="B566" s="1024" t="s">
        <v>2178</v>
      </c>
      <c r="C566" s="1025">
        <v>841807.01</v>
      </c>
      <c r="D566" s="1026" t="s">
        <v>2546</v>
      </c>
    </row>
    <row r="567" spans="2:4" ht="33.75" x14ac:dyDescent="0.3">
      <c r="B567" s="1024" t="s">
        <v>1892</v>
      </c>
      <c r="C567" s="1025">
        <v>839231.68</v>
      </c>
      <c r="D567" s="1026" t="s">
        <v>2546</v>
      </c>
    </row>
    <row r="568" spans="2:4" ht="22.5" x14ac:dyDescent="0.3">
      <c r="B568" s="1024" t="s">
        <v>1772</v>
      </c>
      <c r="C568" s="1025">
        <v>827036.33</v>
      </c>
      <c r="D568" s="1026" t="s">
        <v>2546</v>
      </c>
    </row>
    <row r="569" spans="2:4" ht="22.5" x14ac:dyDescent="0.3">
      <c r="B569" s="1024" t="s">
        <v>1291</v>
      </c>
      <c r="C569" s="1025">
        <v>832345</v>
      </c>
      <c r="D569" s="1026" t="s">
        <v>2546</v>
      </c>
    </row>
    <row r="570" spans="2:4" ht="33.75" x14ac:dyDescent="0.3">
      <c r="B570" s="1024" t="s">
        <v>2227</v>
      </c>
      <c r="C570" s="1025">
        <v>834461.65</v>
      </c>
      <c r="D570" s="1026" t="s">
        <v>2546</v>
      </c>
    </row>
    <row r="571" spans="2:4" ht="22.5" x14ac:dyDescent="0.3">
      <c r="B571" s="1024" t="s">
        <v>1345</v>
      </c>
      <c r="C571" s="1025">
        <v>843004.01</v>
      </c>
      <c r="D571" s="1026" t="s">
        <v>2546</v>
      </c>
    </row>
    <row r="572" spans="2:4" ht="22.5" x14ac:dyDescent="0.3">
      <c r="B572" s="1024" t="s">
        <v>1773</v>
      </c>
      <c r="C572" s="1025">
        <v>748093.2</v>
      </c>
      <c r="D572" s="1026" t="s">
        <v>2546</v>
      </c>
    </row>
    <row r="573" spans="2:4" ht="33.75" x14ac:dyDescent="0.3">
      <c r="B573" s="1024" t="s">
        <v>2547</v>
      </c>
      <c r="C573" s="1025">
        <v>428810.44</v>
      </c>
      <c r="D573" s="1026" t="s">
        <v>2546</v>
      </c>
    </row>
    <row r="574" spans="2:4" ht="22.5" x14ac:dyDescent="0.3">
      <c r="B574" s="1024" t="s">
        <v>2548</v>
      </c>
      <c r="C574" s="1025">
        <v>579964.92000000004</v>
      </c>
      <c r="D574" s="1026" t="s">
        <v>2546</v>
      </c>
    </row>
    <row r="575" spans="2:4" ht="33.75" x14ac:dyDescent="0.3">
      <c r="B575" s="1024" t="s">
        <v>2549</v>
      </c>
      <c r="C575" s="1025">
        <v>579219.97</v>
      </c>
      <c r="D575" s="1026" t="s">
        <v>2546</v>
      </c>
    </row>
    <row r="576" spans="2:4" ht="22.5" x14ac:dyDescent="0.3">
      <c r="B576" s="1024" t="s">
        <v>1321</v>
      </c>
      <c r="C576" s="1025">
        <v>1953613.36</v>
      </c>
      <c r="D576" s="1026" t="s">
        <v>2550</v>
      </c>
    </row>
    <row r="577" spans="2:4" ht="33.75" x14ac:dyDescent="0.3">
      <c r="B577" s="1024" t="s">
        <v>1318</v>
      </c>
      <c r="C577" s="1025">
        <v>1069143.03</v>
      </c>
      <c r="D577" s="1026" t="s">
        <v>2550</v>
      </c>
    </row>
    <row r="578" spans="2:4" ht="33.75" x14ac:dyDescent="0.3">
      <c r="B578" s="1024" t="s">
        <v>1322</v>
      </c>
      <c r="C578" s="1025">
        <v>865034.07</v>
      </c>
      <c r="D578" s="1026" t="s">
        <v>2550</v>
      </c>
    </row>
    <row r="579" spans="2:4" ht="22.5" x14ac:dyDescent="0.3">
      <c r="B579" s="1024" t="s">
        <v>2551</v>
      </c>
      <c r="C579" s="1025">
        <v>2429870.69</v>
      </c>
      <c r="D579" s="1026" t="s">
        <v>2550</v>
      </c>
    </row>
    <row r="580" spans="2:4" ht="33.75" x14ac:dyDescent="0.3">
      <c r="B580" s="1024" t="s">
        <v>2552</v>
      </c>
      <c r="C580" s="1025">
        <v>4859741.38</v>
      </c>
      <c r="D580" s="1026" t="s">
        <v>2550</v>
      </c>
    </row>
    <row r="581" spans="2:4" ht="22.5" x14ac:dyDescent="0.3">
      <c r="B581" s="1024" t="s">
        <v>1579</v>
      </c>
      <c r="C581" s="1025">
        <v>583168.73</v>
      </c>
      <c r="D581" s="1026" t="s">
        <v>2550</v>
      </c>
    </row>
    <row r="582" spans="2:4" ht="22.5" x14ac:dyDescent="0.3">
      <c r="B582" s="1024" t="s">
        <v>2553</v>
      </c>
      <c r="C582" s="1025">
        <v>534571.59</v>
      </c>
      <c r="D582" s="1026" t="s">
        <v>2550</v>
      </c>
    </row>
    <row r="583" spans="2:4" ht="33.75" x14ac:dyDescent="0.3">
      <c r="B583" s="1024" t="s">
        <v>1581</v>
      </c>
      <c r="C583" s="1025">
        <v>2206322.59</v>
      </c>
      <c r="D583" s="1026" t="s">
        <v>2550</v>
      </c>
    </row>
    <row r="584" spans="2:4" ht="33.75" x14ac:dyDescent="0.3">
      <c r="B584" s="1024" t="s">
        <v>1582</v>
      </c>
      <c r="C584" s="1025">
        <v>1244093.3500000001</v>
      </c>
      <c r="D584" s="1026" t="s">
        <v>2550</v>
      </c>
    </row>
    <row r="585" spans="2:4" ht="22.5" x14ac:dyDescent="0.3">
      <c r="B585" s="1024" t="s">
        <v>1580</v>
      </c>
      <c r="C585" s="1025">
        <v>291584.76</v>
      </c>
      <c r="D585" s="1026" t="s">
        <v>2550</v>
      </c>
    </row>
    <row r="586" spans="2:4" ht="33.75" x14ac:dyDescent="0.3">
      <c r="B586" s="1024" t="s">
        <v>1775</v>
      </c>
      <c r="C586" s="1025">
        <v>2305072.5299999998</v>
      </c>
      <c r="D586" s="1026" t="s">
        <v>2550</v>
      </c>
    </row>
    <row r="587" spans="2:4" ht="33.75" x14ac:dyDescent="0.3">
      <c r="B587" s="1024" t="s">
        <v>2554</v>
      </c>
      <c r="C587" s="1025">
        <v>4093068.58</v>
      </c>
      <c r="D587" s="1026" t="s">
        <v>2550</v>
      </c>
    </row>
    <row r="588" spans="2:4" ht="33.75" x14ac:dyDescent="0.3">
      <c r="B588" s="1024" t="s">
        <v>1774</v>
      </c>
      <c r="C588" s="1025">
        <v>7124380.8600000003</v>
      </c>
      <c r="D588" s="1026" t="s">
        <v>2550</v>
      </c>
    </row>
    <row r="589" spans="2:4" ht="33.75" x14ac:dyDescent="0.3">
      <c r="B589" s="1024" t="s">
        <v>1751</v>
      </c>
      <c r="C589" s="1025">
        <v>5216446.4000000004</v>
      </c>
      <c r="D589" s="1026" t="s">
        <v>2550</v>
      </c>
    </row>
    <row r="590" spans="2:4" ht="33.75" x14ac:dyDescent="0.3">
      <c r="B590" s="1024" t="s">
        <v>1749</v>
      </c>
      <c r="C590" s="1025">
        <v>302470.3</v>
      </c>
      <c r="D590" s="1026" t="s">
        <v>2550</v>
      </c>
    </row>
    <row r="591" spans="2:4" ht="33.75" x14ac:dyDescent="0.3">
      <c r="B591" s="1024" t="s">
        <v>1750</v>
      </c>
      <c r="C591" s="1025">
        <v>397526.85</v>
      </c>
      <c r="D591" s="1026" t="s">
        <v>2550</v>
      </c>
    </row>
    <row r="592" spans="2:4" ht="33.75" x14ac:dyDescent="0.3">
      <c r="B592" s="1024" t="s">
        <v>1818</v>
      </c>
      <c r="C592" s="1025">
        <v>1302410.69</v>
      </c>
      <c r="D592" s="1026" t="s">
        <v>2550</v>
      </c>
    </row>
    <row r="593" spans="2:4" ht="22.5" x14ac:dyDescent="0.3">
      <c r="B593" s="1024" t="s">
        <v>1812</v>
      </c>
      <c r="C593" s="1025">
        <v>495693.62</v>
      </c>
      <c r="D593" s="1026" t="s">
        <v>2550</v>
      </c>
    </row>
    <row r="594" spans="2:4" x14ac:dyDescent="0.3">
      <c r="B594" s="1024" t="s">
        <v>2555</v>
      </c>
      <c r="C594" s="1025">
        <v>641485.86</v>
      </c>
      <c r="D594" s="1026" t="s">
        <v>2550</v>
      </c>
    </row>
    <row r="595" spans="2:4" ht="22.5" x14ac:dyDescent="0.3">
      <c r="B595" s="1024" t="s">
        <v>1813</v>
      </c>
      <c r="C595" s="1025">
        <v>476254.66</v>
      </c>
      <c r="D595" s="1026" t="s">
        <v>2550</v>
      </c>
    </row>
    <row r="596" spans="2:4" ht="33.75" x14ac:dyDescent="0.3">
      <c r="B596" s="1024" t="s">
        <v>1942</v>
      </c>
      <c r="C596" s="1025">
        <v>1593995.17</v>
      </c>
      <c r="D596" s="1026" t="s">
        <v>2550</v>
      </c>
    </row>
    <row r="597" spans="2:4" ht="22.5" x14ac:dyDescent="0.3">
      <c r="B597" s="1024" t="s">
        <v>1960</v>
      </c>
      <c r="C597" s="1025">
        <v>388779.31</v>
      </c>
      <c r="D597" s="1026" t="s">
        <v>2550</v>
      </c>
    </row>
    <row r="598" spans="2:4" ht="22.5" x14ac:dyDescent="0.3">
      <c r="B598" s="1024" t="s">
        <v>2556</v>
      </c>
      <c r="C598" s="1025">
        <v>1457922.41</v>
      </c>
      <c r="D598" s="1026" t="s">
        <v>2550</v>
      </c>
    </row>
    <row r="599" spans="2:4" x14ac:dyDescent="0.3">
      <c r="B599" s="1024" t="s">
        <v>1940</v>
      </c>
      <c r="C599" s="1025">
        <v>447096.21</v>
      </c>
      <c r="D599" s="1026" t="s">
        <v>2550</v>
      </c>
    </row>
    <row r="600" spans="2:4" ht="33.75" x14ac:dyDescent="0.3">
      <c r="B600" s="1024" t="s">
        <v>2071</v>
      </c>
      <c r="C600" s="1025">
        <v>485974.14</v>
      </c>
      <c r="D600" s="1026" t="s">
        <v>2550</v>
      </c>
    </row>
    <row r="601" spans="2:4" ht="22.5" x14ac:dyDescent="0.3">
      <c r="B601" s="1024" t="s">
        <v>2085</v>
      </c>
      <c r="C601" s="1025">
        <v>971948.28</v>
      </c>
      <c r="D601" s="1026" t="s">
        <v>2550</v>
      </c>
    </row>
    <row r="602" spans="2:4" ht="33.75" x14ac:dyDescent="0.3">
      <c r="B602" s="1024" t="s">
        <v>2116</v>
      </c>
      <c r="C602" s="1025">
        <v>1410466.24</v>
      </c>
      <c r="D602" s="1026" t="s">
        <v>2550</v>
      </c>
    </row>
    <row r="603" spans="2:4" ht="45" x14ac:dyDescent="0.3">
      <c r="B603" s="1024" t="s">
        <v>2117</v>
      </c>
      <c r="C603" s="1025">
        <v>3449275.16</v>
      </c>
      <c r="D603" s="1026" t="s">
        <v>2550</v>
      </c>
    </row>
    <row r="604" spans="2:4" ht="45" x14ac:dyDescent="0.3">
      <c r="B604" s="1024" t="s">
        <v>2123</v>
      </c>
      <c r="C604" s="1025">
        <v>2915844.83</v>
      </c>
      <c r="D604" s="1026" t="s">
        <v>2550</v>
      </c>
    </row>
    <row r="605" spans="2:4" ht="33.75" x14ac:dyDescent="0.3">
      <c r="B605" s="1024" t="s">
        <v>2118</v>
      </c>
      <c r="C605" s="1025">
        <v>684494.47</v>
      </c>
      <c r="D605" s="1026" t="s">
        <v>2550</v>
      </c>
    </row>
    <row r="606" spans="2:4" ht="33.75" x14ac:dyDescent="0.3">
      <c r="B606" s="1024" t="s">
        <v>2120</v>
      </c>
      <c r="C606" s="1025">
        <v>342125.79</v>
      </c>
      <c r="D606" s="1026" t="s">
        <v>2550</v>
      </c>
    </row>
    <row r="607" spans="2:4" ht="33.75" x14ac:dyDescent="0.3">
      <c r="B607" s="1024" t="s">
        <v>2122</v>
      </c>
      <c r="C607" s="1025">
        <v>242987.07</v>
      </c>
      <c r="D607" s="1026" t="s">
        <v>2550</v>
      </c>
    </row>
    <row r="608" spans="2:4" ht="33.75" x14ac:dyDescent="0.3">
      <c r="B608" s="1024" t="s">
        <v>2121</v>
      </c>
      <c r="C608" s="1025">
        <v>674289.13</v>
      </c>
      <c r="D608" s="1026" t="s">
        <v>2550</v>
      </c>
    </row>
    <row r="609" spans="2:4" ht="33.75" x14ac:dyDescent="0.3">
      <c r="B609" s="1024" t="s">
        <v>2247</v>
      </c>
      <c r="C609" s="1025">
        <v>809632.92</v>
      </c>
      <c r="D609" s="1026" t="s">
        <v>2550</v>
      </c>
    </row>
    <row r="610" spans="2:4" ht="33.75" x14ac:dyDescent="0.3">
      <c r="B610" s="1024" t="s">
        <v>2250</v>
      </c>
      <c r="C610" s="1025">
        <v>809632.93</v>
      </c>
      <c r="D610" s="1026" t="s">
        <v>2550</v>
      </c>
    </row>
    <row r="611" spans="2:4" ht="33.75" x14ac:dyDescent="0.3">
      <c r="B611" s="1024" t="s">
        <v>2248</v>
      </c>
      <c r="C611" s="1025">
        <v>809632.94</v>
      </c>
      <c r="D611" s="1026" t="s">
        <v>2550</v>
      </c>
    </row>
    <row r="612" spans="2:4" ht="33.75" x14ac:dyDescent="0.3">
      <c r="B612" s="1024" t="s">
        <v>2249</v>
      </c>
      <c r="C612" s="1025">
        <v>801857.33</v>
      </c>
      <c r="D612" s="1026" t="s">
        <v>2550</v>
      </c>
    </row>
    <row r="613" spans="2:4" ht="33.75" x14ac:dyDescent="0.3">
      <c r="B613" s="1024" t="s">
        <v>2246</v>
      </c>
      <c r="C613" s="1025">
        <v>819352.4</v>
      </c>
      <c r="D613" s="1026" t="s">
        <v>2550</v>
      </c>
    </row>
    <row r="614" spans="2:4" ht="22.5" x14ac:dyDescent="0.3">
      <c r="B614" s="1024" t="s">
        <v>2251</v>
      </c>
      <c r="C614" s="1025">
        <v>809632.9</v>
      </c>
      <c r="D614" s="1026" t="s">
        <v>2550</v>
      </c>
    </row>
    <row r="615" spans="2:4" ht="56.25" x14ac:dyDescent="0.3">
      <c r="B615" s="1024" t="s">
        <v>2264</v>
      </c>
      <c r="C615" s="1025">
        <v>175605.48</v>
      </c>
      <c r="D615" s="1026" t="s">
        <v>2550</v>
      </c>
    </row>
    <row r="616" spans="2:4" ht="33.75" x14ac:dyDescent="0.3">
      <c r="B616" s="1024" t="s">
        <v>2265</v>
      </c>
      <c r="C616" s="1025">
        <v>165429.01</v>
      </c>
      <c r="D616" s="1026" t="s">
        <v>2550</v>
      </c>
    </row>
    <row r="617" spans="2:4" ht="112.5" x14ac:dyDescent="0.3">
      <c r="B617" s="1024" t="s">
        <v>2263</v>
      </c>
      <c r="C617" s="1025">
        <v>153065.01999999999</v>
      </c>
      <c r="D617" s="1026" t="s">
        <v>2550</v>
      </c>
    </row>
    <row r="618" spans="2:4" ht="180" x14ac:dyDescent="0.3">
      <c r="B618" s="1024" t="s">
        <v>2261</v>
      </c>
      <c r="C618" s="1025">
        <v>186992.93</v>
      </c>
      <c r="D618" s="1026" t="s">
        <v>2550</v>
      </c>
    </row>
    <row r="619" spans="2:4" ht="135" x14ac:dyDescent="0.3">
      <c r="B619" s="1024" t="s">
        <v>2260</v>
      </c>
      <c r="C619" s="1025">
        <v>169826.16</v>
      </c>
      <c r="D619" s="1026" t="s">
        <v>2550</v>
      </c>
    </row>
    <row r="620" spans="2:4" ht="146.25" x14ac:dyDescent="0.3">
      <c r="B620" s="1024" t="s">
        <v>2262</v>
      </c>
      <c r="C620" s="1025">
        <v>169930.44</v>
      </c>
      <c r="D620" s="1026" t="s">
        <v>2550</v>
      </c>
    </row>
    <row r="621" spans="2:4" ht="45" x14ac:dyDescent="0.3">
      <c r="B621" s="1024" t="s">
        <v>2557</v>
      </c>
      <c r="C621" s="1025">
        <v>9719482.7599999998</v>
      </c>
      <c r="D621" s="1026" t="s">
        <v>2550</v>
      </c>
    </row>
    <row r="622" spans="2:4" ht="33.75" x14ac:dyDescent="0.3">
      <c r="B622" s="1024" t="s">
        <v>2558</v>
      </c>
      <c r="C622" s="1025">
        <v>9719482.7599999998</v>
      </c>
      <c r="D622" s="1026" t="s">
        <v>2550</v>
      </c>
    </row>
    <row r="623" spans="2:4" ht="33.75" x14ac:dyDescent="0.3">
      <c r="B623" s="1024" t="s">
        <v>2559</v>
      </c>
      <c r="C623" s="1025">
        <v>19438965.52</v>
      </c>
      <c r="D623" s="1026" t="s">
        <v>2550</v>
      </c>
    </row>
    <row r="624" spans="2:4" ht="56.25" x14ac:dyDescent="0.3">
      <c r="B624" s="1024" t="s">
        <v>2560</v>
      </c>
      <c r="C624" s="1025">
        <v>170517.24</v>
      </c>
      <c r="D624" s="1026" t="s">
        <v>2550</v>
      </c>
    </row>
    <row r="625" spans="2:4" ht="45" x14ac:dyDescent="0.3">
      <c r="B625" s="1024" t="s">
        <v>2561</v>
      </c>
      <c r="C625" s="1025">
        <v>341034.48</v>
      </c>
      <c r="D625" s="1026" t="s">
        <v>2550</v>
      </c>
    </row>
    <row r="626" spans="2:4" ht="45" x14ac:dyDescent="0.3">
      <c r="B626" s="1024" t="s">
        <v>2562</v>
      </c>
      <c r="C626" s="1025">
        <v>170517.24</v>
      </c>
      <c r="D626" s="1026" t="s">
        <v>2550</v>
      </c>
    </row>
    <row r="627" spans="2:4" ht="33.75" x14ac:dyDescent="0.3">
      <c r="B627" s="1024" t="s">
        <v>2563</v>
      </c>
      <c r="C627" s="1025">
        <v>5072.7</v>
      </c>
      <c r="D627" s="1026" t="s">
        <v>2564</v>
      </c>
    </row>
    <row r="628" spans="2:4" ht="33.75" x14ac:dyDescent="0.3">
      <c r="B628" s="1024" t="s">
        <v>2565</v>
      </c>
      <c r="C628" s="1025">
        <v>27722.03</v>
      </c>
      <c r="D628" s="1026" t="s">
        <v>2564</v>
      </c>
    </row>
    <row r="629" spans="2:4" ht="33.75" x14ac:dyDescent="0.3">
      <c r="B629" s="1024" t="s">
        <v>2566</v>
      </c>
      <c r="C629" s="1025">
        <v>14549.71</v>
      </c>
      <c r="D629" s="1026" t="s">
        <v>2564</v>
      </c>
    </row>
    <row r="630" spans="2:4" ht="33.75" x14ac:dyDescent="0.3">
      <c r="B630" s="1024" t="s">
        <v>2567</v>
      </c>
      <c r="C630" s="1025">
        <v>27191.32</v>
      </c>
      <c r="D630" s="1026" t="s">
        <v>2564</v>
      </c>
    </row>
    <row r="631" spans="2:4" ht="45" x14ac:dyDescent="0.3">
      <c r="B631" s="1024" t="s">
        <v>2568</v>
      </c>
      <c r="C631" s="1025">
        <v>11970.77</v>
      </c>
      <c r="D631" s="1026" t="s">
        <v>2564</v>
      </c>
    </row>
    <row r="632" spans="2:4" ht="33.75" x14ac:dyDescent="0.3">
      <c r="B632" s="1024" t="s">
        <v>2569</v>
      </c>
      <c r="C632" s="1025">
        <v>33485.589999999997</v>
      </c>
      <c r="D632" s="1026" t="s">
        <v>2564</v>
      </c>
    </row>
    <row r="633" spans="2:4" ht="33.75" x14ac:dyDescent="0.3">
      <c r="B633" s="1024" t="s">
        <v>2570</v>
      </c>
      <c r="C633" s="1025">
        <v>4343.08</v>
      </c>
      <c r="D633" s="1026" t="s">
        <v>2564</v>
      </c>
    </row>
    <row r="634" spans="2:4" ht="33.75" x14ac:dyDescent="0.3">
      <c r="B634" s="1024" t="s">
        <v>2571</v>
      </c>
      <c r="C634" s="1025">
        <v>11399.7</v>
      </c>
      <c r="D634" s="1026" t="s">
        <v>2564</v>
      </c>
    </row>
    <row r="635" spans="2:4" ht="45" x14ac:dyDescent="0.3">
      <c r="B635" s="1024" t="s">
        <v>2572</v>
      </c>
      <c r="C635" s="1025">
        <v>2302.19</v>
      </c>
      <c r="D635" s="1026" t="s">
        <v>2564</v>
      </c>
    </row>
    <row r="636" spans="2:4" ht="33.75" x14ac:dyDescent="0.3">
      <c r="B636" s="1024" t="s">
        <v>2573</v>
      </c>
      <c r="C636" s="1025">
        <v>217730</v>
      </c>
      <c r="D636" s="1026" t="s">
        <v>2564</v>
      </c>
    </row>
    <row r="637" spans="2:4" ht="33.75" x14ac:dyDescent="0.3">
      <c r="B637" s="1024" t="s">
        <v>2574</v>
      </c>
      <c r="C637" s="1025">
        <v>6013</v>
      </c>
      <c r="D637" s="1026" t="s">
        <v>2564</v>
      </c>
    </row>
    <row r="638" spans="2:4" ht="56.25" x14ac:dyDescent="0.3">
      <c r="B638" s="1024" t="s">
        <v>2575</v>
      </c>
      <c r="C638" s="1025">
        <v>49688</v>
      </c>
      <c r="D638" s="1026" t="s">
        <v>2564</v>
      </c>
    </row>
    <row r="639" spans="2:4" ht="45" x14ac:dyDescent="0.3">
      <c r="B639" s="1024" t="s">
        <v>2576</v>
      </c>
      <c r="C639" s="1025">
        <v>10687</v>
      </c>
      <c r="D639" s="1026" t="s">
        <v>2564</v>
      </c>
    </row>
    <row r="640" spans="2:4" ht="45" x14ac:dyDescent="0.3">
      <c r="B640" s="1024" t="s">
        <v>2577</v>
      </c>
      <c r="C640" s="1025">
        <v>23344</v>
      </c>
      <c r="D640" s="1026" t="s">
        <v>2564</v>
      </c>
    </row>
    <row r="641" spans="2:4" ht="33.75" x14ac:dyDescent="0.3">
      <c r="B641" s="1024" t="s">
        <v>2578</v>
      </c>
      <c r="C641" s="1025">
        <v>18354</v>
      </c>
      <c r="D641" s="1026" t="s">
        <v>2564</v>
      </c>
    </row>
    <row r="642" spans="2:4" ht="45" x14ac:dyDescent="0.3">
      <c r="B642" s="1024" t="s">
        <v>2579</v>
      </c>
      <c r="C642" s="1025">
        <v>418479</v>
      </c>
      <c r="D642" s="1026" t="s">
        <v>2564</v>
      </c>
    </row>
    <row r="643" spans="2:4" ht="45" x14ac:dyDescent="0.3">
      <c r="B643" s="1024" t="s">
        <v>2580</v>
      </c>
      <c r="C643" s="1025">
        <v>11608</v>
      </c>
      <c r="D643" s="1026" t="s">
        <v>2564</v>
      </c>
    </row>
    <row r="644" spans="2:4" ht="33.75" x14ac:dyDescent="0.3">
      <c r="B644" s="1024" t="s">
        <v>2581</v>
      </c>
      <c r="C644" s="1025">
        <v>40238</v>
      </c>
      <c r="D644" s="1026" t="s">
        <v>2564</v>
      </c>
    </row>
    <row r="645" spans="2:4" ht="45" x14ac:dyDescent="0.3">
      <c r="B645" s="1024" t="s">
        <v>2582</v>
      </c>
      <c r="C645" s="1025">
        <v>16409</v>
      </c>
      <c r="D645" s="1026" t="s">
        <v>2564</v>
      </c>
    </row>
    <row r="646" spans="2:4" ht="45" x14ac:dyDescent="0.3">
      <c r="B646" s="1024" t="s">
        <v>2583</v>
      </c>
      <c r="C646" s="1025">
        <v>14572</v>
      </c>
      <c r="D646" s="1026" t="s">
        <v>2564</v>
      </c>
    </row>
    <row r="647" spans="2:4" ht="45" x14ac:dyDescent="0.3">
      <c r="B647" s="1024" t="s">
        <v>2584</v>
      </c>
      <c r="C647" s="1025">
        <v>23681</v>
      </c>
      <c r="D647" s="1026" t="s">
        <v>2564</v>
      </c>
    </row>
    <row r="648" spans="2:4" ht="45" x14ac:dyDescent="0.3">
      <c r="B648" s="1024" t="s">
        <v>2585</v>
      </c>
      <c r="C648" s="1025">
        <v>400553</v>
      </c>
      <c r="D648" s="1026" t="s">
        <v>2564</v>
      </c>
    </row>
    <row r="649" spans="2:4" ht="45" x14ac:dyDescent="0.3">
      <c r="B649" s="1024" t="s">
        <v>2586</v>
      </c>
      <c r="C649" s="1025">
        <v>52760</v>
      </c>
      <c r="D649" s="1026" t="s">
        <v>2564</v>
      </c>
    </row>
    <row r="650" spans="2:4" ht="33.75" x14ac:dyDescent="0.3">
      <c r="B650" s="1024" t="s">
        <v>2587</v>
      </c>
      <c r="C650" s="1025">
        <v>64118</v>
      </c>
      <c r="D650" s="1026" t="s">
        <v>2564</v>
      </c>
    </row>
    <row r="651" spans="2:4" ht="33.75" x14ac:dyDescent="0.3">
      <c r="B651" s="1024" t="s">
        <v>2588</v>
      </c>
      <c r="C651" s="1025">
        <v>439540</v>
      </c>
      <c r="D651" s="1026" t="s">
        <v>2564</v>
      </c>
    </row>
    <row r="652" spans="2:4" ht="33.75" x14ac:dyDescent="0.3">
      <c r="B652" s="1024" t="s">
        <v>2589</v>
      </c>
      <c r="C652" s="1025">
        <v>227855</v>
      </c>
      <c r="D652" s="1026" t="s">
        <v>2564</v>
      </c>
    </row>
    <row r="653" spans="2:4" ht="33.75" x14ac:dyDescent="0.3">
      <c r="B653" s="1024" t="s">
        <v>2590</v>
      </c>
      <c r="C653" s="1025">
        <v>400583</v>
      </c>
      <c r="D653" s="1026" t="s">
        <v>2564</v>
      </c>
    </row>
    <row r="654" spans="2:4" ht="33.75" x14ac:dyDescent="0.3">
      <c r="B654" s="1024" t="s">
        <v>2591</v>
      </c>
      <c r="C654" s="1025">
        <v>272720</v>
      </c>
      <c r="D654" s="1026" t="s">
        <v>2564</v>
      </c>
    </row>
    <row r="655" spans="2:4" ht="33.75" x14ac:dyDescent="0.3">
      <c r="B655" s="1024" t="s">
        <v>2592</v>
      </c>
      <c r="C655" s="1025">
        <v>291262</v>
      </c>
      <c r="D655" s="1026" t="s">
        <v>2564</v>
      </c>
    </row>
    <row r="656" spans="2:4" x14ac:dyDescent="0.3">
      <c r="B656" s="1024" t="s">
        <v>2593</v>
      </c>
      <c r="C656" s="1025"/>
      <c r="D656" s="1026" t="s">
        <v>2564</v>
      </c>
    </row>
    <row r="657" spans="2:4" ht="33.75" x14ac:dyDescent="0.3">
      <c r="B657" s="1024" t="s">
        <v>2594</v>
      </c>
      <c r="C657" s="1025">
        <v>291262</v>
      </c>
      <c r="D657" s="1026" t="s">
        <v>2564</v>
      </c>
    </row>
    <row r="658" spans="2:4" ht="45" x14ac:dyDescent="0.3">
      <c r="B658" s="1024" t="s">
        <v>2595</v>
      </c>
      <c r="C658" s="1025">
        <v>38835</v>
      </c>
      <c r="D658" s="1026" t="s">
        <v>2564</v>
      </c>
    </row>
    <row r="659" spans="2:4" ht="22.5" x14ac:dyDescent="0.3">
      <c r="B659" s="1024" t="s">
        <v>2596</v>
      </c>
      <c r="C659" s="1025">
        <v>48544</v>
      </c>
      <c r="D659" s="1026" t="s">
        <v>2564</v>
      </c>
    </row>
    <row r="660" spans="2:4" ht="22.5" x14ac:dyDescent="0.3">
      <c r="B660" s="1024" t="s">
        <v>2597</v>
      </c>
      <c r="C660" s="1025">
        <v>48544</v>
      </c>
      <c r="D660" s="1026" t="s">
        <v>2564</v>
      </c>
    </row>
    <row r="661" spans="2:4" ht="22.5" x14ac:dyDescent="0.3">
      <c r="B661" s="1024" t="s">
        <v>2598</v>
      </c>
      <c r="C661" s="1025">
        <v>970874</v>
      </c>
      <c r="D661" s="1026" t="s">
        <v>2564</v>
      </c>
    </row>
    <row r="662" spans="2:4" ht="22.5" x14ac:dyDescent="0.3">
      <c r="B662" s="1024" t="s">
        <v>2599</v>
      </c>
      <c r="C662" s="1025">
        <v>748217</v>
      </c>
      <c r="D662" s="1026" t="s">
        <v>2564</v>
      </c>
    </row>
    <row r="663" spans="2:4" ht="22.5" x14ac:dyDescent="0.3">
      <c r="B663" s="1024" t="s">
        <v>2600</v>
      </c>
      <c r="C663" s="1025">
        <v>1193531</v>
      </c>
      <c r="D663" s="1026" t="s">
        <v>2564</v>
      </c>
    </row>
    <row r="664" spans="2:4" ht="33.75" x14ac:dyDescent="0.3">
      <c r="B664" s="1024" t="s">
        <v>2601</v>
      </c>
      <c r="C664" s="1025">
        <v>1047573</v>
      </c>
      <c r="D664" s="1026" t="s">
        <v>2564</v>
      </c>
    </row>
    <row r="665" spans="2:4" ht="22.5" x14ac:dyDescent="0.3">
      <c r="B665" s="1024" t="s">
        <v>1267</v>
      </c>
      <c r="C665" s="1025">
        <v>206210</v>
      </c>
      <c r="D665" s="1026" t="s">
        <v>2378</v>
      </c>
    </row>
    <row r="666" spans="2:4" ht="22.5" x14ac:dyDescent="0.3">
      <c r="B666" s="1024" t="s">
        <v>1270</v>
      </c>
      <c r="C666" s="1025">
        <v>197880</v>
      </c>
      <c r="D666" s="1026" t="s">
        <v>2378</v>
      </c>
    </row>
    <row r="667" spans="2:4" ht="33.75" x14ac:dyDescent="0.3">
      <c r="B667" s="1024" t="s">
        <v>1268</v>
      </c>
      <c r="C667" s="1025">
        <v>274465</v>
      </c>
      <c r="D667" s="1026" t="s">
        <v>2378</v>
      </c>
    </row>
    <row r="668" spans="2:4" ht="33.75" x14ac:dyDescent="0.3">
      <c r="B668" s="1024" t="s">
        <v>1269</v>
      </c>
      <c r="C668" s="1025">
        <v>245820</v>
      </c>
      <c r="D668" s="1026" t="s">
        <v>2378</v>
      </c>
    </row>
    <row r="669" spans="2:4" ht="33.75" x14ac:dyDescent="0.3">
      <c r="B669" s="1024" t="s">
        <v>1266</v>
      </c>
      <c r="C669" s="1025">
        <v>465205</v>
      </c>
      <c r="D669" s="1026" t="s">
        <v>2378</v>
      </c>
    </row>
    <row r="670" spans="2:4" ht="22.5" x14ac:dyDescent="0.3">
      <c r="B670" s="1024" t="s">
        <v>1288</v>
      </c>
      <c r="C670" s="1025">
        <v>202754.89</v>
      </c>
      <c r="D670" s="1026" t="s">
        <v>2378</v>
      </c>
    </row>
    <row r="671" spans="2:4" ht="22.5" x14ac:dyDescent="0.3">
      <c r="B671" s="1024" t="s">
        <v>1300</v>
      </c>
      <c r="C671" s="1025">
        <v>116793.47</v>
      </c>
      <c r="D671" s="1026" t="s">
        <v>2378</v>
      </c>
    </row>
    <row r="672" spans="2:4" ht="22.5" x14ac:dyDescent="0.3">
      <c r="B672" s="1024" t="s">
        <v>1301</v>
      </c>
      <c r="C672" s="1025">
        <v>139748.44</v>
      </c>
      <c r="D672" s="1026" t="s">
        <v>2378</v>
      </c>
    </row>
    <row r="673" spans="2:4" ht="22.5" x14ac:dyDescent="0.3">
      <c r="B673" s="1024" t="s">
        <v>1286</v>
      </c>
      <c r="C673" s="1025">
        <v>87395.56</v>
      </c>
      <c r="D673" s="1026" t="s">
        <v>2378</v>
      </c>
    </row>
    <row r="674" spans="2:4" x14ac:dyDescent="0.3">
      <c r="B674" s="1024" t="s">
        <v>1287</v>
      </c>
      <c r="C674" s="1025">
        <v>89750.36</v>
      </c>
      <c r="D674" s="1026" t="s">
        <v>2378</v>
      </c>
    </row>
    <row r="675" spans="2:4" ht="22.5" x14ac:dyDescent="0.3">
      <c r="B675" s="1024" t="s">
        <v>1294</v>
      </c>
      <c r="C675" s="1025">
        <v>361585.28</v>
      </c>
      <c r="D675" s="1026" t="s">
        <v>2378</v>
      </c>
    </row>
    <row r="676" spans="2:4" ht="22.5" x14ac:dyDescent="0.3">
      <c r="B676" s="1024" t="s">
        <v>1293</v>
      </c>
      <c r="C676" s="1025">
        <v>306370.03999999998</v>
      </c>
      <c r="D676" s="1026" t="s">
        <v>2378</v>
      </c>
    </row>
    <row r="677" spans="2:4" ht="22.5" x14ac:dyDescent="0.3">
      <c r="B677" s="1024" t="s">
        <v>1292</v>
      </c>
      <c r="C677" s="1025">
        <v>27640.48</v>
      </c>
      <c r="D677" s="1026" t="s">
        <v>2378</v>
      </c>
    </row>
    <row r="678" spans="2:4" ht="22.5" x14ac:dyDescent="0.3">
      <c r="B678" s="1024" t="s">
        <v>1299</v>
      </c>
      <c r="C678" s="1025">
        <v>28821.15</v>
      </c>
      <c r="D678" s="1026" t="s">
        <v>2378</v>
      </c>
    </row>
    <row r="679" spans="2:4" ht="22.5" x14ac:dyDescent="0.3">
      <c r="B679" s="1024" t="s">
        <v>1298</v>
      </c>
      <c r="C679" s="1025">
        <v>58646.63</v>
      </c>
      <c r="D679" s="1026" t="s">
        <v>2378</v>
      </c>
    </row>
    <row r="680" spans="2:4" ht="22.5" x14ac:dyDescent="0.3">
      <c r="B680" s="1024" t="s">
        <v>1289</v>
      </c>
      <c r="C680" s="1025">
        <v>180726.84</v>
      </c>
      <c r="D680" s="1026" t="s">
        <v>2378</v>
      </c>
    </row>
    <row r="681" spans="2:4" ht="22.5" x14ac:dyDescent="0.3">
      <c r="B681" s="1024" t="s">
        <v>1290</v>
      </c>
      <c r="C681" s="1025">
        <v>56369.86</v>
      </c>
      <c r="D681" s="1026" t="s">
        <v>2378</v>
      </c>
    </row>
    <row r="682" spans="2:4" ht="22.5" x14ac:dyDescent="0.3">
      <c r="B682" s="1024" t="s">
        <v>1297</v>
      </c>
      <c r="C682" s="1025">
        <v>486105.37</v>
      </c>
      <c r="D682" s="1026" t="s">
        <v>2378</v>
      </c>
    </row>
    <row r="683" spans="2:4" ht="22.5" x14ac:dyDescent="0.3">
      <c r="B683" s="1024" t="s">
        <v>1296</v>
      </c>
      <c r="C683" s="1025">
        <v>509913.16</v>
      </c>
      <c r="D683" s="1026" t="s">
        <v>2378</v>
      </c>
    </row>
    <row r="684" spans="2:4" ht="33.75" x14ac:dyDescent="0.3">
      <c r="B684" s="1024" t="s">
        <v>1302</v>
      </c>
      <c r="C684" s="1025">
        <v>98000</v>
      </c>
      <c r="D684" s="1026" t="s">
        <v>2378</v>
      </c>
    </row>
    <row r="685" spans="2:4" ht="33.75" x14ac:dyDescent="0.3">
      <c r="B685" s="1024" t="s">
        <v>1313</v>
      </c>
      <c r="C685" s="1025">
        <v>297500</v>
      </c>
      <c r="D685" s="1026" t="s">
        <v>2378</v>
      </c>
    </row>
    <row r="686" spans="2:4" ht="33.75" x14ac:dyDescent="0.3">
      <c r="B686" s="1024" t="s">
        <v>1320</v>
      </c>
      <c r="C686" s="1025">
        <v>297500</v>
      </c>
      <c r="D686" s="1026" t="s">
        <v>2378</v>
      </c>
    </row>
    <row r="687" spans="2:4" ht="33.75" x14ac:dyDescent="0.3">
      <c r="B687" s="1024" t="s">
        <v>1316</v>
      </c>
      <c r="C687" s="1025">
        <v>212500</v>
      </c>
      <c r="D687" s="1026" t="s">
        <v>2378</v>
      </c>
    </row>
    <row r="688" spans="2:4" ht="33.75" x14ac:dyDescent="0.3">
      <c r="B688" s="1024" t="s">
        <v>1314</v>
      </c>
      <c r="C688" s="1025">
        <v>212500</v>
      </c>
      <c r="D688" s="1026" t="s">
        <v>2378</v>
      </c>
    </row>
    <row r="689" spans="2:4" ht="33.75" x14ac:dyDescent="0.3">
      <c r="B689" s="1024" t="s">
        <v>1315</v>
      </c>
      <c r="C689" s="1025">
        <v>170000</v>
      </c>
      <c r="D689" s="1026" t="s">
        <v>2378</v>
      </c>
    </row>
    <row r="690" spans="2:4" ht="22.5" x14ac:dyDescent="0.3">
      <c r="B690" s="1024" t="s">
        <v>1312</v>
      </c>
      <c r="C690" s="1025">
        <v>335000.3</v>
      </c>
      <c r="D690" s="1026" t="s">
        <v>2378</v>
      </c>
    </row>
    <row r="691" spans="2:4" ht="22.5" x14ac:dyDescent="0.3">
      <c r="B691" s="1024" t="s">
        <v>1310</v>
      </c>
      <c r="C691" s="1025">
        <v>425000</v>
      </c>
      <c r="D691" s="1026" t="s">
        <v>2378</v>
      </c>
    </row>
    <row r="692" spans="2:4" ht="22.5" x14ac:dyDescent="0.3">
      <c r="B692" s="1024" t="s">
        <v>1311</v>
      </c>
      <c r="C692" s="1025">
        <v>297500</v>
      </c>
      <c r="D692" s="1026" t="s">
        <v>2378</v>
      </c>
    </row>
    <row r="693" spans="2:4" ht="22.5" x14ac:dyDescent="0.3">
      <c r="B693" s="1024" t="s">
        <v>1319</v>
      </c>
      <c r="C693" s="1025">
        <v>850000</v>
      </c>
      <c r="D693" s="1026" t="s">
        <v>2378</v>
      </c>
    </row>
    <row r="694" spans="2:4" ht="45" x14ac:dyDescent="0.3">
      <c r="B694" s="1024" t="s">
        <v>1317</v>
      </c>
      <c r="C694" s="1025">
        <v>212500</v>
      </c>
      <c r="D694" s="1026" t="s">
        <v>2378</v>
      </c>
    </row>
    <row r="695" spans="2:4" ht="22.5" x14ac:dyDescent="0.3">
      <c r="B695" s="1024" t="s">
        <v>2602</v>
      </c>
      <c r="C695" s="1025">
        <v>323962</v>
      </c>
      <c r="D695" s="1026" t="s">
        <v>2378</v>
      </c>
    </row>
    <row r="696" spans="2:4" ht="33.75" x14ac:dyDescent="0.3">
      <c r="B696" s="1024" t="s">
        <v>1325</v>
      </c>
      <c r="C696" s="1025">
        <v>406389.25</v>
      </c>
      <c r="D696" s="1026" t="s">
        <v>2378</v>
      </c>
    </row>
    <row r="697" spans="2:4" ht="33.75" x14ac:dyDescent="0.3">
      <c r="B697" s="1024" t="s">
        <v>1331</v>
      </c>
      <c r="C697" s="1025">
        <v>18857.310000000001</v>
      </c>
      <c r="D697" s="1026" t="s">
        <v>2378</v>
      </c>
    </row>
    <row r="698" spans="2:4" ht="33.75" x14ac:dyDescent="0.3">
      <c r="B698" s="1024" t="s">
        <v>1329</v>
      </c>
      <c r="C698" s="1025">
        <v>369000</v>
      </c>
      <c r="D698" s="1026" t="s">
        <v>2378</v>
      </c>
    </row>
    <row r="699" spans="2:4" ht="33.75" x14ac:dyDescent="0.3">
      <c r="B699" s="1024" t="s">
        <v>1327</v>
      </c>
      <c r="C699" s="1025">
        <v>313412.58</v>
      </c>
      <c r="D699" s="1026" t="s">
        <v>2378</v>
      </c>
    </row>
    <row r="700" spans="2:4" ht="33.75" x14ac:dyDescent="0.3">
      <c r="B700" s="1024" t="s">
        <v>1330</v>
      </c>
      <c r="C700" s="1025">
        <v>18553.45</v>
      </c>
      <c r="D700" s="1026" t="s">
        <v>2378</v>
      </c>
    </row>
    <row r="701" spans="2:4" ht="33.75" x14ac:dyDescent="0.3">
      <c r="B701" s="1024" t="s">
        <v>1324</v>
      </c>
      <c r="C701" s="1025">
        <v>94596.53</v>
      </c>
      <c r="D701" s="1026" t="s">
        <v>2378</v>
      </c>
    </row>
    <row r="702" spans="2:4" ht="33.75" x14ac:dyDescent="0.3">
      <c r="B702" s="1024" t="s">
        <v>1328</v>
      </c>
      <c r="C702" s="1025">
        <v>100134.13</v>
      </c>
      <c r="D702" s="1026" t="s">
        <v>2378</v>
      </c>
    </row>
    <row r="703" spans="2:4" ht="45" x14ac:dyDescent="0.3">
      <c r="B703" s="1024" t="s">
        <v>1326</v>
      </c>
      <c r="C703" s="1025">
        <v>671044.41</v>
      </c>
      <c r="D703" s="1026" t="s">
        <v>2378</v>
      </c>
    </row>
    <row r="704" spans="2:4" ht="22.5" x14ac:dyDescent="0.3">
      <c r="B704" s="1024" t="s">
        <v>1323</v>
      </c>
      <c r="C704" s="1025">
        <v>148664</v>
      </c>
      <c r="D704" s="1026" t="s">
        <v>2378</v>
      </c>
    </row>
    <row r="705" spans="2:4" ht="33.75" x14ac:dyDescent="0.3">
      <c r="B705" s="1024" t="s">
        <v>1334</v>
      </c>
      <c r="C705" s="1025">
        <v>262140</v>
      </c>
      <c r="D705" s="1026" t="s">
        <v>2378</v>
      </c>
    </row>
    <row r="706" spans="2:4" ht="22.5" x14ac:dyDescent="0.3">
      <c r="B706" s="1024" t="s">
        <v>1335</v>
      </c>
      <c r="C706" s="1025">
        <v>372300</v>
      </c>
      <c r="D706" s="1026" t="s">
        <v>2378</v>
      </c>
    </row>
    <row r="707" spans="2:4" ht="22.5" x14ac:dyDescent="0.3">
      <c r="B707" s="1024" t="s">
        <v>1336</v>
      </c>
      <c r="C707" s="1025">
        <v>316368.90999999997</v>
      </c>
      <c r="D707" s="1026" t="s">
        <v>2378</v>
      </c>
    </row>
    <row r="708" spans="2:4" ht="22.5" x14ac:dyDescent="0.3">
      <c r="B708" s="1024" t="s">
        <v>1332</v>
      </c>
      <c r="C708" s="1025">
        <v>123420</v>
      </c>
      <c r="D708" s="1026" t="s">
        <v>2378</v>
      </c>
    </row>
    <row r="709" spans="2:4" ht="22.5" x14ac:dyDescent="0.3">
      <c r="B709" s="1024" t="s">
        <v>1333</v>
      </c>
      <c r="C709" s="1025">
        <v>108630</v>
      </c>
      <c r="D709" s="1026" t="s">
        <v>2378</v>
      </c>
    </row>
    <row r="710" spans="2:4" ht="33.75" x14ac:dyDescent="0.3">
      <c r="B710" s="1024" t="s">
        <v>1340</v>
      </c>
      <c r="C710" s="1025">
        <v>165320</v>
      </c>
      <c r="D710" s="1026" t="s">
        <v>2378</v>
      </c>
    </row>
    <row r="711" spans="2:4" ht="33.75" x14ac:dyDescent="0.3">
      <c r="B711" s="1024" t="s">
        <v>1341</v>
      </c>
      <c r="C711" s="1025">
        <v>163632</v>
      </c>
      <c r="D711" s="1026" t="s">
        <v>2378</v>
      </c>
    </row>
    <row r="712" spans="2:4" ht="33.75" x14ac:dyDescent="0.3">
      <c r="B712" s="1024" t="s">
        <v>1342</v>
      </c>
      <c r="C712" s="1025">
        <v>215605</v>
      </c>
      <c r="D712" s="1026" t="s">
        <v>2378</v>
      </c>
    </row>
    <row r="713" spans="2:4" ht="33.75" x14ac:dyDescent="0.3">
      <c r="B713" s="1024" t="s">
        <v>1343</v>
      </c>
      <c r="C713" s="1025">
        <v>155603</v>
      </c>
      <c r="D713" s="1026" t="s">
        <v>2378</v>
      </c>
    </row>
    <row r="714" spans="2:4" ht="22.5" x14ac:dyDescent="0.3">
      <c r="B714" s="1024" t="s">
        <v>1339</v>
      </c>
      <c r="C714" s="1025">
        <v>592706</v>
      </c>
      <c r="D714" s="1026" t="s">
        <v>2378</v>
      </c>
    </row>
    <row r="715" spans="2:4" ht="33.75" x14ac:dyDescent="0.3">
      <c r="B715" s="1024" t="s">
        <v>1338</v>
      </c>
      <c r="C715" s="1025">
        <v>243099</v>
      </c>
      <c r="D715" s="1026" t="s">
        <v>2378</v>
      </c>
    </row>
    <row r="716" spans="2:4" ht="22.5" x14ac:dyDescent="0.3">
      <c r="B716" s="1024" t="s">
        <v>1346</v>
      </c>
      <c r="C716" s="1025">
        <v>101396.4</v>
      </c>
      <c r="D716" s="1026" t="s">
        <v>2378</v>
      </c>
    </row>
    <row r="717" spans="2:4" ht="33.75" x14ac:dyDescent="0.3">
      <c r="B717" s="1024" t="s">
        <v>1347</v>
      </c>
      <c r="C717" s="1025">
        <v>577900.76</v>
      </c>
      <c r="D717" s="1026" t="s">
        <v>2378</v>
      </c>
    </row>
    <row r="718" spans="2:4" ht="33.75" x14ac:dyDescent="0.3">
      <c r="B718" s="1024" t="s">
        <v>1348</v>
      </c>
      <c r="C718" s="1025">
        <v>101406.67</v>
      </c>
      <c r="D718" s="1026" t="s">
        <v>2378</v>
      </c>
    </row>
    <row r="719" spans="2:4" ht="22.5" x14ac:dyDescent="0.3">
      <c r="B719" s="1024" t="s">
        <v>1349</v>
      </c>
      <c r="C719" s="1025">
        <v>42159.78</v>
      </c>
      <c r="D719" s="1026" t="s">
        <v>2378</v>
      </c>
    </row>
    <row r="720" spans="2:4" ht="33.75" x14ac:dyDescent="0.3">
      <c r="B720" s="1024" t="s">
        <v>1350</v>
      </c>
      <c r="C720" s="1025">
        <v>387689.38</v>
      </c>
      <c r="D720" s="1026" t="s">
        <v>2378</v>
      </c>
    </row>
    <row r="721" spans="2:4" ht="33.75" x14ac:dyDescent="0.3">
      <c r="B721" s="1024" t="s">
        <v>1356</v>
      </c>
      <c r="C721" s="1025">
        <v>226905</v>
      </c>
      <c r="D721" s="1026" t="s">
        <v>2378</v>
      </c>
    </row>
    <row r="722" spans="2:4" ht="33.75" x14ac:dyDescent="0.3">
      <c r="B722" s="1024" t="s">
        <v>1355</v>
      </c>
      <c r="C722" s="1025">
        <v>282376</v>
      </c>
      <c r="D722" s="1026" t="s">
        <v>2378</v>
      </c>
    </row>
    <row r="723" spans="2:4" ht="33.75" x14ac:dyDescent="0.3">
      <c r="B723" s="1024" t="s">
        <v>1354</v>
      </c>
      <c r="C723" s="1025">
        <v>357713</v>
      </c>
      <c r="D723" s="1026" t="s">
        <v>2378</v>
      </c>
    </row>
    <row r="724" spans="2:4" ht="22.5" x14ac:dyDescent="0.3">
      <c r="B724" s="1024" t="s">
        <v>1362</v>
      </c>
      <c r="C724" s="1025">
        <v>167239.22</v>
      </c>
      <c r="D724" s="1026" t="s">
        <v>2378</v>
      </c>
    </row>
    <row r="725" spans="2:4" ht="33.75" x14ac:dyDescent="0.3">
      <c r="B725" s="1024" t="s">
        <v>1361</v>
      </c>
      <c r="C725" s="1025">
        <v>185725</v>
      </c>
      <c r="D725" s="1026" t="s">
        <v>2378</v>
      </c>
    </row>
    <row r="726" spans="2:4" ht="22.5" x14ac:dyDescent="0.3">
      <c r="B726" s="1024" t="s">
        <v>1366</v>
      </c>
      <c r="C726" s="1025">
        <v>66239.53</v>
      </c>
      <c r="D726" s="1026" t="s">
        <v>2378</v>
      </c>
    </row>
    <row r="727" spans="2:4" ht="22.5" x14ac:dyDescent="0.3">
      <c r="B727" s="1024" t="s">
        <v>1364</v>
      </c>
      <c r="C727" s="1025">
        <v>171780.4</v>
      </c>
      <c r="D727" s="1026" t="s">
        <v>2378</v>
      </c>
    </row>
    <row r="728" spans="2:4" ht="33.75" x14ac:dyDescent="0.3">
      <c r="B728" s="1024" t="s">
        <v>1365</v>
      </c>
      <c r="C728" s="1025">
        <v>72216.539999999994</v>
      </c>
      <c r="D728" s="1026" t="s">
        <v>2378</v>
      </c>
    </row>
    <row r="729" spans="2:4" ht="33.75" x14ac:dyDescent="0.3">
      <c r="B729" s="1024" t="s">
        <v>1363</v>
      </c>
      <c r="C729" s="1025">
        <v>449409.79</v>
      </c>
      <c r="D729" s="1026" t="s">
        <v>2378</v>
      </c>
    </row>
    <row r="730" spans="2:4" ht="22.5" x14ac:dyDescent="0.3">
      <c r="B730" s="1024" t="s">
        <v>1372</v>
      </c>
      <c r="C730" s="1025">
        <v>158198</v>
      </c>
      <c r="D730" s="1026" t="s">
        <v>2378</v>
      </c>
    </row>
    <row r="731" spans="2:4" ht="33.75" x14ac:dyDescent="0.3">
      <c r="B731" s="1024" t="s">
        <v>1371</v>
      </c>
      <c r="C731" s="1025">
        <v>124730</v>
      </c>
      <c r="D731" s="1026" t="s">
        <v>2378</v>
      </c>
    </row>
    <row r="732" spans="2:4" ht="33.75" x14ac:dyDescent="0.3">
      <c r="B732" s="1024" t="s">
        <v>1368</v>
      </c>
      <c r="C732" s="1025">
        <v>99407</v>
      </c>
      <c r="D732" s="1026" t="s">
        <v>2378</v>
      </c>
    </row>
    <row r="733" spans="2:4" ht="33.75" x14ac:dyDescent="0.3">
      <c r="B733" s="1024" t="s">
        <v>1369</v>
      </c>
      <c r="C733" s="1025">
        <v>157818</v>
      </c>
      <c r="D733" s="1026" t="s">
        <v>2378</v>
      </c>
    </row>
    <row r="734" spans="2:4" ht="33.75" x14ac:dyDescent="0.3">
      <c r="B734" s="1024" t="s">
        <v>1367</v>
      </c>
      <c r="C734" s="1025">
        <v>125684</v>
      </c>
      <c r="D734" s="1026" t="s">
        <v>2378</v>
      </c>
    </row>
    <row r="735" spans="2:4" ht="33.75" x14ac:dyDescent="0.3">
      <c r="B735" s="1024" t="s">
        <v>1370</v>
      </c>
      <c r="C735" s="1025">
        <v>200950</v>
      </c>
      <c r="D735" s="1026" t="s">
        <v>2378</v>
      </c>
    </row>
    <row r="736" spans="2:4" ht="33.75" x14ac:dyDescent="0.3">
      <c r="B736" s="1024" t="s">
        <v>1375</v>
      </c>
      <c r="C736" s="1025">
        <v>209880.1</v>
      </c>
      <c r="D736" s="1026" t="s">
        <v>2378</v>
      </c>
    </row>
    <row r="737" spans="2:4" ht="33.75" x14ac:dyDescent="0.3">
      <c r="B737" s="1024" t="s">
        <v>1376</v>
      </c>
      <c r="C737" s="1025">
        <v>311496.39</v>
      </c>
      <c r="D737" s="1026" t="s">
        <v>2378</v>
      </c>
    </row>
    <row r="738" spans="2:4" ht="22.5" x14ac:dyDescent="0.3">
      <c r="B738" s="1024" t="s">
        <v>1377</v>
      </c>
      <c r="C738" s="1025">
        <v>370531.12</v>
      </c>
      <c r="D738" s="1026" t="s">
        <v>2378</v>
      </c>
    </row>
    <row r="739" spans="2:4" ht="33.75" x14ac:dyDescent="0.3">
      <c r="B739" s="1024" t="s">
        <v>1378</v>
      </c>
      <c r="C739" s="1025">
        <v>200232.66</v>
      </c>
      <c r="D739" s="1026" t="s">
        <v>2378</v>
      </c>
    </row>
    <row r="740" spans="2:4" ht="33.75" x14ac:dyDescent="0.3">
      <c r="B740" s="1024" t="s">
        <v>1374</v>
      </c>
      <c r="C740" s="1025">
        <v>87398.18</v>
      </c>
      <c r="D740" s="1026" t="s">
        <v>2378</v>
      </c>
    </row>
    <row r="741" spans="2:4" ht="33.75" x14ac:dyDescent="0.3">
      <c r="B741" s="1024" t="s">
        <v>1389</v>
      </c>
      <c r="C741" s="1025">
        <v>125202.76</v>
      </c>
      <c r="D741" s="1026" t="s">
        <v>2378</v>
      </c>
    </row>
    <row r="742" spans="2:4" ht="22.5" x14ac:dyDescent="0.3">
      <c r="B742" s="1024" t="s">
        <v>1390</v>
      </c>
      <c r="C742" s="1025">
        <v>433160.03</v>
      </c>
      <c r="D742" s="1026" t="s">
        <v>2378</v>
      </c>
    </row>
    <row r="743" spans="2:4" ht="33.75" x14ac:dyDescent="0.3">
      <c r="B743" s="1024" t="s">
        <v>1391</v>
      </c>
      <c r="C743" s="1025">
        <v>537137.80000000005</v>
      </c>
      <c r="D743" s="1026" t="s">
        <v>2378</v>
      </c>
    </row>
    <row r="744" spans="2:4" ht="33.75" x14ac:dyDescent="0.3">
      <c r="B744" s="1024" t="s">
        <v>1395</v>
      </c>
      <c r="C744" s="1025">
        <v>375388.81</v>
      </c>
      <c r="D744" s="1026" t="s">
        <v>2378</v>
      </c>
    </row>
    <row r="745" spans="2:4" ht="33.75" x14ac:dyDescent="0.3">
      <c r="B745" s="1024" t="s">
        <v>1392</v>
      </c>
      <c r="C745" s="1025">
        <v>57919.6</v>
      </c>
      <c r="D745" s="1026" t="s">
        <v>2378</v>
      </c>
    </row>
    <row r="746" spans="2:4" ht="33.75" x14ac:dyDescent="0.3">
      <c r="B746" s="1024" t="s">
        <v>1397</v>
      </c>
      <c r="C746" s="1025">
        <v>313347.83</v>
      </c>
      <c r="D746" s="1026" t="s">
        <v>2378</v>
      </c>
    </row>
    <row r="747" spans="2:4" ht="33.75" x14ac:dyDescent="0.3">
      <c r="B747" s="1024" t="s">
        <v>1396</v>
      </c>
      <c r="C747" s="1025">
        <v>127754.18</v>
      </c>
      <c r="D747" s="1026" t="s">
        <v>2378</v>
      </c>
    </row>
    <row r="748" spans="2:4" ht="45" x14ac:dyDescent="0.3">
      <c r="B748" s="1024" t="s">
        <v>1394</v>
      </c>
      <c r="C748" s="1025">
        <v>130210.8</v>
      </c>
      <c r="D748" s="1026" t="s">
        <v>2378</v>
      </c>
    </row>
    <row r="749" spans="2:4" ht="45" x14ac:dyDescent="0.3">
      <c r="B749" s="1024" t="s">
        <v>1393</v>
      </c>
      <c r="C749" s="1025">
        <v>196136.72</v>
      </c>
      <c r="D749" s="1026" t="s">
        <v>2378</v>
      </c>
    </row>
    <row r="750" spans="2:4" ht="33.75" x14ac:dyDescent="0.3">
      <c r="B750" s="1024" t="s">
        <v>1403</v>
      </c>
      <c r="C750" s="1025">
        <v>117493</v>
      </c>
      <c r="D750" s="1026" t="s">
        <v>2378</v>
      </c>
    </row>
    <row r="751" spans="2:4" ht="33.75" x14ac:dyDescent="0.3">
      <c r="B751" s="1024" t="s">
        <v>1401</v>
      </c>
      <c r="C751" s="1025">
        <v>83366</v>
      </c>
      <c r="D751" s="1026" t="s">
        <v>2378</v>
      </c>
    </row>
    <row r="752" spans="2:4" ht="33.75" x14ac:dyDescent="0.3">
      <c r="B752" s="1024" t="s">
        <v>1402</v>
      </c>
      <c r="C752" s="1025">
        <v>228804</v>
      </c>
      <c r="D752" s="1026" t="s">
        <v>2378</v>
      </c>
    </row>
    <row r="753" spans="2:4" ht="33.75" x14ac:dyDescent="0.3">
      <c r="B753" s="1024" t="s">
        <v>1400</v>
      </c>
      <c r="C753" s="1025">
        <v>55248</v>
      </c>
      <c r="D753" s="1026" t="s">
        <v>2378</v>
      </c>
    </row>
    <row r="754" spans="2:4" ht="33.75" x14ac:dyDescent="0.3">
      <c r="B754" s="1024" t="s">
        <v>1404</v>
      </c>
      <c r="C754" s="1025">
        <v>134916</v>
      </c>
      <c r="D754" s="1026" t="s">
        <v>2378</v>
      </c>
    </row>
    <row r="755" spans="2:4" ht="22.5" x14ac:dyDescent="0.3">
      <c r="B755" s="1024" t="s">
        <v>1405</v>
      </c>
      <c r="C755" s="1025">
        <v>223380</v>
      </c>
      <c r="D755" s="1026" t="s">
        <v>2378</v>
      </c>
    </row>
    <row r="756" spans="2:4" ht="33.75" x14ac:dyDescent="0.3">
      <c r="B756" s="1024" t="s">
        <v>1409</v>
      </c>
      <c r="C756" s="1025">
        <v>270881.14</v>
      </c>
      <c r="D756" s="1026" t="s">
        <v>2378</v>
      </c>
    </row>
    <row r="757" spans="2:4" ht="33.75" x14ac:dyDescent="0.3">
      <c r="B757" s="1024" t="s">
        <v>1408</v>
      </c>
      <c r="C757" s="1025">
        <v>215467.46</v>
      </c>
      <c r="D757" s="1026" t="s">
        <v>2378</v>
      </c>
    </row>
    <row r="758" spans="2:4" ht="22.5" x14ac:dyDescent="0.3">
      <c r="B758" s="1024" t="s">
        <v>1412</v>
      </c>
      <c r="C758" s="1025">
        <v>80610.69</v>
      </c>
      <c r="D758" s="1026" t="s">
        <v>2378</v>
      </c>
    </row>
    <row r="759" spans="2:4" ht="22.5" x14ac:dyDescent="0.3">
      <c r="B759" s="1024" t="s">
        <v>1407</v>
      </c>
      <c r="C759" s="1025">
        <v>302146.26</v>
      </c>
      <c r="D759" s="1026" t="s">
        <v>2378</v>
      </c>
    </row>
    <row r="760" spans="2:4" ht="22.5" x14ac:dyDescent="0.3">
      <c r="B760" s="1024" t="s">
        <v>1410</v>
      </c>
      <c r="C760" s="1025">
        <v>234288.33</v>
      </c>
      <c r="D760" s="1026" t="s">
        <v>2378</v>
      </c>
    </row>
    <row r="761" spans="2:4" ht="33.75" x14ac:dyDescent="0.3">
      <c r="B761" s="1024" t="s">
        <v>1411</v>
      </c>
      <c r="C761" s="1025">
        <v>196743.01</v>
      </c>
      <c r="D761" s="1026" t="s">
        <v>2378</v>
      </c>
    </row>
    <row r="762" spans="2:4" ht="22.5" x14ac:dyDescent="0.3">
      <c r="B762" s="1024" t="s">
        <v>1406</v>
      </c>
      <c r="C762" s="1025">
        <v>267824.64000000001</v>
      </c>
      <c r="D762" s="1026" t="s">
        <v>2378</v>
      </c>
    </row>
    <row r="763" spans="2:4" ht="33.75" x14ac:dyDescent="0.3">
      <c r="B763" s="1024" t="s">
        <v>1417</v>
      </c>
      <c r="C763" s="1025">
        <v>398761</v>
      </c>
      <c r="D763" s="1026" t="s">
        <v>2378</v>
      </c>
    </row>
    <row r="764" spans="2:4" ht="22.5" x14ac:dyDescent="0.3">
      <c r="B764" s="1024" t="s">
        <v>1414</v>
      </c>
      <c r="C764" s="1025">
        <v>125545</v>
      </c>
      <c r="D764" s="1026" t="s">
        <v>2378</v>
      </c>
    </row>
    <row r="765" spans="2:4" ht="33.75" x14ac:dyDescent="0.3">
      <c r="B765" s="1024" t="s">
        <v>1415</v>
      </c>
      <c r="C765" s="1025">
        <v>67858</v>
      </c>
      <c r="D765" s="1026" t="s">
        <v>2378</v>
      </c>
    </row>
    <row r="766" spans="2:4" ht="33.75" x14ac:dyDescent="0.3">
      <c r="B766" s="1024" t="s">
        <v>1416</v>
      </c>
      <c r="C766" s="1025">
        <v>234255</v>
      </c>
      <c r="D766" s="1026" t="s">
        <v>2378</v>
      </c>
    </row>
    <row r="767" spans="2:4" ht="22.5" x14ac:dyDescent="0.3">
      <c r="B767" s="1024" t="s">
        <v>1431</v>
      </c>
      <c r="C767" s="1025">
        <v>209355</v>
      </c>
      <c r="D767" s="1026" t="s">
        <v>2378</v>
      </c>
    </row>
    <row r="768" spans="2:4" ht="33.75" x14ac:dyDescent="0.3">
      <c r="B768" s="1024" t="s">
        <v>1432</v>
      </c>
      <c r="C768" s="1025">
        <v>98019.9</v>
      </c>
      <c r="D768" s="1026" t="s">
        <v>2378</v>
      </c>
    </row>
    <row r="769" spans="2:4" ht="33.75" x14ac:dyDescent="0.3">
      <c r="B769" s="1024" t="s">
        <v>1430</v>
      </c>
      <c r="C769" s="1025">
        <v>274085.21999999997</v>
      </c>
      <c r="D769" s="1026" t="s">
        <v>2378</v>
      </c>
    </row>
    <row r="770" spans="2:4" ht="33.75" x14ac:dyDescent="0.3">
      <c r="B770" s="1024" t="s">
        <v>1437</v>
      </c>
      <c r="C770" s="1025">
        <v>95562.240000000005</v>
      </c>
      <c r="D770" s="1026" t="s">
        <v>2378</v>
      </c>
    </row>
    <row r="771" spans="2:4" ht="22.5" x14ac:dyDescent="0.3">
      <c r="B771" s="1024" t="s">
        <v>1436</v>
      </c>
      <c r="C771" s="1025">
        <v>345959.54</v>
      </c>
      <c r="D771" s="1026" t="s">
        <v>2378</v>
      </c>
    </row>
    <row r="772" spans="2:4" ht="33.75" x14ac:dyDescent="0.3">
      <c r="B772" s="1024" t="s">
        <v>1434</v>
      </c>
      <c r="C772" s="1025">
        <v>369505.97</v>
      </c>
      <c r="D772" s="1026" t="s">
        <v>2378</v>
      </c>
    </row>
    <row r="773" spans="2:4" ht="33.75" x14ac:dyDescent="0.3">
      <c r="B773" s="1024" t="s">
        <v>1435</v>
      </c>
      <c r="C773" s="1025">
        <v>250470.26</v>
      </c>
      <c r="D773" s="1026" t="s">
        <v>2378</v>
      </c>
    </row>
    <row r="774" spans="2:4" ht="33.75" x14ac:dyDescent="0.3">
      <c r="B774" s="1024" t="s">
        <v>1454</v>
      </c>
      <c r="C774" s="1025">
        <v>498883</v>
      </c>
      <c r="D774" s="1026" t="s">
        <v>2378</v>
      </c>
    </row>
    <row r="775" spans="2:4" ht="33.75" x14ac:dyDescent="0.3">
      <c r="B775" s="1024" t="s">
        <v>1455</v>
      </c>
      <c r="C775" s="1025">
        <v>381327</v>
      </c>
      <c r="D775" s="1026" t="s">
        <v>2378</v>
      </c>
    </row>
    <row r="776" spans="2:4" ht="22.5" x14ac:dyDescent="0.3">
      <c r="B776" s="1024" t="s">
        <v>1452</v>
      </c>
      <c r="C776" s="1025">
        <v>148072</v>
      </c>
      <c r="D776" s="1026" t="s">
        <v>2378</v>
      </c>
    </row>
    <row r="777" spans="2:4" ht="33.75" x14ac:dyDescent="0.3">
      <c r="B777" s="1024" t="s">
        <v>1453</v>
      </c>
      <c r="C777" s="1025">
        <v>170541</v>
      </c>
      <c r="D777" s="1026" t="s">
        <v>2378</v>
      </c>
    </row>
    <row r="778" spans="2:4" ht="33.75" x14ac:dyDescent="0.3">
      <c r="B778" s="1024" t="s">
        <v>1451</v>
      </c>
      <c r="C778" s="1025">
        <v>179758.53</v>
      </c>
      <c r="D778" s="1026" t="s">
        <v>2378</v>
      </c>
    </row>
    <row r="779" spans="2:4" ht="33.75" x14ac:dyDescent="0.3">
      <c r="B779" s="1024" t="s">
        <v>1461</v>
      </c>
      <c r="C779" s="1025">
        <v>185000</v>
      </c>
      <c r="D779" s="1026" t="s">
        <v>2378</v>
      </c>
    </row>
    <row r="780" spans="2:4" ht="33.75" x14ac:dyDescent="0.3">
      <c r="B780" s="1024" t="s">
        <v>1463</v>
      </c>
      <c r="C780" s="1025">
        <v>185000</v>
      </c>
      <c r="D780" s="1026" t="s">
        <v>2378</v>
      </c>
    </row>
    <row r="781" spans="2:4" ht="22.5" x14ac:dyDescent="0.3">
      <c r="B781" s="1024" t="s">
        <v>1464</v>
      </c>
      <c r="C781" s="1025">
        <v>185000</v>
      </c>
      <c r="D781" s="1026" t="s">
        <v>2378</v>
      </c>
    </row>
    <row r="782" spans="2:4" ht="33.75" x14ac:dyDescent="0.3">
      <c r="B782" s="1024" t="s">
        <v>1467</v>
      </c>
      <c r="C782" s="1025">
        <v>185000</v>
      </c>
      <c r="D782" s="1026" t="s">
        <v>2378</v>
      </c>
    </row>
    <row r="783" spans="2:4" ht="33.75" x14ac:dyDescent="0.3">
      <c r="B783" s="1024" t="s">
        <v>1462</v>
      </c>
      <c r="C783" s="1025">
        <v>185000</v>
      </c>
      <c r="D783" s="1026" t="s">
        <v>2378</v>
      </c>
    </row>
    <row r="784" spans="2:4" ht="33.75" x14ac:dyDescent="0.3">
      <c r="B784" s="1024" t="s">
        <v>1466</v>
      </c>
      <c r="C784" s="1025">
        <v>185000</v>
      </c>
      <c r="D784" s="1026" t="s">
        <v>2378</v>
      </c>
    </row>
    <row r="785" spans="2:4" ht="22.5" x14ac:dyDescent="0.3">
      <c r="B785" s="1024" t="s">
        <v>1465</v>
      </c>
      <c r="C785" s="1025">
        <v>185000</v>
      </c>
      <c r="D785" s="1026" t="s">
        <v>2378</v>
      </c>
    </row>
    <row r="786" spans="2:4" ht="33.75" x14ac:dyDescent="0.3">
      <c r="B786" s="1024" t="s">
        <v>1457</v>
      </c>
      <c r="C786" s="1025">
        <v>312823</v>
      </c>
      <c r="D786" s="1026" t="s">
        <v>2378</v>
      </c>
    </row>
    <row r="787" spans="2:4" ht="22.5" x14ac:dyDescent="0.3">
      <c r="B787" s="1024" t="s">
        <v>1448</v>
      </c>
      <c r="C787" s="1025">
        <v>406455</v>
      </c>
      <c r="D787" s="1026" t="s">
        <v>2378</v>
      </c>
    </row>
    <row r="788" spans="2:4" ht="22.5" x14ac:dyDescent="0.3">
      <c r="B788" s="1024" t="s">
        <v>1450</v>
      </c>
      <c r="C788" s="1025">
        <v>312329</v>
      </c>
      <c r="D788" s="1026" t="s">
        <v>2378</v>
      </c>
    </row>
    <row r="789" spans="2:4" ht="22.5" x14ac:dyDescent="0.3">
      <c r="B789" s="1024" t="s">
        <v>1449</v>
      </c>
      <c r="C789" s="1025">
        <v>306894</v>
      </c>
      <c r="D789" s="1026" t="s">
        <v>2378</v>
      </c>
    </row>
    <row r="790" spans="2:4" ht="33.75" x14ac:dyDescent="0.3">
      <c r="B790" s="1024" t="s">
        <v>1447</v>
      </c>
      <c r="C790" s="1025">
        <v>319130.06</v>
      </c>
      <c r="D790" s="1026" t="s">
        <v>2378</v>
      </c>
    </row>
    <row r="791" spans="2:4" ht="22.5" x14ac:dyDescent="0.3">
      <c r="B791" s="1024" t="s">
        <v>1458</v>
      </c>
      <c r="C791" s="1025">
        <v>159746</v>
      </c>
      <c r="D791" s="1026" t="s">
        <v>2378</v>
      </c>
    </row>
    <row r="792" spans="2:4" ht="33.75" x14ac:dyDescent="0.3">
      <c r="B792" s="1024" t="s">
        <v>1460</v>
      </c>
      <c r="C792" s="1025">
        <v>142778</v>
      </c>
      <c r="D792" s="1026" t="s">
        <v>2378</v>
      </c>
    </row>
    <row r="793" spans="2:4" ht="33.75" x14ac:dyDescent="0.3">
      <c r="B793" s="1024" t="s">
        <v>1459</v>
      </c>
      <c r="C793" s="1025">
        <v>159746</v>
      </c>
      <c r="D793" s="1026" t="s">
        <v>2378</v>
      </c>
    </row>
    <row r="794" spans="2:4" ht="22.5" x14ac:dyDescent="0.3">
      <c r="B794" s="1024" t="s">
        <v>1456</v>
      </c>
      <c r="C794" s="1025">
        <v>347055</v>
      </c>
      <c r="D794" s="1026" t="s">
        <v>2378</v>
      </c>
    </row>
    <row r="795" spans="2:4" ht="33.75" x14ac:dyDescent="0.3">
      <c r="B795" s="1024" t="s">
        <v>2603</v>
      </c>
      <c r="C795" s="1025">
        <v>31470.95</v>
      </c>
      <c r="D795" s="1026" t="s">
        <v>2378</v>
      </c>
    </row>
    <row r="796" spans="2:4" ht="33.75" x14ac:dyDescent="0.3">
      <c r="B796" s="1024" t="s">
        <v>2604</v>
      </c>
      <c r="C796" s="1025">
        <v>63600.75</v>
      </c>
      <c r="D796" s="1026" t="s">
        <v>2378</v>
      </c>
    </row>
    <row r="797" spans="2:4" ht="33.75" x14ac:dyDescent="0.3">
      <c r="B797" s="1024" t="s">
        <v>2605</v>
      </c>
      <c r="C797" s="1025">
        <v>13553.89</v>
      </c>
      <c r="D797" s="1026" t="s">
        <v>2378</v>
      </c>
    </row>
    <row r="798" spans="2:4" ht="45" x14ac:dyDescent="0.3">
      <c r="B798" s="1024" t="s">
        <v>2606</v>
      </c>
      <c r="C798" s="1025">
        <v>11423.38</v>
      </c>
      <c r="D798" s="1026" t="s">
        <v>2378</v>
      </c>
    </row>
    <row r="799" spans="2:4" ht="33.75" x14ac:dyDescent="0.3">
      <c r="B799" s="1024" t="s">
        <v>2607</v>
      </c>
      <c r="C799" s="1025">
        <v>191558.18</v>
      </c>
      <c r="D799" s="1026" t="s">
        <v>2378</v>
      </c>
    </row>
    <row r="800" spans="2:4" ht="45" x14ac:dyDescent="0.3">
      <c r="B800" s="1024" t="s">
        <v>2608</v>
      </c>
      <c r="C800" s="1025">
        <v>46362.95</v>
      </c>
      <c r="D800" s="1026" t="s">
        <v>2378</v>
      </c>
    </row>
    <row r="801" spans="2:4" ht="33.75" x14ac:dyDescent="0.3">
      <c r="B801" s="1024" t="s">
        <v>1505</v>
      </c>
      <c r="C801" s="1025">
        <v>487740.33</v>
      </c>
      <c r="D801" s="1026" t="s">
        <v>2378</v>
      </c>
    </row>
    <row r="802" spans="2:4" ht="33.75" x14ac:dyDescent="0.3">
      <c r="B802" s="1024" t="s">
        <v>1503</v>
      </c>
      <c r="C802" s="1025">
        <v>359418.83</v>
      </c>
      <c r="D802" s="1026" t="s">
        <v>2378</v>
      </c>
    </row>
    <row r="803" spans="2:4" ht="33.75" x14ac:dyDescent="0.3">
      <c r="B803" s="1024" t="s">
        <v>1504</v>
      </c>
      <c r="C803" s="1025">
        <v>487740.33</v>
      </c>
      <c r="D803" s="1026" t="s">
        <v>2378</v>
      </c>
    </row>
    <row r="804" spans="2:4" ht="33.75" x14ac:dyDescent="0.3">
      <c r="B804" s="1024" t="s">
        <v>1506</v>
      </c>
      <c r="C804" s="1025">
        <v>353570.54</v>
      </c>
      <c r="D804" s="1026" t="s">
        <v>2378</v>
      </c>
    </row>
    <row r="805" spans="2:4" ht="33.75" x14ac:dyDescent="0.3">
      <c r="B805" s="1024" t="s">
        <v>1502</v>
      </c>
      <c r="C805" s="1025">
        <v>487740.33</v>
      </c>
      <c r="D805" s="1026" t="s">
        <v>2378</v>
      </c>
    </row>
    <row r="806" spans="2:4" ht="33.75" x14ac:dyDescent="0.3">
      <c r="B806" s="1024" t="s">
        <v>1499</v>
      </c>
      <c r="C806" s="1025">
        <v>107180.5</v>
      </c>
      <c r="D806" s="1026" t="s">
        <v>2378</v>
      </c>
    </row>
    <row r="807" spans="2:4" ht="22.5" x14ac:dyDescent="0.3">
      <c r="B807" s="1024" t="s">
        <v>1515</v>
      </c>
      <c r="C807" s="1025">
        <v>234712.71</v>
      </c>
      <c r="D807" s="1026" t="s">
        <v>2378</v>
      </c>
    </row>
    <row r="808" spans="2:4" ht="22.5" x14ac:dyDescent="0.3">
      <c r="B808" s="1024" t="s">
        <v>1516</v>
      </c>
      <c r="C808" s="1025">
        <v>175941.42</v>
      </c>
      <c r="D808" s="1026" t="s">
        <v>2378</v>
      </c>
    </row>
    <row r="809" spans="2:4" ht="33.75" x14ac:dyDescent="0.3">
      <c r="B809" s="1024" t="s">
        <v>1514</v>
      </c>
      <c r="C809" s="1025">
        <v>296320.86</v>
      </c>
      <c r="D809" s="1026" t="s">
        <v>2378</v>
      </c>
    </row>
    <row r="810" spans="2:4" ht="22.5" x14ac:dyDescent="0.3">
      <c r="B810" s="1024" t="s">
        <v>1517</v>
      </c>
      <c r="C810" s="1025">
        <v>175784.01</v>
      </c>
      <c r="D810" s="1026" t="s">
        <v>2378</v>
      </c>
    </row>
    <row r="811" spans="2:4" ht="33.75" x14ac:dyDescent="0.3">
      <c r="B811" s="1024" t="s">
        <v>2609</v>
      </c>
      <c r="C811" s="1025">
        <v>326550.59999999998</v>
      </c>
      <c r="D811" s="1026" t="s">
        <v>2378</v>
      </c>
    </row>
    <row r="812" spans="2:4" ht="33.75" x14ac:dyDescent="0.3">
      <c r="B812" s="1024" t="s">
        <v>2610</v>
      </c>
      <c r="C812" s="1025">
        <v>195172.59</v>
      </c>
      <c r="D812" s="1026" t="s">
        <v>2378</v>
      </c>
    </row>
    <row r="813" spans="2:4" ht="33.75" x14ac:dyDescent="0.3">
      <c r="B813" s="1024" t="s">
        <v>2611</v>
      </c>
      <c r="C813" s="1025">
        <v>267776.12</v>
      </c>
      <c r="D813" s="1026" t="s">
        <v>2378</v>
      </c>
    </row>
    <row r="814" spans="2:4" ht="33.75" x14ac:dyDescent="0.3">
      <c r="B814" s="1024" t="s">
        <v>2612</v>
      </c>
      <c r="C814" s="1025">
        <v>233804.84</v>
      </c>
      <c r="D814" s="1026" t="s">
        <v>2378</v>
      </c>
    </row>
    <row r="815" spans="2:4" ht="33.75" x14ac:dyDescent="0.3">
      <c r="B815" s="1024" t="s">
        <v>2613</v>
      </c>
      <c r="C815" s="1025">
        <v>313864.01</v>
      </c>
      <c r="D815" s="1026" t="s">
        <v>2378</v>
      </c>
    </row>
    <row r="816" spans="2:4" ht="33.75" x14ac:dyDescent="0.3">
      <c r="B816" s="1024" t="s">
        <v>2614</v>
      </c>
      <c r="C816" s="1025">
        <v>223407.11</v>
      </c>
      <c r="D816" s="1026" t="s">
        <v>2378</v>
      </c>
    </row>
    <row r="817" spans="2:4" ht="33.75" x14ac:dyDescent="0.3">
      <c r="B817" s="1024" t="s">
        <v>2615</v>
      </c>
      <c r="C817" s="1025">
        <v>232089.44</v>
      </c>
      <c r="D817" s="1026" t="s">
        <v>2378</v>
      </c>
    </row>
    <row r="818" spans="2:4" ht="22.5" x14ac:dyDescent="0.3">
      <c r="B818" s="1024" t="s">
        <v>2616</v>
      </c>
      <c r="C818" s="1025">
        <v>236860.9</v>
      </c>
      <c r="D818" s="1026" t="s">
        <v>2378</v>
      </c>
    </row>
    <row r="819" spans="2:4" ht="22.5" x14ac:dyDescent="0.3">
      <c r="B819" s="1024" t="s">
        <v>2617</v>
      </c>
      <c r="C819" s="1025">
        <v>329181.67</v>
      </c>
      <c r="D819" s="1026" t="s">
        <v>2378</v>
      </c>
    </row>
    <row r="820" spans="2:4" ht="33.75" x14ac:dyDescent="0.3">
      <c r="B820" s="1024" t="s">
        <v>2618</v>
      </c>
      <c r="C820" s="1025">
        <v>198127.08</v>
      </c>
      <c r="D820" s="1026" t="s">
        <v>2378</v>
      </c>
    </row>
    <row r="821" spans="2:4" ht="33.75" x14ac:dyDescent="0.3">
      <c r="B821" s="1024" t="s">
        <v>2619</v>
      </c>
      <c r="C821" s="1025">
        <v>213470.68</v>
      </c>
      <c r="D821" s="1026" t="s">
        <v>2378</v>
      </c>
    </row>
    <row r="822" spans="2:4" ht="33.75" x14ac:dyDescent="0.3">
      <c r="B822" s="1024" t="s">
        <v>2620</v>
      </c>
      <c r="C822" s="1025">
        <v>240620.04</v>
      </c>
      <c r="D822" s="1026" t="s">
        <v>2378</v>
      </c>
    </row>
    <row r="823" spans="2:4" ht="33.75" x14ac:dyDescent="0.3">
      <c r="B823" s="1024" t="s">
        <v>1518</v>
      </c>
      <c r="C823" s="1025">
        <v>261851.75</v>
      </c>
      <c r="D823" s="1026" t="s">
        <v>2378</v>
      </c>
    </row>
    <row r="824" spans="2:4" ht="33.75" x14ac:dyDescent="0.3">
      <c r="B824" s="1024" t="s">
        <v>1500</v>
      </c>
      <c r="C824" s="1025">
        <v>326515.78999999998</v>
      </c>
      <c r="D824" s="1026" t="s">
        <v>2378</v>
      </c>
    </row>
    <row r="825" spans="2:4" ht="33.75" x14ac:dyDescent="0.3">
      <c r="B825" s="1024" t="s">
        <v>1501</v>
      </c>
      <c r="C825" s="1025">
        <v>306305.24</v>
      </c>
      <c r="D825" s="1026" t="s">
        <v>2378</v>
      </c>
    </row>
    <row r="826" spans="2:4" ht="33.75" x14ac:dyDescent="0.3">
      <c r="B826" s="1024" t="s">
        <v>1527</v>
      </c>
      <c r="C826" s="1025">
        <v>120546.28</v>
      </c>
      <c r="D826" s="1026" t="s">
        <v>2378</v>
      </c>
    </row>
    <row r="827" spans="2:4" ht="33.75" x14ac:dyDescent="0.3">
      <c r="B827" s="1024" t="s">
        <v>1531</v>
      </c>
      <c r="C827" s="1025">
        <v>137411.95000000001</v>
      </c>
      <c r="D827" s="1026" t="s">
        <v>2378</v>
      </c>
    </row>
    <row r="828" spans="2:4" ht="22.5" x14ac:dyDescent="0.3">
      <c r="B828" s="1024" t="s">
        <v>1533</v>
      </c>
      <c r="C828" s="1025">
        <v>317575.89</v>
      </c>
      <c r="D828" s="1026" t="s">
        <v>2378</v>
      </c>
    </row>
    <row r="829" spans="2:4" ht="33.75" x14ac:dyDescent="0.3">
      <c r="B829" s="1024" t="s">
        <v>1532</v>
      </c>
      <c r="C829" s="1025">
        <v>224116.31</v>
      </c>
      <c r="D829" s="1026" t="s">
        <v>2378</v>
      </c>
    </row>
    <row r="830" spans="2:4" ht="22.5" x14ac:dyDescent="0.3">
      <c r="B830" s="1024" t="s">
        <v>1528</v>
      </c>
      <c r="C830" s="1025">
        <v>190740</v>
      </c>
      <c r="D830" s="1026" t="s">
        <v>2378</v>
      </c>
    </row>
    <row r="831" spans="2:4" ht="22.5" x14ac:dyDescent="0.3">
      <c r="B831" s="1024" t="s">
        <v>1529</v>
      </c>
      <c r="C831" s="1025">
        <v>155978.07999999999</v>
      </c>
      <c r="D831" s="1026" t="s">
        <v>2378</v>
      </c>
    </row>
    <row r="832" spans="2:4" ht="22.5" x14ac:dyDescent="0.3">
      <c r="B832" s="1024" t="s">
        <v>1530</v>
      </c>
      <c r="C832" s="1025">
        <v>367859.52</v>
      </c>
      <c r="D832" s="1026" t="s">
        <v>2378</v>
      </c>
    </row>
    <row r="833" spans="2:4" ht="22.5" x14ac:dyDescent="0.3">
      <c r="B833" s="1024" t="s">
        <v>1538</v>
      </c>
      <c r="C833" s="1025">
        <v>450000</v>
      </c>
      <c r="D833" s="1026" t="s">
        <v>2378</v>
      </c>
    </row>
    <row r="834" spans="2:4" ht="33.75" x14ac:dyDescent="0.3">
      <c r="B834" s="1024" t="s">
        <v>1537</v>
      </c>
      <c r="C834" s="1025">
        <v>220000</v>
      </c>
      <c r="D834" s="1026" t="s">
        <v>2378</v>
      </c>
    </row>
    <row r="835" spans="2:4" ht="33.75" x14ac:dyDescent="0.3">
      <c r="B835" s="1024" t="s">
        <v>1535</v>
      </c>
      <c r="C835" s="1025">
        <v>126500</v>
      </c>
      <c r="D835" s="1026" t="s">
        <v>2378</v>
      </c>
    </row>
    <row r="836" spans="2:4" ht="22.5" x14ac:dyDescent="0.3">
      <c r="B836" s="1024" t="s">
        <v>1536</v>
      </c>
      <c r="C836" s="1025">
        <v>82055</v>
      </c>
      <c r="D836" s="1026" t="s">
        <v>2378</v>
      </c>
    </row>
    <row r="837" spans="2:4" ht="33.75" x14ac:dyDescent="0.3">
      <c r="B837" s="1024" t="s">
        <v>1534</v>
      </c>
      <c r="C837" s="1025">
        <v>39445</v>
      </c>
      <c r="D837" s="1026" t="s">
        <v>2378</v>
      </c>
    </row>
    <row r="838" spans="2:4" ht="22.5" x14ac:dyDescent="0.3">
      <c r="B838" s="1024" t="s">
        <v>1540</v>
      </c>
      <c r="C838" s="1025">
        <v>132600</v>
      </c>
      <c r="D838" s="1026" t="s">
        <v>2378</v>
      </c>
    </row>
    <row r="839" spans="2:4" ht="22.5" x14ac:dyDescent="0.3">
      <c r="B839" s="1024" t="s">
        <v>1542</v>
      </c>
      <c r="C839" s="1025">
        <v>129200</v>
      </c>
      <c r="D839" s="1026" t="s">
        <v>2378</v>
      </c>
    </row>
    <row r="840" spans="2:4" ht="22.5" x14ac:dyDescent="0.3">
      <c r="B840" s="1024" t="s">
        <v>1543</v>
      </c>
      <c r="C840" s="1025">
        <v>114750</v>
      </c>
      <c r="D840" s="1026" t="s">
        <v>2378</v>
      </c>
    </row>
    <row r="841" spans="2:4" ht="22.5" x14ac:dyDescent="0.3">
      <c r="B841" s="1024" t="s">
        <v>1541</v>
      </c>
      <c r="C841" s="1025">
        <v>258825</v>
      </c>
      <c r="D841" s="1026" t="s">
        <v>2378</v>
      </c>
    </row>
    <row r="842" spans="2:4" ht="33.75" x14ac:dyDescent="0.3">
      <c r="B842" s="1024" t="s">
        <v>1547</v>
      </c>
      <c r="C842" s="1025">
        <v>260362.8</v>
      </c>
      <c r="D842" s="1026" t="s">
        <v>2378</v>
      </c>
    </row>
    <row r="843" spans="2:4" ht="33.75" x14ac:dyDescent="0.3">
      <c r="B843" s="1024" t="s">
        <v>1544</v>
      </c>
      <c r="C843" s="1025">
        <v>349104.18</v>
      </c>
      <c r="D843" s="1026" t="s">
        <v>2378</v>
      </c>
    </row>
    <row r="844" spans="2:4" ht="67.5" x14ac:dyDescent="0.3">
      <c r="B844" s="1024" t="s">
        <v>1546</v>
      </c>
      <c r="C844" s="1025">
        <v>164031.73000000001</v>
      </c>
      <c r="D844" s="1026" t="s">
        <v>2378</v>
      </c>
    </row>
    <row r="845" spans="2:4" ht="22.5" x14ac:dyDescent="0.3">
      <c r="B845" s="1024" t="s">
        <v>1545</v>
      </c>
      <c r="C845" s="1025">
        <v>170655.14</v>
      </c>
      <c r="D845" s="1026" t="s">
        <v>2378</v>
      </c>
    </row>
    <row r="846" spans="2:4" ht="45" x14ac:dyDescent="0.3">
      <c r="B846" s="1024" t="s">
        <v>1557</v>
      </c>
      <c r="C846" s="1025">
        <v>576011.66</v>
      </c>
      <c r="D846" s="1026" t="s">
        <v>2378</v>
      </c>
    </row>
    <row r="847" spans="2:4" ht="33.75" x14ac:dyDescent="0.3">
      <c r="B847" s="1024" t="s">
        <v>1559</v>
      </c>
      <c r="C847" s="1025">
        <v>576011.66</v>
      </c>
      <c r="D847" s="1026" t="s">
        <v>2378</v>
      </c>
    </row>
    <row r="848" spans="2:4" ht="33.75" x14ac:dyDescent="0.3">
      <c r="B848" s="1024" t="s">
        <v>1560</v>
      </c>
      <c r="C848" s="1025">
        <v>576011.66</v>
      </c>
      <c r="D848" s="1026" t="s">
        <v>2378</v>
      </c>
    </row>
    <row r="849" spans="2:4" ht="33.75" x14ac:dyDescent="0.3">
      <c r="B849" s="1024" t="s">
        <v>1558</v>
      </c>
      <c r="C849" s="1025">
        <v>576011.66</v>
      </c>
      <c r="D849" s="1026" t="s">
        <v>2378</v>
      </c>
    </row>
    <row r="850" spans="2:4" ht="33.75" x14ac:dyDescent="0.3">
      <c r="B850" s="1024" t="s">
        <v>1574</v>
      </c>
      <c r="C850" s="1025">
        <v>77439.710000000006</v>
      </c>
      <c r="D850" s="1026" t="s">
        <v>2378</v>
      </c>
    </row>
    <row r="851" spans="2:4" ht="33.75" x14ac:dyDescent="0.3">
      <c r="B851" s="1024" t="s">
        <v>1556</v>
      </c>
      <c r="C851" s="1025">
        <v>247933.45</v>
      </c>
      <c r="D851" s="1026" t="s">
        <v>2378</v>
      </c>
    </row>
    <row r="852" spans="2:4" ht="33.75" x14ac:dyDescent="0.3">
      <c r="B852" s="1024" t="s">
        <v>1575</v>
      </c>
      <c r="C852" s="1025">
        <v>77439.710000000006</v>
      </c>
      <c r="D852" s="1026" t="s">
        <v>2378</v>
      </c>
    </row>
    <row r="853" spans="2:4" ht="33.75" x14ac:dyDescent="0.3">
      <c r="B853" s="1024" t="s">
        <v>1577</v>
      </c>
      <c r="C853" s="1025">
        <v>77439.710000000006</v>
      </c>
      <c r="D853" s="1026" t="s">
        <v>2378</v>
      </c>
    </row>
    <row r="854" spans="2:4" ht="33.75" x14ac:dyDescent="0.3">
      <c r="B854" s="1024" t="s">
        <v>1576</v>
      </c>
      <c r="C854" s="1025">
        <v>77439.710000000006</v>
      </c>
      <c r="D854" s="1026" t="s">
        <v>2378</v>
      </c>
    </row>
    <row r="855" spans="2:4" ht="33.75" x14ac:dyDescent="0.3">
      <c r="B855" s="1024" t="s">
        <v>1578</v>
      </c>
      <c r="C855" s="1025">
        <v>77439.710000000006</v>
      </c>
      <c r="D855" s="1026" t="s">
        <v>2378</v>
      </c>
    </row>
    <row r="856" spans="2:4" ht="33.75" x14ac:dyDescent="0.3">
      <c r="B856" s="1024" t="s">
        <v>1578</v>
      </c>
      <c r="C856" s="1025">
        <v>45822.02</v>
      </c>
      <c r="D856" s="1026" t="s">
        <v>2378</v>
      </c>
    </row>
    <row r="857" spans="2:4" ht="22.5" x14ac:dyDescent="0.3">
      <c r="B857" s="1024" t="s">
        <v>1564</v>
      </c>
      <c r="C857" s="1025">
        <v>45822.02</v>
      </c>
      <c r="D857" s="1026" t="s">
        <v>2378</v>
      </c>
    </row>
    <row r="858" spans="2:4" ht="33.75" x14ac:dyDescent="0.3">
      <c r="B858" s="1024" t="s">
        <v>1565</v>
      </c>
      <c r="C858" s="1025">
        <v>45822.02</v>
      </c>
      <c r="D858" s="1026" t="s">
        <v>2378</v>
      </c>
    </row>
    <row r="859" spans="2:4" ht="33.75" x14ac:dyDescent="0.3">
      <c r="B859" s="1024" t="s">
        <v>1566</v>
      </c>
      <c r="C859" s="1025">
        <v>45822.02</v>
      </c>
      <c r="D859" s="1026" t="s">
        <v>2378</v>
      </c>
    </row>
    <row r="860" spans="2:4" ht="22.5" x14ac:dyDescent="0.3">
      <c r="B860" s="1024" t="s">
        <v>1572</v>
      </c>
      <c r="C860" s="1025">
        <v>257335.58</v>
      </c>
      <c r="D860" s="1026" t="s">
        <v>2378</v>
      </c>
    </row>
    <row r="861" spans="2:4" ht="33.75" x14ac:dyDescent="0.3">
      <c r="B861" s="1024" t="s">
        <v>1573</v>
      </c>
      <c r="C861" s="1025">
        <v>202223.26</v>
      </c>
      <c r="D861" s="1026" t="s">
        <v>2378</v>
      </c>
    </row>
    <row r="862" spans="2:4" ht="33.75" x14ac:dyDescent="0.3">
      <c r="B862" s="1024" t="s">
        <v>1571</v>
      </c>
      <c r="C862" s="1025">
        <v>371994.47</v>
      </c>
      <c r="D862" s="1026" t="s">
        <v>2378</v>
      </c>
    </row>
    <row r="863" spans="2:4" ht="22.5" x14ac:dyDescent="0.3">
      <c r="B863" s="1024" t="s">
        <v>1567</v>
      </c>
      <c r="C863" s="1025">
        <v>136609.04999999999</v>
      </c>
      <c r="D863" s="1026" t="s">
        <v>2378</v>
      </c>
    </row>
    <row r="864" spans="2:4" ht="22.5" x14ac:dyDescent="0.3">
      <c r="B864" s="1024" t="s">
        <v>2621</v>
      </c>
      <c r="C864" s="1025">
        <v>111725.16</v>
      </c>
      <c r="D864" s="1026" t="s">
        <v>2378</v>
      </c>
    </row>
    <row r="865" spans="2:4" ht="22.5" x14ac:dyDescent="0.3">
      <c r="B865" s="1024" t="s">
        <v>1570</v>
      </c>
      <c r="C865" s="1025">
        <v>202887.01</v>
      </c>
      <c r="D865" s="1026" t="s">
        <v>2378</v>
      </c>
    </row>
    <row r="866" spans="2:4" ht="22.5" x14ac:dyDescent="0.3">
      <c r="B866" s="1024" t="s">
        <v>1569</v>
      </c>
      <c r="C866" s="1025">
        <v>173355.56</v>
      </c>
      <c r="D866" s="1026" t="s">
        <v>2378</v>
      </c>
    </row>
    <row r="867" spans="2:4" ht="45" x14ac:dyDescent="0.3">
      <c r="B867" s="1024" t="s">
        <v>1555</v>
      </c>
      <c r="C867" s="1025">
        <v>90768.22</v>
      </c>
      <c r="D867" s="1026" t="s">
        <v>2378</v>
      </c>
    </row>
    <row r="868" spans="2:4" ht="22.5" x14ac:dyDescent="0.3">
      <c r="B868" s="1024" t="s">
        <v>1568</v>
      </c>
      <c r="C868" s="1025">
        <v>96951.9</v>
      </c>
      <c r="D868" s="1026" t="s">
        <v>2378</v>
      </c>
    </row>
    <row r="869" spans="2:4" ht="22.5" x14ac:dyDescent="0.3">
      <c r="B869" s="1024" t="s">
        <v>1584</v>
      </c>
      <c r="C869" s="1025">
        <v>321616.34000000003</v>
      </c>
      <c r="D869" s="1026" t="s">
        <v>2378</v>
      </c>
    </row>
    <row r="870" spans="2:4" ht="22.5" x14ac:dyDescent="0.3">
      <c r="B870" s="1024" t="s">
        <v>1587</v>
      </c>
      <c r="C870" s="1025">
        <v>203364.84</v>
      </c>
      <c r="D870" s="1026" t="s">
        <v>2378</v>
      </c>
    </row>
    <row r="871" spans="2:4" ht="22.5" x14ac:dyDescent="0.3">
      <c r="B871" s="1024" t="s">
        <v>1586</v>
      </c>
      <c r="C871" s="1025">
        <v>147810.6</v>
      </c>
      <c r="D871" s="1026" t="s">
        <v>2378</v>
      </c>
    </row>
    <row r="872" spans="2:4" ht="22.5" x14ac:dyDescent="0.3">
      <c r="B872" s="1024" t="s">
        <v>1585</v>
      </c>
      <c r="C872" s="1025">
        <v>426937</v>
      </c>
      <c r="D872" s="1026" t="s">
        <v>2378</v>
      </c>
    </row>
    <row r="873" spans="2:4" ht="33.75" x14ac:dyDescent="0.3">
      <c r="B873" s="1024" t="s">
        <v>1589</v>
      </c>
      <c r="C873" s="1025">
        <v>287764.36</v>
      </c>
      <c r="D873" s="1026" t="s">
        <v>2378</v>
      </c>
    </row>
    <row r="874" spans="2:4" ht="22.5" x14ac:dyDescent="0.3">
      <c r="B874" s="1024" t="s">
        <v>1588</v>
      </c>
      <c r="C874" s="1025">
        <v>120090.21</v>
      </c>
      <c r="D874" s="1026" t="s">
        <v>2378</v>
      </c>
    </row>
    <row r="875" spans="2:4" ht="22.5" x14ac:dyDescent="0.3">
      <c r="B875" s="1024" t="s">
        <v>1590</v>
      </c>
      <c r="C875" s="1025">
        <v>338322.31</v>
      </c>
      <c r="D875" s="1026" t="s">
        <v>2378</v>
      </c>
    </row>
    <row r="876" spans="2:4" ht="33.75" x14ac:dyDescent="0.3">
      <c r="B876" s="1024" t="s">
        <v>1591</v>
      </c>
      <c r="C876" s="1025">
        <v>217100.53</v>
      </c>
      <c r="D876" s="1026" t="s">
        <v>2378</v>
      </c>
    </row>
    <row r="877" spans="2:4" ht="33.75" x14ac:dyDescent="0.3">
      <c r="B877" s="1024" t="s">
        <v>1628</v>
      </c>
      <c r="C877" s="1025">
        <v>34805.300000000003</v>
      </c>
      <c r="D877" s="1026" t="s">
        <v>2378</v>
      </c>
    </row>
    <row r="878" spans="2:4" ht="33.75" x14ac:dyDescent="0.3">
      <c r="B878" s="1024" t="s">
        <v>2622</v>
      </c>
      <c r="C878" s="1025">
        <v>27121.89</v>
      </c>
      <c r="D878" s="1026" t="s">
        <v>2378</v>
      </c>
    </row>
    <row r="879" spans="2:4" ht="33.75" x14ac:dyDescent="0.3">
      <c r="B879" s="1024" t="s">
        <v>1622</v>
      </c>
      <c r="C879" s="1025">
        <v>248641.08</v>
      </c>
      <c r="D879" s="1026" t="s">
        <v>2378</v>
      </c>
    </row>
    <row r="880" spans="2:4" ht="45" x14ac:dyDescent="0.3">
      <c r="B880" s="1024" t="s">
        <v>1621</v>
      </c>
      <c r="C880" s="1025">
        <v>168799.63</v>
      </c>
      <c r="D880" s="1026" t="s">
        <v>2378</v>
      </c>
    </row>
    <row r="881" spans="2:4" ht="22.5" x14ac:dyDescent="0.3">
      <c r="B881" s="1024" t="s">
        <v>1619</v>
      </c>
      <c r="C881" s="1025">
        <v>312904.03000000003</v>
      </c>
      <c r="D881" s="1026" t="s">
        <v>2378</v>
      </c>
    </row>
    <row r="882" spans="2:4" ht="33.75" x14ac:dyDescent="0.3">
      <c r="B882" s="1024" t="s">
        <v>1618</v>
      </c>
      <c r="C882" s="1025">
        <v>301989.03000000003</v>
      </c>
      <c r="D882" s="1026" t="s">
        <v>2378</v>
      </c>
    </row>
    <row r="883" spans="2:4" ht="33.75" x14ac:dyDescent="0.3">
      <c r="B883" s="1024" t="s">
        <v>1614</v>
      </c>
      <c r="C883" s="1025">
        <v>193884.15</v>
      </c>
      <c r="D883" s="1026" t="s">
        <v>2378</v>
      </c>
    </row>
    <row r="884" spans="2:4" ht="22.5" x14ac:dyDescent="0.3">
      <c r="B884" s="1024" t="s">
        <v>1620</v>
      </c>
      <c r="C884" s="1025">
        <v>224342.08</v>
      </c>
      <c r="D884" s="1026" t="s">
        <v>2378</v>
      </c>
    </row>
    <row r="885" spans="2:4" ht="33.75" x14ac:dyDescent="0.3">
      <c r="B885" s="1024" t="s">
        <v>1615</v>
      </c>
      <c r="C885" s="1025">
        <v>94756.73</v>
      </c>
      <c r="D885" s="1026" t="s">
        <v>2378</v>
      </c>
    </row>
    <row r="886" spans="2:4" ht="33.75" x14ac:dyDescent="0.3">
      <c r="B886" s="1024" t="s">
        <v>1617</v>
      </c>
      <c r="C886" s="1025">
        <v>299098.21000000002</v>
      </c>
      <c r="D886" s="1026" t="s">
        <v>2378</v>
      </c>
    </row>
    <row r="887" spans="2:4" ht="33.75" x14ac:dyDescent="0.3">
      <c r="B887" s="1024" t="s">
        <v>1612</v>
      </c>
      <c r="C887" s="1025">
        <v>256525.04</v>
      </c>
      <c r="D887" s="1026" t="s">
        <v>2378</v>
      </c>
    </row>
    <row r="888" spans="2:4" ht="33.75" x14ac:dyDescent="0.3">
      <c r="B888" s="1024" t="s">
        <v>1625</v>
      </c>
      <c r="C888" s="1025">
        <v>217229.85</v>
      </c>
      <c r="D888" s="1026" t="s">
        <v>2378</v>
      </c>
    </row>
    <row r="889" spans="2:4" ht="33.75" x14ac:dyDescent="0.3">
      <c r="B889" s="1024" t="s">
        <v>1630</v>
      </c>
      <c r="C889" s="1025">
        <v>248254.99</v>
      </c>
      <c r="D889" s="1026" t="s">
        <v>2378</v>
      </c>
    </row>
    <row r="890" spans="2:4" ht="22.5" x14ac:dyDescent="0.3">
      <c r="B890" s="1024" t="s">
        <v>1627</v>
      </c>
      <c r="C890" s="1025">
        <v>80414.19</v>
      </c>
      <c r="D890" s="1026" t="s">
        <v>2378</v>
      </c>
    </row>
    <row r="891" spans="2:4" ht="33.75" x14ac:dyDescent="0.3">
      <c r="B891" s="1024" t="s">
        <v>1629</v>
      </c>
      <c r="C891" s="1025">
        <v>301844.7</v>
      </c>
      <c r="D891" s="1026" t="s">
        <v>2378</v>
      </c>
    </row>
    <row r="892" spans="2:4" ht="45" x14ac:dyDescent="0.3">
      <c r="B892" s="1024" t="s">
        <v>1616</v>
      </c>
      <c r="C892" s="1025">
        <v>108226.64</v>
      </c>
      <c r="D892" s="1026" t="s">
        <v>2378</v>
      </c>
    </row>
    <row r="893" spans="2:4" ht="45" x14ac:dyDescent="0.3">
      <c r="B893" s="1024" t="s">
        <v>1623</v>
      </c>
      <c r="C893" s="1025">
        <v>290380.18</v>
      </c>
      <c r="D893" s="1026" t="s">
        <v>2378</v>
      </c>
    </row>
    <row r="894" spans="2:4" ht="22.5" x14ac:dyDescent="0.3">
      <c r="B894" s="1024" t="s">
        <v>1613</v>
      </c>
      <c r="C894" s="1025">
        <v>61496.92</v>
      </c>
      <c r="D894" s="1026" t="s">
        <v>2378</v>
      </c>
    </row>
    <row r="895" spans="2:4" ht="22.5" x14ac:dyDescent="0.3">
      <c r="B895" s="1024" t="s">
        <v>1626</v>
      </c>
      <c r="C895" s="1025">
        <v>97489.13</v>
      </c>
      <c r="D895" s="1026" t="s">
        <v>2378</v>
      </c>
    </row>
    <row r="896" spans="2:4" ht="33.75" x14ac:dyDescent="0.3">
      <c r="B896" s="1024" t="s">
        <v>1624</v>
      </c>
      <c r="C896" s="1025">
        <v>131255.57999999999</v>
      </c>
      <c r="D896" s="1026" t="s">
        <v>2378</v>
      </c>
    </row>
    <row r="897" spans="2:4" ht="33.75" x14ac:dyDescent="0.3">
      <c r="B897" s="1024" t="s">
        <v>1732</v>
      </c>
      <c r="C897" s="1025">
        <v>198862</v>
      </c>
      <c r="D897" s="1026" t="s">
        <v>2378</v>
      </c>
    </row>
    <row r="898" spans="2:4" ht="33.75" x14ac:dyDescent="0.3">
      <c r="B898" s="1024" t="s">
        <v>1736</v>
      </c>
      <c r="C898" s="1025">
        <v>236265</v>
      </c>
      <c r="D898" s="1026" t="s">
        <v>2378</v>
      </c>
    </row>
    <row r="899" spans="2:4" ht="33.75" x14ac:dyDescent="0.3">
      <c r="B899" s="1024" t="s">
        <v>1727</v>
      </c>
      <c r="C899" s="1025">
        <v>219104</v>
      </c>
      <c r="D899" s="1026" t="s">
        <v>2378</v>
      </c>
    </row>
    <row r="900" spans="2:4" ht="33.75" x14ac:dyDescent="0.3">
      <c r="B900" s="1024" t="s">
        <v>1771</v>
      </c>
      <c r="C900" s="1025">
        <v>221485</v>
      </c>
      <c r="D900" s="1026" t="s">
        <v>2378</v>
      </c>
    </row>
    <row r="901" spans="2:4" ht="33.75" x14ac:dyDescent="0.3">
      <c r="B901" s="1024" t="s">
        <v>1725</v>
      </c>
      <c r="C901" s="1025">
        <v>302359</v>
      </c>
      <c r="D901" s="1026" t="s">
        <v>2378</v>
      </c>
    </row>
    <row r="902" spans="2:4" ht="33.75" x14ac:dyDescent="0.3">
      <c r="B902" s="1024" t="s">
        <v>1731</v>
      </c>
      <c r="C902" s="1025">
        <v>214637</v>
      </c>
      <c r="D902" s="1026" t="s">
        <v>2378</v>
      </c>
    </row>
    <row r="903" spans="2:4" ht="33.75" x14ac:dyDescent="0.3">
      <c r="B903" s="1024" t="s">
        <v>1765</v>
      </c>
      <c r="C903" s="1025">
        <v>601607</v>
      </c>
      <c r="D903" s="1026" t="s">
        <v>2378</v>
      </c>
    </row>
    <row r="904" spans="2:4" ht="45" x14ac:dyDescent="0.3">
      <c r="B904" s="1024" t="s">
        <v>1734</v>
      </c>
      <c r="C904" s="1025">
        <v>1531126</v>
      </c>
      <c r="D904" s="1026" t="s">
        <v>2378</v>
      </c>
    </row>
    <row r="905" spans="2:4" ht="33.75" x14ac:dyDescent="0.3">
      <c r="B905" s="1024" t="s">
        <v>1733</v>
      </c>
      <c r="C905" s="1025">
        <v>1212886</v>
      </c>
      <c r="D905" s="1026" t="s">
        <v>2378</v>
      </c>
    </row>
    <row r="906" spans="2:4" ht="22.5" x14ac:dyDescent="0.3">
      <c r="B906" s="1024" t="s">
        <v>1776</v>
      </c>
      <c r="C906" s="1025">
        <v>550502</v>
      </c>
      <c r="D906" s="1026" t="s">
        <v>2378</v>
      </c>
    </row>
    <row r="907" spans="2:4" ht="78.75" x14ac:dyDescent="0.3">
      <c r="B907" s="1024" t="s">
        <v>1779</v>
      </c>
      <c r="C907" s="1025">
        <v>614111</v>
      </c>
      <c r="D907" s="1026" t="s">
        <v>2378</v>
      </c>
    </row>
    <row r="908" spans="2:4" ht="56.25" x14ac:dyDescent="0.3">
      <c r="B908" s="1024" t="s">
        <v>1778</v>
      </c>
      <c r="C908" s="1025">
        <v>396542</v>
      </c>
      <c r="D908" s="1026" t="s">
        <v>2378</v>
      </c>
    </row>
    <row r="909" spans="2:4" ht="67.5" x14ac:dyDescent="0.3">
      <c r="B909" s="1024" t="s">
        <v>1781</v>
      </c>
      <c r="C909" s="1025">
        <v>511429</v>
      </c>
      <c r="D909" s="1026" t="s">
        <v>2378</v>
      </c>
    </row>
    <row r="910" spans="2:4" ht="56.25" x14ac:dyDescent="0.3">
      <c r="B910" s="1024" t="s">
        <v>1780</v>
      </c>
      <c r="C910" s="1025">
        <v>275276</v>
      </c>
      <c r="D910" s="1026" t="s">
        <v>2378</v>
      </c>
    </row>
    <row r="911" spans="2:4" ht="45" x14ac:dyDescent="0.3">
      <c r="B911" s="1024" t="s">
        <v>1777</v>
      </c>
      <c r="C911" s="1025">
        <v>40377</v>
      </c>
      <c r="D911" s="1026" t="s">
        <v>2378</v>
      </c>
    </row>
    <row r="912" spans="2:4" ht="33.75" x14ac:dyDescent="0.3">
      <c r="B912" s="1024" t="s">
        <v>1746</v>
      </c>
      <c r="C912" s="1025">
        <v>328783</v>
      </c>
      <c r="D912" s="1026" t="s">
        <v>2378</v>
      </c>
    </row>
    <row r="913" spans="2:4" ht="33.75" x14ac:dyDescent="0.3">
      <c r="B913" s="1024" t="s">
        <v>1748</v>
      </c>
      <c r="C913" s="1025">
        <v>296232</v>
      </c>
      <c r="D913" s="1026" t="s">
        <v>2378</v>
      </c>
    </row>
    <row r="914" spans="2:4" ht="33.75" x14ac:dyDescent="0.3">
      <c r="B914" s="1024" t="s">
        <v>1747</v>
      </c>
      <c r="C914" s="1025">
        <v>161000</v>
      </c>
      <c r="D914" s="1026" t="s">
        <v>2378</v>
      </c>
    </row>
    <row r="915" spans="2:4" ht="33.75" x14ac:dyDescent="0.3">
      <c r="B915" s="1024" t="s">
        <v>1745</v>
      </c>
      <c r="C915" s="1025">
        <v>270827</v>
      </c>
      <c r="D915" s="1026" t="s">
        <v>2378</v>
      </c>
    </row>
    <row r="916" spans="2:4" ht="33.75" x14ac:dyDescent="0.3">
      <c r="B916" s="1024" t="s">
        <v>1768</v>
      </c>
      <c r="C916" s="1025">
        <v>25833</v>
      </c>
      <c r="D916" s="1026" t="s">
        <v>2378</v>
      </c>
    </row>
    <row r="917" spans="2:4" ht="33.75" x14ac:dyDescent="0.3">
      <c r="B917" s="1024" t="s">
        <v>1767</v>
      </c>
      <c r="C917" s="1025">
        <v>27769</v>
      </c>
      <c r="D917" s="1026" t="s">
        <v>2378</v>
      </c>
    </row>
    <row r="918" spans="2:4" ht="33.75" x14ac:dyDescent="0.3">
      <c r="B918" s="1024" t="s">
        <v>1766</v>
      </c>
      <c r="C918" s="1025">
        <v>25833</v>
      </c>
      <c r="D918" s="1026" t="s">
        <v>2378</v>
      </c>
    </row>
    <row r="919" spans="2:4" ht="33.75" x14ac:dyDescent="0.3">
      <c r="B919" s="1024" t="s">
        <v>1769</v>
      </c>
      <c r="C919" s="1025">
        <v>25833</v>
      </c>
      <c r="D919" s="1026" t="s">
        <v>2378</v>
      </c>
    </row>
    <row r="920" spans="2:4" ht="33.75" x14ac:dyDescent="0.3">
      <c r="B920" s="1024" t="s">
        <v>1770</v>
      </c>
      <c r="C920" s="1025">
        <v>23636</v>
      </c>
      <c r="D920" s="1026" t="s">
        <v>2378</v>
      </c>
    </row>
    <row r="921" spans="2:4" ht="45" x14ac:dyDescent="0.3">
      <c r="B921" s="1024" t="s">
        <v>1729</v>
      </c>
      <c r="C921" s="1025">
        <v>30214</v>
      </c>
      <c r="D921" s="1026" t="s">
        <v>2378</v>
      </c>
    </row>
    <row r="922" spans="2:4" ht="33.75" x14ac:dyDescent="0.3">
      <c r="B922" s="1024" t="s">
        <v>1741</v>
      </c>
      <c r="C922" s="1025">
        <v>170241</v>
      </c>
      <c r="D922" s="1026" t="s">
        <v>2378</v>
      </c>
    </row>
    <row r="923" spans="2:4" ht="45" x14ac:dyDescent="0.3">
      <c r="B923" s="1024" t="s">
        <v>1784</v>
      </c>
      <c r="C923" s="1025">
        <v>91949</v>
      </c>
      <c r="D923" s="1026" t="s">
        <v>2378</v>
      </c>
    </row>
    <row r="924" spans="2:4" ht="33.75" x14ac:dyDescent="0.3">
      <c r="B924" s="1024" t="s">
        <v>1740</v>
      </c>
      <c r="C924" s="1025">
        <v>127043</v>
      </c>
      <c r="D924" s="1026" t="s">
        <v>2378</v>
      </c>
    </row>
    <row r="925" spans="2:4" ht="45" x14ac:dyDescent="0.3">
      <c r="B925" s="1024" t="s">
        <v>1737</v>
      </c>
      <c r="C925" s="1025">
        <v>35320</v>
      </c>
      <c r="D925" s="1026" t="s">
        <v>2378</v>
      </c>
    </row>
    <row r="926" spans="2:4" ht="33.75" x14ac:dyDescent="0.3">
      <c r="B926" s="1024" t="s">
        <v>1782</v>
      </c>
      <c r="C926" s="1025">
        <v>189188</v>
      </c>
      <c r="D926" s="1026" t="s">
        <v>2378</v>
      </c>
    </row>
    <row r="927" spans="2:4" ht="45" x14ac:dyDescent="0.3">
      <c r="B927" s="1024" t="s">
        <v>1743</v>
      </c>
      <c r="C927" s="1025">
        <v>131568</v>
      </c>
      <c r="D927" s="1026" t="s">
        <v>2378</v>
      </c>
    </row>
    <row r="928" spans="2:4" ht="33.75" x14ac:dyDescent="0.3">
      <c r="B928" s="1024" t="s">
        <v>1726</v>
      </c>
      <c r="C928" s="1025">
        <v>310456</v>
      </c>
      <c r="D928" s="1026" t="s">
        <v>2378</v>
      </c>
    </row>
    <row r="929" spans="2:4" ht="33.75" x14ac:dyDescent="0.3">
      <c r="B929" s="1024" t="s">
        <v>1783</v>
      </c>
      <c r="C929" s="1025">
        <v>279662</v>
      </c>
      <c r="D929" s="1026" t="s">
        <v>2378</v>
      </c>
    </row>
    <row r="930" spans="2:4" ht="33.75" x14ac:dyDescent="0.3">
      <c r="B930" s="1024" t="s">
        <v>1730</v>
      </c>
      <c r="C930" s="1025">
        <v>111267</v>
      </c>
      <c r="D930" s="1026" t="s">
        <v>2378</v>
      </c>
    </row>
    <row r="931" spans="2:4" ht="33.75" x14ac:dyDescent="0.3">
      <c r="B931" s="1024" t="s">
        <v>1753</v>
      </c>
      <c r="C931" s="1025">
        <v>82004</v>
      </c>
      <c r="D931" s="1026" t="s">
        <v>2378</v>
      </c>
    </row>
    <row r="932" spans="2:4" ht="33.75" x14ac:dyDescent="0.3">
      <c r="B932" s="1024" t="s">
        <v>1728</v>
      </c>
      <c r="C932" s="1025">
        <v>175255</v>
      </c>
      <c r="D932" s="1026" t="s">
        <v>2378</v>
      </c>
    </row>
    <row r="933" spans="2:4" ht="45" x14ac:dyDescent="0.3">
      <c r="B933" s="1024" t="s">
        <v>1738</v>
      </c>
      <c r="C933" s="1025">
        <v>107194</v>
      </c>
      <c r="D933" s="1026" t="s">
        <v>2378</v>
      </c>
    </row>
    <row r="934" spans="2:4" ht="45" x14ac:dyDescent="0.3">
      <c r="B934" s="1024" t="s">
        <v>1735</v>
      </c>
      <c r="C934" s="1025">
        <v>210377</v>
      </c>
      <c r="D934" s="1026" t="s">
        <v>2378</v>
      </c>
    </row>
    <row r="935" spans="2:4" ht="45" x14ac:dyDescent="0.3">
      <c r="B935" s="1024" t="s">
        <v>1739</v>
      </c>
      <c r="C935" s="1025">
        <v>384813</v>
      </c>
      <c r="D935" s="1026" t="s">
        <v>2378</v>
      </c>
    </row>
    <row r="936" spans="2:4" ht="33.75" x14ac:dyDescent="0.3">
      <c r="B936" s="1024" t="s">
        <v>1754</v>
      </c>
      <c r="C936" s="1025">
        <v>22065</v>
      </c>
      <c r="D936" s="1026" t="s">
        <v>2378</v>
      </c>
    </row>
    <row r="937" spans="2:4" ht="45" x14ac:dyDescent="0.3">
      <c r="B937" s="1024" t="s">
        <v>1742</v>
      </c>
      <c r="C937" s="1025">
        <v>126125</v>
      </c>
      <c r="D937" s="1026" t="s">
        <v>2378</v>
      </c>
    </row>
    <row r="938" spans="2:4" ht="33.75" x14ac:dyDescent="0.3">
      <c r="B938" s="1024" t="s">
        <v>1752</v>
      </c>
      <c r="C938" s="1025">
        <v>90563</v>
      </c>
      <c r="D938" s="1026" t="s">
        <v>2378</v>
      </c>
    </row>
    <row r="939" spans="2:4" ht="33.75" x14ac:dyDescent="0.3">
      <c r="B939" s="1024" t="s">
        <v>1744</v>
      </c>
      <c r="C939" s="1025">
        <v>151799</v>
      </c>
      <c r="D939" s="1026" t="s">
        <v>2378</v>
      </c>
    </row>
    <row r="940" spans="2:4" ht="33.75" x14ac:dyDescent="0.3">
      <c r="B940" s="1024" t="s">
        <v>1724</v>
      </c>
      <c r="C940" s="1025">
        <v>148561</v>
      </c>
      <c r="D940" s="1026" t="s">
        <v>2378</v>
      </c>
    </row>
    <row r="941" spans="2:4" ht="33.75" x14ac:dyDescent="0.3">
      <c r="B941" s="1024" t="s">
        <v>2623</v>
      </c>
      <c r="C941" s="1025">
        <v>492478</v>
      </c>
      <c r="D941" s="1026" t="s">
        <v>2378</v>
      </c>
    </row>
    <row r="942" spans="2:4" ht="33.75" x14ac:dyDescent="0.3">
      <c r="B942" s="1024" t="s">
        <v>1787</v>
      </c>
      <c r="C942" s="1025">
        <v>233988</v>
      </c>
      <c r="D942" s="1026" t="s">
        <v>2378</v>
      </c>
    </row>
    <row r="943" spans="2:4" ht="33.75" x14ac:dyDescent="0.3">
      <c r="B943" s="1024" t="s">
        <v>1788</v>
      </c>
      <c r="C943" s="1025">
        <v>179554</v>
      </c>
      <c r="D943" s="1026" t="s">
        <v>2378</v>
      </c>
    </row>
    <row r="944" spans="2:4" ht="33.75" x14ac:dyDescent="0.3">
      <c r="B944" s="1024" t="s">
        <v>1789</v>
      </c>
      <c r="C944" s="1025">
        <v>388840</v>
      </c>
      <c r="D944" s="1026" t="s">
        <v>2378</v>
      </c>
    </row>
    <row r="945" spans="2:4" ht="33.75" x14ac:dyDescent="0.3">
      <c r="B945" s="1024" t="s">
        <v>1786</v>
      </c>
      <c r="C945" s="1025">
        <v>64612</v>
      </c>
      <c r="D945" s="1026" t="s">
        <v>2378</v>
      </c>
    </row>
    <row r="946" spans="2:4" ht="33.75" x14ac:dyDescent="0.3">
      <c r="B946" s="1024" t="s">
        <v>1794</v>
      </c>
      <c r="C946" s="1025">
        <v>207825</v>
      </c>
      <c r="D946" s="1026" t="s">
        <v>2378</v>
      </c>
    </row>
    <row r="947" spans="2:4" ht="22.5" x14ac:dyDescent="0.3">
      <c r="B947" s="1024" t="s">
        <v>1795</v>
      </c>
      <c r="C947" s="1025">
        <v>169872.5</v>
      </c>
      <c r="D947" s="1026" t="s">
        <v>2378</v>
      </c>
    </row>
    <row r="948" spans="2:4" ht="33.75" x14ac:dyDescent="0.3">
      <c r="B948" s="1024" t="s">
        <v>1791</v>
      </c>
      <c r="C948" s="1025">
        <v>139825</v>
      </c>
      <c r="D948" s="1026" t="s">
        <v>2378</v>
      </c>
    </row>
    <row r="949" spans="2:4" ht="22.5" x14ac:dyDescent="0.3">
      <c r="B949" s="1024" t="s">
        <v>1792</v>
      </c>
      <c r="C949" s="1025">
        <v>163370</v>
      </c>
      <c r="D949" s="1026" t="s">
        <v>2378</v>
      </c>
    </row>
    <row r="950" spans="2:4" ht="33.75" x14ac:dyDescent="0.3">
      <c r="B950" s="1024" t="s">
        <v>1793</v>
      </c>
      <c r="C950" s="1025">
        <v>230775</v>
      </c>
      <c r="D950" s="1026" t="s">
        <v>2378</v>
      </c>
    </row>
    <row r="951" spans="2:4" ht="33.75" x14ac:dyDescent="0.3">
      <c r="B951" s="1024" t="s">
        <v>1823</v>
      </c>
      <c r="C951" s="1025">
        <v>258955.15</v>
      </c>
      <c r="D951" s="1026" t="s">
        <v>2378</v>
      </c>
    </row>
    <row r="952" spans="2:4" ht="33.75" x14ac:dyDescent="0.3">
      <c r="B952" s="1024" t="s">
        <v>1816</v>
      </c>
      <c r="C952" s="1025">
        <v>235044.11</v>
      </c>
      <c r="D952" s="1026" t="s">
        <v>2378</v>
      </c>
    </row>
    <row r="953" spans="2:4" ht="33.75" x14ac:dyDescent="0.3">
      <c r="B953" s="1024" t="s">
        <v>1811</v>
      </c>
      <c r="C953" s="1025">
        <v>85807.71</v>
      </c>
      <c r="D953" s="1026" t="s">
        <v>2378</v>
      </c>
    </row>
    <row r="954" spans="2:4" ht="33.75" x14ac:dyDescent="0.3">
      <c r="B954" s="1024" t="s">
        <v>1820</v>
      </c>
      <c r="C954" s="1025">
        <v>422373.15</v>
      </c>
      <c r="D954" s="1026" t="s">
        <v>2378</v>
      </c>
    </row>
    <row r="955" spans="2:4" ht="33.75" x14ac:dyDescent="0.3">
      <c r="B955" s="1024" t="s">
        <v>1817</v>
      </c>
      <c r="C955" s="1025">
        <v>356447.5</v>
      </c>
      <c r="D955" s="1026" t="s">
        <v>2378</v>
      </c>
    </row>
    <row r="956" spans="2:4" ht="33.75" x14ac:dyDescent="0.3">
      <c r="B956" s="1024" t="s">
        <v>1809</v>
      </c>
      <c r="C956" s="1025">
        <v>228972.06</v>
      </c>
      <c r="D956" s="1026" t="s">
        <v>2378</v>
      </c>
    </row>
    <row r="957" spans="2:4" ht="33.75" x14ac:dyDescent="0.3">
      <c r="B957" s="1024" t="s">
        <v>1822</v>
      </c>
      <c r="C957" s="1025">
        <v>205975.4</v>
      </c>
      <c r="D957" s="1026" t="s">
        <v>2378</v>
      </c>
    </row>
    <row r="958" spans="2:4" ht="33.75" x14ac:dyDescent="0.3">
      <c r="B958" s="1024" t="s">
        <v>1810</v>
      </c>
      <c r="C958" s="1025">
        <v>201621.06</v>
      </c>
      <c r="D958" s="1026" t="s">
        <v>2378</v>
      </c>
    </row>
    <row r="959" spans="2:4" ht="33.75" x14ac:dyDescent="0.3">
      <c r="B959" s="1024" t="s">
        <v>1814</v>
      </c>
      <c r="C959" s="1025">
        <v>257323.55</v>
      </c>
      <c r="D959" s="1026" t="s">
        <v>2378</v>
      </c>
    </row>
    <row r="960" spans="2:4" ht="33.75" x14ac:dyDescent="0.3">
      <c r="B960" s="1024" t="s">
        <v>1815</v>
      </c>
      <c r="C960" s="1025">
        <v>287104.48</v>
      </c>
      <c r="D960" s="1026" t="s">
        <v>2378</v>
      </c>
    </row>
    <row r="961" spans="2:4" ht="33.75" x14ac:dyDescent="0.3">
      <c r="B961" s="1024" t="s">
        <v>1821</v>
      </c>
      <c r="C961" s="1025">
        <v>108308.25</v>
      </c>
      <c r="D961" s="1026" t="s">
        <v>2378</v>
      </c>
    </row>
    <row r="962" spans="2:4" ht="33.75" x14ac:dyDescent="0.3">
      <c r="B962" s="1024" t="s">
        <v>1819</v>
      </c>
      <c r="C962" s="1025">
        <v>229097.26</v>
      </c>
      <c r="D962" s="1026" t="s">
        <v>2378</v>
      </c>
    </row>
    <row r="963" spans="2:4" ht="33.75" x14ac:dyDescent="0.3">
      <c r="B963" s="1024" t="s">
        <v>1825</v>
      </c>
      <c r="C963" s="1025">
        <v>286647.73</v>
      </c>
      <c r="D963" s="1026" t="s">
        <v>2378</v>
      </c>
    </row>
    <row r="964" spans="2:4" ht="22.5" x14ac:dyDescent="0.3">
      <c r="B964" s="1024" t="s">
        <v>1827</v>
      </c>
      <c r="C964" s="1025">
        <v>192959.32</v>
      </c>
      <c r="D964" s="1026" t="s">
        <v>2378</v>
      </c>
    </row>
    <row r="965" spans="2:4" ht="33.75" x14ac:dyDescent="0.3">
      <c r="B965" s="1024" t="s">
        <v>1826</v>
      </c>
      <c r="C965" s="1025">
        <v>243359.22</v>
      </c>
      <c r="D965" s="1026" t="s">
        <v>2378</v>
      </c>
    </row>
    <row r="966" spans="2:4" ht="33.75" x14ac:dyDescent="0.3">
      <c r="B966" s="1024" t="s">
        <v>1824</v>
      </c>
      <c r="C966" s="1025">
        <v>103008.36</v>
      </c>
      <c r="D966" s="1026" t="s">
        <v>2378</v>
      </c>
    </row>
    <row r="967" spans="2:4" ht="33.75" x14ac:dyDescent="0.3">
      <c r="B967" s="1024" t="s">
        <v>1837</v>
      </c>
      <c r="C967" s="1025">
        <v>561499.74</v>
      </c>
      <c r="D967" s="1026" t="s">
        <v>2378</v>
      </c>
    </row>
    <row r="968" spans="2:4" ht="22.5" x14ac:dyDescent="0.3">
      <c r="B968" s="1024" t="s">
        <v>1834</v>
      </c>
      <c r="C968" s="1025">
        <v>74167.67</v>
      </c>
      <c r="D968" s="1026" t="s">
        <v>2378</v>
      </c>
    </row>
    <row r="969" spans="2:4" ht="33.75" x14ac:dyDescent="0.3">
      <c r="B969" s="1024" t="s">
        <v>1830</v>
      </c>
      <c r="C969" s="1025">
        <v>148150.56</v>
      </c>
      <c r="D969" s="1026" t="s">
        <v>2378</v>
      </c>
    </row>
    <row r="970" spans="2:4" ht="33.75" x14ac:dyDescent="0.3">
      <c r="B970" s="1024" t="s">
        <v>1828</v>
      </c>
      <c r="C970" s="1025">
        <v>184260.68</v>
      </c>
      <c r="D970" s="1026" t="s">
        <v>2378</v>
      </c>
    </row>
    <row r="971" spans="2:4" ht="33.75" x14ac:dyDescent="0.3">
      <c r="B971" s="1024" t="s">
        <v>1833</v>
      </c>
      <c r="C971" s="1025">
        <v>117168.98</v>
      </c>
      <c r="D971" s="1026" t="s">
        <v>2378</v>
      </c>
    </row>
    <row r="972" spans="2:4" ht="33.75" x14ac:dyDescent="0.3">
      <c r="B972" s="1024" t="s">
        <v>1838</v>
      </c>
      <c r="C972" s="1025">
        <v>406436.16</v>
      </c>
      <c r="D972" s="1026" t="s">
        <v>2378</v>
      </c>
    </row>
    <row r="973" spans="2:4" ht="33.75" x14ac:dyDescent="0.3">
      <c r="B973" s="1024" t="s">
        <v>1831</v>
      </c>
      <c r="C973" s="1025">
        <v>96161</v>
      </c>
      <c r="D973" s="1026" t="s">
        <v>2378</v>
      </c>
    </row>
    <row r="974" spans="2:4" ht="33.75" x14ac:dyDescent="0.3">
      <c r="B974" s="1024" t="s">
        <v>1832</v>
      </c>
      <c r="C974" s="1025">
        <v>93982.62</v>
      </c>
      <c r="D974" s="1026" t="s">
        <v>2378</v>
      </c>
    </row>
    <row r="975" spans="2:4" ht="33.75" x14ac:dyDescent="0.3">
      <c r="B975" s="1024" t="s">
        <v>1829</v>
      </c>
      <c r="C975" s="1025">
        <v>76235.399999999994</v>
      </c>
      <c r="D975" s="1026" t="s">
        <v>2378</v>
      </c>
    </row>
    <row r="976" spans="2:4" ht="22.5" x14ac:dyDescent="0.3">
      <c r="B976" s="1024" t="s">
        <v>1836</v>
      </c>
      <c r="C976" s="1025">
        <v>45501</v>
      </c>
      <c r="D976" s="1026" t="s">
        <v>2378</v>
      </c>
    </row>
    <row r="977" spans="2:4" ht="33.75" x14ac:dyDescent="0.3">
      <c r="B977" s="1024" t="s">
        <v>1835</v>
      </c>
      <c r="C977" s="1025">
        <v>80953.5</v>
      </c>
      <c r="D977" s="1026" t="s">
        <v>2378</v>
      </c>
    </row>
    <row r="978" spans="2:4" ht="33.75" x14ac:dyDescent="0.3">
      <c r="B978" s="1024" t="s">
        <v>1839</v>
      </c>
      <c r="C978" s="1025">
        <v>31215.599999999999</v>
      </c>
      <c r="D978" s="1026" t="s">
        <v>2378</v>
      </c>
    </row>
    <row r="979" spans="2:4" ht="22.5" x14ac:dyDescent="0.3">
      <c r="B979" s="1024" t="s">
        <v>1843</v>
      </c>
      <c r="C979" s="1025">
        <v>270724.17</v>
      </c>
      <c r="D979" s="1026" t="s">
        <v>2378</v>
      </c>
    </row>
    <row r="980" spans="2:4" ht="22.5" x14ac:dyDescent="0.3">
      <c r="B980" s="1024" t="s">
        <v>1842</v>
      </c>
      <c r="C980" s="1025">
        <v>216220.75</v>
      </c>
      <c r="D980" s="1026" t="s">
        <v>2378</v>
      </c>
    </row>
    <row r="981" spans="2:4" ht="22.5" x14ac:dyDescent="0.3">
      <c r="B981" s="1024" t="s">
        <v>1845</v>
      </c>
      <c r="C981" s="1025">
        <v>293595.95</v>
      </c>
      <c r="D981" s="1026" t="s">
        <v>2378</v>
      </c>
    </row>
    <row r="982" spans="2:4" ht="33.75" x14ac:dyDescent="0.3">
      <c r="B982" s="1024" t="s">
        <v>1844</v>
      </c>
      <c r="C982" s="1025">
        <v>149459.10999999999</v>
      </c>
      <c r="D982" s="1026" t="s">
        <v>2378</v>
      </c>
    </row>
    <row r="983" spans="2:4" ht="33.75" x14ac:dyDescent="0.3">
      <c r="B983" s="1024" t="s">
        <v>1861</v>
      </c>
      <c r="C983" s="1025">
        <v>333375</v>
      </c>
      <c r="D983" s="1026" t="s">
        <v>2378</v>
      </c>
    </row>
    <row r="984" spans="2:4" ht="33.75" x14ac:dyDescent="0.3">
      <c r="B984" s="1024" t="s">
        <v>1862</v>
      </c>
      <c r="C984" s="1025">
        <v>302925</v>
      </c>
      <c r="D984" s="1026" t="s">
        <v>2378</v>
      </c>
    </row>
    <row r="985" spans="2:4" ht="33.75" x14ac:dyDescent="0.3">
      <c r="B985" s="1024" t="s">
        <v>1865</v>
      </c>
      <c r="C985" s="1025">
        <v>437400</v>
      </c>
      <c r="D985" s="1026" t="s">
        <v>2378</v>
      </c>
    </row>
    <row r="986" spans="2:4" ht="33.75" x14ac:dyDescent="0.3">
      <c r="B986" s="1024" t="s">
        <v>1863</v>
      </c>
      <c r="C986" s="1025">
        <v>522720.79</v>
      </c>
      <c r="D986" s="1026" t="s">
        <v>2378</v>
      </c>
    </row>
    <row r="987" spans="2:4" ht="33.75" x14ac:dyDescent="0.3">
      <c r="B987" s="1024" t="s">
        <v>1864</v>
      </c>
      <c r="C987" s="1025">
        <v>423967.5</v>
      </c>
      <c r="D987" s="1026" t="s">
        <v>2378</v>
      </c>
    </row>
    <row r="988" spans="2:4" ht="22.5" x14ac:dyDescent="0.3">
      <c r="B988" s="1024" t="s">
        <v>1866</v>
      </c>
      <c r="C988" s="1025">
        <v>378172.35</v>
      </c>
      <c r="D988" s="1026" t="s">
        <v>2378</v>
      </c>
    </row>
    <row r="989" spans="2:4" ht="33.75" x14ac:dyDescent="0.3">
      <c r="B989" s="1024" t="s">
        <v>1867</v>
      </c>
      <c r="C989" s="1025">
        <v>245354.1</v>
      </c>
      <c r="D989" s="1026" t="s">
        <v>2378</v>
      </c>
    </row>
    <row r="990" spans="2:4" ht="33.75" x14ac:dyDescent="0.3">
      <c r="B990" s="1024" t="s">
        <v>1854</v>
      </c>
      <c r="C990" s="1025">
        <v>81253.5</v>
      </c>
      <c r="D990" s="1026" t="s">
        <v>2378</v>
      </c>
    </row>
    <row r="991" spans="2:4" ht="22.5" x14ac:dyDescent="0.3">
      <c r="B991" s="1024" t="s">
        <v>1858</v>
      </c>
      <c r="C991" s="1025">
        <v>34395</v>
      </c>
      <c r="D991" s="1026" t="s">
        <v>2378</v>
      </c>
    </row>
    <row r="992" spans="2:4" ht="33.75" x14ac:dyDescent="0.3">
      <c r="B992" s="1024" t="s">
        <v>1859</v>
      </c>
      <c r="C992" s="1025">
        <v>107925</v>
      </c>
      <c r="D992" s="1026" t="s">
        <v>2378</v>
      </c>
    </row>
    <row r="993" spans="2:4" ht="33.75" x14ac:dyDescent="0.3">
      <c r="B993" s="1024" t="s">
        <v>1857</v>
      </c>
      <c r="C993" s="1025">
        <v>63450</v>
      </c>
      <c r="D993" s="1026" t="s">
        <v>2378</v>
      </c>
    </row>
    <row r="994" spans="2:4" ht="33.75" x14ac:dyDescent="0.3">
      <c r="B994" s="1024" t="s">
        <v>1860</v>
      </c>
      <c r="C994" s="1025">
        <v>34505.629999999997</v>
      </c>
      <c r="D994" s="1026" t="s">
        <v>2378</v>
      </c>
    </row>
    <row r="995" spans="2:4" ht="45" x14ac:dyDescent="0.3">
      <c r="B995" s="1024" t="s">
        <v>1868</v>
      </c>
      <c r="C995" s="1025">
        <v>167910</v>
      </c>
      <c r="D995" s="1026" t="s">
        <v>2378</v>
      </c>
    </row>
    <row r="996" spans="2:4" ht="33.75" x14ac:dyDescent="0.3">
      <c r="B996" s="1024" t="s">
        <v>1856</v>
      </c>
      <c r="C996" s="1025">
        <v>117320.25</v>
      </c>
      <c r="D996" s="1026" t="s">
        <v>2378</v>
      </c>
    </row>
    <row r="997" spans="2:4" ht="33.75" x14ac:dyDescent="0.3">
      <c r="B997" s="1024" t="s">
        <v>1855</v>
      </c>
      <c r="C997" s="1025">
        <v>58191.75</v>
      </c>
      <c r="D997" s="1026" t="s">
        <v>2378</v>
      </c>
    </row>
    <row r="998" spans="2:4" ht="45" x14ac:dyDescent="0.3">
      <c r="B998" s="1024" t="s">
        <v>1870</v>
      </c>
      <c r="C998" s="1025">
        <v>151635</v>
      </c>
      <c r="D998" s="1026" t="s">
        <v>2378</v>
      </c>
    </row>
    <row r="999" spans="2:4" ht="45" x14ac:dyDescent="0.3">
      <c r="B999" s="1024" t="s">
        <v>1869</v>
      </c>
      <c r="C999" s="1025">
        <v>153736.5</v>
      </c>
      <c r="D999" s="1026" t="s">
        <v>2378</v>
      </c>
    </row>
    <row r="1000" spans="2:4" ht="33.75" x14ac:dyDescent="0.3">
      <c r="B1000" s="1024" t="s">
        <v>1871</v>
      </c>
      <c r="C1000" s="1025">
        <v>93990</v>
      </c>
      <c r="D1000" s="1026" t="s">
        <v>2378</v>
      </c>
    </row>
    <row r="1001" spans="2:4" ht="33.75" x14ac:dyDescent="0.3">
      <c r="B1001" s="1024" t="s">
        <v>1879</v>
      </c>
      <c r="C1001" s="1025">
        <v>568055</v>
      </c>
      <c r="D1001" s="1026" t="s">
        <v>2378</v>
      </c>
    </row>
    <row r="1002" spans="2:4" ht="33.75" x14ac:dyDescent="0.3">
      <c r="B1002" s="1024" t="s">
        <v>1877</v>
      </c>
      <c r="C1002" s="1025">
        <v>112880</v>
      </c>
      <c r="D1002" s="1026" t="s">
        <v>2378</v>
      </c>
    </row>
    <row r="1003" spans="2:4" ht="45" x14ac:dyDescent="0.3">
      <c r="B1003" s="1024" t="s">
        <v>1873</v>
      </c>
      <c r="C1003" s="1025">
        <v>342805</v>
      </c>
      <c r="D1003" s="1026" t="s">
        <v>2378</v>
      </c>
    </row>
    <row r="1004" spans="2:4" ht="22.5" x14ac:dyDescent="0.3">
      <c r="B1004" s="1024" t="s">
        <v>1874</v>
      </c>
      <c r="C1004" s="1025">
        <v>88641</v>
      </c>
      <c r="D1004" s="1026" t="s">
        <v>2378</v>
      </c>
    </row>
    <row r="1005" spans="2:4" ht="33.75" x14ac:dyDescent="0.3">
      <c r="B1005" s="1024" t="s">
        <v>1878</v>
      </c>
      <c r="C1005" s="1025">
        <v>209695</v>
      </c>
      <c r="D1005" s="1026" t="s">
        <v>2378</v>
      </c>
    </row>
    <row r="1006" spans="2:4" ht="33.75" x14ac:dyDescent="0.3">
      <c r="B1006" s="1024" t="s">
        <v>1888</v>
      </c>
      <c r="C1006" s="1025">
        <v>56611</v>
      </c>
      <c r="D1006" s="1026" t="s">
        <v>2378</v>
      </c>
    </row>
    <row r="1007" spans="2:4" ht="33.75" x14ac:dyDescent="0.3">
      <c r="B1007" s="1024" t="s">
        <v>1886</v>
      </c>
      <c r="C1007" s="1025">
        <v>121550.27</v>
      </c>
      <c r="D1007" s="1026" t="s">
        <v>2378</v>
      </c>
    </row>
    <row r="1008" spans="2:4" ht="33.75" x14ac:dyDescent="0.3">
      <c r="B1008" s="1024" t="s">
        <v>1885</v>
      </c>
      <c r="C1008" s="1025">
        <v>262155.38</v>
      </c>
      <c r="D1008" s="1026" t="s">
        <v>2378</v>
      </c>
    </row>
    <row r="1009" spans="2:4" ht="33.75" x14ac:dyDescent="0.3">
      <c r="B1009" s="1024" t="s">
        <v>1896</v>
      </c>
      <c r="C1009" s="1025">
        <v>179801.95</v>
      </c>
      <c r="D1009" s="1026" t="s">
        <v>2378</v>
      </c>
    </row>
    <row r="1010" spans="2:4" ht="33.75" x14ac:dyDescent="0.3">
      <c r="B1010" s="1024" t="s">
        <v>1897</v>
      </c>
      <c r="C1010" s="1025">
        <v>51126.68</v>
      </c>
      <c r="D1010" s="1026" t="s">
        <v>2378</v>
      </c>
    </row>
    <row r="1011" spans="2:4" ht="33.75" x14ac:dyDescent="0.3">
      <c r="B1011" s="1024" t="s">
        <v>1883</v>
      </c>
      <c r="C1011" s="1025">
        <v>117411.92</v>
      </c>
      <c r="D1011" s="1026" t="s">
        <v>2378</v>
      </c>
    </row>
    <row r="1012" spans="2:4" ht="22.5" x14ac:dyDescent="0.3">
      <c r="B1012" s="1024" t="s">
        <v>1881</v>
      </c>
      <c r="C1012" s="1025">
        <v>93959.78</v>
      </c>
      <c r="D1012" s="1026" t="s">
        <v>2378</v>
      </c>
    </row>
    <row r="1013" spans="2:4" ht="33.75" x14ac:dyDescent="0.3">
      <c r="B1013" s="1024" t="s">
        <v>1887</v>
      </c>
      <c r="C1013" s="1025">
        <v>139415.69</v>
      </c>
      <c r="D1013" s="1026" t="s">
        <v>2378</v>
      </c>
    </row>
    <row r="1014" spans="2:4" ht="33.75" x14ac:dyDescent="0.3">
      <c r="B1014" s="1024" t="s">
        <v>1884</v>
      </c>
      <c r="C1014" s="1025">
        <v>111353.06</v>
      </c>
      <c r="D1014" s="1026" t="s">
        <v>2378</v>
      </c>
    </row>
    <row r="1015" spans="2:4" ht="33.75" x14ac:dyDescent="0.3">
      <c r="B1015" s="1024" t="s">
        <v>1882</v>
      </c>
      <c r="C1015" s="1025">
        <v>85382.86</v>
      </c>
      <c r="D1015" s="1026" t="s">
        <v>2378</v>
      </c>
    </row>
    <row r="1016" spans="2:4" x14ac:dyDescent="0.3">
      <c r="B1016" s="1024" t="s">
        <v>1901</v>
      </c>
      <c r="C1016" s="1025">
        <v>123344</v>
      </c>
      <c r="D1016" s="1026" t="s">
        <v>2378</v>
      </c>
    </row>
    <row r="1017" spans="2:4" ht="22.5" x14ac:dyDescent="0.3">
      <c r="B1017" s="1024" t="s">
        <v>1900</v>
      </c>
      <c r="C1017" s="1025">
        <v>99300</v>
      </c>
      <c r="D1017" s="1026" t="s">
        <v>2378</v>
      </c>
    </row>
    <row r="1018" spans="2:4" ht="33.75" x14ac:dyDescent="0.3">
      <c r="B1018" s="1024" t="s">
        <v>1899</v>
      </c>
      <c r="C1018" s="1025">
        <v>388950</v>
      </c>
      <c r="D1018" s="1026" t="s">
        <v>2378</v>
      </c>
    </row>
    <row r="1019" spans="2:4" ht="33.75" x14ac:dyDescent="0.3">
      <c r="B1019" s="1024" t="s">
        <v>1898</v>
      </c>
      <c r="C1019" s="1025">
        <v>156750</v>
      </c>
      <c r="D1019" s="1026" t="s">
        <v>2378</v>
      </c>
    </row>
    <row r="1020" spans="2:4" ht="22.5" x14ac:dyDescent="0.3">
      <c r="B1020" s="1024" t="s">
        <v>1902</v>
      </c>
      <c r="C1020" s="1025">
        <v>58500</v>
      </c>
      <c r="D1020" s="1026" t="s">
        <v>2378</v>
      </c>
    </row>
    <row r="1021" spans="2:4" ht="33.75" x14ac:dyDescent="0.3">
      <c r="B1021" s="1024" t="s">
        <v>1911</v>
      </c>
      <c r="C1021" s="1025">
        <v>214635.26</v>
      </c>
      <c r="D1021" s="1026" t="s">
        <v>2378</v>
      </c>
    </row>
    <row r="1022" spans="2:4" ht="33.75" x14ac:dyDescent="0.3">
      <c r="B1022" s="1024" t="s">
        <v>1910</v>
      </c>
      <c r="C1022" s="1025">
        <v>136097.53</v>
      </c>
      <c r="D1022" s="1026" t="s">
        <v>2378</v>
      </c>
    </row>
    <row r="1023" spans="2:4" ht="33.75" x14ac:dyDescent="0.3">
      <c r="B1023" s="1024" t="s">
        <v>1909</v>
      </c>
      <c r="C1023" s="1025">
        <v>441219.94</v>
      </c>
      <c r="D1023" s="1026" t="s">
        <v>2378</v>
      </c>
    </row>
    <row r="1024" spans="2:4" ht="33.75" x14ac:dyDescent="0.3">
      <c r="B1024" s="1024" t="s">
        <v>1907</v>
      </c>
      <c r="C1024" s="1025">
        <v>250498.17</v>
      </c>
      <c r="D1024" s="1026" t="s">
        <v>2378</v>
      </c>
    </row>
    <row r="1025" spans="2:4" ht="33.75" x14ac:dyDescent="0.3">
      <c r="B1025" s="1024" t="s">
        <v>1908</v>
      </c>
      <c r="C1025" s="1025">
        <v>348040.86</v>
      </c>
      <c r="D1025" s="1026" t="s">
        <v>2378</v>
      </c>
    </row>
    <row r="1026" spans="2:4" ht="33.75" x14ac:dyDescent="0.3">
      <c r="B1026" s="1024" t="s">
        <v>1913</v>
      </c>
      <c r="C1026" s="1025">
        <v>153153.21</v>
      </c>
      <c r="D1026" s="1026" t="s">
        <v>2378</v>
      </c>
    </row>
    <row r="1027" spans="2:4" ht="33.75" x14ac:dyDescent="0.3">
      <c r="B1027" s="1024" t="s">
        <v>1912</v>
      </c>
      <c r="C1027" s="1025">
        <v>355008.2</v>
      </c>
      <c r="D1027" s="1026" t="s">
        <v>2378</v>
      </c>
    </row>
    <row r="1028" spans="2:4" ht="33.75" x14ac:dyDescent="0.3">
      <c r="B1028" s="1024" t="s">
        <v>1906</v>
      </c>
      <c r="C1028" s="1025">
        <v>146406.73000000001</v>
      </c>
      <c r="D1028" s="1026" t="s">
        <v>2378</v>
      </c>
    </row>
    <row r="1029" spans="2:4" ht="33.75" x14ac:dyDescent="0.3">
      <c r="B1029" s="1024" t="s">
        <v>1928</v>
      </c>
      <c r="C1029" s="1025">
        <v>48607.3</v>
      </c>
      <c r="D1029" s="1026" t="s">
        <v>2378</v>
      </c>
    </row>
    <row r="1030" spans="2:4" ht="45" x14ac:dyDescent="0.3">
      <c r="B1030" s="1024" t="s">
        <v>1964</v>
      </c>
      <c r="C1030" s="1025">
        <v>34667.5</v>
      </c>
      <c r="D1030" s="1026" t="s">
        <v>2378</v>
      </c>
    </row>
    <row r="1031" spans="2:4" ht="33.75" x14ac:dyDescent="0.3">
      <c r="B1031" s="1024" t="s">
        <v>1967</v>
      </c>
      <c r="C1031" s="1025">
        <v>70501.2</v>
      </c>
      <c r="D1031" s="1026" t="s">
        <v>2378</v>
      </c>
    </row>
    <row r="1032" spans="2:4" ht="45" x14ac:dyDescent="0.3">
      <c r="B1032" s="1024" t="s">
        <v>1959</v>
      </c>
      <c r="C1032" s="1025">
        <v>224315</v>
      </c>
      <c r="D1032" s="1026" t="s">
        <v>2378</v>
      </c>
    </row>
    <row r="1033" spans="2:4" ht="33.75" x14ac:dyDescent="0.3">
      <c r="B1033" s="1024" t="s">
        <v>1962</v>
      </c>
      <c r="C1033" s="1025">
        <v>222020.4</v>
      </c>
      <c r="D1033" s="1026" t="s">
        <v>2378</v>
      </c>
    </row>
    <row r="1034" spans="2:4" ht="45" x14ac:dyDescent="0.3">
      <c r="B1034" s="1024" t="s">
        <v>1961</v>
      </c>
      <c r="C1034" s="1025">
        <v>31481.8</v>
      </c>
      <c r="D1034" s="1026" t="s">
        <v>2378</v>
      </c>
    </row>
    <row r="1035" spans="2:4" ht="45" x14ac:dyDescent="0.3">
      <c r="B1035" s="1024" t="s">
        <v>1934</v>
      </c>
      <c r="C1035" s="1025">
        <v>206714.9</v>
      </c>
      <c r="D1035" s="1026" t="s">
        <v>2378</v>
      </c>
    </row>
    <row r="1036" spans="2:4" ht="45" x14ac:dyDescent="0.3">
      <c r="B1036" s="1024" t="s">
        <v>1935</v>
      </c>
      <c r="C1036" s="1025">
        <v>206714.9</v>
      </c>
      <c r="D1036" s="1026" t="s">
        <v>2378</v>
      </c>
    </row>
    <row r="1037" spans="2:4" ht="45" x14ac:dyDescent="0.3">
      <c r="B1037" s="1024" t="s">
        <v>1933</v>
      </c>
      <c r="C1037" s="1025">
        <v>104751.5</v>
      </c>
      <c r="D1037" s="1026" t="s">
        <v>2378</v>
      </c>
    </row>
    <row r="1038" spans="2:4" ht="33.75" x14ac:dyDescent="0.3">
      <c r="B1038" s="1024" t="s">
        <v>1963</v>
      </c>
      <c r="C1038" s="1025">
        <v>180936.7</v>
      </c>
      <c r="D1038" s="1026" t="s">
        <v>2378</v>
      </c>
    </row>
    <row r="1039" spans="2:4" ht="45" x14ac:dyDescent="0.3">
      <c r="B1039" s="1024" t="s">
        <v>1939</v>
      </c>
      <c r="C1039" s="1025">
        <v>209895.7</v>
      </c>
      <c r="D1039" s="1026" t="s">
        <v>2378</v>
      </c>
    </row>
    <row r="1040" spans="2:4" ht="45" x14ac:dyDescent="0.3">
      <c r="B1040" s="1024" t="s">
        <v>1947</v>
      </c>
      <c r="C1040" s="1025">
        <v>137538.79999999999</v>
      </c>
      <c r="D1040" s="1026" t="s">
        <v>2378</v>
      </c>
    </row>
    <row r="1041" spans="2:4" ht="45" x14ac:dyDescent="0.3">
      <c r="B1041" s="1024" t="s">
        <v>1922</v>
      </c>
      <c r="C1041" s="1025">
        <v>69746.600000000006</v>
      </c>
      <c r="D1041" s="1026" t="s">
        <v>2378</v>
      </c>
    </row>
    <row r="1042" spans="2:4" ht="45" x14ac:dyDescent="0.3">
      <c r="B1042" s="1024" t="s">
        <v>1926</v>
      </c>
      <c r="C1042" s="1025">
        <v>110896.1</v>
      </c>
      <c r="D1042" s="1026" t="s">
        <v>2378</v>
      </c>
    </row>
    <row r="1043" spans="2:4" ht="33.75" x14ac:dyDescent="0.3">
      <c r="B1043" s="1024" t="s">
        <v>1954</v>
      </c>
      <c r="C1043" s="1025">
        <v>139845.29999999999</v>
      </c>
      <c r="D1043" s="1026" t="s">
        <v>2378</v>
      </c>
    </row>
    <row r="1044" spans="2:4" ht="45" x14ac:dyDescent="0.3">
      <c r="B1044" s="1024" t="s">
        <v>1970</v>
      </c>
      <c r="C1044" s="1025">
        <v>209642.3</v>
      </c>
      <c r="D1044" s="1026" t="s">
        <v>2378</v>
      </c>
    </row>
    <row r="1045" spans="2:4" ht="56.25" x14ac:dyDescent="0.3">
      <c r="B1045" s="1024" t="s">
        <v>1958</v>
      </c>
      <c r="C1045" s="1025">
        <v>213750.6</v>
      </c>
      <c r="D1045" s="1026" t="s">
        <v>2378</v>
      </c>
    </row>
    <row r="1046" spans="2:4" ht="33.75" x14ac:dyDescent="0.3">
      <c r="B1046" s="1024" t="s">
        <v>1923</v>
      </c>
      <c r="C1046" s="1025">
        <v>139541.5</v>
      </c>
      <c r="D1046" s="1026" t="s">
        <v>2378</v>
      </c>
    </row>
    <row r="1047" spans="2:4" ht="33.75" x14ac:dyDescent="0.3">
      <c r="B1047" s="1024" t="s">
        <v>1925</v>
      </c>
      <c r="C1047" s="1025">
        <v>99850.1</v>
      </c>
      <c r="D1047" s="1026" t="s">
        <v>2378</v>
      </c>
    </row>
    <row r="1048" spans="2:4" ht="45" x14ac:dyDescent="0.3">
      <c r="B1048" s="1024" t="s">
        <v>1924</v>
      </c>
      <c r="C1048" s="1025">
        <v>169342.6</v>
      </c>
      <c r="D1048" s="1026" t="s">
        <v>2378</v>
      </c>
    </row>
    <row r="1049" spans="2:4" ht="45" x14ac:dyDescent="0.3">
      <c r="B1049" s="1024" t="s">
        <v>1950</v>
      </c>
      <c r="C1049" s="1025">
        <v>107606.1</v>
      </c>
      <c r="D1049" s="1026" t="s">
        <v>2378</v>
      </c>
    </row>
    <row r="1050" spans="2:4" ht="33.75" x14ac:dyDescent="0.3">
      <c r="B1050" s="1024" t="s">
        <v>1965</v>
      </c>
      <c r="C1050" s="1025">
        <v>174571.6</v>
      </c>
      <c r="D1050" s="1026" t="s">
        <v>2378</v>
      </c>
    </row>
    <row r="1051" spans="2:4" ht="45" x14ac:dyDescent="0.3">
      <c r="B1051" s="1024" t="s">
        <v>1932</v>
      </c>
      <c r="C1051" s="1025">
        <v>69923</v>
      </c>
      <c r="D1051" s="1026" t="s">
        <v>2378</v>
      </c>
    </row>
    <row r="1052" spans="2:4" ht="33.75" x14ac:dyDescent="0.3">
      <c r="B1052" s="1024" t="s">
        <v>1966</v>
      </c>
      <c r="C1052" s="1025">
        <v>104591.9</v>
      </c>
      <c r="D1052" s="1026" t="s">
        <v>2378</v>
      </c>
    </row>
    <row r="1053" spans="2:4" ht="33.75" x14ac:dyDescent="0.3">
      <c r="B1053" s="1024" t="s">
        <v>1937</v>
      </c>
      <c r="C1053" s="1025">
        <v>158118.1</v>
      </c>
      <c r="D1053" s="1026" t="s">
        <v>2378</v>
      </c>
    </row>
    <row r="1054" spans="2:4" ht="45" x14ac:dyDescent="0.3">
      <c r="B1054" s="1024" t="s">
        <v>1949</v>
      </c>
      <c r="C1054" s="1025">
        <v>87105.2</v>
      </c>
      <c r="D1054" s="1026" t="s">
        <v>2378</v>
      </c>
    </row>
    <row r="1055" spans="2:4" ht="45" x14ac:dyDescent="0.3">
      <c r="B1055" s="1024" t="s">
        <v>1952</v>
      </c>
      <c r="C1055" s="1025">
        <v>183563.1</v>
      </c>
      <c r="D1055" s="1026" t="s">
        <v>2378</v>
      </c>
    </row>
    <row r="1056" spans="2:4" ht="33.75" x14ac:dyDescent="0.3">
      <c r="B1056" s="1024" t="s">
        <v>1957</v>
      </c>
      <c r="C1056" s="1025">
        <v>221099.9</v>
      </c>
      <c r="D1056" s="1026" t="s">
        <v>2378</v>
      </c>
    </row>
    <row r="1057" spans="2:4" ht="33.75" x14ac:dyDescent="0.3">
      <c r="B1057" s="1024" t="s">
        <v>1969</v>
      </c>
      <c r="C1057" s="1025">
        <v>204475.6</v>
      </c>
      <c r="D1057" s="1026" t="s">
        <v>2378</v>
      </c>
    </row>
    <row r="1058" spans="2:4" ht="33.75" x14ac:dyDescent="0.3">
      <c r="B1058" s="1024" t="s">
        <v>1938</v>
      </c>
      <c r="C1058" s="1025">
        <v>121337.3</v>
      </c>
      <c r="D1058" s="1026" t="s">
        <v>2378</v>
      </c>
    </row>
    <row r="1059" spans="2:4" ht="45" x14ac:dyDescent="0.3">
      <c r="B1059" s="1024" t="s">
        <v>1921</v>
      </c>
      <c r="C1059" s="1025">
        <v>81570.75</v>
      </c>
      <c r="D1059" s="1026" t="s">
        <v>2378</v>
      </c>
    </row>
    <row r="1060" spans="2:4" ht="45" x14ac:dyDescent="0.3">
      <c r="B1060" s="1024" t="s">
        <v>1945</v>
      </c>
      <c r="C1060" s="1025">
        <v>126691.6</v>
      </c>
      <c r="D1060" s="1026" t="s">
        <v>2378</v>
      </c>
    </row>
    <row r="1061" spans="2:4" ht="45" x14ac:dyDescent="0.3">
      <c r="B1061" s="1024" t="s">
        <v>1943</v>
      </c>
      <c r="C1061" s="1025">
        <v>118941.2</v>
      </c>
      <c r="D1061" s="1026" t="s">
        <v>2378</v>
      </c>
    </row>
    <row r="1062" spans="2:4" ht="45" x14ac:dyDescent="0.3">
      <c r="B1062" s="1024" t="s">
        <v>1931</v>
      </c>
      <c r="C1062" s="1025">
        <v>41566</v>
      </c>
      <c r="D1062" s="1026" t="s">
        <v>2378</v>
      </c>
    </row>
    <row r="1063" spans="2:4" ht="45" x14ac:dyDescent="0.3">
      <c r="B1063" s="1024" t="s">
        <v>1951</v>
      </c>
      <c r="C1063" s="1025">
        <v>90153.7</v>
      </c>
      <c r="D1063" s="1026" t="s">
        <v>2378</v>
      </c>
    </row>
    <row r="1064" spans="2:4" ht="33.75" x14ac:dyDescent="0.3">
      <c r="B1064" s="1024" t="s">
        <v>1956</v>
      </c>
      <c r="C1064" s="1025">
        <v>205536.1</v>
      </c>
      <c r="D1064" s="1026" t="s">
        <v>2378</v>
      </c>
    </row>
    <row r="1065" spans="2:4" ht="45" x14ac:dyDescent="0.3">
      <c r="B1065" s="1024" t="s">
        <v>1953</v>
      </c>
      <c r="C1065" s="1025">
        <v>110281.5</v>
      </c>
      <c r="D1065" s="1026" t="s">
        <v>2378</v>
      </c>
    </row>
    <row r="1066" spans="2:4" ht="45" x14ac:dyDescent="0.3">
      <c r="B1066" s="1024" t="s">
        <v>1929</v>
      </c>
      <c r="C1066" s="1025">
        <v>213183.6</v>
      </c>
      <c r="D1066" s="1026" t="s">
        <v>2378</v>
      </c>
    </row>
    <row r="1067" spans="2:4" ht="45" x14ac:dyDescent="0.3">
      <c r="B1067" s="1024" t="s">
        <v>1968</v>
      </c>
      <c r="C1067" s="1025">
        <v>220089.8</v>
      </c>
      <c r="D1067" s="1026" t="s">
        <v>2378</v>
      </c>
    </row>
    <row r="1068" spans="2:4" ht="45" x14ac:dyDescent="0.3">
      <c r="B1068" s="1024" t="s">
        <v>1944</v>
      </c>
      <c r="C1068" s="1025">
        <v>87105.2</v>
      </c>
      <c r="D1068" s="1026" t="s">
        <v>2378</v>
      </c>
    </row>
    <row r="1069" spans="2:4" ht="45" x14ac:dyDescent="0.3">
      <c r="B1069" s="1024" t="s">
        <v>1948</v>
      </c>
      <c r="C1069" s="1025">
        <v>209950.3</v>
      </c>
      <c r="D1069" s="1026" t="s">
        <v>2378</v>
      </c>
    </row>
    <row r="1070" spans="2:4" ht="45" x14ac:dyDescent="0.3">
      <c r="B1070" s="1024" t="s">
        <v>1955</v>
      </c>
      <c r="C1070" s="1025">
        <v>223209.7</v>
      </c>
      <c r="D1070" s="1026" t="s">
        <v>2378</v>
      </c>
    </row>
    <row r="1071" spans="2:4" ht="45" x14ac:dyDescent="0.3">
      <c r="B1071" s="1024" t="s">
        <v>1941</v>
      </c>
      <c r="C1071" s="1025">
        <v>113643.6</v>
      </c>
      <c r="D1071" s="1026" t="s">
        <v>2378</v>
      </c>
    </row>
    <row r="1072" spans="2:4" ht="45" x14ac:dyDescent="0.3">
      <c r="B1072" s="1024" t="s">
        <v>1936</v>
      </c>
      <c r="C1072" s="1025">
        <v>216125.7</v>
      </c>
      <c r="D1072" s="1026" t="s">
        <v>2378</v>
      </c>
    </row>
    <row r="1073" spans="2:4" ht="45" x14ac:dyDescent="0.3">
      <c r="B1073" s="1024" t="s">
        <v>1946</v>
      </c>
      <c r="C1073" s="1025">
        <v>75499.199999999997</v>
      </c>
      <c r="D1073" s="1026" t="s">
        <v>2378</v>
      </c>
    </row>
    <row r="1074" spans="2:4" ht="33.75" x14ac:dyDescent="0.3">
      <c r="B1074" s="1024" t="s">
        <v>1930</v>
      </c>
      <c r="C1074" s="1025">
        <v>62436.5</v>
      </c>
      <c r="D1074" s="1026" t="s">
        <v>2378</v>
      </c>
    </row>
    <row r="1075" spans="2:4" ht="33.75" x14ac:dyDescent="0.3">
      <c r="B1075" s="1024" t="s">
        <v>1927</v>
      </c>
      <c r="C1075" s="1025">
        <v>209584.9</v>
      </c>
      <c r="D1075" s="1026" t="s">
        <v>2378</v>
      </c>
    </row>
    <row r="1076" spans="2:4" ht="33.75" x14ac:dyDescent="0.3">
      <c r="B1076" s="1024" t="s">
        <v>1982</v>
      </c>
      <c r="C1076" s="1025">
        <v>475360.92</v>
      </c>
      <c r="D1076" s="1026" t="s">
        <v>2378</v>
      </c>
    </row>
    <row r="1077" spans="2:4" ht="33.75" x14ac:dyDescent="0.3">
      <c r="B1077" s="1024" t="s">
        <v>1985</v>
      </c>
      <c r="C1077" s="1025">
        <v>348449.64</v>
      </c>
      <c r="D1077" s="1026" t="s">
        <v>2378</v>
      </c>
    </row>
    <row r="1078" spans="2:4" ht="45" x14ac:dyDescent="0.3">
      <c r="B1078" s="1024" t="s">
        <v>1988</v>
      </c>
      <c r="C1078" s="1025">
        <v>491013.96</v>
      </c>
      <c r="D1078" s="1026" t="s">
        <v>2378</v>
      </c>
    </row>
    <row r="1079" spans="2:4" ht="33.75" x14ac:dyDescent="0.3">
      <c r="B1079" s="1024" t="s">
        <v>1990</v>
      </c>
      <c r="C1079" s="1025">
        <v>157576.56</v>
      </c>
      <c r="D1079" s="1026" t="s">
        <v>2378</v>
      </c>
    </row>
    <row r="1080" spans="2:4" ht="33.75" x14ac:dyDescent="0.3">
      <c r="B1080" s="1024" t="s">
        <v>1987</v>
      </c>
      <c r="C1080" s="1025">
        <v>490382.48</v>
      </c>
      <c r="D1080" s="1026" t="s">
        <v>2378</v>
      </c>
    </row>
    <row r="1081" spans="2:4" ht="33.75" x14ac:dyDescent="0.3">
      <c r="B1081" s="1024" t="s">
        <v>1986</v>
      </c>
      <c r="C1081" s="1025">
        <v>375620.94</v>
      </c>
      <c r="D1081" s="1026" t="s">
        <v>2378</v>
      </c>
    </row>
    <row r="1082" spans="2:4" ht="33.75" x14ac:dyDescent="0.3">
      <c r="B1082" s="1024" t="s">
        <v>1984</v>
      </c>
      <c r="C1082" s="1025">
        <v>205333.31</v>
      </c>
      <c r="D1082" s="1026" t="s">
        <v>2378</v>
      </c>
    </row>
    <row r="1083" spans="2:4" ht="33.75" x14ac:dyDescent="0.3">
      <c r="B1083" s="1024" t="s">
        <v>1983</v>
      </c>
      <c r="C1083" s="1025">
        <v>227920.63</v>
      </c>
      <c r="D1083" s="1026" t="s">
        <v>2378</v>
      </c>
    </row>
    <row r="1084" spans="2:4" ht="45" x14ac:dyDescent="0.3">
      <c r="B1084" s="1024" t="s">
        <v>1989</v>
      </c>
      <c r="C1084" s="1025">
        <v>487372.38</v>
      </c>
      <c r="D1084" s="1026" t="s">
        <v>2378</v>
      </c>
    </row>
    <row r="1085" spans="2:4" ht="33.75" x14ac:dyDescent="0.3">
      <c r="B1085" s="1024" t="s">
        <v>1981</v>
      </c>
      <c r="C1085" s="1025">
        <v>185060.48000000001</v>
      </c>
      <c r="D1085" s="1026" t="s">
        <v>2378</v>
      </c>
    </row>
    <row r="1086" spans="2:4" ht="22.5" x14ac:dyDescent="0.3">
      <c r="B1086" s="1024" t="s">
        <v>1993</v>
      </c>
      <c r="C1086" s="1025">
        <v>19356.419999999998</v>
      </c>
      <c r="D1086" s="1026" t="s">
        <v>2378</v>
      </c>
    </row>
    <row r="1087" spans="2:4" ht="22.5" x14ac:dyDescent="0.3">
      <c r="B1087" s="1024" t="s">
        <v>1994</v>
      </c>
      <c r="C1087" s="1025">
        <v>158731.54</v>
      </c>
      <c r="D1087" s="1026" t="s">
        <v>2378</v>
      </c>
    </row>
    <row r="1088" spans="2:4" ht="22.5" x14ac:dyDescent="0.3">
      <c r="B1088" s="1024" t="s">
        <v>1995</v>
      </c>
      <c r="C1088" s="1025">
        <v>25594.58</v>
      </c>
      <c r="D1088" s="1026" t="s">
        <v>2378</v>
      </c>
    </row>
    <row r="1089" spans="2:4" ht="22.5" x14ac:dyDescent="0.3">
      <c r="B1089" s="1024" t="s">
        <v>1996</v>
      </c>
      <c r="C1089" s="1025">
        <v>102333</v>
      </c>
      <c r="D1089" s="1026" t="s">
        <v>2378</v>
      </c>
    </row>
    <row r="1090" spans="2:4" x14ac:dyDescent="0.3">
      <c r="B1090" s="1024" t="s">
        <v>1991</v>
      </c>
      <c r="C1090" s="1025">
        <v>396415.68</v>
      </c>
      <c r="D1090" s="1026" t="s">
        <v>2378</v>
      </c>
    </row>
    <row r="1091" spans="2:4" ht="22.5" x14ac:dyDescent="0.3">
      <c r="B1091" s="1024" t="s">
        <v>1992</v>
      </c>
      <c r="C1091" s="1025">
        <v>87403.47</v>
      </c>
      <c r="D1091" s="1026" t="s">
        <v>2378</v>
      </c>
    </row>
    <row r="1092" spans="2:4" ht="33.75" x14ac:dyDescent="0.3">
      <c r="B1092" s="1024" t="s">
        <v>2004</v>
      </c>
      <c r="C1092" s="1025">
        <v>235424.55</v>
      </c>
      <c r="D1092" s="1026" t="s">
        <v>2378</v>
      </c>
    </row>
    <row r="1093" spans="2:4" ht="22.5" x14ac:dyDescent="0.3">
      <c r="B1093" s="1024" t="s">
        <v>2003</v>
      </c>
      <c r="C1093" s="1025">
        <v>66913.25</v>
      </c>
      <c r="D1093" s="1026" t="s">
        <v>2378</v>
      </c>
    </row>
    <row r="1094" spans="2:4" ht="22.5" x14ac:dyDescent="0.3">
      <c r="B1094" s="1024" t="s">
        <v>2002</v>
      </c>
      <c r="C1094" s="1025">
        <v>296783.84999999998</v>
      </c>
      <c r="D1094" s="1026" t="s">
        <v>2378</v>
      </c>
    </row>
    <row r="1095" spans="2:4" ht="33.75" x14ac:dyDescent="0.3">
      <c r="B1095" s="1024" t="s">
        <v>2001</v>
      </c>
      <c r="C1095" s="1025">
        <v>243032.2</v>
      </c>
      <c r="D1095" s="1026" t="s">
        <v>2378</v>
      </c>
    </row>
    <row r="1096" spans="2:4" ht="33.75" x14ac:dyDescent="0.3">
      <c r="B1096" s="1024" t="s">
        <v>2006</v>
      </c>
      <c r="C1096" s="1025">
        <v>298350</v>
      </c>
      <c r="D1096" s="1026" t="s">
        <v>2378</v>
      </c>
    </row>
    <row r="1097" spans="2:4" ht="33.75" x14ac:dyDescent="0.3">
      <c r="B1097" s="1024" t="s">
        <v>2008</v>
      </c>
      <c r="C1097" s="1025">
        <v>93434.13</v>
      </c>
      <c r="D1097" s="1026" t="s">
        <v>2378</v>
      </c>
    </row>
    <row r="1098" spans="2:4" ht="22.5" x14ac:dyDescent="0.3">
      <c r="B1098" s="1024" t="s">
        <v>2007</v>
      </c>
      <c r="C1098" s="1025">
        <v>320003.75</v>
      </c>
      <c r="D1098" s="1026" t="s">
        <v>2378</v>
      </c>
    </row>
    <row r="1099" spans="2:4" ht="22.5" x14ac:dyDescent="0.3">
      <c r="B1099" s="1024" t="s">
        <v>2009</v>
      </c>
      <c r="C1099" s="1025">
        <v>260831.85</v>
      </c>
      <c r="D1099" s="1026" t="s">
        <v>2378</v>
      </c>
    </row>
    <row r="1100" spans="2:4" ht="22.5" x14ac:dyDescent="0.3">
      <c r="B1100" s="1024" t="s">
        <v>2010</v>
      </c>
      <c r="C1100" s="1025">
        <v>203183.57</v>
      </c>
      <c r="D1100" s="1026" t="s">
        <v>2378</v>
      </c>
    </row>
    <row r="1101" spans="2:4" ht="22.5" x14ac:dyDescent="0.3">
      <c r="B1101" s="1024" t="s">
        <v>2013</v>
      </c>
      <c r="C1101" s="1025">
        <v>440856.71</v>
      </c>
      <c r="D1101" s="1026" t="s">
        <v>2378</v>
      </c>
    </row>
    <row r="1102" spans="2:4" ht="22.5" x14ac:dyDescent="0.3">
      <c r="B1102" s="1024" t="s">
        <v>2011</v>
      </c>
      <c r="C1102" s="1025">
        <v>76152.06</v>
      </c>
      <c r="D1102" s="1026" t="s">
        <v>2378</v>
      </c>
    </row>
    <row r="1103" spans="2:4" ht="33.75" x14ac:dyDescent="0.3">
      <c r="B1103" s="1024" t="s">
        <v>2014</v>
      </c>
      <c r="C1103" s="1025">
        <v>352942.01</v>
      </c>
      <c r="D1103" s="1026" t="s">
        <v>2378</v>
      </c>
    </row>
    <row r="1104" spans="2:4" ht="22.5" x14ac:dyDescent="0.3">
      <c r="B1104" s="1024" t="s">
        <v>2012</v>
      </c>
      <c r="C1104" s="1025">
        <v>247487.93</v>
      </c>
      <c r="D1104" s="1026" t="s">
        <v>2378</v>
      </c>
    </row>
    <row r="1105" spans="2:4" ht="22.5" x14ac:dyDescent="0.3">
      <c r="B1105" s="1024" t="s">
        <v>2032</v>
      </c>
      <c r="C1105" s="1025">
        <v>189664.47</v>
      </c>
      <c r="D1105" s="1026" t="s">
        <v>2378</v>
      </c>
    </row>
    <row r="1106" spans="2:4" ht="33.75" x14ac:dyDescent="0.3">
      <c r="B1106" s="1024" t="s">
        <v>2027</v>
      </c>
      <c r="C1106" s="1025">
        <v>119618.52</v>
      </c>
      <c r="D1106" s="1026" t="s">
        <v>2378</v>
      </c>
    </row>
    <row r="1107" spans="2:4" ht="33.75" x14ac:dyDescent="0.3">
      <c r="B1107" s="1024" t="s">
        <v>2024</v>
      </c>
      <c r="C1107" s="1025">
        <v>316164.71000000002</v>
      </c>
      <c r="D1107" s="1026" t="s">
        <v>2378</v>
      </c>
    </row>
    <row r="1108" spans="2:4" ht="33.75" x14ac:dyDescent="0.3">
      <c r="B1108" s="1024" t="s">
        <v>2030</v>
      </c>
      <c r="C1108" s="1025">
        <v>141482.73000000001</v>
      </c>
      <c r="D1108" s="1026" t="s">
        <v>2378</v>
      </c>
    </row>
    <row r="1109" spans="2:4" ht="22.5" x14ac:dyDescent="0.3">
      <c r="B1109" s="1024" t="s">
        <v>2016</v>
      </c>
      <c r="C1109" s="1025">
        <v>75618.8</v>
      </c>
      <c r="D1109" s="1026" t="s">
        <v>2378</v>
      </c>
    </row>
    <row r="1110" spans="2:4" ht="22.5" x14ac:dyDescent="0.3">
      <c r="B1110" s="1024" t="s">
        <v>2033</v>
      </c>
      <c r="C1110" s="1025">
        <v>232819.12</v>
      </c>
      <c r="D1110" s="1026" t="s">
        <v>2378</v>
      </c>
    </row>
    <row r="1111" spans="2:4" ht="22.5" x14ac:dyDescent="0.3">
      <c r="B1111" s="1024" t="s">
        <v>2023</v>
      </c>
      <c r="C1111" s="1025">
        <v>132756.09</v>
      </c>
      <c r="D1111" s="1026" t="s">
        <v>2378</v>
      </c>
    </row>
    <row r="1112" spans="2:4" ht="33.75" x14ac:dyDescent="0.3">
      <c r="B1112" s="1024" t="s">
        <v>2026</v>
      </c>
      <c r="C1112" s="1025">
        <v>142674.71</v>
      </c>
      <c r="D1112" s="1026" t="s">
        <v>2378</v>
      </c>
    </row>
    <row r="1113" spans="2:4" ht="33.75" x14ac:dyDescent="0.3">
      <c r="B1113" s="1024" t="s">
        <v>2031</v>
      </c>
      <c r="C1113" s="1025">
        <v>207027.41</v>
      </c>
      <c r="D1113" s="1026" t="s">
        <v>2378</v>
      </c>
    </row>
    <row r="1114" spans="2:4" ht="33.75" x14ac:dyDescent="0.3">
      <c r="B1114" s="1024" t="s">
        <v>2035</v>
      </c>
      <c r="C1114" s="1025">
        <v>178625.92000000001</v>
      </c>
      <c r="D1114" s="1026" t="s">
        <v>2378</v>
      </c>
    </row>
    <row r="1115" spans="2:4" ht="22.5" x14ac:dyDescent="0.3">
      <c r="B1115" s="1024" t="s">
        <v>2029</v>
      </c>
      <c r="C1115" s="1025">
        <v>334560.18</v>
      </c>
      <c r="D1115" s="1026" t="s">
        <v>2378</v>
      </c>
    </row>
    <row r="1116" spans="2:4" ht="22.5" x14ac:dyDescent="0.3">
      <c r="B1116" s="1024" t="s">
        <v>2025</v>
      </c>
      <c r="C1116" s="1025">
        <v>374595.07</v>
      </c>
      <c r="D1116" s="1026" t="s">
        <v>2378</v>
      </c>
    </row>
    <row r="1117" spans="2:4" ht="33.75" x14ac:dyDescent="0.3">
      <c r="B1117" s="1024" t="s">
        <v>2034</v>
      </c>
      <c r="C1117" s="1025">
        <v>43739.32</v>
      </c>
      <c r="D1117" s="1026" t="s">
        <v>2378</v>
      </c>
    </row>
    <row r="1118" spans="2:4" ht="33.75" x14ac:dyDescent="0.3">
      <c r="B1118" s="1024" t="s">
        <v>2028</v>
      </c>
      <c r="C1118" s="1025">
        <v>174240.82</v>
      </c>
      <c r="D1118" s="1026" t="s">
        <v>2378</v>
      </c>
    </row>
    <row r="1119" spans="2:4" ht="22.5" x14ac:dyDescent="0.3">
      <c r="B1119" s="1024" t="s">
        <v>2019</v>
      </c>
      <c r="C1119" s="1025">
        <v>225723</v>
      </c>
      <c r="D1119" s="1026" t="s">
        <v>2378</v>
      </c>
    </row>
    <row r="1120" spans="2:4" ht="22.5" x14ac:dyDescent="0.3">
      <c r="B1120" s="1024" t="s">
        <v>2018</v>
      </c>
      <c r="C1120" s="1025">
        <v>304721.18</v>
      </c>
      <c r="D1120" s="1026" t="s">
        <v>2378</v>
      </c>
    </row>
    <row r="1121" spans="2:4" ht="22.5" x14ac:dyDescent="0.3">
      <c r="B1121" s="1024" t="s">
        <v>2017</v>
      </c>
      <c r="C1121" s="1025">
        <v>115859.65</v>
      </c>
      <c r="D1121" s="1026" t="s">
        <v>2378</v>
      </c>
    </row>
    <row r="1122" spans="2:4" ht="22.5" x14ac:dyDescent="0.3">
      <c r="B1122" s="1024" t="s">
        <v>2021</v>
      </c>
      <c r="C1122" s="1025">
        <v>203035.18</v>
      </c>
      <c r="D1122" s="1026" t="s">
        <v>2378</v>
      </c>
    </row>
    <row r="1123" spans="2:4" ht="22.5" x14ac:dyDescent="0.3">
      <c r="B1123" s="1024" t="s">
        <v>2022</v>
      </c>
      <c r="C1123" s="1025">
        <v>234988.1</v>
      </c>
      <c r="D1123" s="1026" t="s">
        <v>2378</v>
      </c>
    </row>
    <row r="1124" spans="2:4" ht="33.75" x14ac:dyDescent="0.3">
      <c r="B1124" s="1024" t="s">
        <v>2020</v>
      </c>
      <c r="C1124" s="1025">
        <v>228777.33</v>
      </c>
      <c r="D1124" s="1026" t="s">
        <v>2378</v>
      </c>
    </row>
    <row r="1125" spans="2:4" ht="33.75" x14ac:dyDescent="0.3">
      <c r="B1125" s="1024" t="s">
        <v>2051</v>
      </c>
      <c r="C1125" s="1025">
        <v>271810.28999999998</v>
      </c>
      <c r="D1125" s="1026" t="s">
        <v>2378</v>
      </c>
    </row>
    <row r="1126" spans="2:4" ht="33.75" x14ac:dyDescent="0.3">
      <c r="B1126" s="1024" t="s">
        <v>2058</v>
      </c>
      <c r="C1126" s="1025">
        <v>46625.279999999999</v>
      </c>
      <c r="D1126" s="1026" t="s">
        <v>2378</v>
      </c>
    </row>
    <row r="1127" spans="2:4" ht="33.75" x14ac:dyDescent="0.3">
      <c r="B1127" s="1024" t="s">
        <v>2050</v>
      </c>
      <c r="C1127" s="1025">
        <v>241373.5</v>
      </c>
      <c r="D1127" s="1026" t="s">
        <v>2378</v>
      </c>
    </row>
    <row r="1128" spans="2:4" ht="22.5" x14ac:dyDescent="0.3">
      <c r="B1128" s="1024" t="s">
        <v>2044</v>
      </c>
      <c r="C1128" s="1025">
        <v>311792.09999999998</v>
      </c>
      <c r="D1128" s="1026" t="s">
        <v>2378</v>
      </c>
    </row>
    <row r="1129" spans="2:4" ht="33.75" x14ac:dyDescent="0.3">
      <c r="B1129" s="1024" t="s">
        <v>2045</v>
      </c>
      <c r="C1129" s="1025">
        <v>511082.96</v>
      </c>
      <c r="D1129" s="1026" t="s">
        <v>2378</v>
      </c>
    </row>
    <row r="1130" spans="2:4" ht="33.75" x14ac:dyDescent="0.3">
      <c r="B1130" s="1024" t="s">
        <v>2046</v>
      </c>
      <c r="C1130" s="1025">
        <v>186383.88</v>
      </c>
      <c r="D1130" s="1026" t="s">
        <v>2378</v>
      </c>
    </row>
    <row r="1131" spans="2:4" ht="33.75" x14ac:dyDescent="0.3">
      <c r="B1131" s="1024" t="s">
        <v>2052</v>
      </c>
      <c r="C1131" s="1025">
        <v>400827.69</v>
      </c>
      <c r="D1131" s="1026" t="s">
        <v>2378</v>
      </c>
    </row>
    <row r="1132" spans="2:4" ht="33.75" x14ac:dyDescent="0.3">
      <c r="B1132" s="1024" t="s">
        <v>2043</v>
      </c>
      <c r="C1132" s="1025">
        <v>381308.36</v>
      </c>
      <c r="D1132" s="1026" t="s">
        <v>2378</v>
      </c>
    </row>
    <row r="1133" spans="2:4" ht="33.75" x14ac:dyDescent="0.3">
      <c r="B1133" s="1024" t="s">
        <v>2048</v>
      </c>
      <c r="C1133" s="1025">
        <v>184947.71</v>
      </c>
      <c r="D1133" s="1026" t="s">
        <v>2378</v>
      </c>
    </row>
    <row r="1134" spans="2:4" ht="33.75" x14ac:dyDescent="0.3">
      <c r="B1134" s="1024" t="s">
        <v>2054</v>
      </c>
      <c r="C1134" s="1025">
        <v>311071.61</v>
      </c>
      <c r="D1134" s="1026" t="s">
        <v>2378</v>
      </c>
    </row>
    <row r="1135" spans="2:4" ht="33.75" x14ac:dyDescent="0.3">
      <c r="B1135" s="1024" t="s">
        <v>2059</v>
      </c>
      <c r="C1135" s="1025">
        <v>173212.59</v>
      </c>
      <c r="D1135" s="1026" t="s">
        <v>2378</v>
      </c>
    </row>
    <row r="1136" spans="2:4" ht="33.75" x14ac:dyDescent="0.3">
      <c r="B1136" s="1024" t="s">
        <v>2053</v>
      </c>
      <c r="C1136" s="1025">
        <v>294686.74</v>
      </c>
      <c r="D1136" s="1026" t="s">
        <v>2378</v>
      </c>
    </row>
    <row r="1137" spans="2:4" ht="33.75" x14ac:dyDescent="0.3">
      <c r="B1137" s="1024" t="s">
        <v>2060</v>
      </c>
      <c r="C1137" s="1025">
        <v>350411.83</v>
      </c>
      <c r="D1137" s="1026" t="s">
        <v>2378</v>
      </c>
    </row>
    <row r="1138" spans="2:4" ht="33.75" x14ac:dyDescent="0.3">
      <c r="B1138" s="1024" t="s">
        <v>2049</v>
      </c>
      <c r="C1138" s="1025">
        <v>382053.81</v>
      </c>
      <c r="D1138" s="1026" t="s">
        <v>2378</v>
      </c>
    </row>
    <row r="1139" spans="2:4" ht="33.75" x14ac:dyDescent="0.3">
      <c r="B1139" s="1024" t="s">
        <v>2047</v>
      </c>
      <c r="C1139" s="1025">
        <v>47190.63</v>
      </c>
      <c r="D1139" s="1026" t="s">
        <v>2378</v>
      </c>
    </row>
    <row r="1140" spans="2:4" ht="45" x14ac:dyDescent="0.3">
      <c r="B1140" s="1024" t="s">
        <v>2056</v>
      </c>
      <c r="C1140" s="1025">
        <v>242161.85</v>
      </c>
      <c r="D1140" s="1026" t="s">
        <v>2378</v>
      </c>
    </row>
    <row r="1141" spans="2:4" ht="33.75" x14ac:dyDescent="0.3">
      <c r="B1141" s="1024" t="s">
        <v>2055</v>
      </c>
      <c r="C1141" s="1025">
        <v>159611.81</v>
      </c>
      <c r="D1141" s="1026" t="s">
        <v>2378</v>
      </c>
    </row>
    <row r="1142" spans="2:4" ht="33.75" x14ac:dyDescent="0.3">
      <c r="B1142" s="1024" t="s">
        <v>2057</v>
      </c>
      <c r="C1142" s="1025">
        <v>62141.21</v>
      </c>
      <c r="D1142" s="1026" t="s">
        <v>2378</v>
      </c>
    </row>
    <row r="1143" spans="2:4" ht="33.75" x14ac:dyDescent="0.3">
      <c r="B1143" s="1024" t="s">
        <v>2379</v>
      </c>
      <c r="C1143" s="1025">
        <v>90136.46</v>
      </c>
      <c r="D1143" s="1026" t="s">
        <v>2378</v>
      </c>
    </row>
    <row r="1144" spans="2:4" ht="33.75" x14ac:dyDescent="0.3">
      <c r="B1144" s="1024" t="s">
        <v>2380</v>
      </c>
      <c r="C1144" s="1025">
        <v>125507.92</v>
      </c>
      <c r="D1144" s="1026" t="s">
        <v>2378</v>
      </c>
    </row>
    <row r="1145" spans="2:4" ht="45" x14ac:dyDescent="0.3">
      <c r="B1145" s="1024" t="s">
        <v>2381</v>
      </c>
      <c r="C1145" s="1025">
        <v>168359.91</v>
      </c>
      <c r="D1145" s="1026" t="s">
        <v>2378</v>
      </c>
    </row>
    <row r="1146" spans="2:4" ht="33.75" x14ac:dyDescent="0.3">
      <c r="B1146" s="1024" t="s">
        <v>2072</v>
      </c>
      <c r="C1146" s="1025">
        <v>70139.27</v>
      </c>
      <c r="D1146" s="1026" t="s">
        <v>2378</v>
      </c>
    </row>
    <row r="1147" spans="2:4" ht="22.5" x14ac:dyDescent="0.3">
      <c r="B1147" s="1024" t="s">
        <v>2070</v>
      </c>
      <c r="C1147" s="1025">
        <v>61103.39</v>
      </c>
      <c r="D1147" s="1026" t="s">
        <v>2378</v>
      </c>
    </row>
    <row r="1148" spans="2:4" ht="22.5" x14ac:dyDescent="0.3">
      <c r="B1148" s="1024" t="s">
        <v>2069</v>
      </c>
      <c r="C1148" s="1025">
        <v>137133.26999999999</v>
      </c>
      <c r="D1148" s="1026" t="s">
        <v>2378</v>
      </c>
    </row>
    <row r="1149" spans="2:4" ht="22.5" x14ac:dyDescent="0.3">
      <c r="B1149" s="1024" t="s">
        <v>2064</v>
      </c>
      <c r="C1149" s="1025">
        <v>207756.01</v>
      </c>
      <c r="D1149" s="1026" t="s">
        <v>2378</v>
      </c>
    </row>
    <row r="1150" spans="2:4" ht="22.5" x14ac:dyDescent="0.3">
      <c r="B1150" s="1024" t="s">
        <v>2065</v>
      </c>
      <c r="C1150" s="1025">
        <v>105522.27</v>
      </c>
      <c r="D1150" s="1026" t="s">
        <v>2378</v>
      </c>
    </row>
    <row r="1151" spans="2:4" ht="22.5" x14ac:dyDescent="0.3">
      <c r="B1151" s="1024" t="s">
        <v>2067</v>
      </c>
      <c r="C1151" s="1025">
        <v>122545.1</v>
      </c>
      <c r="D1151" s="1026" t="s">
        <v>2378</v>
      </c>
    </row>
    <row r="1152" spans="2:4" ht="22.5" x14ac:dyDescent="0.3">
      <c r="B1152" s="1024" t="s">
        <v>2068</v>
      </c>
      <c r="C1152" s="1025">
        <v>329613.09000000003</v>
      </c>
      <c r="D1152" s="1026" t="s">
        <v>2378</v>
      </c>
    </row>
    <row r="1153" spans="2:4" ht="45" x14ac:dyDescent="0.3">
      <c r="B1153" s="1024" t="s">
        <v>2066</v>
      </c>
      <c r="C1153" s="1025">
        <v>130561.97</v>
      </c>
      <c r="D1153" s="1026" t="s">
        <v>2378</v>
      </c>
    </row>
    <row r="1154" spans="2:4" ht="33.75" x14ac:dyDescent="0.3">
      <c r="B1154" s="1024" t="s">
        <v>2075</v>
      </c>
      <c r="C1154" s="1025">
        <v>354620</v>
      </c>
      <c r="D1154" s="1026" t="s">
        <v>2378</v>
      </c>
    </row>
    <row r="1155" spans="2:4" ht="22.5" x14ac:dyDescent="0.3">
      <c r="B1155" s="1024" t="s">
        <v>2078</v>
      </c>
      <c r="C1155" s="1025">
        <v>284410</v>
      </c>
      <c r="D1155" s="1026" t="s">
        <v>2378</v>
      </c>
    </row>
    <row r="1156" spans="2:4" ht="22.5" x14ac:dyDescent="0.3">
      <c r="B1156" s="1024" t="s">
        <v>2076</v>
      </c>
      <c r="C1156" s="1025">
        <v>361420</v>
      </c>
      <c r="D1156" s="1026" t="s">
        <v>2378</v>
      </c>
    </row>
    <row r="1157" spans="2:4" ht="22.5" x14ac:dyDescent="0.3">
      <c r="B1157" s="1024" t="s">
        <v>2077</v>
      </c>
      <c r="C1157" s="1025">
        <v>192355</v>
      </c>
      <c r="D1157" s="1026" t="s">
        <v>2378</v>
      </c>
    </row>
    <row r="1158" spans="2:4" ht="33.75" x14ac:dyDescent="0.3">
      <c r="B1158" s="1024" t="s">
        <v>2079</v>
      </c>
      <c r="C1158" s="1025">
        <v>18118</v>
      </c>
      <c r="D1158" s="1026" t="s">
        <v>2378</v>
      </c>
    </row>
    <row r="1159" spans="2:4" ht="33.75" x14ac:dyDescent="0.3">
      <c r="B1159" s="1024" t="s">
        <v>2080</v>
      </c>
      <c r="C1159" s="1025">
        <v>26302.27</v>
      </c>
      <c r="D1159" s="1026" t="s">
        <v>2378</v>
      </c>
    </row>
    <row r="1160" spans="2:4" ht="33.75" x14ac:dyDescent="0.3">
      <c r="B1160" s="1024" t="s">
        <v>2088</v>
      </c>
      <c r="C1160" s="1025">
        <v>276966.36</v>
      </c>
      <c r="D1160" s="1026" t="s">
        <v>2378</v>
      </c>
    </row>
    <row r="1161" spans="2:4" ht="33.75" x14ac:dyDescent="0.3">
      <c r="B1161" s="1024" t="s">
        <v>2089</v>
      </c>
      <c r="C1161" s="1025">
        <v>295923.21000000002</v>
      </c>
      <c r="D1161" s="1026" t="s">
        <v>2378</v>
      </c>
    </row>
    <row r="1162" spans="2:4" ht="33.75" x14ac:dyDescent="0.3">
      <c r="B1162" s="1024" t="s">
        <v>2084</v>
      </c>
      <c r="C1162" s="1025">
        <v>299965</v>
      </c>
      <c r="D1162" s="1026" t="s">
        <v>2378</v>
      </c>
    </row>
    <row r="1163" spans="2:4" ht="22.5" x14ac:dyDescent="0.3">
      <c r="B1163" s="1024" t="s">
        <v>2083</v>
      </c>
      <c r="C1163" s="1025">
        <v>179817.5</v>
      </c>
      <c r="D1163" s="1026" t="s">
        <v>2378</v>
      </c>
    </row>
    <row r="1164" spans="2:4" ht="22.5" x14ac:dyDescent="0.3">
      <c r="B1164" s="1024" t="s">
        <v>2082</v>
      </c>
      <c r="C1164" s="1025">
        <v>33456.07</v>
      </c>
      <c r="D1164" s="1026" t="s">
        <v>2378</v>
      </c>
    </row>
    <row r="1165" spans="2:4" ht="22.5" x14ac:dyDescent="0.3">
      <c r="B1165" s="1024" t="s">
        <v>2081</v>
      </c>
      <c r="C1165" s="1025">
        <v>188334.43</v>
      </c>
      <c r="D1165" s="1026" t="s">
        <v>2378</v>
      </c>
    </row>
    <row r="1166" spans="2:4" ht="22.5" x14ac:dyDescent="0.3">
      <c r="B1166" s="1024" t="s">
        <v>2087</v>
      </c>
      <c r="C1166" s="1025">
        <v>187407.1</v>
      </c>
      <c r="D1166" s="1026" t="s">
        <v>2378</v>
      </c>
    </row>
    <row r="1167" spans="2:4" ht="22.5" x14ac:dyDescent="0.3">
      <c r="B1167" s="1024" t="s">
        <v>2086</v>
      </c>
      <c r="C1167" s="1025">
        <v>205763.75</v>
      </c>
      <c r="D1167" s="1026" t="s">
        <v>2378</v>
      </c>
    </row>
    <row r="1168" spans="2:4" ht="22.5" x14ac:dyDescent="0.3">
      <c r="B1168" s="1024" t="s">
        <v>2090</v>
      </c>
      <c r="C1168" s="1025">
        <v>77987.38</v>
      </c>
      <c r="D1168" s="1026" t="s">
        <v>2378</v>
      </c>
    </row>
    <row r="1169" spans="2:4" ht="45" x14ac:dyDescent="0.3">
      <c r="B1169" s="1024" t="s">
        <v>2095</v>
      </c>
      <c r="C1169" s="1025">
        <v>298422.28000000003</v>
      </c>
      <c r="D1169" s="1026" t="s">
        <v>2378</v>
      </c>
    </row>
    <row r="1170" spans="2:4" ht="33.75" x14ac:dyDescent="0.3">
      <c r="B1170" s="1024" t="s">
        <v>2098</v>
      </c>
      <c r="C1170" s="1025">
        <v>237534.82</v>
      </c>
      <c r="D1170" s="1026" t="s">
        <v>2378</v>
      </c>
    </row>
    <row r="1171" spans="2:4" ht="33.75" x14ac:dyDescent="0.3">
      <c r="B1171" s="1024" t="s">
        <v>2097</v>
      </c>
      <c r="C1171" s="1025">
        <v>177002.12</v>
      </c>
      <c r="D1171" s="1026" t="s">
        <v>2378</v>
      </c>
    </row>
    <row r="1172" spans="2:4" ht="33.75" x14ac:dyDescent="0.3">
      <c r="B1172" s="1024" t="s">
        <v>2096</v>
      </c>
      <c r="C1172" s="1025">
        <v>145009.65</v>
      </c>
      <c r="D1172" s="1026" t="s">
        <v>2378</v>
      </c>
    </row>
    <row r="1173" spans="2:4" ht="33.75" x14ac:dyDescent="0.3">
      <c r="B1173" s="1024" t="s">
        <v>2094</v>
      </c>
      <c r="C1173" s="1025">
        <v>207532.15</v>
      </c>
      <c r="D1173" s="1026" t="s">
        <v>2378</v>
      </c>
    </row>
    <row r="1174" spans="2:4" ht="33.75" x14ac:dyDescent="0.3">
      <c r="B1174" s="1024" t="s">
        <v>2113</v>
      </c>
      <c r="C1174" s="1025">
        <v>200005</v>
      </c>
      <c r="D1174" s="1026" t="s">
        <v>2378</v>
      </c>
    </row>
    <row r="1175" spans="2:4" ht="33.75" x14ac:dyDescent="0.3">
      <c r="B1175" s="1024" t="s">
        <v>2114</v>
      </c>
      <c r="C1175" s="1025">
        <v>300050</v>
      </c>
      <c r="D1175" s="1026" t="s">
        <v>2378</v>
      </c>
    </row>
    <row r="1176" spans="2:4" ht="33.75" x14ac:dyDescent="0.3">
      <c r="B1176" s="1024" t="s">
        <v>2112</v>
      </c>
      <c r="C1176" s="1025">
        <v>64212.98</v>
      </c>
      <c r="D1176" s="1026" t="s">
        <v>2378</v>
      </c>
    </row>
    <row r="1177" spans="2:4" ht="33.75" x14ac:dyDescent="0.3">
      <c r="B1177" s="1024" t="s">
        <v>2115</v>
      </c>
      <c r="C1177" s="1025">
        <v>324600</v>
      </c>
      <c r="D1177" s="1026" t="s">
        <v>2378</v>
      </c>
    </row>
    <row r="1178" spans="2:4" ht="33.75" x14ac:dyDescent="0.3">
      <c r="B1178" s="1024" t="s">
        <v>2109</v>
      </c>
      <c r="C1178" s="1025">
        <v>154371.68</v>
      </c>
      <c r="D1178" s="1026" t="s">
        <v>2378</v>
      </c>
    </row>
    <row r="1179" spans="2:4" ht="33.75" x14ac:dyDescent="0.3">
      <c r="B1179" s="1024" t="s">
        <v>2110</v>
      </c>
      <c r="C1179" s="1025">
        <v>67141.63</v>
      </c>
      <c r="D1179" s="1026" t="s">
        <v>2378</v>
      </c>
    </row>
    <row r="1180" spans="2:4" ht="22.5" x14ac:dyDescent="0.3">
      <c r="B1180" s="1024" t="s">
        <v>2111</v>
      </c>
      <c r="C1180" s="1025">
        <v>228750</v>
      </c>
      <c r="D1180" s="1026" t="s">
        <v>2378</v>
      </c>
    </row>
    <row r="1181" spans="2:4" ht="33.75" x14ac:dyDescent="0.3">
      <c r="B1181" s="1024" t="s">
        <v>2107</v>
      </c>
      <c r="C1181" s="1025">
        <v>113045.78</v>
      </c>
      <c r="D1181" s="1026" t="s">
        <v>2378</v>
      </c>
    </row>
    <row r="1182" spans="2:4" ht="33.75" x14ac:dyDescent="0.3">
      <c r="B1182" s="1024" t="s">
        <v>2108</v>
      </c>
      <c r="C1182" s="1025">
        <v>67141.63</v>
      </c>
      <c r="D1182" s="1026" t="s">
        <v>2378</v>
      </c>
    </row>
    <row r="1183" spans="2:4" ht="33.75" x14ac:dyDescent="0.3">
      <c r="B1183" s="1024" t="s">
        <v>2119</v>
      </c>
      <c r="C1183" s="1025">
        <v>632706.66</v>
      </c>
      <c r="D1183" s="1026" t="s">
        <v>2378</v>
      </c>
    </row>
    <row r="1184" spans="2:4" ht="45" x14ac:dyDescent="0.3">
      <c r="B1184" s="1024" t="s">
        <v>2145</v>
      </c>
      <c r="C1184" s="1025">
        <v>792273.16</v>
      </c>
      <c r="D1184" s="1026" t="s">
        <v>2378</v>
      </c>
    </row>
    <row r="1185" spans="2:4" ht="45" x14ac:dyDescent="0.3">
      <c r="B1185" s="1024" t="s">
        <v>2155</v>
      </c>
      <c r="C1185" s="1025">
        <v>646969.16</v>
      </c>
      <c r="D1185" s="1026" t="s">
        <v>2378</v>
      </c>
    </row>
    <row r="1186" spans="2:4" ht="33.75" x14ac:dyDescent="0.3">
      <c r="B1186" s="1024" t="s">
        <v>2154</v>
      </c>
      <c r="C1186" s="1025">
        <v>348555</v>
      </c>
      <c r="D1186" s="1026" t="s">
        <v>2378</v>
      </c>
    </row>
    <row r="1187" spans="2:4" ht="33.75" x14ac:dyDescent="0.3">
      <c r="B1187" s="1024" t="s">
        <v>2153</v>
      </c>
      <c r="C1187" s="1025">
        <v>29283</v>
      </c>
      <c r="D1187" s="1026" t="s">
        <v>2378</v>
      </c>
    </row>
    <row r="1188" spans="2:4" ht="33.75" x14ac:dyDescent="0.3">
      <c r="B1188" s="1024" t="s">
        <v>2157</v>
      </c>
      <c r="C1188" s="1025">
        <v>236476</v>
      </c>
      <c r="D1188" s="1026" t="s">
        <v>2378</v>
      </c>
    </row>
    <row r="1189" spans="2:4" ht="22.5" x14ac:dyDescent="0.3">
      <c r="B1189" s="1024" t="s">
        <v>2156</v>
      </c>
      <c r="C1189" s="1025">
        <v>22668.55</v>
      </c>
      <c r="D1189" s="1026" t="s">
        <v>2378</v>
      </c>
    </row>
    <row r="1190" spans="2:4" ht="33.75" x14ac:dyDescent="0.3">
      <c r="B1190" s="1024" t="s">
        <v>2163</v>
      </c>
      <c r="C1190" s="1025">
        <v>330321.48</v>
      </c>
      <c r="D1190" s="1026" t="s">
        <v>2378</v>
      </c>
    </row>
    <row r="1191" spans="2:4" ht="33.75" x14ac:dyDescent="0.3">
      <c r="B1191" s="1024" t="s">
        <v>2164</v>
      </c>
      <c r="C1191" s="1025">
        <v>137267.35</v>
      </c>
      <c r="D1191" s="1026" t="s">
        <v>2378</v>
      </c>
    </row>
    <row r="1192" spans="2:4" ht="33.75" x14ac:dyDescent="0.3">
      <c r="B1192" s="1024" t="s">
        <v>2160</v>
      </c>
      <c r="C1192" s="1025">
        <v>297491.67</v>
      </c>
      <c r="D1192" s="1026" t="s">
        <v>2378</v>
      </c>
    </row>
    <row r="1193" spans="2:4" ht="22.5" x14ac:dyDescent="0.3">
      <c r="B1193" s="1024" t="s">
        <v>2162</v>
      </c>
      <c r="C1193" s="1025">
        <v>251058.2</v>
      </c>
      <c r="D1193" s="1026" t="s">
        <v>2378</v>
      </c>
    </row>
    <row r="1194" spans="2:4" ht="33.75" x14ac:dyDescent="0.3">
      <c r="B1194" s="1024" t="s">
        <v>2159</v>
      </c>
      <c r="C1194" s="1025">
        <v>151628.75</v>
      </c>
      <c r="D1194" s="1026" t="s">
        <v>2378</v>
      </c>
    </row>
    <row r="1195" spans="2:4" ht="33.75" x14ac:dyDescent="0.3">
      <c r="B1195" s="1024" t="s">
        <v>2172</v>
      </c>
      <c r="C1195" s="1025">
        <v>319362.26</v>
      </c>
      <c r="D1195" s="1026" t="s">
        <v>2378</v>
      </c>
    </row>
    <row r="1196" spans="2:4" ht="45" x14ac:dyDescent="0.3">
      <c r="B1196" s="1024" t="s">
        <v>2170</v>
      </c>
      <c r="C1196" s="1025">
        <v>99192.46</v>
      </c>
      <c r="D1196" s="1026" t="s">
        <v>2378</v>
      </c>
    </row>
    <row r="1197" spans="2:4" ht="22.5" x14ac:dyDescent="0.3">
      <c r="B1197" s="1024" t="s">
        <v>2171</v>
      </c>
      <c r="C1197" s="1025">
        <v>300331.51</v>
      </c>
      <c r="D1197" s="1026" t="s">
        <v>2378</v>
      </c>
    </row>
    <row r="1198" spans="2:4" ht="22.5" x14ac:dyDescent="0.3">
      <c r="B1198" s="1024" t="s">
        <v>2179</v>
      </c>
      <c r="C1198" s="1025">
        <v>219425.22</v>
      </c>
      <c r="D1198" s="1026" t="s">
        <v>2378</v>
      </c>
    </row>
    <row r="1199" spans="2:4" ht="22.5" x14ac:dyDescent="0.3">
      <c r="B1199" s="1024" t="s">
        <v>2175</v>
      </c>
      <c r="C1199" s="1025">
        <v>228078.39</v>
      </c>
      <c r="D1199" s="1026" t="s">
        <v>2378</v>
      </c>
    </row>
    <row r="1200" spans="2:4" ht="22.5" x14ac:dyDescent="0.3">
      <c r="B1200" s="1024" t="s">
        <v>2174</v>
      </c>
      <c r="C1200" s="1025">
        <v>135427.29999999999</v>
      </c>
      <c r="D1200" s="1026" t="s">
        <v>2378</v>
      </c>
    </row>
    <row r="1201" spans="2:4" ht="22.5" x14ac:dyDescent="0.3">
      <c r="B1201" s="1024" t="s">
        <v>2169</v>
      </c>
      <c r="C1201" s="1025">
        <v>330221.15000000002</v>
      </c>
      <c r="D1201" s="1026" t="s">
        <v>2378</v>
      </c>
    </row>
    <row r="1202" spans="2:4" ht="33.75" x14ac:dyDescent="0.3">
      <c r="B1202" s="1024" t="s">
        <v>2176</v>
      </c>
      <c r="C1202" s="1025">
        <v>259605.43</v>
      </c>
      <c r="D1202" s="1026" t="s">
        <v>2378</v>
      </c>
    </row>
    <row r="1203" spans="2:4" ht="22.5" x14ac:dyDescent="0.3">
      <c r="B1203" s="1024" t="s">
        <v>2173</v>
      </c>
      <c r="C1203" s="1025">
        <v>96533.29</v>
      </c>
      <c r="D1203" s="1026" t="s">
        <v>2378</v>
      </c>
    </row>
    <row r="1204" spans="2:4" ht="33.75" x14ac:dyDescent="0.3">
      <c r="B1204" s="1024" t="s">
        <v>2182</v>
      </c>
      <c r="C1204" s="1025">
        <v>25807</v>
      </c>
      <c r="D1204" s="1026" t="s">
        <v>2378</v>
      </c>
    </row>
    <row r="1205" spans="2:4" ht="33.75" x14ac:dyDescent="0.3">
      <c r="B1205" s="1024" t="s">
        <v>2181</v>
      </c>
      <c r="C1205" s="1025">
        <v>620799</v>
      </c>
      <c r="D1205" s="1026" t="s">
        <v>2378</v>
      </c>
    </row>
    <row r="1206" spans="2:4" ht="33.75" x14ac:dyDescent="0.3">
      <c r="B1206" s="1024" t="s">
        <v>2180</v>
      </c>
      <c r="C1206" s="1025">
        <v>153775</v>
      </c>
      <c r="D1206" s="1026" t="s">
        <v>2378</v>
      </c>
    </row>
    <row r="1207" spans="2:4" ht="33.75" x14ac:dyDescent="0.3">
      <c r="B1207" s="1024" t="s">
        <v>2183</v>
      </c>
      <c r="C1207" s="1025">
        <v>249934.55</v>
      </c>
      <c r="D1207" s="1026" t="s">
        <v>2378</v>
      </c>
    </row>
    <row r="1208" spans="2:4" ht="33.75" x14ac:dyDescent="0.3">
      <c r="B1208" s="1024" t="s">
        <v>2185</v>
      </c>
      <c r="C1208" s="1025">
        <v>212809.65</v>
      </c>
      <c r="D1208" s="1026" t="s">
        <v>2378</v>
      </c>
    </row>
    <row r="1209" spans="2:4" ht="33.75" x14ac:dyDescent="0.3">
      <c r="B1209" s="1024" t="s">
        <v>2186</v>
      </c>
      <c r="C1209" s="1025">
        <v>275873.71000000002</v>
      </c>
      <c r="D1209" s="1026" t="s">
        <v>2378</v>
      </c>
    </row>
    <row r="1210" spans="2:4" ht="22.5" x14ac:dyDescent="0.3">
      <c r="B1210" s="1024" t="s">
        <v>2187</v>
      </c>
      <c r="C1210" s="1025">
        <v>450837.33</v>
      </c>
      <c r="D1210" s="1026" t="s">
        <v>2378</v>
      </c>
    </row>
    <row r="1211" spans="2:4" ht="45" x14ac:dyDescent="0.3">
      <c r="B1211" s="1024" t="s">
        <v>2184</v>
      </c>
      <c r="C1211" s="1025">
        <v>21295.200000000001</v>
      </c>
      <c r="D1211" s="1026" t="s">
        <v>2378</v>
      </c>
    </row>
    <row r="1212" spans="2:4" ht="22.5" x14ac:dyDescent="0.3">
      <c r="B1212" s="1024" t="s">
        <v>2194</v>
      </c>
      <c r="C1212" s="1025">
        <v>29838.080000000002</v>
      </c>
      <c r="D1212" s="1026" t="s">
        <v>2378</v>
      </c>
    </row>
    <row r="1213" spans="2:4" ht="33.75" x14ac:dyDescent="0.3">
      <c r="B1213" s="1024" t="s">
        <v>2192</v>
      </c>
      <c r="C1213" s="1025">
        <v>606236.6</v>
      </c>
      <c r="D1213" s="1026" t="s">
        <v>2378</v>
      </c>
    </row>
    <row r="1214" spans="2:4" ht="33.75" x14ac:dyDescent="0.3">
      <c r="B1214" s="1024" t="s">
        <v>2190</v>
      </c>
      <c r="C1214" s="1025">
        <v>185521.28</v>
      </c>
      <c r="D1214" s="1026" t="s">
        <v>2378</v>
      </c>
    </row>
    <row r="1215" spans="2:4" ht="22.5" x14ac:dyDescent="0.3">
      <c r="B1215" s="1024" t="s">
        <v>2193</v>
      </c>
      <c r="C1215" s="1025">
        <v>144008.54999999999</v>
      </c>
      <c r="D1215" s="1026" t="s">
        <v>2378</v>
      </c>
    </row>
    <row r="1216" spans="2:4" ht="22.5" x14ac:dyDescent="0.3">
      <c r="B1216" s="1024" t="s">
        <v>2195</v>
      </c>
      <c r="C1216" s="1025">
        <v>260951</v>
      </c>
      <c r="D1216" s="1026" t="s">
        <v>2378</v>
      </c>
    </row>
    <row r="1217" spans="2:4" ht="22.5" x14ac:dyDescent="0.3">
      <c r="B1217" s="1024" t="s">
        <v>2191</v>
      </c>
      <c r="C1217" s="1025">
        <v>158290.64000000001</v>
      </c>
      <c r="D1217" s="1026" t="s">
        <v>2378</v>
      </c>
    </row>
    <row r="1218" spans="2:4" ht="33.75" x14ac:dyDescent="0.3">
      <c r="B1218" s="1024" t="s">
        <v>2200</v>
      </c>
      <c r="C1218" s="1025">
        <v>487071.4</v>
      </c>
      <c r="D1218" s="1026" t="s">
        <v>2378</v>
      </c>
    </row>
    <row r="1219" spans="2:4" ht="22.5" x14ac:dyDescent="0.3">
      <c r="B1219" s="1024" t="s">
        <v>2199</v>
      </c>
      <c r="C1219" s="1025">
        <v>64138.59</v>
      </c>
      <c r="D1219" s="1026" t="s">
        <v>2378</v>
      </c>
    </row>
    <row r="1220" spans="2:4" ht="22.5" x14ac:dyDescent="0.3">
      <c r="B1220" s="1024" t="s">
        <v>2202</v>
      </c>
      <c r="C1220" s="1025">
        <v>122959.44</v>
      </c>
      <c r="D1220" s="1026" t="s">
        <v>2378</v>
      </c>
    </row>
    <row r="1221" spans="2:4" ht="22.5" x14ac:dyDescent="0.3">
      <c r="B1221" s="1024" t="s">
        <v>2197</v>
      </c>
      <c r="C1221" s="1025">
        <v>77776.12</v>
      </c>
      <c r="D1221" s="1026" t="s">
        <v>2378</v>
      </c>
    </row>
    <row r="1222" spans="2:4" ht="22.5" x14ac:dyDescent="0.3">
      <c r="B1222" s="1024" t="s">
        <v>2198</v>
      </c>
      <c r="C1222" s="1025">
        <v>48950.45</v>
      </c>
      <c r="D1222" s="1026" t="s">
        <v>2378</v>
      </c>
    </row>
    <row r="1223" spans="2:4" ht="33.75" x14ac:dyDescent="0.3">
      <c r="B1223" s="1024" t="s">
        <v>2201</v>
      </c>
      <c r="C1223" s="1025">
        <v>81796.28</v>
      </c>
      <c r="D1223" s="1026" t="s">
        <v>2378</v>
      </c>
    </row>
    <row r="1224" spans="2:4" ht="33.75" x14ac:dyDescent="0.3">
      <c r="B1224" s="1024" t="s">
        <v>2204</v>
      </c>
      <c r="C1224" s="1025">
        <v>342896</v>
      </c>
      <c r="D1224" s="1026" t="s">
        <v>2378</v>
      </c>
    </row>
    <row r="1225" spans="2:4" ht="33.75" x14ac:dyDescent="0.3">
      <c r="B1225" s="1024" t="s">
        <v>2205</v>
      </c>
      <c r="C1225" s="1025">
        <v>166430</v>
      </c>
      <c r="D1225" s="1026" t="s">
        <v>2378</v>
      </c>
    </row>
    <row r="1226" spans="2:4" ht="22.5" x14ac:dyDescent="0.3">
      <c r="B1226" s="1024" t="s">
        <v>2206</v>
      </c>
      <c r="C1226" s="1025">
        <v>269195</v>
      </c>
      <c r="D1226" s="1026" t="s">
        <v>2378</v>
      </c>
    </row>
    <row r="1227" spans="2:4" ht="45" x14ac:dyDescent="0.3">
      <c r="B1227" s="1024" t="s">
        <v>2203</v>
      </c>
      <c r="C1227" s="1025">
        <v>166940</v>
      </c>
      <c r="D1227" s="1026" t="s">
        <v>2378</v>
      </c>
    </row>
    <row r="1228" spans="2:4" ht="33.75" x14ac:dyDescent="0.3">
      <c r="B1228" s="1024" t="s">
        <v>2208</v>
      </c>
      <c r="C1228" s="1025">
        <v>135944.59</v>
      </c>
      <c r="D1228" s="1026" t="s">
        <v>2378</v>
      </c>
    </row>
    <row r="1229" spans="2:4" ht="33.75" x14ac:dyDescent="0.3">
      <c r="B1229" s="1024" t="s">
        <v>2209</v>
      </c>
      <c r="C1229" s="1025">
        <v>68755.63</v>
      </c>
      <c r="D1229" s="1026" t="s">
        <v>2378</v>
      </c>
    </row>
    <row r="1230" spans="2:4" ht="33.75" x14ac:dyDescent="0.3">
      <c r="B1230" s="1024" t="s">
        <v>2210</v>
      </c>
      <c r="C1230" s="1025">
        <v>71199.61</v>
      </c>
      <c r="D1230" s="1026" t="s">
        <v>2378</v>
      </c>
    </row>
    <row r="1231" spans="2:4" ht="33.75" x14ac:dyDescent="0.3">
      <c r="B1231" s="1024" t="s">
        <v>2207</v>
      </c>
      <c r="C1231" s="1025">
        <v>325380</v>
      </c>
      <c r="D1231" s="1026" t="s">
        <v>2378</v>
      </c>
    </row>
    <row r="1232" spans="2:4" ht="33.75" x14ac:dyDescent="0.3">
      <c r="B1232" s="1024" t="s">
        <v>2212</v>
      </c>
      <c r="C1232" s="1025">
        <v>106839.8</v>
      </c>
      <c r="D1232" s="1026" t="s">
        <v>2378</v>
      </c>
    </row>
    <row r="1233" spans="2:4" ht="33.75" x14ac:dyDescent="0.3">
      <c r="B1233" s="1024" t="s">
        <v>2213</v>
      </c>
      <c r="C1233" s="1025">
        <v>233905.62</v>
      </c>
      <c r="D1233" s="1026" t="s">
        <v>2378</v>
      </c>
    </row>
    <row r="1234" spans="2:4" ht="33.75" x14ac:dyDescent="0.3">
      <c r="B1234" s="1024" t="s">
        <v>2211</v>
      </c>
      <c r="C1234" s="1025">
        <v>151561.93</v>
      </c>
      <c r="D1234" s="1026" t="s">
        <v>2378</v>
      </c>
    </row>
    <row r="1235" spans="2:4" ht="22.5" x14ac:dyDescent="0.3">
      <c r="B1235" s="1024" t="s">
        <v>2216</v>
      </c>
      <c r="C1235" s="1025">
        <v>183898</v>
      </c>
      <c r="D1235" s="1026" t="s">
        <v>2378</v>
      </c>
    </row>
    <row r="1236" spans="2:4" ht="22.5" x14ac:dyDescent="0.3">
      <c r="B1236" s="1024" t="s">
        <v>2218</v>
      </c>
      <c r="C1236" s="1025">
        <v>253210.71</v>
      </c>
      <c r="D1236" s="1026" t="s">
        <v>2378</v>
      </c>
    </row>
    <row r="1237" spans="2:4" ht="22.5" x14ac:dyDescent="0.3">
      <c r="B1237" s="1024" t="s">
        <v>2217</v>
      </c>
      <c r="C1237" s="1025">
        <v>240566.63</v>
      </c>
      <c r="D1237" s="1026" t="s">
        <v>2378</v>
      </c>
    </row>
    <row r="1238" spans="2:4" ht="22.5" x14ac:dyDescent="0.3">
      <c r="B1238" s="1024" t="s">
        <v>2223</v>
      </c>
      <c r="C1238" s="1025">
        <v>207504.58</v>
      </c>
      <c r="D1238" s="1026" t="s">
        <v>2378</v>
      </c>
    </row>
    <row r="1239" spans="2:4" ht="33.75" x14ac:dyDescent="0.3">
      <c r="B1239" s="1024" t="s">
        <v>2228</v>
      </c>
      <c r="C1239" s="1025">
        <v>83269</v>
      </c>
      <c r="D1239" s="1026" t="s">
        <v>2378</v>
      </c>
    </row>
    <row r="1240" spans="2:4" ht="22.5" x14ac:dyDescent="0.3">
      <c r="B1240" s="1024" t="s">
        <v>2215</v>
      </c>
      <c r="C1240" s="1025">
        <v>105514.39</v>
      </c>
      <c r="D1240" s="1026" t="s">
        <v>2378</v>
      </c>
    </row>
    <row r="1241" spans="2:4" ht="22.5" x14ac:dyDescent="0.3">
      <c r="B1241" s="1024" t="s">
        <v>2224</v>
      </c>
      <c r="C1241" s="1025">
        <v>91540.09</v>
      </c>
      <c r="D1241" s="1026" t="s">
        <v>2378</v>
      </c>
    </row>
    <row r="1242" spans="2:4" ht="22.5" x14ac:dyDescent="0.3">
      <c r="B1242" s="1024" t="s">
        <v>2222</v>
      </c>
      <c r="C1242" s="1025">
        <v>69988</v>
      </c>
      <c r="D1242" s="1026" t="s">
        <v>2378</v>
      </c>
    </row>
    <row r="1243" spans="2:4" ht="22.5" x14ac:dyDescent="0.3">
      <c r="B1243" s="1024" t="s">
        <v>2225</v>
      </c>
      <c r="C1243" s="1025">
        <v>52770.84</v>
      </c>
      <c r="D1243" s="1026" t="s">
        <v>2378</v>
      </c>
    </row>
    <row r="1244" spans="2:4" ht="22.5" x14ac:dyDescent="0.3">
      <c r="B1244" s="1024" t="s">
        <v>2226</v>
      </c>
      <c r="C1244" s="1025">
        <v>168249.68</v>
      </c>
      <c r="D1244" s="1026" t="s">
        <v>2378</v>
      </c>
    </row>
    <row r="1245" spans="2:4" ht="33.75" x14ac:dyDescent="0.3">
      <c r="B1245" s="1024" t="s">
        <v>2214</v>
      </c>
      <c r="C1245" s="1025">
        <v>473498.67</v>
      </c>
      <c r="D1245" s="1026" t="s">
        <v>2378</v>
      </c>
    </row>
    <row r="1246" spans="2:4" ht="22.5" x14ac:dyDescent="0.3">
      <c r="B1246" s="1024" t="s">
        <v>2231</v>
      </c>
      <c r="C1246" s="1025">
        <v>241315</v>
      </c>
      <c r="D1246" s="1026" t="s">
        <v>2378</v>
      </c>
    </row>
    <row r="1247" spans="2:4" ht="22.5" x14ac:dyDescent="0.3">
      <c r="B1247" s="1024" t="s">
        <v>2234</v>
      </c>
      <c r="C1247" s="1025">
        <v>287385</v>
      </c>
      <c r="D1247" s="1026" t="s">
        <v>2378</v>
      </c>
    </row>
    <row r="1248" spans="2:4" ht="33.75" x14ac:dyDescent="0.3">
      <c r="B1248" s="1024" t="s">
        <v>2232</v>
      </c>
      <c r="C1248" s="1025">
        <v>271575</v>
      </c>
      <c r="D1248" s="1026" t="s">
        <v>2378</v>
      </c>
    </row>
    <row r="1249" spans="2:4" ht="22.5" x14ac:dyDescent="0.3">
      <c r="B1249" s="1024" t="s">
        <v>2233</v>
      </c>
      <c r="C1249" s="1025">
        <v>194878</v>
      </c>
      <c r="D1249" s="1026" t="s">
        <v>2378</v>
      </c>
    </row>
    <row r="1250" spans="2:4" ht="22.5" x14ac:dyDescent="0.3">
      <c r="B1250" s="1024" t="s">
        <v>2243</v>
      </c>
      <c r="C1250" s="1025">
        <v>171045.5</v>
      </c>
      <c r="D1250" s="1026" t="s">
        <v>2378</v>
      </c>
    </row>
    <row r="1251" spans="2:4" ht="33.75" x14ac:dyDescent="0.3">
      <c r="B1251" s="1024" t="s">
        <v>2241</v>
      </c>
      <c r="C1251" s="1025">
        <v>92618.12</v>
      </c>
      <c r="D1251" s="1026" t="s">
        <v>2378</v>
      </c>
    </row>
    <row r="1252" spans="2:4" ht="33.75" x14ac:dyDescent="0.3">
      <c r="B1252" s="1024" t="s">
        <v>2244</v>
      </c>
      <c r="C1252" s="1025">
        <v>384472</v>
      </c>
      <c r="D1252" s="1026" t="s">
        <v>2378</v>
      </c>
    </row>
    <row r="1253" spans="2:4" ht="33.75" x14ac:dyDescent="0.3">
      <c r="B1253" s="1024" t="s">
        <v>2242</v>
      </c>
      <c r="C1253" s="1025">
        <v>171045.5</v>
      </c>
      <c r="D1253" s="1026" t="s">
        <v>2378</v>
      </c>
    </row>
    <row r="1254" spans="2:4" ht="33.75" x14ac:dyDescent="0.3">
      <c r="B1254" s="1024" t="s">
        <v>2235</v>
      </c>
      <c r="C1254" s="1025">
        <v>86358.17</v>
      </c>
      <c r="D1254" s="1026" t="s">
        <v>2378</v>
      </c>
    </row>
    <row r="1255" spans="2:4" ht="33.75" x14ac:dyDescent="0.3">
      <c r="B1255" s="1024" t="s">
        <v>2236</v>
      </c>
      <c r="C1255" s="1025">
        <v>33009.75</v>
      </c>
      <c r="D1255" s="1026" t="s">
        <v>2378</v>
      </c>
    </row>
    <row r="1256" spans="2:4" ht="33.75" x14ac:dyDescent="0.3">
      <c r="B1256" s="1024" t="s">
        <v>2238</v>
      </c>
      <c r="C1256" s="1025">
        <v>64553.25</v>
      </c>
      <c r="D1256" s="1026" t="s">
        <v>2378</v>
      </c>
    </row>
    <row r="1257" spans="2:4" ht="22.5" x14ac:dyDescent="0.3">
      <c r="B1257" s="1024" t="s">
        <v>2237</v>
      </c>
      <c r="C1257" s="1025">
        <v>64553.25</v>
      </c>
      <c r="D1257" s="1026" t="s">
        <v>2378</v>
      </c>
    </row>
    <row r="1258" spans="2:4" ht="33.75" x14ac:dyDescent="0.3">
      <c r="B1258" s="1024" t="s">
        <v>2252</v>
      </c>
      <c r="C1258" s="1025">
        <v>194905</v>
      </c>
      <c r="D1258" s="1026" t="s">
        <v>2378</v>
      </c>
    </row>
    <row r="1259" spans="2:4" ht="22.5" x14ac:dyDescent="0.3">
      <c r="B1259" s="1024" t="s">
        <v>2259</v>
      </c>
      <c r="C1259" s="1025">
        <v>201875</v>
      </c>
      <c r="D1259" s="1026" t="s">
        <v>2378</v>
      </c>
    </row>
    <row r="1260" spans="2:4" ht="22.5" x14ac:dyDescent="0.3">
      <c r="B1260" s="1024" t="s">
        <v>2258</v>
      </c>
      <c r="C1260" s="1025">
        <v>406895</v>
      </c>
      <c r="D1260" s="1026" t="s">
        <v>2378</v>
      </c>
    </row>
    <row r="1261" spans="2:4" ht="33.75" x14ac:dyDescent="0.3">
      <c r="B1261" s="1024" t="s">
        <v>2245</v>
      </c>
      <c r="C1261" s="1025">
        <v>223975</v>
      </c>
      <c r="D1261" s="1026" t="s">
        <v>2378</v>
      </c>
    </row>
    <row r="1262" spans="2:4" ht="22.5" x14ac:dyDescent="0.3">
      <c r="B1262" s="1024" t="s">
        <v>2256</v>
      </c>
      <c r="C1262" s="1025">
        <v>131325</v>
      </c>
      <c r="D1262" s="1026" t="s">
        <v>2378</v>
      </c>
    </row>
    <row r="1263" spans="2:4" ht="22.5" x14ac:dyDescent="0.3">
      <c r="B1263" s="1024" t="s">
        <v>2255</v>
      </c>
      <c r="C1263" s="1025">
        <v>71655</v>
      </c>
      <c r="D1263" s="1026" t="s">
        <v>2378</v>
      </c>
    </row>
    <row r="1264" spans="2:4" ht="33.75" x14ac:dyDescent="0.3">
      <c r="B1264" s="1024" t="s">
        <v>2257</v>
      </c>
      <c r="C1264" s="1025">
        <v>150705</v>
      </c>
      <c r="D1264" s="1026" t="s">
        <v>2378</v>
      </c>
    </row>
    <row r="1265" spans="2:4" ht="33.75" x14ac:dyDescent="0.3">
      <c r="B1265" s="1024" t="s">
        <v>2253</v>
      </c>
      <c r="C1265" s="1025">
        <v>22440</v>
      </c>
      <c r="D1265" s="1026" t="s">
        <v>2378</v>
      </c>
    </row>
    <row r="1266" spans="2:4" ht="33.75" x14ac:dyDescent="0.3">
      <c r="B1266" s="1024" t="s">
        <v>2254</v>
      </c>
      <c r="C1266" s="1025">
        <v>72543.11</v>
      </c>
      <c r="D1266" s="1026" t="s">
        <v>2378</v>
      </c>
    </row>
  </sheetData>
  <mergeCells count="5">
    <mergeCell ref="A1:D1"/>
    <mergeCell ref="A2:D2"/>
    <mergeCell ref="A3:D3"/>
    <mergeCell ref="A4:D4"/>
    <mergeCell ref="A7:B7"/>
  </mergeCells>
  <printOptions horizontalCentered="1"/>
  <pageMargins left="0.39370078740157483" right="0.39370078740157483" top="0.74803149606299213" bottom="0.74803149606299213" header="0.31496062992125984" footer="0.31496062992125984"/>
  <pageSetup scale="70"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FF0066"/>
  </sheetPr>
  <dimension ref="A1:J38"/>
  <sheetViews>
    <sheetView view="pageBreakPreview" zoomScaleNormal="100" zoomScaleSheetLayoutView="100" workbookViewId="0">
      <selection activeCell="B1" sqref="A1:E33"/>
    </sheetView>
  </sheetViews>
  <sheetFormatPr baseColWidth="10" defaultColWidth="11.28515625" defaultRowHeight="16.5" x14ac:dyDescent="0.3"/>
  <cols>
    <col min="1" max="1" width="4.28515625" style="152" customWidth="1"/>
    <col min="2" max="2" width="41" style="131" customWidth="1"/>
    <col min="3" max="5" width="15.7109375" style="131" customWidth="1"/>
    <col min="6" max="16384" width="11.28515625" style="131"/>
  </cols>
  <sheetData>
    <row r="1" spans="1:7" x14ac:dyDescent="0.3">
      <c r="B1" s="1301" t="s">
        <v>94</v>
      </c>
      <c r="C1" s="1301"/>
      <c r="D1" s="1301"/>
      <c r="E1" s="1301"/>
    </row>
    <row r="2" spans="1:7" x14ac:dyDescent="0.3">
      <c r="A2" s="377"/>
      <c r="B2" s="1265" t="s">
        <v>1031</v>
      </c>
      <c r="C2" s="1265"/>
      <c r="D2" s="1265"/>
      <c r="E2" s="1265"/>
    </row>
    <row r="3" spans="1:7" x14ac:dyDescent="0.3">
      <c r="A3" s="399"/>
      <c r="B3" s="1046" t="str">
        <f>'ETCA-I-01'!A3</f>
        <v>Consejo Estatal de Concertacion para la Obra Publica</v>
      </c>
      <c r="C3" s="1046"/>
      <c r="D3" s="1046"/>
      <c r="E3" s="1046"/>
      <c r="G3" s="431"/>
    </row>
    <row r="4" spans="1:7" x14ac:dyDescent="0.3">
      <c r="B4" s="1048" t="str">
        <f>'ETCA-I-02'!A4</f>
        <v>Del 01 de Enero al 31 de Diciembre de 2016</v>
      </c>
      <c r="C4" s="1048"/>
      <c r="D4" s="1048"/>
      <c r="E4" s="1048"/>
    </row>
    <row r="5" spans="1:7" x14ac:dyDescent="0.3">
      <c r="A5" s="902"/>
      <c r="B5" s="1265" t="s">
        <v>1032</v>
      </c>
      <c r="C5" s="1265"/>
      <c r="D5" s="75"/>
      <c r="E5" s="377"/>
    </row>
    <row r="6" spans="1:7" ht="6.75" customHeight="1" thickBot="1" x14ac:dyDescent="0.35"/>
    <row r="7" spans="1:7" s="233" customFormat="1" x14ac:dyDescent="0.25">
      <c r="A7" s="1303" t="s">
        <v>334</v>
      </c>
      <c r="B7" s="1304"/>
      <c r="C7" s="1307" t="s">
        <v>1033</v>
      </c>
      <c r="D7" s="1307" t="s">
        <v>563</v>
      </c>
      <c r="E7" s="1311" t="s">
        <v>1034</v>
      </c>
    </row>
    <row r="8" spans="1:7" s="233" customFormat="1" ht="17.25" thickBot="1" x14ac:dyDescent="0.3">
      <c r="A8" s="1305"/>
      <c r="B8" s="1306"/>
      <c r="C8" s="1308"/>
      <c r="D8" s="1308"/>
      <c r="E8" s="1312"/>
    </row>
    <row r="9" spans="1:7" s="233" customFormat="1" ht="20.25" customHeight="1" x14ac:dyDescent="0.25">
      <c r="A9" s="432" t="s">
        <v>1035</v>
      </c>
      <c r="B9" s="384"/>
      <c r="C9" s="394">
        <f>C10+C11</f>
        <v>351005907</v>
      </c>
      <c r="D9" s="394">
        <f>D10+D11</f>
        <v>582919467</v>
      </c>
      <c r="E9" s="440">
        <f>E10+E11</f>
        <v>582919467</v>
      </c>
      <c r="F9" s="477" t="str">
        <f>IF(C9&lt;&gt;'ETCA-II-10 '!C51,"ERROR!!!!! EL MONTO NO COINCIDE CON LO REPORTADO EN EL FORMATO ETCA-II-10 EN EL TOTAL DEVENGADO DEL ANALÍTICO DE INGRESOS","")</f>
        <v>ERROR!!!!! EL MONTO NO COINCIDE CON LO REPORTADO EN EL FORMATO ETCA-II-10 EN EL TOTAL DEVENGADO DEL ANALÍTICO DE INGRESOS</v>
      </c>
    </row>
    <row r="10" spans="1:7" s="233" customFormat="1" ht="20.25" customHeight="1" x14ac:dyDescent="0.25">
      <c r="A10" s="383"/>
      <c r="B10" s="434" t="s">
        <v>1036</v>
      </c>
      <c r="C10" s="385">
        <v>0</v>
      </c>
      <c r="D10" s="385">
        <v>0</v>
      </c>
      <c r="E10" s="433">
        <v>0</v>
      </c>
    </row>
    <row r="11" spans="1:7" s="233" customFormat="1" ht="20.25" customHeight="1" x14ac:dyDescent="0.25">
      <c r="A11" s="383"/>
      <c r="B11" s="434" t="s">
        <v>1037</v>
      </c>
      <c r="C11" s="385">
        <v>351005907</v>
      </c>
      <c r="D11" s="385">
        <v>582919467</v>
      </c>
      <c r="E11" s="433">
        <v>582919467</v>
      </c>
    </row>
    <row r="12" spans="1:7" s="233" customFormat="1" ht="20.25" customHeight="1" x14ac:dyDescent="0.25">
      <c r="A12" s="432" t="s">
        <v>1038</v>
      </c>
      <c r="B12" s="434"/>
      <c r="C12" s="394">
        <f>C13+C14</f>
        <v>0</v>
      </c>
      <c r="D12" s="394">
        <f>D13+D14</f>
        <v>559479237</v>
      </c>
      <c r="E12" s="440">
        <f>+D12</f>
        <v>559479237</v>
      </c>
      <c r="F12" s="477" t="str">
        <f>IF(C12&lt;&gt;'ETCA-II-11 '!B81,"ERROR!!!!! EL MONTO NO COINCIDE CON LO REPORTADO EN EL FORMATO ETCA-II-10 EN EL TOTAL DEVENGADO DEL ANALÍTICO DE INGRESOS","")</f>
        <v>ERROR!!!!! EL MONTO NO COINCIDE CON LO REPORTADO EN EL FORMATO ETCA-II-10 EN EL TOTAL DEVENGADO DEL ANALÍTICO DE INGRESOS</v>
      </c>
    </row>
    <row r="13" spans="1:7" s="233" customFormat="1" ht="20.25" customHeight="1" x14ac:dyDescent="0.25">
      <c r="A13" s="383"/>
      <c r="B13" s="434" t="s">
        <v>1039</v>
      </c>
      <c r="C13" s="385">
        <v>0</v>
      </c>
      <c r="D13" s="385">
        <v>0</v>
      </c>
      <c r="E13" s="433">
        <v>0</v>
      </c>
    </row>
    <row r="14" spans="1:7" s="233" customFormat="1" ht="20.25" customHeight="1" x14ac:dyDescent="0.25">
      <c r="A14" s="383"/>
      <c r="B14" s="434" t="s">
        <v>1040</v>
      </c>
      <c r="C14" s="385">
        <f>+'ETCA-IV-17-A'!C17</f>
        <v>0</v>
      </c>
      <c r="D14" s="385">
        <v>559479237</v>
      </c>
      <c r="E14" s="433">
        <v>559479237</v>
      </c>
    </row>
    <row r="15" spans="1:7" s="233" customFormat="1" ht="20.25" customHeight="1" x14ac:dyDescent="0.25">
      <c r="A15" s="432" t="s">
        <v>1041</v>
      </c>
      <c r="B15" s="434"/>
      <c r="C15" s="394">
        <f>C9-C12</f>
        <v>351005907</v>
      </c>
      <c r="D15" s="394">
        <f>D9-D12</f>
        <v>23440230</v>
      </c>
      <c r="E15" s="440">
        <f>E9-E12</f>
        <v>23440230</v>
      </c>
    </row>
    <row r="16" spans="1:7" s="233" customFormat="1" ht="20.25" customHeight="1" thickBot="1" x14ac:dyDescent="0.3">
      <c r="A16" s="383"/>
      <c r="B16" s="384"/>
      <c r="C16" s="385"/>
      <c r="D16" s="385"/>
      <c r="E16" s="387"/>
    </row>
    <row r="17" spans="1:6" s="233" customFormat="1" x14ac:dyDescent="0.25">
      <c r="A17" s="1303" t="s">
        <v>334</v>
      </c>
      <c r="B17" s="1304"/>
      <c r="C17" s="1307" t="s">
        <v>1033</v>
      </c>
      <c r="D17" s="1307" t="s">
        <v>563</v>
      </c>
      <c r="E17" s="1309" t="s">
        <v>1034</v>
      </c>
    </row>
    <row r="18" spans="1:6" s="233" customFormat="1" ht="12" customHeight="1" thickBot="1" x14ac:dyDescent="0.3">
      <c r="A18" s="1305"/>
      <c r="B18" s="1306"/>
      <c r="C18" s="1308"/>
      <c r="D18" s="1308"/>
      <c r="E18" s="1310"/>
    </row>
    <row r="19" spans="1:6" s="233" customFormat="1" ht="20.25" customHeight="1" x14ac:dyDescent="0.25">
      <c r="A19" s="432" t="s">
        <v>1042</v>
      </c>
      <c r="B19" s="384"/>
      <c r="C19" s="394">
        <f>C15</f>
        <v>351005907</v>
      </c>
      <c r="D19" s="394">
        <f>D15</f>
        <v>23440230</v>
      </c>
      <c r="E19" s="716">
        <f>E15</f>
        <v>23440230</v>
      </c>
    </row>
    <row r="20" spans="1:6" s="233" customFormat="1" ht="20.25" customHeight="1" x14ac:dyDescent="0.25">
      <c r="A20" s="432" t="s">
        <v>1043</v>
      </c>
      <c r="B20" s="384"/>
      <c r="C20" s="385"/>
      <c r="D20" s="385"/>
      <c r="E20" s="433"/>
      <c r="F20" s="477" t="str">
        <f>IF(D20&lt;&gt;'ETCA-I-02'!C48,"ERROR!!!!! EL MONTO NO COINCIDE CON LO REPORTADO EN EL FORMATO ETCA-I-02 POR CONCEPTO DE INTERESES, COMISIONES Y GASTOS DE LA DEUDA","")</f>
        <v/>
      </c>
    </row>
    <row r="21" spans="1:6" s="233" customFormat="1" ht="20.25" customHeight="1" x14ac:dyDescent="0.25">
      <c r="A21" s="432" t="s">
        <v>1044</v>
      </c>
      <c r="B21" s="384"/>
      <c r="C21" s="394">
        <f>C19-C20</f>
        <v>351005907</v>
      </c>
      <c r="D21" s="394">
        <f>D19-D20</f>
        <v>23440230</v>
      </c>
      <c r="E21" s="440">
        <f>E19-E20</f>
        <v>23440230</v>
      </c>
    </row>
    <row r="22" spans="1:6" s="233" customFormat="1" ht="20.25" customHeight="1" thickBot="1" x14ac:dyDescent="0.3">
      <c r="A22" s="383"/>
      <c r="B22" s="384"/>
      <c r="C22" s="400"/>
      <c r="D22" s="400"/>
      <c r="E22" s="908"/>
    </row>
    <row r="23" spans="1:6" s="233" customFormat="1" ht="28.5" customHeight="1" x14ac:dyDescent="0.25">
      <c r="A23" s="1303" t="s">
        <v>334</v>
      </c>
      <c r="B23" s="1304"/>
      <c r="C23" s="1307" t="s">
        <v>1033</v>
      </c>
      <c r="D23" s="435" t="s">
        <v>563</v>
      </c>
      <c r="E23" s="1309" t="s">
        <v>1034</v>
      </c>
    </row>
    <row r="24" spans="1:6" s="233" customFormat="1" ht="0.75" customHeight="1" thickBot="1" x14ac:dyDescent="0.3">
      <c r="A24" s="1305"/>
      <c r="B24" s="1306"/>
      <c r="C24" s="1308"/>
      <c r="D24" s="436"/>
      <c r="E24" s="1310"/>
    </row>
    <row r="25" spans="1:6" s="233" customFormat="1" ht="20.25" customHeight="1" x14ac:dyDescent="0.25">
      <c r="A25" s="432" t="s">
        <v>1045</v>
      </c>
      <c r="B25" s="384"/>
      <c r="C25" s="385"/>
      <c r="D25" s="385"/>
      <c r="E25" s="387"/>
    </row>
    <row r="26" spans="1:6" s="233" customFormat="1" ht="20.25" customHeight="1" x14ac:dyDescent="0.25">
      <c r="A26" s="432" t="s">
        <v>1046</v>
      </c>
      <c r="B26" s="384"/>
      <c r="C26" s="385"/>
      <c r="D26" s="385"/>
      <c r="E26" s="387"/>
    </row>
    <row r="27" spans="1:6" s="233" customFormat="1" ht="20.25" customHeight="1" x14ac:dyDescent="0.25">
      <c r="A27" s="432" t="s">
        <v>1047</v>
      </c>
      <c r="B27" s="384"/>
      <c r="C27" s="394">
        <f>C25-C26</f>
        <v>0</v>
      </c>
      <c r="D27" s="394">
        <f>D25-D26</f>
        <v>0</v>
      </c>
      <c r="E27" s="440">
        <f>E25-E26</f>
        <v>0</v>
      </c>
    </row>
    <row r="28" spans="1:6" s="233" customFormat="1" ht="20.25" customHeight="1" thickBot="1" x14ac:dyDescent="0.3">
      <c r="A28" s="903"/>
      <c r="B28" s="904"/>
      <c r="C28" s="906"/>
      <c r="D28" s="906"/>
      <c r="E28" s="437"/>
    </row>
    <row r="29" spans="1:6" s="233" customFormat="1" ht="18" customHeight="1" x14ac:dyDescent="0.25">
      <c r="A29" s="503" t="s">
        <v>156</v>
      </c>
      <c r="B29" s="439"/>
      <c r="C29" s="439"/>
      <c r="D29" s="439"/>
      <c r="E29" s="439"/>
    </row>
    <row r="30" spans="1:6" s="233" customFormat="1" ht="18" customHeight="1" x14ac:dyDescent="0.25">
      <c r="A30" s="579"/>
      <c r="B30" s="579"/>
      <c r="C30" s="579"/>
      <c r="D30" s="579"/>
      <c r="E30" s="579"/>
    </row>
    <row r="31" spans="1:6" s="233" customFormat="1" ht="18" customHeight="1" x14ac:dyDescent="0.25">
      <c r="A31" s="579"/>
      <c r="B31" s="579"/>
      <c r="C31" s="579"/>
      <c r="D31" s="579"/>
      <c r="E31" s="579"/>
    </row>
    <row r="32" spans="1:6" s="233" customFormat="1" ht="18" customHeight="1" x14ac:dyDescent="0.25">
      <c r="A32" s="579"/>
      <c r="B32" s="579"/>
      <c r="C32" s="579"/>
      <c r="D32" s="579"/>
      <c r="E32" s="579"/>
    </row>
    <row r="33" spans="1:10" ht="18" customHeight="1" x14ac:dyDescent="0.3">
      <c r="A33" s="503" t="s">
        <v>331</v>
      </c>
      <c r="B33" s="439"/>
      <c r="C33" s="439"/>
      <c r="D33" s="439"/>
      <c r="E33" s="439"/>
      <c r="J33" s="393"/>
    </row>
    <row r="34" spans="1:10" ht="49.5" customHeight="1" x14ac:dyDescent="0.3">
      <c r="A34" s="1302" t="s">
        <v>1048</v>
      </c>
      <c r="B34" s="1302"/>
      <c r="C34" s="1302"/>
      <c r="D34" s="1302"/>
      <c r="E34" s="1302"/>
    </row>
    <row r="35" spans="1:10" x14ac:dyDescent="0.3">
      <c r="A35" s="438"/>
      <c r="B35" s="439"/>
      <c r="C35" s="439"/>
      <c r="D35" s="439"/>
      <c r="E35" s="439"/>
    </row>
    <row r="36" spans="1:10" ht="75" customHeight="1" x14ac:dyDescent="0.3">
      <c r="A36" s="1302" t="s">
        <v>1049</v>
      </c>
      <c r="B36" s="1302"/>
      <c r="C36" s="1302"/>
      <c r="D36" s="1302"/>
      <c r="E36" s="1302"/>
    </row>
    <row r="37" spans="1:10" x14ac:dyDescent="0.3">
      <c r="A37" s="438"/>
      <c r="B37" s="439"/>
      <c r="C37" s="439"/>
      <c r="D37" s="439"/>
      <c r="E37" s="439"/>
    </row>
    <row r="38" spans="1:10" ht="44.25" customHeight="1" x14ac:dyDescent="0.3">
      <c r="A38" s="1302" t="s">
        <v>1050</v>
      </c>
      <c r="B38" s="1302"/>
      <c r="C38" s="1302"/>
      <c r="D38" s="1302"/>
      <c r="E38" s="1302"/>
    </row>
  </sheetData>
  <mergeCells count="19">
    <mergeCell ref="A7:B8"/>
    <mergeCell ref="C7:C8"/>
    <mergeCell ref="E7:E8"/>
    <mergeCell ref="C17:C18"/>
    <mergeCell ref="E17:E18"/>
    <mergeCell ref="A17:B18"/>
    <mergeCell ref="D7:D8"/>
    <mergeCell ref="D17:D18"/>
    <mergeCell ref="A34:E34"/>
    <mergeCell ref="A36:E36"/>
    <mergeCell ref="A38:E38"/>
    <mergeCell ref="A23:B24"/>
    <mergeCell ref="C23:C24"/>
    <mergeCell ref="E23:E24"/>
    <mergeCell ref="B1:E1"/>
    <mergeCell ref="B2:E2"/>
    <mergeCell ref="B3:E3"/>
    <mergeCell ref="B4:E4"/>
    <mergeCell ref="B5:C5"/>
  </mergeCells>
  <printOptions horizontalCentered="1"/>
  <pageMargins left="0.39370078740157483" right="0.39370078740157483" top="0.74803149606299213" bottom="0.74803149606299213" header="0.31496062992125984" footer="0.31496062992125984"/>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F89"/>
  <sheetViews>
    <sheetView topLeftCell="A90" zoomScaleNormal="100" workbookViewId="0">
      <selection sqref="A1:E95"/>
    </sheetView>
  </sheetViews>
  <sheetFormatPr baseColWidth="10" defaultColWidth="11.42578125" defaultRowHeight="15" x14ac:dyDescent="0.25"/>
  <cols>
    <col min="1" max="1" width="1.28515625" customWidth="1"/>
    <col min="2" max="2" width="61.7109375" customWidth="1"/>
    <col min="3" max="3" width="14.28515625" customWidth="1"/>
    <col min="4" max="4" width="13.7109375" customWidth="1"/>
    <col min="5" max="5" width="13.42578125" customWidth="1"/>
  </cols>
  <sheetData>
    <row r="1" spans="1:6" ht="15.75" x14ac:dyDescent="0.25">
      <c r="A1" s="1037" t="s">
        <v>94</v>
      </c>
      <c r="B1" s="1037"/>
      <c r="C1" s="1037"/>
      <c r="D1" s="1037"/>
      <c r="E1" s="1037"/>
    </row>
    <row r="2" spans="1:6" ht="15.75" customHeight="1" x14ac:dyDescent="0.25">
      <c r="A2" s="1038" t="s">
        <v>1051</v>
      </c>
      <c r="B2" s="1038"/>
      <c r="C2" s="1038"/>
      <c r="D2" s="1038"/>
      <c r="E2" s="1038"/>
    </row>
    <row r="3" spans="1:6" ht="16.5" customHeight="1" x14ac:dyDescent="0.25">
      <c r="A3" s="1038" t="str">
        <f>'ETCA-I-01'!A3:G3</f>
        <v>Consejo Estatal de Concertacion para la Obra Publica</v>
      </c>
      <c r="B3" s="1038"/>
      <c r="C3" s="1038"/>
      <c r="D3" s="1038"/>
      <c r="E3" s="1038"/>
    </row>
    <row r="4" spans="1:6" ht="15.75" customHeight="1" x14ac:dyDescent="0.25">
      <c r="A4" s="1073" t="str">
        <f>'ETCA-II-11-E'!A5:G5</f>
        <v>Del 01 de Enero al 31 de Diciembre de 2016 (b)</v>
      </c>
      <c r="B4" s="1073"/>
      <c r="C4" s="1073"/>
      <c r="D4" s="1073"/>
      <c r="E4" s="1073"/>
    </row>
    <row r="5" spans="1:6" ht="15.75" customHeight="1" x14ac:dyDescent="0.25">
      <c r="A5" s="1331" t="s">
        <v>160</v>
      </c>
      <c r="B5" s="1331"/>
      <c r="C5" s="1331"/>
      <c r="D5" s="1331"/>
      <c r="E5" s="1331"/>
    </row>
    <row r="6" spans="1:6" ht="15.75" customHeight="1" thickBot="1" x14ac:dyDescent="0.3">
      <c r="A6" s="921"/>
      <c r="B6" s="921"/>
      <c r="C6" s="921"/>
      <c r="D6" s="921"/>
      <c r="E6" s="921"/>
    </row>
    <row r="7" spans="1:6" x14ac:dyDescent="0.25">
      <c r="A7" s="1320" t="s">
        <v>161</v>
      </c>
      <c r="B7" s="1321"/>
      <c r="C7" s="900" t="s">
        <v>1052</v>
      </c>
      <c r="D7" s="1259" t="s">
        <v>563</v>
      </c>
      <c r="E7" s="808" t="s">
        <v>1053</v>
      </c>
    </row>
    <row r="8" spans="1:6" ht="15.75" thickBot="1" x14ac:dyDescent="0.3">
      <c r="A8" s="1322"/>
      <c r="B8" s="1323"/>
      <c r="C8" s="901" t="s">
        <v>712</v>
      </c>
      <c r="D8" s="1260"/>
      <c r="E8" s="745" t="s">
        <v>715</v>
      </c>
    </row>
    <row r="9" spans="1:6" ht="7.5" customHeight="1" x14ac:dyDescent="0.25">
      <c r="A9" s="918"/>
      <c r="B9" s="746"/>
      <c r="C9" s="746"/>
      <c r="D9" s="746"/>
      <c r="E9" s="746"/>
    </row>
    <row r="10" spans="1:6" x14ac:dyDescent="0.25">
      <c r="A10" s="918"/>
      <c r="B10" s="747" t="s">
        <v>1054</v>
      </c>
      <c r="C10" s="927">
        <f>SUM(C11:C13)</f>
        <v>351005907</v>
      </c>
      <c r="D10" s="927">
        <f>SUM(D11:D13)</f>
        <v>582919467.43000007</v>
      </c>
      <c r="E10" s="927">
        <f>SUM(E11:E13)</f>
        <v>582919467.43000007</v>
      </c>
      <c r="F10" s="586" t="str">
        <f>IF(C10&lt;&gt;'ETCA-IV-17'!C9,"ERROR!!!!! EL MONTO NO COINCIDE CON LO REPORTADO EN EL FORMATO ETCA-IV-17 ","")</f>
        <v/>
      </c>
    </row>
    <row r="11" spans="1:6" ht="14.25" customHeight="1" x14ac:dyDescent="0.25">
      <c r="A11" s="918"/>
      <c r="B11" s="746" t="s">
        <v>1055</v>
      </c>
      <c r="C11" s="872">
        <v>351005907</v>
      </c>
      <c r="D11" s="872">
        <v>484019467.43000001</v>
      </c>
      <c r="E11" s="872">
        <f>+D11</f>
        <v>484019467.43000001</v>
      </c>
      <c r="F11" s="586" t="str">
        <f>IF(D10&lt;&gt;'ETCA-IV-17'!D9,"ERROR!!!!! EL MONTO NO COINCIDE CON LO REPORTADO EN EL FORMATO ETCA-IV-17 ","")</f>
        <v xml:space="preserve">ERROR!!!!! EL MONTO NO COINCIDE CON LO REPORTADO EN EL FORMATO ETCA-IV-17 </v>
      </c>
    </row>
    <row r="12" spans="1:6" ht="14.25" customHeight="1" x14ac:dyDescent="0.25">
      <c r="A12" s="918"/>
      <c r="B12" s="746" t="s">
        <v>1056</v>
      </c>
      <c r="C12" s="872">
        <v>0</v>
      </c>
      <c r="D12" s="872">
        <v>98900000</v>
      </c>
      <c r="E12" s="872">
        <f>+D12</f>
        <v>98900000</v>
      </c>
      <c r="F12" s="586" t="str">
        <f>IF(E10&lt;&gt;'ETCA-IV-17'!E9,"ERROR!!!!! EL MONTO NO COINCIDE CON LO REPORTADO EN EL FORMATO ETCA-IV-17 ","")</f>
        <v xml:space="preserve">ERROR!!!!! EL MONTO NO COINCIDE CON LO REPORTADO EN EL FORMATO ETCA-IV-17 </v>
      </c>
    </row>
    <row r="13" spans="1:6" ht="14.25" customHeight="1" x14ac:dyDescent="0.25">
      <c r="A13" s="918"/>
      <c r="B13" s="746" t="s">
        <v>1057</v>
      </c>
      <c r="C13" s="872">
        <v>0</v>
      </c>
      <c r="D13" s="872">
        <v>0</v>
      </c>
      <c r="E13" s="872">
        <v>0</v>
      </c>
    </row>
    <row r="14" spans="1:6" ht="8.25" customHeight="1" x14ac:dyDescent="0.25">
      <c r="A14" s="917"/>
      <c r="B14" s="747"/>
      <c r="C14" s="922"/>
      <c r="D14" s="922"/>
      <c r="E14" s="922"/>
    </row>
    <row r="15" spans="1:6" x14ac:dyDescent="0.25">
      <c r="A15" s="917"/>
      <c r="B15" s="747" t="s">
        <v>1058</v>
      </c>
      <c r="C15" s="927">
        <f>SUM(C16:C17)</f>
        <v>351005907.47000003</v>
      </c>
      <c r="D15" s="927">
        <f>SUM(D16:D17)</f>
        <v>559479236.89999998</v>
      </c>
      <c r="E15" s="927">
        <f>SUM(E16:E17)</f>
        <v>559479236.89999998</v>
      </c>
      <c r="F15" s="586" t="str">
        <f>IF(C15&lt;&gt;'ETCA-IV-17'!C12,"ERROR!!!!! EL MONTO NO COINCIDE CON LO REPORTADO EN EL FORMATO ETCA-IV-17 ","")</f>
        <v xml:space="preserve">ERROR!!!!! EL MONTO NO COINCIDE CON LO REPORTADO EN EL FORMATO ETCA-IV-17 </v>
      </c>
    </row>
    <row r="16" spans="1:6" ht="21" customHeight="1" x14ac:dyDescent="0.25">
      <c r="A16" s="918"/>
      <c r="B16" s="746" t="s">
        <v>1059</v>
      </c>
      <c r="C16" s="872">
        <v>351005907.47000003</v>
      </c>
      <c r="D16" s="872">
        <v>475746810.74000001</v>
      </c>
      <c r="E16" s="927">
        <f>+D16</f>
        <v>475746810.74000001</v>
      </c>
      <c r="F16" s="586" t="str">
        <f>IF(D15&lt;&gt;'ETCA-IV-17'!D12,"ERROR!!!!! EL MONTO NO COINCIDE CON LO REPORTADO EN EL FORMATO ETCA-IV-17 ","")</f>
        <v xml:space="preserve">ERROR!!!!! EL MONTO NO COINCIDE CON LO REPORTADO EN EL FORMATO ETCA-IV-17 </v>
      </c>
    </row>
    <row r="17" spans="1:6" ht="21" customHeight="1" x14ac:dyDescent="0.25">
      <c r="A17" s="918"/>
      <c r="B17" s="746" t="s">
        <v>1060</v>
      </c>
      <c r="C17" s="872">
        <v>0</v>
      </c>
      <c r="D17" s="872">
        <v>83732426.159999996</v>
      </c>
      <c r="E17" s="872">
        <f>+D17</f>
        <v>83732426.159999996</v>
      </c>
      <c r="F17" s="586" t="str">
        <f>IF(E15&lt;&gt;'ETCA-IV-17'!E12,"ERROR!!!!! EL MONTO NO COINCIDE CON LO REPORTADO EN EL FORMATO ETCA-IV-17 ","")</f>
        <v xml:space="preserve">ERROR!!!!! EL MONTO NO COINCIDE CON LO REPORTADO EN EL FORMATO ETCA-IV-17 </v>
      </c>
    </row>
    <row r="18" spans="1:6" ht="8.25" customHeight="1" x14ac:dyDescent="0.25">
      <c r="A18" s="918"/>
      <c r="B18" s="746"/>
      <c r="C18" s="922"/>
      <c r="D18" s="922"/>
      <c r="E18" s="922"/>
    </row>
    <row r="19" spans="1:6" x14ac:dyDescent="0.25">
      <c r="A19" s="918"/>
      <c r="B19" s="747" t="s">
        <v>1061</v>
      </c>
      <c r="C19" s="927">
        <f>SUM(C20:C21)</f>
        <v>0</v>
      </c>
      <c r="D19" s="927">
        <f t="shared" ref="D19:E19" si="0">SUM(D20:D21)</f>
        <v>0</v>
      </c>
      <c r="E19" s="927">
        <f t="shared" si="0"/>
        <v>0</v>
      </c>
      <c r="F19" s="586" t="s">
        <v>331</v>
      </c>
    </row>
    <row r="20" spans="1:6" ht="19.5" customHeight="1" x14ac:dyDescent="0.25">
      <c r="A20" s="918"/>
      <c r="B20" s="746" t="s">
        <v>1062</v>
      </c>
      <c r="C20" s="929"/>
      <c r="D20" s="872">
        <v>0</v>
      </c>
      <c r="E20" s="872">
        <v>0</v>
      </c>
      <c r="F20" s="586" t="s">
        <v>331</v>
      </c>
    </row>
    <row r="21" spans="1:6" ht="19.5" customHeight="1" x14ac:dyDescent="0.25">
      <c r="A21" s="918"/>
      <c r="B21" s="746" t="s">
        <v>1063</v>
      </c>
      <c r="C21" s="929"/>
      <c r="D21" s="872">
        <v>0</v>
      </c>
      <c r="E21" s="872">
        <v>0</v>
      </c>
      <c r="F21" s="586" t="s">
        <v>331</v>
      </c>
    </row>
    <row r="22" spans="1:6" ht="6.75" customHeight="1" x14ac:dyDescent="0.25">
      <c r="A22" s="918"/>
      <c r="B22" s="746"/>
      <c r="C22" s="922"/>
      <c r="D22" s="922"/>
      <c r="E22" s="922"/>
      <c r="F22" s="586" t="s">
        <v>331</v>
      </c>
    </row>
    <row r="23" spans="1:6" x14ac:dyDescent="0.25">
      <c r="A23" s="1332"/>
      <c r="B23" s="747" t="s">
        <v>1064</v>
      </c>
      <c r="C23" s="927">
        <f>+C10-C15+C19</f>
        <v>-0.47000002861022949</v>
      </c>
      <c r="D23" s="927">
        <f>+D10-D15+D19</f>
        <v>23440230.530000091</v>
      </c>
      <c r="E23" s="927">
        <f>+E10-E15+E19</f>
        <v>23440230.530000091</v>
      </c>
    </row>
    <row r="24" spans="1:6" ht="6.75" customHeight="1" x14ac:dyDescent="0.25">
      <c r="A24" s="1332"/>
      <c r="B24" s="747"/>
      <c r="C24" s="922" t="s">
        <v>331</v>
      </c>
      <c r="D24" s="922" t="s">
        <v>331</v>
      </c>
      <c r="E24" s="922" t="s">
        <v>331</v>
      </c>
    </row>
    <row r="25" spans="1:6" ht="16.5" customHeight="1" x14ac:dyDescent="0.25">
      <c r="A25" s="1332"/>
      <c r="B25" s="747" t="s">
        <v>1065</v>
      </c>
      <c r="C25" s="927">
        <f>+C23-C13</f>
        <v>-0.47000002861022949</v>
      </c>
      <c r="D25" s="927">
        <f>+D23-D13</f>
        <v>23440230.530000091</v>
      </c>
      <c r="E25" s="927">
        <f>+E23-E13</f>
        <v>23440230.530000091</v>
      </c>
    </row>
    <row r="26" spans="1:6" ht="6" customHeight="1" x14ac:dyDescent="0.25">
      <c r="A26" s="1332"/>
      <c r="B26" s="747"/>
      <c r="C26" s="922" t="s">
        <v>331</v>
      </c>
      <c r="D26" s="922" t="s">
        <v>331</v>
      </c>
      <c r="E26" s="922" t="s">
        <v>331</v>
      </c>
    </row>
    <row r="27" spans="1:6" ht="30" customHeight="1" x14ac:dyDescent="0.25">
      <c r="A27" s="918"/>
      <c r="B27" s="747" t="s">
        <v>1066</v>
      </c>
      <c r="C27" s="927">
        <f>+C25-C19</f>
        <v>-0.47000002861022949</v>
      </c>
      <c r="D27" s="927">
        <f>+D25-D19</f>
        <v>23440230.530000091</v>
      </c>
      <c r="E27" s="927">
        <f>+E25-E19</f>
        <v>23440230.530000091</v>
      </c>
    </row>
    <row r="28" spans="1:6" ht="3.75" customHeight="1" thickBot="1" x14ac:dyDescent="0.3">
      <c r="A28" s="749"/>
      <c r="B28" s="750"/>
      <c r="C28" s="751"/>
      <c r="D28" s="751"/>
      <c r="E28" s="751"/>
    </row>
    <row r="29" spans="1:6" ht="12" customHeight="1" thickBot="1" x14ac:dyDescent="0.3">
      <c r="A29" s="1333"/>
      <c r="B29" s="1333"/>
      <c r="C29" s="1333"/>
      <c r="D29" s="1333"/>
      <c r="E29" s="1333"/>
    </row>
    <row r="30" spans="1:6" ht="15.75" thickBot="1" x14ac:dyDescent="0.3">
      <c r="A30" s="1334" t="s">
        <v>334</v>
      </c>
      <c r="B30" s="1335"/>
      <c r="C30" s="899" t="s">
        <v>1067</v>
      </c>
      <c r="D30" s="899" t="s">
        <v>563</v>
      </c>
      <c r="E30" s="899" t="s">
        <v>812</v>
      </c>
    </row>
    <row r="31" spans="1:6" ht="6" customHeight="1" x14ac:dyDescent="0.25">
      <c r="A31" s="918"/>
      <c r="B31" s="746"/>
      <c r="C31" s="746"/>
      <c r="D31" s="746"/>
      <c r="E31" s="746"/>
    </row>
    <row r="32" spans="1:6" ht="18" customHeight="1" x14ac:dyDescent="0.25">
      <c r="A32" s="1330"/>
      <c r="B32" s="747" t="s">
        <v>1068</v>
      </c>
      <c r="C32" s="927">
        <f>SUM(C33:C34)</f>
        <v>0</v>
      </c>
      <c r="D32" s="927">
        <f>SUM(D33:D34)</f>
        <v>0</v>
      </c>
      <c r="E32" s="927">
        <f>SUM(E33:E34)</f>
        <v>0</v>
      </c>
      <c r="F32" s="586" t="str">
        <f>IF(C32&lt;&gt;'ETCA-IV-17'!C20,"ERROR!!!!! EL MONTO NO COINCIDE CON LO REPORTADO EN EL FORMATO ETCA-IV-17 ","")</f>
        <v/>
      </c>
    </row>
    <row r="33" spans="1:6" ht="26.25" customHeight="1" x14ac:dyDescent="0.25">
      <c r="A33" s="1330"/>
      <c r="B33" s="748" t="s">
        <v>1069</v>
      </c>
      <c r="C33" s="872">
        <v>0</v>
      </c>
      <c r="D33" s="872">
        <v>0</v>
      </c>
      <c r="E33" s="872">
        <v>0</v>
      </c>
      <c r="F33" s="586" t="str">
        <f>IF(D32&lt;&gt;'ETCA-IV-17'!D20,"ERROR!!!!! EL MONTO NO COINCIDE CON LO REPORTADO EN EL FORMATO ETCA-IV-17 ","")</f>
        <v/>
      </c>
    </row>
    <row r="34" spans="1:6" ht="26.25" customHeight="1" x14ac:dyDescent="0.25">
      <c r="A34" s="1330"/>
      <c r="B34" s="748" t="s">
        <v>1070</v>
      </c>
      <c r="C34" s="922">
        <v>0</v>
      </c>
      <c r="D34" s="922">
        <v>0</v>
      </c>
      <c r="E34" s="922">
        <v>0</v>
      </c>
      <c r="F34" s="586" t="str">
        <f>IF(E32&lt;&gt;'ETCA-IV-17'!E20,"ERROR!!!!! EL MONTO NO COINCIDE CON LO REPORTADO EN EL FORMATO ETCA-IV-17 ","")</f>
        <v/>
      </c>
    </row>
    <row r="35" spans="1:6" ht="4.5" customHeight="1" x14ac:dyDescent="0.25">
      <c r="A35" s="917"/>
      <c r="B35" s="747"/>
      <c r="C35" s="872"/>
      <c r="D35" s="872"/>
      <c r="E35" s="872"/>
    </row>
    <row r="36" spans="1:6" x14ac:dyDescent="0.25">
      <c r="A36" s="917"/>
      <c r="B36" s="747" t="s">
        <v>1071</v>
      </c>
      <c r="C36" s="927">
        <f>+C27+C32</f>
        <v>-0.47000002861022949</v>
      </c>
      <c r="D36" s="927">
        <f>+D27+D32</f>
        <v>23440230.530000091</v>
      </c>
      <c r="E36" s="927">
        <f>+E27+E32</f>
        <v>23440230.530000091</v>
      </c>
    </row>
    <row r="37" spans="1:6" ht="6.75" customHeight="1" thickBot="1" x14ac:dyDescent="0.3">
      <c r="A37" s="744"/>
      <c r="B37" s="743"/>
      <c r="C37" s="743"/>
      <c r="D37" s="743"/>
      <c r="E37" s="743"/>
    </row>
    <row r="38" spans="1:6" ht="9" customHeight="1" thickBot="1" x14ac:dyDescent="0.3"/>
    <row r="39" spans="1:6" x14ac:dyDescent="0.25">
      <c r="A39" s="1320" t="s">
        <v>334</v>
      </c>
      <c r="B39" s="1321"/>
      <c r="C39" s="1324" t="s">
        <v>1072</v>
      </c>
      <c r="D39" s="1254" t="s">
        <v>563</v>
      </c>
      <c r="E39" s="762" t="s">
        <v>1053</v>
      </c>
    </row>
    <row r="40" spans="1:6" ht="15.75" thickBot="1" x14ac:dyDescent="0.3">
      <c r="A40" s="1322"/>
      <c r="B40" s="1323"/>
      <c r="C40" s="1325"/>
      <c r="D40" s="1255"/>
      <c r="E40" s="763" t="s">
        <v>812</v>
      </c>
    </row>
    <row r="41" spans="1:6" ht="5.25" customHeight="1" x14ac:dyDescent="0.25">
      <c r="A41" s="914"/>
      <c r="B41" s="764"/>
      <c r="C41" s="764"/>
      <c r="D41" s="764"/>
      <c r="E41" s="764"/>
    </row>
    <row r="42" spans="1:6" x14ac:dyDescent="0.25">
      <c r="A42" s="913"/>
      <c r="B42" s="916" t="s">
        <v>1073</v>
      </c>
      <c r="C42" s="928">
        <f>SUM(C43:C44)</f>
        <v>0</v>
      </c>
      <c r="D42" s="928">
        <f>SUM(D43:D44)</f>
        <v>0</v>
      </c>
      <c r="E42" s="928">
        <f>SUM(E43:E44)</f>
        <v>0</v>
      </c>
      <c r="F42" s="586" t="str">
        <f>IF(C42&lt;&gt;'ETCA-IV-17'!C25,"ERROR!!!!! EL MONTO NO COINCIDE CON LO REPORTADO EN EL FORMATO ETCA-IV-17 ","")</f>
        <v/>
      </c>
    </row>
    <row r="43" spans="1:6" x14ac:dyDescent="0.25">
      <c r="A43" s="1316"/>
      <c r="B43" s="765" t="s">
        <v>1074</v>
      </c>
      <c r="C43" s="872">
        <v>0</v>
      </c>
      <c r="D43" s="872">
        <v>0</v>
      </c>
      <c r="E43" s="872">
        <v>0</v>
      </c>
      <c r="F43" s="586" t="str">
        <f>IF(D42&lt;&gt;'ETCA-IV-17'!D25,"ERROR!!!!! EL MONTO NO COINCIDE CON LO REPORTADO EN EL FORMATO ETCA-IV-17 ","")</f>
        <v/>
      </c>
    </row>
    <row r="44" spans="1:6" x14ac:dyDescent="0.25">
      <c r="A44" s="1316"/>
      <c r="B44" s="765" t="s">
        <v>1075</v>
      </c>
      <c r="C44" s="872">
        <v>0</v>
      </c>
      <c r="D44" s="872" t="s">
        <v>331</v>
      </c>
      <c r="E44" s="872">
        <v>0</v>
      </c>
      <c r="F44" s="586" t="str">
        <f>IF(E42&lt;&gt;'ETCA-IV-17'!E25,"ERROR!!!!! EL MONTO NO COINCIDE CON LO REPORTADO EN EL FORMATO ETCA-IV-17 ","")</f>
        <v/>
      </c>
    </row>
    <row r="45" spans="1:6" x14ac:dyDescent="0.25">
      <c r="A45" s="1313"/>
      <c r="B45" s="916" t="s">
        <v>1076</v>
      </c>
      <c r="C45" s="928">
        <f>SUM(C46:C47)</f>
        <v>0</v>
      </c>
      <c r="D45" s="928">
        <f>SUM(D46:D47)</f>
        <v>0</v>
      </c>
      <c r="E45" s="928">
        <f>SUM(E46:E47)</f>
        <v>0</v>
      </c>
      <c r="F45" s="586" t="str">
        <f>IF(C45&lt;&gt;'ETCA-IV-17'!C26,"ERROR!!!!! EL MONTO NO COINCIDE CON LO REPORTADO EN EL FORMATO ETCA-IV-17 ","")</f>
        <v/>
      </c>
    </row>
    <row r="46" spans="1:6" x14ac:dyDescent="0.25">
      <c r="A46" s="1313"/>
      <c r="B46" s="765" t="s">
        <v>1077</v>
      </c>
      <c r="C46" s="872">
        <v>0</v>
      </c>
      <c r="D46" s="872">
        <v>0</v>
      </c>
      <c r="E46" s="872">
        <v>0</v>
      </c>
      <c r="F46" s="586" t="str">
        <f>IF(D45&lt;&gt;'ETCA-IV-17'!D26,"ERROR!!!!! EL MONTO NO COINCIDE CON LO REPORTADO EN EL FORMATO ETCA-IV-17 ","")</f>
        <v/>
      </c>
    </row>
    <row r="47" spans="1:6" x14ac:dyDescent="0.25">
      <c r="A47" s="1313"/>
      <c r="B47" s="765" t="s">
        <v>1078</v>
      </c>
      <c r="C47" s="872">
        <v>0</v>
      </c>
      <c r="D47" s="872">
        <v>0</v>
      </c>
      <c r="E47" s="872">
        <v>0</v>
      </c>
      <c r="F47" s="586" t="str">
        <f>IF(E45&lt;&gt;'ETCA-IV-17'!E26,"ERROR!!!!! EL MONTO NO COINCIDE CON LO REPORTADO EN EL FORMATO ETCA-IV-17 ","")</f>
        <v/>
      </c>
    </row>
    <row r="48" spans="1:6" ht="6.75" customHeight="1" x14ac:dyDescent="0.25">
      <c r="A48" s="913"/>
      <c r="B48" s="916"/>
      <c r="C48" s="781"/>
      <c r="D48" s="781"/>
      <c r="E48" s="781"/>
    </row>
    <row r="49" spans="1:5" x14ac:dyDescent="0.25">
      <c r="A49" s="1313"/>
      <c r="B49" s="1326" t="s">
        <v>1079</v>
      </c>
      <c r="C49" s="1328">
        <f>+C42-C45</f>
        <v>0</v>
      </c>
      <c r="D49" s="1328">
        <f>+D42-D45</f>
        <v>0</v>
      </c>
      <c r="E49" s="1328">
        <f>+E42-E45</f>
        <v>0</v>
      </c>
    </row>
    <row r="50" spans="1:5" ht="15.75" thickBot="1" x14ac:dyDescent="0.3">
      <c r="A50" s="1314"/>
      <c r="B50" s="1327"/>
      <c r="C50" s="1329"/>
      <c r="D50" s="1329"/>
      <c r="E50" s="1329"/>
    </row>
    <row r="51" spans="1:5" x14ac:dyDescent="0.25">
      <c r="A51" s="769"/>
      <c r="B51" s="769"/>
      <c r="C51" s="769"/>
      <c r="D51" s="769"/>
      <c r="E51" s="769"/>
    </row>
    <row r="52" spans="1:5" x14ac:dyDescent="0.25">
      <c r="A52" s="769"/>
      <c r="B52" s="769"/>
      <c r="C52" s="769"/>
      <c r="D52" s="769"/>
      <c r="E52" s="769"/>
    </row>
    <row r="53" spans="1:5" x14ac:dyDescent="0.25">
      <c r="A53" s="769"/>
      <c r="B53" s="769"/>
      <c r="C53" s="769"/>
      <c r="D53" s="769"/>
      <c r="E53" s="769"/>
    </row>
    <row r="54" spans="1:5" ht="15.75" thickBot="1" x14ac:dyDescent="0.3">
      <c r="A54" s="769"/>
      <c r="B54" s="769"/>
      <c r="C54" s="769"/>
      <c r="D54" s="769"/>
      <c r="E54" s="769"/>
    </row>
    <row r="55" spans="1:5" x14ac:dyDescent="0.25">
      <c r="A55" s="1320" t="s">
        <v>334</v>
      </c>
      <c r="B55" s="1321"/>
      <c r="C55" s="762" t="s">
        <v>1052</v>
      </c>
      <c r="D55" s="1254" t="s">
        <v>563</v>
      </c>
      <c r="E55" s="762" t="s">
        <v>1053</v>
      </c>
    </row>
    <row r="56" spans="1:5" ht="15.75" thickBot="1" x14ac:dyDescent="0.3">
      <c r="A56" s="1322"/>
      <c r="B56" s="1323"/>
      <c r="C56" s="763" t="s">
        <v>1067</v>
      </c>
      <c r="D56" s="1255"/>
      <c r="E56" s="763" t="s">
        <v>812</v>
      </c>
    </row>
    <row r="57" spans="1:5" ht="6" customHeight="1" x14ac:dyDescent="0.25">
      <c r="A57" s="1317"/>
      <c r="B57" s="1318"/>
      <c r="C57" s="764"/>
      <c r="D57" s="764"/>
      <c r="E57" s="764"/>
    </row>
    <row r="58" spans="1:5" x14ac:dyDescent="0.25">
      <c r="A58" s="1316"/>
      <c r="B58" s="1319" t="s">
        <v>1080</v>
      </c>
      <c r="C58" s="1315">
        <f>+C11</f>
        <v>351005907</v>
      </c>
      <c r="D58" s="1315">
        <f>+D11</f>
        <v>484019467.43000001</v>
      </c>
      <c r="E58" s="1315">
        <f>+E11</f>
        <v>484019467.43000001</v>
      </c>
    </row>
    <row r="59" spans="1:5" x14ac:dyDescent="0.25">
      <c r="A59" s="1316"/>
      <c r="B59" s="1319"/>
      <c r="C59" s="1315"/>
      <c r="D59" s="1315"/>
      <c r="E59" s="1315"/>
    </row>
    <row r="60" spans="1:5" ht="19.5" x14ac:dyDescent="0.25">
      <c r="A60" s="1316"/>
      <c r="B60" s="766" t="s">
        <v>1081</v>
      </c>
      <c r="C60" s="923">
        <f>+C61-C62</f>
        <v>0</v>
      </c>
      <c r="D60" s="923">
        <f>+D61-D62</f>
        <v>0</v>
      </c>
      <c r="E60" s="923">
        <f>+E61-E62</f>
        <v>0</v>
      </c>
    </row>
    <row r="61" spans="1:5" x14ac:dyDescent="0.25">
      <c r="A61" s="1316"/>
      <c r="B61" s="765" t="s">
        <v>1074</v>
      </c>
      <c r="C61" s="923">
        <f>+C43</f>
        <v>0</v>
      </c>
      <c r="D61" s="923">
        <f>+D43</f>
        <v>0</v>
      </c>
      <c r="E61" s="923">
        <f>+E43</f>
        <v>0</v>
      </c>
    </row>
    <row r="62" spans="1:5" x14ac:dyDescent="0.25">
      <c r="A62" s="1316"/>
      <c r="B62" s="765" t="s">
        <v>1077</v>
      </c>
      <c r="C62" s="923">
        <f>+C46</f>
        <v>0</v>
      </c>
      <c r="D62" s="923">
        <f>+D46</f>
        <v>0</v>
      </c>
      <c r="E62" s="923">
        <f>+E46</f>
        <v>0</v>
      </c>
    </row>
    <row r="63" spans="1:5" ht="5.25" customHeight="1" x14ac:dyDescent="0.25">
      <c r="A63" s="1316"/>
      <c r="B63" s="915"/>
      <c r="C63" s="923"/>
      <c r="D63" s="923"/>
      <c r="E63" s="923"/>
    </row>
    <row r="64" spans="1:5" x14ac:dyDescent="0.25">
      <c r="A64" s="914"/>
      <c r="B64" s="915" t="s">
        <v>1059</v>
      </c>
      <c r="C64" s="923">
        <f>+C16</f>
        <v>351005907.47000003</v>
      </c>
      <c r="D64" s="923">
        <f>+D16</f>
        <v>475746810.74000001</v>
      </c>
      <c r="E64" s="923">
        <f>+E16</f>
        <v>475746810.74000001</v>
      </c>
    </row>
    <row r="65" spans="1:5" ht="6.75" customHeight="1" x14ac:dyDescent="0.25">
      <c r="A65" s="914"/>
      <c r="B65" s="915"/>
      <c r="C65" s="923"/>
      <c r="D65" s="923"/>
      <c r="E65" s="923"/>
    </row>
    <row r="66" spans="1:5" x14ac:dyDescent="0.25">
      <c r="A66" s="914"/>
      <c r="B66" s="915" t="s">
        <v>1062</v>
      </c>
      <c r="C66" s="924"/>
      <c r="D66" s="930">
        <f>+D20</f>
        <v>0</v>
      </c>
      <c r="E66" s="930">
        <f>+E20</f>
        <v>0</v>
      </c>
    </row>
    <row r="67" spans="1:5" x14ac:dyDescent="0.25">
      <c r="A67" s="914"/>
      <c r="B67" s="915"/>
      <c r="C67" s="923"/>
      <c r="D67" s="923"/>
      <c r="E67" s="923"/>
    </row>
    <row r="68" spans="1:5" ht="19.5" x14ac:dyDescent="0.25">
      <c r="A68" s="1313"/>
      <c r="B68" s="747" t="s">
        <v>1082</v>
      </c>
      <c r="C68" s="926">
        <f>+C11+C60-C16+C20</f>
        <v>-0.47000002861022949</v>
      </c>
      <c r="D68" s="926">
        <f>+D11+D60-D16+D20</f>
        <v>8272656.6899999976</v>
      </c>
      <c r="E68" s="926">
        <f>+E11+E60-E16+E20</f>
        <v>8272656.6899999976</v>
      </c>
    </row>
    <row r="69" spans="1:5" x14ac:dyDescent="0.25">
      <c r="A69" s="1313"/>
      <c r="B69" s="767"/>
      <c r="C69" s="923" t="s">
        <v>331</v>
      </c>
      <c r="D69" s="923" t="s">
        <v>331</v>
      </c>
      <c r="E69" s="923" t="s">
        <v>331</v>
      </c>
    </row>
    <row r="70" spans="1:5" ht="19.5" x14ac:dyDescent="0.25">
      <c r="A70" s="1313"/>
      <c r="B70" s="747" t="s">
        <v>1083</v>
      </c>
      <c r="C70" s="926">
        <f>+C68-C60</f>
        <v>-0.47000002861022949</v>
      </c>
      <c r="D70" s="926">
        <f>+D68-D60</f>
        <v>8272656.6899999976</v>
      </c>
      <c r="E70" s="926">
        <f>+E68-E60</f>
        <v>8272656.6899999976</v>
      </c>
    </row>
    <row r="71" spans="1:5" ht="15.75" thickBot="1" x14ac:dyDescent="0.3">
      <c r="A71" s="1314"/>
      <c r="B71" s="768"/>
      <c r="C71" s="782" t="s">
        <v>331</v>
      </c>
      <c r="D71" s="783" t="s">
        <v>331</v>
      </c>
      <c r="E71" s="782" t="s">
        <v>331</v>
      </c>
    </row>
    <row r="72" spans="1:5" ht="5.25" customHeight="1" thickBot="1" x14ac:dyDescent="0.3"/>
    <row r="73" spans="1:5" x14ac:dyDescent="0.25">
      <c r="A73" s="1320" t="s">
        <v>334</v>
      </c>
      <c r="B73" s="1321"/>
      <c r="C73" s="1324" t="s">
        <v>1072</v>
      </c>
      <c r="D73" s="1254" t="s">
        <v>563</v>
      </c>
      <c r="E73" s="762" t="s">
        <v>1053</v>
      </c>
    </row>
    <row r="74" spans="1:5" ht="15.75" thickBot="1" x14ac:dyDescent="0.3">
      <c r="A74" s="1322"/>
      <c r="B74" s="1323"/>
      <c r="C74" s="1325"/>
      <c r="D74" s="1255"/>
      <c r="E74" s="763" t="s">
        <v>812</v>
      </c>
    </row>
    <row r="75" spans="1:5" x14ac:dyDescent="0.25">
      <c r="A75" s="1317"/>
      <c r="B75" s="1318"/>
      <c r="C75" s="764"/>
      <c r="D75" s="764"/>
      <c r="E75" s="764"/>
    </row>
    <row r="76" spans="1:5" x14ac:dyDescent="0.25">
      <c r="A76" s="1316"/>
      <c r="B76" s="1319" t="s">
        <v>1056</v>
      </c>
      <c r="C76" s="1315">
        <f>+C12</f>
        <v>0</v>
      </c>
      <c r="D76" s="1315">
        <f>+D12</f>
        <v>98900000</v>
      </c>
      <c r="E76" s="1315">
        <f>+E12</f>
        <v>98900000</v>
      </c>
    </row>
    <row r="77" spans="1:5" x14ac:dyDescent="0.25">
      <c r="A77" s="1316"/>
      <c r="B77" s="1319"/>
      <c r="C77" s="1315"/>
      <c r="D77" s="1315"/>
      <c r="E77" s="1315"/>
    </row>
    <row r="78" spans="1:5" ht="19.5" x14ac:dyDescent="0.25">
      <c r="A78" s="1316"/>
      <c r="B78" s="766" t="s">
        <v>1084</v>
      </c>
      <c r="C78" s="923">
        <f>+C79-C80</f>
        <v>0</v>
      </c>
      <c r="D78" s="923">
        <f>+D79-D80</f>
        <v>0</v>
      </c>
      <c r="E78" s="923">
        <f>+E79-E80</f>
        <v>0</v>
      </c>
    </row>
    <row r="79" spans="1:5" x14ac:dyDescent="0.25">
      <c r="A79" s="1316"/>
      <c r="B79" s="765" t="s">
        <v>1075</v>
      </c>
      <c r="C79" s="923">
        <f>+C44</f>
        <v>0</v>
      </c>
      <c r="D79" s="923">
        <v>0</v>
      </c>
      <c r="E79" s="923">
        <v>0</v>
      </c>
    </row>
    <row r="80" spans="1:5" x14ac:dyDescent="0.25">
      <c r="A80" s="1316"/>
      <c r="B80" s="765" t="s">
        <v>1078</v>
      </c>
      <c r="C80" s="923">
        <f>+C47</f>
        <v>0</v>
      </c>
      <c r="D80" s="923">
        <v>0</v>
      </c>
      <c r="E80" s="923">
        <v>0</v>
      </c>
    </row>
    <row r="81" spans="1:5" x14ac:dyDescent="0.25">
      <c r="A81" s="1316"/>
      <c r="B81" s="915"/>
      <c r="C81" s="923"/>
      <c r="D81" s="923"/>
      <c r="E81" s="923"/>
    </row>
    <row r="82" spans="1:5" x14ac:dyDescent="0.25">
      <c r="A82" s="914"/>
      <c r="B82" s="915" t="s">
        <v>1085</v>
      </c>
      <c r="C82" s="923">
        <f>+C17</f>
        <v>0</v>
      </c>
      <c r="D82" s="923">
        <f>+D17</f>
        <v>83732426.159999996</v>
      </c>
      <c r="E82" s="923">
        <f>+E17</f>
        <v>83732426.159999996</v>
      </c>
    </row>
    <row r="83" spans="1:5" x14ac:dyDescent="0.25">
      <c r="A83" s="914"/>
      <c r="B83" s="915"/>
      <c r="C83" s="923" t="s">
        <v>331</v>
      </c>
      <c r="D83" s="923" t="s">
        <v>331</v>
      </c>
      <c r="E83" s="923" t="s">
        <v>331</v>
      </c>
    </row>
    <row r="84" spans="1:5" x14ac:dyDescent="0.25">
      <c r="A84" s="914"/>
      <c r="B84" s="915" t="s">
        <v>1063</v>
      </c>
      <c r="C84" s="924"/>
      <c r="D84" s="930">
        <f>+D21</f>
        <v>0</v>
      </c>
      <c r="E84" s="930">
        <f>+E21</f>
        <v>0</v>
      </c>
    </row>
    <row r="85" spans="1:5" x14ac:dyDescent="0.25">
      <c r="A85" s="914"/>
      <c r="B85" s="915"/>
      <c r="C85" s="923"/>
      <c r="D85" s="923"/>
      <c r="E85" s="923"/>
    </row>
    <row r="86" spans="1:5" ht="19.5" x14ac:dyDescent="0.25">
      <c r="A86" s="1313"/>
      <c r="B86" s="747" t="s">
        <v>1086</v>
      </c>
      <c r="C86" s="925">
        <f>+C76+C78-C82+C84</f>
        <v>0</v>
      </c>
      <c r="D86" s="925">
        <f>+D76+D78-D82+D84</f>
        <v>15167573.840000004</v>
      </c>
      <c r="E86" s="925">
        <f>+E76+E78-E82+E84</f>
        <v>15167573.840000004</v>
      </c>
    </row>
    <row r="87" spans="1:5" x14ac:dyDescent="0.25">
      <c r="A87" s="1313"/>
      <c r="B87" s="767"/>
      <c r="C87" s="926"/>
      <c r="D87" s="926"/>
      <c r="E87" s="926"/>
    </row>
    <row r="88" spans="1:5" ht="19.5" x14ac:dyDescent="0.25">
      <c r="A88" s="1313"/>
      <c r="B88" s="747" t="s">
        <v>1087</v>
      </c>
      <c r="C88" s="927">
        <f>+C86-C78</f>
        <v>0</v>
      </c>
      <c r="D88" s="927">
        <f>+D86-D78</f>
        <v>15167573.840000004</v>
      </c>
      <c r="E88" s="927">
        <f>+E86-E78</f>
        <v>15167573.840000004</v>
      </c>
    </row>
    <row r="89" spans="1:5" ht="15.75" thickBot="1" x14ac:dyDescent="0.3">
      <c r="A89" s="1314"/>
      <c r="B89" s="768"/>
      <c r="C89" s="768"/>
      <c r="D89" s="768"/>
      <c r="E89" s="768"/>
    </row>
  </sheetData>
  <mergeCells count="42">
    <mergeCell ref="A43:A44"/>
    <mergeCell ref="A45:A47"/>
    <mergeCell ref="A1:E1"/>
    <mergeCell ref="A39:B40"/>
    <mergeCell ref="C39:C40"/>
    <mergeCell ref="D39:D40"/>
    <mergeCell ref="A32:A34"/>
    <mergeCell ref="A5:E5"/>
    <mergeCell ref="A23:A26"/>
    <mergeCell ref="A29:E29"/>
    <mergeCell ref="A30:B30"/>
    <mergeCell ref="A7:B8"/>
    <mergeCell ref="D7:D8"/>
    <mergeCell ref="A4:E4"/>
    <mergeCell ref="A3:E3"/>
    <mergeCell ref="A2:E2"/>
    <mergeCell ref="A49:A50"/>
    <mergeCell ref="B49:B50"/>
    <mergeCell ref="C49:C50"/>
    <mergeCell ref="D49:D50"/>
    <mergeCell ref="E49:E50"/>
    <mergeCell ref="A55:B56"/>
    <mergeCell ref="D55:D56"/>
    <mergeCell ref="A57:B57"/>
    <mergeCell ref="A58:A59"/>
    <mergeCell ref="B58:B59"/>
    <mergeCell ref="C58:C59"/>
    <mergeCell ref="D58:D59"/>
    <mergeCell ref="A68:A71"/>
    <mergeCell ref="A73:B74"/>
    <mergeCell ref="C73:C74"/>
    <mergeCell ref="D73:D74"/>
    <mergeCell ref="E58:E59"/>
    <mergeCell ref="A60:A63"/>
    <mergeCell ref="A86:A89"/>
    <mergeCell ref="E76:E77"/>
    <mergeCell ref="A78:A81"/>
    <mergeCell ref="A75:B75"/>
    <mergeCell ref="A76:A77"/>
    <mergeCell ref="B76:B77"/>
    <mergeCell ref="C76:C77"/>
    <mergeCell ref="D76:D77"/>
  </mergeCells>
  <printOptions horizontalCentered="1"/>
  <pageMargins left="0.23622047244094491" right="0.23622047244094491" top="0.43307086614173229" bottom="0.43307086614173229" header="0.31496062992125984" footer="0.31496062992125984"/>
  <pageSetup scale="97" orientation="portrait" r:id="rId1"/>
  <rowBreaks count="1" manualBreakCount="1">
    <brk id="52" max="4" man="1"/>
  </row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FF0066"/>
  </sheetPr>
  <dimension ref="A1:D94"/>
  <sheetViews>
    <sheetView zoomScaleNormal="100" zoomScaleSheetLayoutView="100" workbookViewId="0">
      <selection sqref="A1:D102"/>
    </sheetView>
  </sheetViews>
  <sheetFormatPr baseColWidth="10" defaultColWidth="11.28515625" defaultRowHeight="16.5" x14ac:dyDescent="0.3"/>
  <cols>
    <col min="1" max="1" width="4" style="7" bestFit="1" customWidth="1"/>
    <col min="2" max="2" width="37" style="3" customWidth="1"/>
    <col min="3" max="3" width="36.28515625" style="3" customWidth="1"/>
    <col min="4" max="4" width="21.28515625" style="3" customWidth="1"/>
    <col min="5" max="16384" width="11.28515625" style="3"/>
  </cols>
  <sheetData>
    <row r="1" spans="1:4" x14ac:dyDescent="0.3">
      <c r="A1" s="1033" t="s">
        <v>94</v>
      </c>
      <c r="B1" s="1033"/>
      <c r="C1" s="1033"/>
      <c r="D1" s="1033"/>
    </row>
    <row r="2" spans="1:4" x14ac:dyDescent="0.3">
      <c r="A2" s="1338" t="s">
        <v>1088</v>
      </c>
      <c r="B2" s="1338"/>
      <c r="C2" s="1338"/>
      <c r="D2" s="1338"/>
    </row>
    <row r="3" spans="1:4" x14ac:dyDescent="0.3">
      <c r="A3" s="1034" t="str">
        <f>'ETCA-I-01'!A3:G3</f>
        <v>Consejo Estatal de Concertacion para la Obra Publica</v>
      </c>
      <c r="B3" s="1034"/>
      <c r="C3" s="1034"/>
      <c r="D3" s="1034"/>
    </row>
    <row r="4" spans="1:4" x14ac:dyDescent="0.3">
      <c r="A4" s="1338" t="str">
        <f>'ETCA-I-01'!A4:G4</f>
        <v>Al 31 Diciembre de 2016</v>
      </c>
      <c r="B4" s="1338"/>
      <c r="C4" s="1338"/>
      <c r="D4" s="1338"/>
    </row>
    <row r="5" spans="1:4" x14ac:dyDescent="0.3">
      <c r="A5" s="38"/>
      <c r="B5" s="1338" t="s">
        <v>1089</v>
      </c>
      <c r="C5" s="1338"/>
      <c r="D5" s="68"/>
    </row>
    <row r="6" spans="1:4" ht="6.75" customHeight="1" x14ac:dyDescent="0.3"/>
    <row r="7" spans="1:4" s="34" customFormat="1" ht="11.25" customHeight="1" x14ac:dyDescent="0.25">
      <c r="A7" s="1336" t="s">
        <v>1090</v>
      </c>
      <c r="B7" s="1336"/>
      <c r="C7" s="1336" t="s">
        <v>1091</v>
      </c>
      <c r="D7" s="1336" t="s">
        <v>1092</v>
      </c>
    </row>
    <row r="8" spans="1:4" s="34" customFormat="1" ht="11.25" customHeight="1" x14ac:dyDescent="0.25">
      <c r="A8" s="1337"/>
      <c r="B8" s="1337"/>
      <c r="C8" s="1337"/>
      <c r="D8" s="1337"/>
    </row>
    <row r="9" spans="1:4" s="34" customFormat="1" ht="24" customHeight="1" x14ac:dyDescent="0.25">
      <c r="A9" s="39"/>
      <c r="B9" s="48" t="s">
        <v>1093</v>
      </c>
      <c r="C9" s="40"/>
      <c r="D9" s="41"/>
    </row>
    <row r="10" spans="1:4" x14ac:dyDescent="0.3">
      <c r="B10" s="1019"/>
      <c r="C10" s="1021"/>
      <c r="D10" s="1020"/>
    </row>
    <row r="11" spans="1:4" ht="24" x14ac:dyDescent="0.3">
      <c r="A11" s="7">
        <f t="shared" ref="A11:A47" si="0">+A10+1</f>
        <v>1</v>
      </c>
      <c r="B11" s="1029" t="s">
        <v>2267</v>
      </c>
      <c r="C11" s="1021" t="s">
        <v>2268</v>
      </c>
      <c r="D11" s="1020">
        <v>4280.3999999999996</v>
      </c>
    </row>
    <row r="12" spans="1:4" ht="24" x14ac:dyDescent="0.3">
      <c r="A12" s="7">
        <f t="shared" si="0"/>
        <v>2</v>
      </c>
      <c r="B12" s="1029" t="s">
        <v>2269</v>
      </c>
      <c r="C12" s="1021" t="s">
        <v>2268</v>
      </c>
      <c r="D12" s="1020">
        <v>3468.4</v>
      </c>
    </row>
    <row r="13" spans="1:4" ht="24" x14ac:dyDescent="0.3">
      <c r="A13" s="7">
        <f t="shared" si="0"/>
        <v>3</v>
      </c>
      <c r="B13" s="1029" t="s">
        <v>2270</v>
      </c>
      <c r="C13" s="1021" t="s">
        <v>2268</v>
      </c>
      <c r="D13" s="1020">
        <v>3468.4</v>
      </c>
    </row>
    <row r="14" spans="1:4" ht="24" x14ac:dyDescent="0.3">
      <c r="A14" s="7">
        <f t="shared" si="0"/>
        <v>4</v>
      </c>
      <c r="B14" s="1029" t="s">
        <v>2271</v>
      </c>
      <c r="C14" s="1021" t="s">
        <v>2272</v>
      </c>
      <c r="D14" s="1020">
        <v>6136.4</v>
      </c>
    </row>
    <row r="15" spans="1:4" x14ac:dyDescent="0.3">
      <c r="A15" s="7">
        <f t="shared" si="0"/>
        <v>5</v>
      </c>
      <c r="B15" s="1029" t="s">
        <v>2273</v>
      </c>
      <c r="C15" s="1021" t="s">
        <v>2274</v>
      </c>
      <c r="D15" s="1020">
        <v>312300</v>
      </c>
    </row>
    <row r="16" spans="1:4" x14ac:dyDescent="0.3">
      <c r="A16" s="7">
        <f t="shared" si="0"/>
        <v>6</v>
      </c>
      <c r="B16" s="1029" t="s">
        <v>2275</v>
      </c>
      <c r="C16" s="1021" t="s">
        <v>2276</v>
      </c>
      <c r="D16" s="1020">
        <v>312300</v>
      </c>
    </row>
    <row r="17" spans="1:4" x14ac:dyDescent="0.3">
      <c r="A17" s="7">
        <f t="shared" si="0"/>
        <v>7</v>
      </c>
      <c r="B17" s="1029" t="s">
        <v>2277</v>
      </c>
      <c r="C17" s="1021" t="s">
        <v>2278</v>
      </c>
      <c r="D17" s="1020">
        <v>312300</v>
      </c>
    </row>
    <row r="18" spans="1:4" ht="24" x14ac:dyDescent="0.3">
      <c r="A18" s="7">
        <f t="shared" si="0"/>
        <v>8</v>
      </c>
      <c r="B18" s="1030" t="s">
        <v>2279</v>
      </c>
      <c r="C18" s="1021" t="s">
        <v>2280</v>
      </c>
      <c r="D18" s="1020">
        <v>5000</v>
      </c>
    </row>
    <row r="19" spans="1:4" ht="24" x14ac:dyDescent="0.3">
      <c r="A19" s="7">
        <f t="shared" si="0"/>
        <v>9</v>
      </c>
      <c r="B19" s="1030" t="s">
        <v>2281</v>
      </c>
      <c r="C19" s="1021" t="s">
        <v>2280</v>
      </c>
      <c r="D19" s="1020">
        <v>5000</v>
      </c>
    </row>
    <row r="20" spans="1:4" ht="24" x14ac:dyDescent="0.3">
      <c r="A20" s="7">
        <f t="shared" si="0"/>
        <v>10</v>
      </c>
      <c r="B20" s="1030" t="s">
        <v>2282</v>
      </c>
      <c r="C20" s="1021" t="s">
        <v>2283</v>
      </c>
      <c r="D20" s="1020">
        <v>8800</v>
      </c>
    </row>
    <row r="21" spans="1:4" ht="24" x14ac:dyDescent="0.3">
      <c r="A21" s="7">
        <f t="shared" si="0"/>
        <v>11</v>
      </c>
      <c r="B21" s="1030" t="s">
        <v>2284</v>
      </c>
      <c r="C21" s="1021" t="s">
        <v>2285</v>
      </c>
      <c r="D21" s="1020">
        <v>3132</v>
      </c>
    </row>
    <row r="22" spans="1:4" ht="24" x14ac:dyDescent="0.3">
      <c r="A22" s="7">
        <f t="shared" si="0"/>
        <v>12</v>
      </c>
      <c r="B22" s="1030" t="s">
        <v>2286</v>
      </c>
      <c r="C22" s="1021" t="s">
        <v>2285</v>
      </c>
      <c r="D22" s="1020">
        <v>3132</v>
      </c>
    </row>
    <row r="23" spans="1:4" ht="24" x14ac:dyDescent="0.3">
      <c r="A23" s="7">
        <f t="shared" si="0"/>
        <v>13</v>
      </c>
      <c r="B23" s="1030" t="s">
        <v>2287</v>
      </c>
      <c r="C23" s="1021" t="s">
        <v>2285</v>
      </c>
      <c r="D23" s="1020">
        <v>3132</v>
      </c>
    </row>
    <row r="24" spans="1:4" ht="24" x14ac:dyDescent="0.3">
      <c r="A24" s="7">
        <f t="shared" si="0"/>
        <v>14</v>
      </c>
      <c r="B24" s="1030" t="s">
        <v>2288</v>
      </c>
      <c r="C24" s="1021" t="s">
        <v>2285</v>
      </c>
      <c r="D24" s="1020">
        <v>3132</v>
      </c>
    </row>
    <row r="25" spans="1:4" ht="24" x14ac:dyDescent="0.3">
      <c r="A25" s="7">
        <f t="shared" si="0"/>
        <v>15</v>
      </c>
      <c r="B25" s="1030" t="s">
        <v>2289</v>
      </c>
      <c r="C25" s="1021" t="s">
        <v>2285</v>
      </c>
      <c r="D25" s="1020">
        <v>3132</v>
      </c>
    </row>
    <row r="26" spans="1:4" ht="24" x14ac:dyDescent="0.3">
      <c r="A26" s="7">
        <f t="shared" si="0"/>
        <v>16</v>
      </c>
      <c r="B26" s="1030" t="s">
        <v>2290</v>
      </c>
      <c r="C26" s="1021" t="s">
        <v>2285</v>
      </c>
      <c r="D26" s="1020">
        <v>3132</v>
      </c>
    </row>
    <row r="27" spans="1:4" ht="24" x14ac:dyDescent="0.3">
      <c r="A27" s="7">
        <f t="shared" si="0"/>
        <v>17</v>
      </c>
      <c r="B27" s="1030" t="s">
        <v>2291</v>
      </c>
      <c r="C27" s="1021" t="s">
        <v>2292</v>
      </c>
      <c r="D27" s="1020">
        <v>4872</v>
      </c>
    </row>
    <row r="28" spans="1:4" ht="24" x14ac:dyDescent="0.3">
      <c r="A28" s="7">
        <f t="shared" si="0"/>
        <v>18</v>
      </c>
      <c r="B28" s="1030" t="s">
        <v>2293</v>
      </c>
      <c r="C28" s="1021" t="s">
        <v>2294</v>
      </c>
      <c r="D28" s="1020">
        <v>5626</v>
      </c>
    </row>
    <row r="29" spans="1:4" ht="24" x14ac:dyDescent="0.3">
      <c r="A29" s="7">
        <f t="shared" si="0"/>
        <v>19</v>
      </c>
      <c r="B29" s="1030" t="s">
        <v>2295</v>
      </c>
      <c r="C29" s="1021" t="s">
        <v>2294</v>
      </c>
      <c r="D29" s="1020">
        <v>5626</v>
      </c>
    </row>
    <row r="30" spans="1:4" ht="24" x14ac:dyDescent="0.3">
      <c r="A30" s="7">
        <f t="shared" si="0"/>
        <v>20</v>
      </c>
      <c r="B30" s="1030" t="s">
        <v>2296</v>
      </c>
      <c r="C30" s="1021" t="s">
        <v>2294</v>
      </c>
      <c r="D30" s="1020">
        <v>5626</v>
      </c>
    </row>
    <row r="31" spans="1:4" ht="24" x14ac:dyDescent="0.3">
      <c r="A31" s="7">
        <f t="shared" si="0"/>
        <v>21</v>
      </c>
      <c r="B31" s="1030" t="s">
        <v>2297</v>
      </c>
      <c r="C31" s="1021" t="s">
        <v>2294</v>
      </c>
      <c r="D31" s="1020">
        <v>5626</v>
      </c>
    </row>
    <row r="32" spans="1:4" ht="24" x14ac:dyDescent="0.3">
      <c r="A32" s="7">
        <f t="shared" si="0"/>
        <v>22</v>
      </c>
      <c r="B32" s="1030" t="s">
        <v>2298</v>
      </c>
      <c r="C32" s="1021" t="s">
        <v>2294</v>
      </c>
      <c r="D32" s="1020">
        <v>5626</v>
      </c>
    </row>
    <row r="33" spans="1:4" ht="24" x14ac:dyDescent="0.3">
      <c r="A33" s="7">
        <f t="shared" si="0"/>
        <v>23</v>
      </c>
      <c r="B33" s="1030" t="s">
        <v>2299</v>
      </c>
      <c r="C33" s="1021" t="s">
        <v>2294</v>
      </c>
      <c r="D33" s="1020">
        <v>5626</v>
      </c>
    </row>
    <row r="34" spans="1:4" ht="24" x14ac:dyDescent="0.3">
      <c r="A34" s="7">
        <f t="shared" si="0"/>
        <v>24</v>
      </c>
      <c r="B34" s="1029" t="s">
        <v>2300</v>
      </c>
      <c r="C34" s="1021" t="s">
        <v>2294</v>
      </c>
      <c r="D34" s="1020">
        <v>5626</v>
      </c>
    </row>
    <row r="35" spans="1:4" x14ac:dyDescent="0.3">
      <c r="A35" s="7">
        <f t="shared" si="0"/>
        <v>25</v>
      </c>
      <c r="B35" s="1030" t="s">
        <v>2301</v>
      </c>
      <c r="C35" s="1021" t="s">
        <v>2302</v>
      </c>
      <c r="D35" s="1020">
        <v>12699</v>
      </c>
    </row>
    <row r="36" spans="1:4" x14ac:dyDescent="0.3">
      <c r="A36" s="7">
        <f t="shared" si="0"/>
        <v>26</v>
      </c>
      <c r="B36" s="1030" t="s">
        <v>2303</v>
      </c>
      <c r="C36" s="1021" t="s">
        <v>2302</v>
      </c>
      <c r="D36" s="1020">
        <v>12699</v>
      </c>
    </row>
    <row r="37" spans="1:4" ht="24" x14ac:dyDescent="0.3">
      <c r="A37" s="7">
        <f t="shared" si="0"/>
        <v>27</v>
      </c>
      <c r="B37" s="1030" t="s">
        <v>2304</v>
      </c>
      <c r="C37" s="1021" t="s">
        <v>2305</v>
      </c>
      <c r="D37" s="1020">
        <v>6032</v>
      </c>
    </row>
    <row r="38" spans="1:4" ht="24" x14ac:dyDescent="0.3">
      <c r="A38" s="7">
        <f t="shared" si="0"/>
        <v>28</v>
      </c>
      <c r="B38" s="1030" t="s">
        <v>2306</v>
      </c>
      <c r="C38" s="1021" t="s">
        <v>2305</v>
      </c>
      <c r="D38" s="1020">
        <v>6032</v>
      </c>
    </row>
    <row r="39" spans="1:4" ht="24" x14ac:dyDescent="0.3">
      <c r="A39" s="7">
        <f t="shared" si="0"/>
        <v>29</v>
      </c>
      <c r="B39" s="1030" t="s">
        <v>2307</v>
      </c>
      <c r="C39" s="1021" t="s">
        <v>2305</v>
      </c>
      <c r="D39" s="1020">
        <v>6032</v>
      </c>
    </row>
    <row r="40" spans="1:4" ht="24" x14ac:dyDescent="0.3">
      <c r="A40" s="7">
        <f t="shared" si="0"/>
        <v>30</v>
      </c>
      <c r="B40" s="1029" t="s">
        <v>2308</v>
      </c>
      <c r="C40" s="1021" t="s">
        <v>2305</v>
      </c>
      <c r="D40" s="1020">
        <v>6032</v>
      </c>
    </row>
    <row r="41" spans="1:4" ht="24" x14ac:dyDescent="0.3">
      <c r="A41" s="7">
        <f t="shared" si="0"/>
        <v>31</v>
      </c>
      <c r="B41" s="1030" t="s">
        <v>2309</v>
      </c>
      <c r="C41" s="1021" t="s">
        <v>2310</v>
      </c>
      <c r="D41" s="1020">
        <v>6032</v>
      </c>
    </row>
    <row r="42" spans="1:4" ht="24" x14ac:dyDescent="0.3">
      <c r="A42" s="7">
        <f t="shared" si="0"/>
        <v>32</v>
      </c>
      <c r="B42" s="1030" t="s">
        <v>2311</v>
      </c>
      <c r="C42" s="1021" t="s">
        <v>2310</v>
      </c>
      <c r="D42" s="1020">
        <v>6032</v>
      </c>
    </row>
    <row r="43" spans="1:4" ht="24" x14ac:dyDescent="0.3">
      <c r="A43" s="7">
        <f t="shared" si="0"/>
        <v>33</v>
      </c>
      <c r="B43" s="1030" t="s">
        <v>2312</v>
      </c>
      <c r="C43" s="1021" t="s">
        <v>2268</v>
      </c>
      <c r="D43" s="1020">
        <v>3828</v>
      </c>
    </row>
    <row r="44" spans="1:4" ht="24" x14ac:dyDescent="0.3">
      <c r="A44" s="7">
        <f t="shared" si="0"/>
        <v>34</v>
      </c>
      <c r="B44" s="1030" t="s">
        <v>2313</v>
      </c>
      <c r="C44" s="1021" t="s">
        <v>2268</v>
      </c>
      <c r="D44" s="1020">
        <v>3828</v>
      </c>
    </row>
    <row r="45" spans="1:4" ht="24" x14ac:dyDescent="0.3">
      <c r="A45" s="7">
        <f t="shared" si="0"/>
        <v>35</v>
      </c>
      <c r="B45" s="1030" t="s">
        <v>2314</v>
      </c>
      <c r="C45" s="1021" t="s">
        <v>2268</v>
      </c>
      <c r="D45" s="1020">
        <v>3828</v>
      </c>
    </row>
    <row r="46" spans="1:4" ht="24" x14ac:dyDescent="0.3">
      <c r="A46" s="7">
        <f t="shared" si="0"/>
        <v>36</v>
      </c>
      <c r="B46" s="1029" t="s">
        <v>2315</v>
      </c>
      <c r="C46" s="1021" t="s">
        <v>2268</v>
      </c>
      <c r="D46" s="1020">
        <v>3828</v>
      </c>
    </row>
    <row r="47" spans="1:4" x14ac:dyDescent="0.3">
      <c r="A47" s="7">
        <f t="shared" si="0"/>
        <v>37</v>
      </c>
      <c r="B47" s="1030" t="s">
        <v>2316</v>
      </c>
      <c r="C47" s="1021" t="s">
        <v>2317</v>
      </c>
      <c r="D47" s="1020">
        <v>4812.1000000000004</v>
      </c>
    </row>
    <row r="48" spans="1:4" x14ac:dyDescent="0.3">
      <c r="A48" s="7">
        <f t="shared" ref="A48:A85" si="1">+A47+1</f>
        <v>38</v>
      </c>
      <c r="B48" s="1029" t="s">
        <v>2318</v>
      </c>
      <c r="C48" s="1021" t="s">
        <v>2319</v>
      </c>
      <c r="D48" s="1020">
        <v>8123.03</v>
      </c>
    </row>
    <row r="49" spans="1:4" x14ac:dyDescent="0.3">
      <c r="A49" s="7">
        <f t="shared" si="1"/>
        <v>39</v>
      </c>
      <c r="B49" s="1030" t="s">
        <v>2320</v>
      </c>
      <c r="C49" s="1021" t="s">
        <v>2321</v>
      </c>
      <c r="D49" s="1020">
        <v>19866.5196</v>
      </c>
    </row>
    <row r="50" spans="1:4" x14ac:dyDescent="0.3">
      <c r="A50" s="7">
        <f t="shared" si="1"/>
        <v>40</v>
      </c>
      <c r="B50" s="1030" t="s">
        <v>2322</v>
      </c>
      <c r="C50" s="1021" t="s">
        <v>2321</v>
      </c>
      <c r="D50" s="1020">
        <v>19866.5196</v>
      </c>
    </row>
    <row r="51" spans="1:4" x14ac:dyDescent="0.3">
      <c r="A51" s="7">
        <f t="shared" si="1"/>
        <v>41</v>
      </c>
      <c r="B51" s="1029" t="s">
        <v>2323</v>
      </c>
      <c r="C51" s="1021" t="s">
        <v>2321</v>
      </c>
      <c r="D51" s="1020">
        <v>19866.5196</v>
      </c>
    </row>
    <row r="52" spans="1:4" x14ac:dyDescent="0.3">
      <c r="A52" s="7">
        <f t="shared" si="1"/>
        <v>42</v>
      </c>
      <c r="B52" s="1030" t="s">
        <v>2324</v>
      </c>
      <c r="C52" s="1021" t="s">
        <v>2325</v>
      </c>
      <c r="D52" s="1020">
        <v>3212.3184000000001</v>
      </c>
    </row>
    <row r="53" spans="1:4" x14ac:dyDescent="0.3">
      <c r="A53" s="7">
        <f t="shared" si="1"/>
        <v>43</v>
      </c>
      <c r="B53" s="1029" t="s">
        <v>2326</v>
      </c>
      <c r="C53" s="1021" t="s">
        <v>2325</v>
      </c>
      <c r="D53" s="1020">
        <v>3212.3184000000001</v>
      </c>
    </row>
    <row r="54" spans="1:4" x14ac:dyDescent="0.3">
      <c r="A54" s="7">
        <f t="shared" si="1"/>
        <v>44</v>
      </c>
      <c r="B54" s="1030" t="s">
        <v>2327</v>
      </c>
      <c r="C54" s="1021" t="s">
        <v>2325</v>
      </c>
      <c r="D54" s="1020">
        <v>3212.3184000000001</v>
      </c>
    </row>
    <row r="55" spans="1:4" x14ac:dyDescent="0.3">
      <c r="A55" s="7">
        <f t="shared" si="1"/>
        <v>45</v>
      </c>
      <c r="B55" s="1030" t="s">
        <v>2328</v>
      </c>
      <c r="C55" s="1021" t="s">
        <v>2329</v>
      </c>
      <c r="D55" s="1020">
        <v>23559.599999999999</v>
      </c>
    </row>
    <row r="56" spans="1:4" x14ac:dyDescent="0.3">
      <c r="A56" s="7">
        <f t="shared" si="1"/>
        <v>46</v>
      </c>
      <c r="B56" s="1029" t="s">
        <v>2330</v>
      </c>
      <c r="C56" s="1021" t="s">
        <v>2329</v>
      </c>
      <c r="D56" s="1020">
        <v>23559.599999999999</v>
      </c>
    </row>
    <row r="57" spans="1:4" x14ac:dyDescent="0.3">
      <c r="A57" s="7">
        <f t="shared" si="1"/>
        <v>47</v>
      </c>
      <c r="B57" s="1030" t="s">
        <v>2331</v>
      </c>
      <c r="C57" s="1021" t="s">
        <v>2332</v>
      </c>
      <c r="D57" s="1020">
        <v>48999.003199999999</v>
      </c>
    </row>
    <row r="58" spans="1:4" x14ac:dyDescent="0.3">
      <c r="A58" s="7">
        <f t="shared" si="1"/>
        <v>48</v>
      </c>
      <c r="B58" s="1029" t="s">
        <v>2333</v>
      </c>
      <c r="C58" s="1021" t="s">
        <v>2334</v>
      </c>
      <c r="D58" s="1020">
        <v>27999.001199999999</v>
      </c>
    </row>
    <row r="59" spans="1:4" ht="24" x14ac:dyDescent="0.3">
      <c r="A59" s="7">
        <f t="shared" si="1"/>
        <v>49</v>
      </c>
      <c r="B59" s="1029" t="s">
        <v>2335</v>
      </c>
      <c r="C59" s="1021" t="s">
        <v>2336</v>
      </c>
      <c r="D59" s="1020">
        <v>16820</v>
      </c>
    </row>
    <row r="60" spans="1:4" ht="24" x14ac:dyDescent="0.3">
      <c r="A60" s="7">
        <f t="shared" si="1"/>
        <v>50</v>
      </c>
      <c r="B60" s="1029" t="s">
        <v>2337</v>
      </c>
      <c r="C60" s="1021" t="s">
        <v>2268</v>
      </c>
      <c r="D60" s="1020">
        <v>5208.3999999999996</v>
      </c>
    </row>
    <row r="61" spans="1:4" x14ac:dyDescent="0.3">
      <c r="A61" s="7">
        <f t="shared" si="1"/>
        <v>51</v>
      </c>
      <c r="B61" s="1029" t="s">
        <v>2338</v>
      </c>
      <c r="C61" s="1021" t="s">
        <v>2339</v>
      </c>
      <c r="D61" s="1020">
        <v>4812.1000000000004</v>
      </c>
    </row>
    <row r="62" spans="1:4" ht="24" x14ac:dyDescent="0.3">
      <c r="A62" s="7">
        <f t="shared" si="1"/>
        <v>52</v>
      </c>
      <c r="B62" s="1030" t="s">
        <v>2340</v>
      </c>
      <c r="C62" s="1021" t="s">
        <v>2266</v>
      </c>
      <c r="D62" s="1020">
        <v>5220</v>
      </c>
    </row>
    <row r="63" spans="1:4" ht="24" x14ac:dyDescent="0.3">
      <c r="A63" s="7">
        <f t="shared" si="1"/>
        <v>53</v>
      </c>
      <c r="B63" s="1030" t="s">
        <v>2341</v>
      </c>
      <c r="C63" s="1021" t="s">
        <v>2342</v>
      </c>
      <c r="D63" s="1020">
        <v>33573.879999999997</v>
      </c>
    </row>
    <row r="64" spans="1:4" ht="24" x14ac:dyDescent="0.3">
      <c r="A64" s="7">
        <f t="shared" si="1"/>
        <v>54</v>
      </c>
      <c r="B64" s="1029" t="s">
        <v>2343</v>
      </c>
      <c r="C64" s="1021" t="s">
        <v>2342</v>
      </c>
      <c r="D64" s="1020">
        <v>33573.879999999997</v>
      </c>
    </row>
    <row r="65" spans="1:4" ht="24" x14ac:dyDescent="0.3">
      <c r="A65" s="7">
        <f t="shared" si="1"/>
        <v>55</v>
      </c>
      <c r="B65" s="1030" t="s">
        <v>2344</v>
      </c>
      <c r="C65" s="1021" t="s">
        <v>2342</v>
      </c>
      <c r="D65" s="1020">
        <v>33573.879999999997</v>
      </c>
    </row>
    <row r="66" spans="1:4" ht="24" x14ac:dyDescent="0.3">
      <c r="A66" s="7">
        <f t="shared" si="1"/>
        <v>56</v>
      </c>
      <c r="B66" s="1030" t="s">
        <v>2345</v>
      </c>
      <c r="C66" s="1021" t="s">
        <v>2346</v>
      </c>
      <c r="D66" s="1020">
        <v>27479.24</v>
      </c>
    </row>
    <row r="67" spans="1:4" ht="24" x14ac:dyDescent="0.3">
      <c r="A67" s="7">
        <f t="shared" si="1"/>
        <v>57</v>
      </c>
      <c r="B67" s="1029" t="s">
        <v>2347</v>
      </c>
      <c r="C67" s="1021" t="s">
        <v>2348</v>
      </c>
      <c r="D67" s="1020">
        <v>10005</v>
      </c>
    </row>
    <row r="68" spans="1:4" ht="24" x14ac:dyDescent="0.3">
      <c r="A68" s="7">
        <f t="shared" si="1"/>
        <v>58</v>
      </c>
      <c r="B68" s="1029" t="s">
        <v>2349</v>
      </c>
      <c r="C68" s="1021" t="s">
        <v>2348</v>
      </c>
      <c r="D68" s="1020">
        <v>10005</v>
      </c>
    </row>
    <row r="69" spans="1:4" ht="24" x14ac:dyDescent="0.3">
      <c r="A69" s="7">
        <f t="shared" si="1"/>
        <v>59</v>
      </c>
      <c r="B69" s="1030" t="s">
        <v>2350</v>
      </c>
      <c r="C69" s="1021" t="s">
        <v>2351</v>
      </c>
      <c r="D69" s="1020">
        <v>4350</v>
      </c>
    </row>
    <row r="70" spans="1:4" ht="24" x14ac:dyDescent="0.3">
      <c r="A70" s="7">
        <f t="shared" si="1"/>
        <v>60</v>
      </c>
      <c r="B70" s="1029" t="s">
        <v>2352</v>
      </c>
      <c r="C70" s="1021" t="s">
        <v>2351</v>
      </c>
      <c r="D70" s="1020">
        <v>4350</v>
      </c>
    </row>
    <row r="71" spans="1:4" ht="24" x14ac:dyDescent="0.3">
      <c r="A71" s="7">
        <f t="shared" si="1"/>
        <v>61</v>
      </c>
      <c r="B71" s="1030" t="s">
        <v>2353</v>
      </c>
      <c r="C71" s="1021" t="s">
        <v>2354</v>
      </c>
      <c r="D71" s="1020">
        <v>5684</v>
      </c>
    </row>
    <row r="72" spans="1:4" ht="24" x14ac:dyDescent="0.3">
      <c r="A72" s="7">
        <f t="shared" si="1"/>
        <v>62</v>
      </c>
      <c r="B72" s="1030" t="s">
        <v>2355</v>
      </c>
      <c r="C72" s="1021" t="s">
        <v>2351</v>
      </c>
      <c r="D72" s="1020">
        <v>4350</v>
      </c>
    </row>
    <row r="73" spans="1:4" ht="24" x14ac:dyDescent="0.3">
      <c r="A73" s="7">
        <f t="shared" si="1"/>
        <v>63</v>
      </c>
      <c r="B73" s="1029" t="s">
        <v>2356</v>
      </c>
      <c r="C73" s="1021" t="s">
        <v>2357</v>
      </c>
      <c r="D73" s="1020">
        <v>5162</v>
      </c>
    </row>
    <row r="74" spans="1:4" ht="24" x14ac:dyDescent="0.3">
      <c r="A74" s="7">
        <f t="shared" si="1"/>
        <v>64</v>
      </c>
      <c r="B74" s="1029" t="s">
        <v>2358</v>
      </c>
      <c r="C74" s="1021" t="s">
        <v>2351</v>
      </c>
      <c r="D74" s="1020">
        <v>4350</v>
      </c>
    </row>
    <row r="75" spans="1:4" ht="24" x14ac:dyDescent="0.3">
      <c r="A75" s="7">
        <f t="shared" si="1"/>
        <v>65</v>
      </c>
      <c r="B75" s="1030" t="s">
        <v>2359</v>
      </c>
      <c r="C75" s="1021" t="s">
        <v>2351</v>
      </c>
      <c r="D75" s="1020">
        <v>4350</v>
      </c>
    </row>
    <row r="76" spans="1:4" ht="24" x14ac:dyDescent="0.3">
      <c r="A76" s="7">
        <f t="shared" si="1"/>
        <v>66</v>
      </c>
      <c r="B76" s="1029" t="s">
        <v>2360</v>
      </c>
      <c r="C76" s="1021" t="s">
        <v>2357</v>
      </c>
      <c r="D76" s="1020">
        <v>5162</v>
      </c>
    </row>
    <row r="77" spans="1:4" ht="24" x14ac:dyDescent="0.3">
      <c r="A77" s="7">
        <f t="shared" si="1"/>
        <v>67</v>
      </c>
      <c r="B77" s="1030" t="s">
        <v>2361</v>
      </c>
      <c r="C77" s="1021" t="s">
        <v>2362</v>
      </c>
      <c r="D77" s="1020">
        <v>3596</v>
      </c>
    </row>
    <row r="78" spans="1:4" ht="24" x14ac:dyDescent="0.3">
      <c r="A78" s="7">
        <f t="shared" si="1"/>
        <v>68</v>
      </c>
      <c r="B78" s="1030" t="s">
        <v>2363</v>
      </c>
      <c r="C78" s="1021" t="s">
        <v>2362</v>
      </c>
      <c r="D78" s="1020">
        <v>3596</v>
      </c>
    </row>
    <row r="79" spans="1:4" ht="24" x14ac:dyDescent="0.3">
      <c r="A79" s="7">
        <f t="shared" si="1"/>
        <v>69</v>
      </c>
      <c r="B79" s="1029" t="s">
        <v>2364</v>
      </c>
      <c r="C79" s="1021" t="s">
        <v>2362</v>
      </c>
      <c r="D79" s="1020">
        <v>3596</v>
      </c>
    </row>
    <row r="80" spans="1:4" ht="24" x14ac:dyDescent="0.3">
      <c r="A80" s="7">
        <f t="shared" si="1"/>
        <v>70</v>
      </c>
      <c r="B80" s="1030" t="s">
        <v>2365</v>
      </c>
      <c r="C80" s="1021" t="s">
        <v>2362</v>
      </c>
      <c r="D80" s="1020">
        <v>3596</v>
      </c>
    </row>
    <row r="81" spans="1:4" x14ac:dyDescent="0.3">
      <c r="A81" s="7">
        <f t="shared" si="1"/>
        <v>71</v>
      </c>
      <c r="B81" s="1029" t="s">
        <v>2366</v>
      </c>
      <c r="C81" s="1021" t="s">
        <v>2367</v>
      </c>
      <c r="D81" s="1020">
        <v>3702.72</v>
      </c>
    </row>
    <row r="82" spans="1:4" x14ac:dyDescent="0.3">
      <c r="A82" s="7">
        <f t="shared" si="1"/>
        <v>72</v>
      </c>
      <c r="B82" s="1029" t="s">
        <v>2368</v>
      </c>
      <c r="C82" s="1021" t="s">
        <v>2369</v>
      </c>
      <c r="D82" s="1020">
        <v>11899</v>
      </c>
    </row>
    <row r="83" spans="1:4" ht="24" x14ac:dyDescent="0.3">
      <c r="A83" s="7">
        <f t="shared" si="1"/>
        <v>73</v>
      </c>
      <c r="B83" s="1030" t="s">
        <v>2370</v>
      </c>
      <c r="C83" s="1021" t="s">
        <v>2371</v>
      </c>
      <c r="D83" s="1022">
        <v>8200</v>
      </c>
    </row>
    <row r="84" spans="1:4" ht="24" x14ac:dyDescent="0.3">
      <c r="A84" s="7">
        <f t="shared" si="1"/>
        <v>74</v>
      </c>
      <c r="B84" s="1029" t="s">
        <v>2372</v>
      </c>
      <c r="C84" s="1021" t="s">
        <v>2266</v>
      </c>
      <c r="D84" s="1020">
        <v>5690</v>
      </c>
    </row>
    <row r="85" spans="1:4" ht="24" x14ac:dyDescent="0.3">
      <c r="A85" s="7">
        <f t="shared" si="1"/>
        <v>75</v>
      </c>
      <c r="B85" s="1029" t="s">
        <v>2373</v>
      </c>
      <c r="C85" s="1021" t="s">
        <v>2371</v>
      </c>
      <c r="D85" s="1020">
        <v>8200</v>
      </c>
    </row>
    <row r="86" spans="1:4" ht="24" x14ac:dyDescent="0.3">
      <c r="A86" s="7">
        <v>76</v>
      </c>
      <c r="B86" s="1029" t="s">
        <v>2374</v>
      </c>
      <c r="C86" s="1021" t="s">
        <v>2632</v>
      </c>
      <c r="D86" s="1022">
        <v>11579.26</v>
      </c>
    </row>
    <row r="87" spans="1:4" x14ac:dyDescent="0.3">
      <c r="A87" s="7">
        <v>77</v>
      </c>
      <c r="B87" s="1030" t="s">
        <v>2624</v>
      </c>
      <c r="C87" s="1021" t="s">
        <v>2633</v>
      </c>
      <c r="D87" s="1022">
        <v>19346.71</v>
      </c>
    </row>
    <row r="88" spans="1:4" x14ac:dyDescent="0.3">
      <c r="A88" s="7">
        <v>78</v>
      </c>
      <c r="B88" s="1029" t="s">
        <v>2625</v>
      </c>
      <c r="C88" s="1021" t="s">
        <v>2634</v>
      </c>
      <c r="D88" s="1022">
        <v>6367.21</v>
      </c>
    </row>
    <row r="89" spans="1:4" ht="24" x14ac:dyDescent="0.3">
      <c r="A89" s="7">
        <v>79</v>
      </c>
      <c r="B89" s="1029" t="s">
        <v>2626</v>
      </c>
      <c r="C89" s="1021" t="s">
        <v>2635</v>
      </c>
      <c r="D89" s="1022">
        <v>8700</v>
      </c>
    </row>
    <row r="90" spans="1:4" ht="24" x14ac:dyDescent="0.3">
      <c r="A90" s="7">
        <v>80</v>
      </c>
      <c r="B90" s="1029" t="s">
        <v>2627</v>
      </c>
      <c r="C90" s="1021" t="s">
        <v>2635</v>
      </c>
      <c r="D90" s="1022">
        <v>8700</v>
      </c>
    </row>
    <row r="91" spans="1:4" ht="24" x14ac:dyDescent="0.3">
      <c r="A91" s="7">
        <v>81</v>
      </c>
      <c r="B91" s="1030" t="s">
        <v>2628</v>
      </c>
      <c r="C91" s="1021" t="s">
        <v>2635</v>
      </c>
      <c r="D91" s="1022">
        <v>8700</v>
      </c>
    </row>
    <row r="92" spans="1:4" ht="24" x14ac:dyDescent="0.3">
      <c r="A92" s="7">
        <v>82</v>
      </c>
      <c r="B92" s="1029" t="s">
        <v>2629</v>
      </c>
      <c r="C92" s="1021" t="s">
        <v>2636</v>
      </c>
      <c r="D92" s="1022">
        <v>4408</v>
      </c>
    </row>
    <row r="93" spans="1:4" ht="24" x14ac:dyDescent="0.3">
      <c r="A93" s="7">
        <v>83</v>
      </c>
      <c r="B93" s="1029" t="s">
        <v>2630</v>
      </c>
      <c r="C93" s="1021" t="s">
        <v>2637</v>
      </c>
      <c r="D93" s="1022">
        <v>8352</v>
      </c>
    </row>
    <row r="94" spans="1:4" ht="24" x14ac:dyDescent="0.3">
      <c r="A94" s="7">
        <v>84</v>
      </c>
      <c r="B94" s="1029" t="s">
        <v>2631</v>
      </c>
      <c r="C94" s="1021" t="s">
        <v>2638</v>
      </c>
      <c r="D94" s="1020">
        <v>3120.4</v>
      </c>
    </row>
  </sheetData>
  <mergeCells count="8">
    <mergeCell ref="C7:C8"/>
    <mergeCell ref="D7:D8"/>
    <mergeCell ref="A1:D1"/>
    <mergeCell ref="A2:D2"/>
    <mergeCell ref="A3:D3"/>
    <mergeCell ref="A4:D4"/>
    <mergeCell ref="A7:B8"/>
    <mergeCell ref="B5:C5"/>
  </mergeCells>
  <printOptions horizontalCentered="1"/>
  <pageMargins left="0.39370078740157483" right="0.39370078740157483" top="0.74803149606299213" bottom="0.74803149606299213" header="0.31496062992125984" footer="0.31496062992125984"/>
  <pageSetup scale="90"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J38"/>
  <sheetViews>
    <sheetView view="pageBreakPreview" topLeftCell="A31" zoomScaleNormal="100" zoomScaleSheetLayoutView="100" workbookViewId="0">
      <selection activeCell="G30" sqref="G30"/>
    </sheetView>
  </sheetViews>
  <sheetFormatPr baseColWidth="10" defaultColWidth="11.28515625" defaultRowHeight="16.5" x14ac:dyDescent="0.3"/>
  <cols>
    <col min="1" max="1" width="3.7109375" style="152" customWidth="1"/>
    <col min="2" max="2" width="35.7109375" style="131" customWidth="1"/>
    <col min="3" max="3" width="26.7109375" style="131" customWidth="1"/>
    <col min="4" max="5" width="15.7109375" style="131" customWidth="1"/>
    <col min="6" max="16384" width="11.28515625" style="131"/>
  </cols>
  <sheetData>
    <row r="1" spans="1:5" x14ac:dyDescent="0.3">
      <c r="A1" s="1261" t="s">
        <v>1094</v>
      </c>
      <c r="B1" s="1261"/>
      <c r="C1" s="1261"/>
      <c r="D1" s="1261"/>
      <c r="E1" s="376"/>
    </row>
    <row r="2" spans="1:5" x14ac:dyDescent="0.3">
      <c r="A2" s="1265" t="s">
        <v>1095</v>
      </c>
      <c r="B2" s="1265"/>
      <c r="C2" s="1265"/>
      <c r="D2" s="1265"/>
      <c r="E2" s="1265"/>
    </row>
    <row r="3" spans="1:5" x14ac:dyDescent="0.3">
      <c r="A3" s="1341" t="str">
        <f>'ETCA-I-01'!A3:G3</f>
        <v>Consejo Estatal de Concertacion para la Obra Publica</v>
      </c>
      <c r="B3" s="1341"/>
      <c r="C3" s="1341"/>
      <c r="D3" s="1341"/>
      <c r="E3" s="1341"/>
    </row>
    <row r="4" spans="1:5" x14ac:dyDescent="0.3">
      <c r="A4" s="1342" t="str">
        <f>'ETCA-I-02'!A4:D4</f>
        <v>Del 01 de Enero al 31 de Diciembre de 2016</v>
      </c>
      <c r="B4" s="1342"/>
      <c r="C4" s="1342"/>
      <c r="D4" s="1342"/>
      <c r="E4" s="1342"/>
    </row>
    <row r="5" spans="1:5" x14ac:dyDescent="0.3">
      <c r="A5" s="902"/>
      <c r="B5" s="902"/>
      <c r="C5" s="902" t="s">
        <v>1096</v>
      </c>
      <c r="D5" s="75"/>
      <c r="E5" s="441"/>
    </row>
    <row r="6" spans="1:5" ht="6.75" customHeight="1" thickBot="1" x14ac:dyDescent="0.35"/>
    <row r="7" spans="1:5" s="233" customFormat="1" ht="30" customHeight="1" x14ac:dyDescent="0.25">
      <c r="A7" s="1266" t="s">
        <v>1097</v>
      </c>
      <c r="B7" s="1267"/>
      <c r="C7" s="442" t="s">
        <v>1098</v>
      </c>
      <c r="D7" s="905" t="s">
        <v>1099</v>
      </c>
      <c r="E7" s="907" t="s">
        <v>1100</v>
      </c>
    </row>
    <row r="8" spans="1:5" s="233" customFormat="1" ht="30" customHeight="1" thickBot="1" x14ac:dyDescent="0.3">
      <c r="A8" s="1268"/>
      <c r="B8" s="1269"/>
      <c r="C8" s="381" t="s">
        <v>955</v>
      </c>
      <c r="D8" s="381" t="s">
        <v>956</v>
      </c>
      <c r="E8" s="382" t="s">
        <v>1101</v>
      </c>
    </row>
    <row r="9" spans="1:5" s="233" customFormat="1" ht="12.75" customHeight="1" x14ac:dyDescent="0.25">
      <c r="A9" s="1270"/>
      <c r="B9" s="1339"/>
      <c r="C9" s="1271"/>
      <c r="D9" s="1271"/>
      <c r="E9" s="1340"/>
    </row>
    <row r="10" spans="1:5" s="233" customFormat="1" ht="20.25" customHeight="1" x14ac:dyDescent="0.25">
      <c r="A10" s="383">
        <v>1</v>
      </c>
      <c r="B10" s="443"/>
      <c r="C10" s="385"/>
      <c r="D10" s="386"/>
      <c r="E10" s="396" t="str">
        <f>IF(B10&lt;&gt;"",C10+D10,"")</f>
        <v/>
      </c>
    </row>
    <row r="11" spans="1:5" s="233" customFormat="1" ht="20.25" customHeight="1" x14ac:dyDescent="0.25">
      <c r="A11" s="383">
        <v>2</v>
      </c>
      <c r="B11" s="443" t="s">
        <v>1263</v>
      </c>
      <c r="C11" s="385"/>
      <c r="D11" s="386"/>
      <c r="E11" s="396">
        <f t="shared" ref="E11:E19" si="0">IF(B11&lt;&gt;"",C11+D11,"")</f>
        <v>0</v>
      </c>
    </row>
    <row r="12" spans="1:5" s="233" customFormat="1" ht="20.25" customHeight="1" x14ac:dyDescent="0.25">
      <c r="A12" s="383">
        <v>3</v>
      </c>
      <c r="B12" s="443"/>
      <c r="C12" s="385"/>
      <c r="D12" s="386"/>
      <c r="E12" s="396" t="str">
        <f t="shared" si="0"/>
        <v/>
      </c>
    </row>
    <row r="13" spans="1:5" s="233" customFormat="1" ht="20.25" customHeight="1" x14ac:dyDescent="0.25">
      <c r="A13" s="383">
        <v>4</v>
      </c>
      <c r="B13" s="443"/>
      <c r="C13" s="385"/>
      <c r="D13" s="386"/>
      <c r="E13" s="396" t="str">
        <f t="shared" si="0"/>
        <v/>
      </c>
    </row>
    <row r="14" spans="1:5" s="233" customFormat="1" ht="20.25" customHeight="1" x14ac:dyDescent="0.25">
      <c r="A14" s="383">
        <v>5</v>
      </c>
      <c r="B14" s="443"/>
      <c r="C14" s="385"/>
      <c r="D14" s="386"/>
      <c r="E14" s="396" t="str">
        <f t="shared" si="0"/>
        <v/>
      </c>
    </row>
    <row r="15" spans="1:5" s="233" customFormat="1" ht="20.25" customHeight="1" x14ac:dyDescent="0.25">
      <c r="A15" s="383">
        <v>6</v>
      </c>
      <c r="B15" s="443"/>
      <c r="C15" s="385"/>
      <c r="D15" s="386"/>
      <c r="E15" s="396" t="str">
        <f t="shared" si="0"/>
        <v/>
      </c>
    </row>
    <row r="16" spans="1:5" s="233" customFormat="1" ht="20.25" customHeight="1" x14ac:dyDescent="0.25">
      <c r="A16" s="383">
        <v>7</v>
      </c>
      <c r="B16" s="443"/>
      <c r="C16" s="385"/>
      <c r="D16" s="386"/>
      <c r="E16" s="396" t="str">
        <f t="shared" si="0"/>
        <v/>
      </c>
    </row>
    <row r="17" spans="1:7" s="233" customFormat="1" ht="20.25" customHeight="1" x14ac:dyDescent="0.25">
      <c r="A17" s="383">
        <v>8</v>
      </c>
      <c r="B17" s="443"/>
      <c r="C17" s="385"/>
      <c r="D17" s="386"/>
      <c r="E17" s="396" t="str">
        <f t="shared" si="0"/>
        <v/>
      </c>
    </row>
    <row r="18" spans="1:7" s="233" customFormat="1" ht="20.25" customHeight="1" x14ac:dyDescent="0.25">
      <c r="A18" s="383">
        <v>9</v>
      </c>
      <c r="B18" s="443"/>
      <c r="C18" s="385"/>
      <c r="D18" s="386"/>
      <c r="E18" s="396" t="str">
        <f t="shared" si="0"/>
        <v/>
      </c>
    </row>
    <row r="19" spans="1:7" s="233" customFormat="1" ht="20.25" customHeight="1" x14ac:dyDescent="0.25">
      <c r="A19" s="383">
        <v>10</v>
      </c>
      <c r="B19" s="443"/>
      <c r="C19" s="385"/>
      <c r="D19" s="386"/>
      <c r="E19" s="396" t="str">
        <f t="shared" si="0"/>
        <v/>
      </c>
    </row>
    <row r="20" spans="1:7" s="233" customFormat="1" ht="20.25" customHeight="1" x14ac:dyDescent="0.25">
      <c r="A20" s="383"/>
      <c r="B20" s="444" t="s">
        <v>1102</v>
      </c>
      <c r="C20" s="394">
        <f>SUM(C10:C19)</f>
        <v>0</v>
      </c>
      <c r="D20" s="394">
        <f>SUM(D10:D19)</f>
        <v>0</v>
      </c>
      <c r="E20" s="396">
        <f>C20+D20</f>
        <v>0</v>
      </c>
      <c r="G20" s="445"/>
    </row>
    <row r="21" spans="1:7" s="233" customFormat="1" ht="21" customHeight="1" x14ac:dyDescent="0.25">
      <c r="A21" s="1262" t="s">
        <v>1103</v>
      </c>
      <c r="B21" s="1263"/>
      <c r="C21" s="1263"/>
      <c r="D21" s="1263"/>
      <c r="E21" s="1264"/>
    </row>
    <row r="22" spans="1:7" s="233" customFormat="1" ht="20.25" customHeight="1" x14ac:dyDescent="0.25">
      <c r="A22" s="383">
        <v>1</v>
      </c>
      <c r="B22" s="384"/>
      <c r="C22" s="385"/>
      <c r="D22" s="386"/>
      <c r="E22" s="396" t="str">
        <f>IF(B22&lt;&gt;"",C22+D22,"")</f>
        <v/>
      </c>
    </row>
    <row r="23" spans="1:7" s="233" customFormat="1" ht="20.25" customHeight="1" x14ac:dyDescent="0.25">
      <c r="A23" s="383">
        <v>2</v>
      </c>
      <c r="B23" s="384"/>
      <c r="C23" s="385"/>
      <c r="D23" s="386"/>
      <c r="E23" s="396" t="str">
        <f t="shared" ref="E23:E31" si="1">IF(B23&lt;&gt;"",C23+D23,"")</f>
        <v/>
      </c>
    </row>
    <row r="24" spans="1:7" s="233" customFormat="1" ht="20.25" customHeight="1" x14ac:dyDescent="0.25">
      <c r="A24" s="383">
        <v>3</v>
      </c>
      <c r="B24" s="384"/>
      <c r="C24" s="385"/>
      <c r="D24" s="386"/>
      <c r="E24" s="396" t="str">
        <f t="shared" si="1"/>
        <v/>
      </c>
    </row>
    <row r="25" spans="1:7" s="233" customFormat="1" ht="20.25" customHeight="1" x14ac:dyDescent="0.25">
      <c r="A25" s="383">
        <v>4</v>
      </c>
      <c r="B25" s="384"/>
      <c r="C25" s="385"/>
      <c r="D25" s="386"/>
      <c r="E25" s="396" t="str">
        <f t="shared" si="1"/>
        <v/>
      </c>
    </row>
    <row r="26" spans="1:7" s="233" customFormat="1" ht="20.25" customHeight="1" x14ac:dyDescent="0.25">
      <c r="A26" s="383">
        <v>5</v>
      </c>
      <c r="B26" s="384"/>
      <c r="C26" s="385"/>
      <c r="D26" s="386"/>
      <c r="E26" s="396" t="str">
        <f t="shared" si="1"/>
        <v/>
      </c>
    </row>
    <row r="27" spans="1:7" s="233" customFormat="1" ht="20.25" customHeight="1" x14ac:dyDescent="0.25">
      <c r="A27" s="383">
        <v>6</v>
      </c>
      <c r="B27" s="384"/>
      <c r="C27" s="385"/>
      <c r="D27" s="386"/>
      <c r="E27" s="396" t="str">
        <f t="shared" si="1"/>
        <v/>
      </c>
    </row>
    <row r="28" spans="1:7" s="233" customFormat="1" ht="20.25" customHeight="1" x14ac:dyDescent="0.25">
      <c r="A28" s="383">
        <v>7</v>
      </c>
      <c r="B28" s="384"/>
      <c r="C28" s="385"/>
      <c r="D28" s="386"/>
      <c r="E28" s="396" t="str">
        <f t="shared" si="1"/>
        <v/>
      </c>
    </row>
    <row r="29" spans="1:7" s="233" customFormat="1" ht="20.25" customHeight="1" x14ac:dyDescent="0.25">
      <c r="A29" s="383">
        <v>8</v>
      </c>
      <c r="B29" s="384"/>
      <c r="C29" s="385"/>
      <c r="D29" s="386"/>
      <c r="E29" s="396" t="str">
        <f t="shared" si="1"/>
        <v/>
      </c>
    </row>
    <row r="30" spans="1:7" s="233" customFormat="1" ht="20.25" customHeight="1" x14ac:dyDescent="0.25">
      <c r="A30" s="383">
        <v>9</v>
      </c>
      <c r="B30" s="384"/>
      <c r="C30" s="385"/>
      <c r="D30" s="386"/>
      <c r="E30" s="396" t="str">
        <f t="shared" si="1"/>
        <v/>
      </c>
    </row>
    <row r="31" spans="1:7" s="233" customFormat="1" ht="20.25" customHeight="1" x14ac:dyDescent="0.25">
      <c r="A31" s="383">
        <v>10</v>
      </c>
      <c r="B31" s="384"/>
      <c r="C31" s="385"/>
      <c r="D31" s="386"/>
      <c r="E31" s="396" t="str">
        <f t="shared" si="1"/>
        <v/>
      </c>
    </row>
    <row r="32" spans="1:7" s="390" customFormat="1" ht="22.5" customHeight="1" thickBot="1" x14ac:dyDescent="0.35">
      <c r="A32" s="383"/>
      <c r="B32" s="389" t="s">
        <v>1104</v>
      </c>
      <c r="C32" s="448">
        <f>SUM(C22:C31)</f>
        <v>0</v>
      </c>
      <c r="D32" s="449">
        <f>SUM(D22:D31)</f>
        <v>0</v>
      </c>
      <c r="E32" s="447">
        <f>C32+D32</f>
        <v>0</v>
      </c>
    </row>
    <row r="33" spans="1:10" ht="30.75" customHeight="1" thickBot="1" x14ac:dyDescent="0.35">
      <c r="A33" s="391"/>
      <c r="B33" s="392" t="s">
        <v>962</v>
      </c>
      <c r="C33" s="397">
        <f>SUM(C20,C32)</f>
        <v>0</v>
      </c>
      <c r="D33" s="397">
        <f>SUM(D20,D32)</f>
        <v>0</v>
      </c>
      <c r="E33" s="398">
        <f>SUM(E20,E32)</f>
        <v>0</v>
      </c>
    </row>
    <row r="34" spans="1:10" ht="30.75" customHeight="1" x14ac:dyDescent="0.3">
      <c r="A34" s="579"/>
      <c r="B34" s="580"/>
      <c r="C34" s="581"/>
      <c r="D34" s="581"/>
      <c r="E34" s="581"/>
    </row>
    <row r="35" spans="1:10" ht="30.75" customHeight="1" x14ac:dyDescent="0.3">
      <c r="A35" s="579"/>
      <c r="B35" s="580"/>
      <c r="C35" s="581"/>
      <c r="D35" s="581"/>
      <c r="E35" s="581"/>
    </row>
    <row r="36" spans="1:10" ht="30.75" customHeight="1" x14ac:dyDescent="0.3">
      <c r="A36" s="579"/>
      <c r="B36" s="580"/>
      <c r="C36" s="581"/>
      <c r="D36" s="581"/>
      <c r="E36" s="581"/>
    </row>
    <row r="37" spans="1:10" ht="12.75" customHeight="1" x14ac:dyDescent="0.3">
      <c r="J37" s="393"/>
    </row>
    <row r="38" spans="1:10" ht="20.25" x14ac:dyDescent="0.3">
      <c r="B38" s="446" t="s">
        <v>1105</v>
      </c>
    </row>
  </sheetData>
  <sheetProtection algorithmName="SHA-512" hashValue="XaeNH+bobWjFdcYOAGcH1F4sqdSUzadrV0Ar9claE9xRx3AYjvODSwkEdvqcivkuAIl52Uu+62CGnzvHr5AV0Q==" saltValue="k9ynNzA2zNvGXR4AeymmIA==" spinCount="100000" sheet="1" scenarios="1"/>
  <mergeCells count="7">
    <mergeCell ref="A1:D1"/>
    <mergeCell ref="A2:E2"/>
    <mergeCell ref="A7:B8"/>
    <mergeCell ref="A9:E9"/>
    <mergeCell ref="A21:E21"/>
    <mergeCell ref="A3:E3"/>
    <mergeCell ref="A4:E4"/>
  </mergeCells>
  <printOptions horizontalCentered="1"/>
  <pageMargins left="0.39370078740157483" right="0.39370078740157483" top="0.74803149606299213" bottom="0.74803149606299213" header="0.31496062992125984" footer="0.31496062992125984"/>
  <pageSetup scale="92"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
  <sheetViews>
    <sheetView view="pageBreakPreview" zoomScaleNormal="100" zoomScaleSheetLayoutView="100" workbookViewId="0">
      <selection activeCell="A5" sqref="A5:E5"/>
    </sheetView>
  </sheetViews>
  <sheetFormatPr baseColWidth="10" defaultColWidth="11.42578125" defaultRowHeight="15" x14ac:dyDescent="0.25"/>
  <cols>
    <col min="6" max="6" width="26.42578125" customWidth="1"/>
    <col min="7" max="7" width="25.28515625" customWidth="1"/>
    <col min="8" max="8" width="11.7109375" customWidth="1"/>
  </cols>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FF0066"/>
    <pageSetUpPr fitToPage="1"/>
  </sheetPr>
  <dimension ref="A1:G73"/>
  <sheetViews>
    <sheetView view="pageBreakPreview" topLeftCell="A43" zoomScale="90" zoomScaleNormal="100" zoomScaleSheetLayoutView="90" workbookViewId="0">
      <selection sqref="A1:D72"/>
    </sheetView>
  </sheetViews>
  <sheetFormatPr baseColWidth="10" defaultColWidth="11.28515625" defaultRowHeight="16.5" x14ac:dyDescent="0.3"/>
  <cols>
    <col min="1" max="1" width="1.7109375" style="134" customWidth="1"/>
    <col min="2" max="2" width="101.7109375" style="134" bestFit="1" customWidth="1"/>
    <col min="3" max="3" width="18.28515625" style="134" customWidth="1"/>
    <col min="4" max="4" width="18" style="494" customWidth="1"/>
    <col min="5" max="5" width="59.28515625" style="132" customWidth="1"/>
    <col min="6" max="6" width="22.7109375" style="132" customWidth="1"/>
    <col min="7" max="16384" width="11.28515625" style="132"/>
  </cols>
  <sheetData>
    <row r="1" spans="1:7" s="131" customFormat="1" ht="20.25" x14ac:dyDescent="0.3">
      <c r="A1" s="1037" t="s">
        <v>94</v>
      </c>
      <c r="B1" s="1037"/>
      <c r="C1" s="1037"/>
      <c r="D1" s="1037"/>
      <c r="E1" s="481"/>
      <c r="G1" s="75"/>
    </row>
    <row r="2" spans="1:7" ht="15.75" x14ac:dyDescent="0.25">
      <c r="A2" s="1038" t="s">
        <v>16</v>
      </c>
      <c r="B2" s="1038"/>
      <c r="C2" s="1038"/>
      <c r="D2" s="1038"/>
    </row>
    <row r="3" spans="1:7" ht="15.75" x14ac:dyDescent="0.25">
      <c r="A3" s="1046" t="str">
        <f>'ETCA-I-01'!A3</f>
        <v>Consejo Estatal de Concertacion para la Obra Publica</v>
      </c>
      <c r="B3" s="1046"/>
      <c r="C3" s="1046"/>
      <c r="D3" s="1046"/>
    </row>
    <row r="4" spans="1:7" x14ac:dyDescent="0.25">
      <c r="A4" s="1039" t="s">
        <v>274</v>
      </c>
      <c r="B4" s="1039"/>
      <c r="C4" s="1039"/>
      <c r="D4" s="1039"/>
    </row>
    <row r="5" spans="1:7" s="134" customFormat="1" ht="17.25" thickBot="1" x14ac:dyDescent="0.35">
      <c r="A5" s="1047" t="s">
        <v>275</v>
      </c>
      <c r="B5" s="1047"/>
      <c r="C5" s="75"/>
      <c r="D5" s="490"/>
    </row>
    <row r="6" spans="1:7" ht="27.75" customHeight="1" thickBot="1" x14ac:dyDescent="0.3">
      <c r="A6" s="1044"/>
      <c r="B6" s="1045"/>
      <c r="C6" s="642">
        <v>2016</v>
      </c>
      <c r="D6" s="642">
        <v>2015</v>
      </c>
    </row>
    <row r="7" spans="1:7" ht="17.25" thickTop="1" x14ac:dyDescent="0.25">
      <c r="A7" s="135" t="s">
        <v>276</v>
      </c>
      <c r="B7" s="136"/>
      <c r="C7" s="137"/>
      <c r="D7" s="709"/>
    </row>
    <row r="8" spans="1:7" x14ac:dyDescent="0.25">
      <c r="A8" s="138" t="s">
        <v>277</v>
      </c>
      <c r="B8" s="139"/>
      <c r="C8" s="636">
        <f>SUM(C9:C16)</f>
        <v>0</v>
      </c>
      <c r="D8" s="637">
        <f>SUM(D9:D16)</f>
        <v>0</v>
      </c>
    </row>
    <row r="9" spans="1:7" x14ac:dyDescent="0.25">
      <c r="A9" s="140"/>
      <c r="B9" s="141" t="s">
        <v>278</v>
      </c>
      <c r="C9" s="638">
        <v>0</v>
      </c>
      <c r="D9" s="639">
        <v>0</v>
      </c>
    </row>
    <row r="10" spans="1:7" x14ac:dyDescent="0.25">
      <c r="A10" s="140"/>
      <c r="B10" s="141" t="s">
        <v>279</v>
      </c>
      <c r="C10" s="638">
        <v>0</v>
      </c>
      <c r="D10" s="639">
        <v>0</v>
      </c>
    </row>
    <row r="11" spans="1:7" x14ac:dyDescent="0.25">
      <c r="A11" s="140"/>
      <c r="B11" s="141" t="s">
        <v>280</v>
      </c>
      <c r="C11" s="638">
        <v>0</v>
      </c>
      <c r="D11" s="639">
        <v>0</v>
      </c>
    </row>
    <row r="12" spans="1:7" x14ac:dyDescent="0.25">
      <c r="A12" s="140"/>
      <c r="B12" s="141" t="s">
        <v>281</v>
      </c>
      <c r="C12" s="638">
        <v>0</v>
      </c>
      <c r="D12" s="639">
        <v>0</v>
      </c>
    </row>
    <row r="13" spans="1:7" ht="18.75" x14ac:dyDescent="0.25">
      <c r="A13" s="140"/>
      <c r="B13" s="141" t="s">
        <v>282</v>
      </c>
      <c r="C13" s="638">
        <v>0</v>
      </c>
      <c r="D13" s="639">
        <v>0</v>
      </c>
    </row>
    <row r="14" spans="1:7" x14ac:dyDescent="0.25">
      <c r="A14" s="140"/>
      <c r="B14" s="141" t="s">
        <v>283</v>
      </c>
      <c r="C14" s="638">
        <v>0</v>
      </c>
      <c r="D14" s="639">
        <v>0</v>
      </c>
    </row>
    <row r="15" spans="1:7" x14ac:dyDescent="0.25">
      <c r="A15" s="140"/>
      <c r="B15" s="141" t="s">
        <v>284</v>
      </c>
      <c r="C15" s="638">
        <v>0</v>
      </c>
      <c r="D15" s="639">
        <v>0</v>
      </c>
    </row>
    <row r="16" spans="1:7" x14ac:dyDescent="0.25">
      <c r="A16" s="140"/>
      <c r="B16" s="141" t="s">
        <v>285</v>
      </c>
      <c r="C16" s="638">
        <v>0</v>
      </c>
      <c r="D16" s="639">
        <v>0</v>
      </c>
    </row>
    <row r="17" spans="1:4" x14ac:dyDescent="0.25">
      <c r="A17" s="138" t="s">
        <v>286</v>
      </c>
      <c r="B17" s="139"/>
      <c r="C17" s="636">
        <f>SUM(C18:C19)</f>
        <v>582919467.43000007</v>
      </c>
      <c r="D17" s="637">
        <f>SUM(D18:D19)</f>
        <v>648162855.34000003</v>
      </c>
    </row>
    <row r="18" spans="1:4" x14ac:dyDescent="0.25">
      <c r="A18" s="140"/>
      <c r="B18" s="141" t="s">
        <v>287</v>
      </c>
      <c r="C18" s="638">
        <v>98900000</v>
      </c>
      <c r="D18" s="949">
        <v>419321438.56999999</v>
      </c>
    </row>
    <row r="19" spans="1:4" x14ac:dyDescent="0.25">
      <c r="A19" s="140"/>
      <c r="B19" s="141" t="s">
        <v>288</v>
      </c>
      <c r="C19" s="638">
        <v>484019467.43000001</v>
      </c>
      <c r="D19" s="950">
        <v>228841416.77000001</v>
      </c>
    </row>
    <row r="20" spans="1:4" x14ac:dyDescent="0.25">
      <c r="A20" s="138" t="s">
        <v>289</v>
      </c>
      <c r="B20" s="139"/>
      <c r="C20" s="636">
        <f>SUM(C21:C25)</f>
        <v>3795893.72</v>
      </c>
      <c r="D20" s="637">
        <f>SUM(D21:D25)</f>
        <v>1990084.84</v>
      </c>
    </row>
    <row r="21" spans="1:4" x14ac:dyDescent="0.25">
      <c r="A21" s="140"/>
      <c r="B21" s="141" t="s">
        <v>290</v>
      </c>
      <c r="C21" s="638">
        <v>3795893.72</v>
      </c>
      <c r="D21" s="950">
        <v>1990084.84</v>
      </c>
    </row>
    <row r="22" spans="1:4" x14ac:dyDescent="0.25">
      <c r="A22" s="140"/>
      <c r="B22" s="141" t="s">
        <v>291</v>
      </c>
      <c r="C22" s="638">
        <v>0</v>
      </c>
      <c r="D22" s="639">
        <v>0</v>
      </c>
    </row>
    <row r="23" spans="1:4" x14ac:dyDescent="0.25">
      <c r="A23" s="140"/>
      <c r="B23" s="141" t="s">
        <v>292</v>
      </c>
      <c r="C23" s="638">
        <v>0</v>
      </c>
      <c r="D23" s="639">
        <v>0</v>
      </c>
    </row>
    <row r="24" spans="1:4" x14ac:dyDescent="0.25">
      <c r="A24" s="140"/>
      <c r="B24" s="141" t="s">
        <v>293</v>
      </c>
      <c r="C24" s="638">
        <v>0</v>
      </c>
      <c r="D24" s="639">
        <v>0</v>
      </c>
    </row>
    <row r="25" spans="1:4" x14ac:dyDescent="0.25">
      <c r="A25" s="140"/>
      <c r="B25" s="141" t="s">
        <v>294</v>
      </c>
      <c r="C25" s="638">
        <v>0</v>
      </c>
      <c r="D25" s="639">
        <v>0</v>
      </c>
    </row>
    <row r="26" spans="1:4" x14ac:dyDescent="0.25">
      <c r="A26" s="140"/>
      <c r="B26" s="137"/>
      <c r="C26" s="638">
        <v>0</v>
      </c>
      <c r="D26" s="639">
        <v>0</v>
      </c>
    </row>
    <row r="27" spans="1:4" x14ac:dyDescent="0.25">
      <c r="A27" s="142" t="s">
        <v>295</v>
      </c>
      <c r="B27" s="143"/>
      <c r="C27" s="640">
        <f>C20+C17+C8</f>
        <v>586715361.1500001</v>
      </c>
      <c r="D27" s="641">
        <f>D20+D17+D8</f>
        <v>650152940.18000007</v>
      </c>
    </row>
    <row r="28" spans="1:4" x14ac:dyDescent="0.25">
      <c r="A28" s="140"/>
      <c r="B28" s="137"/>
      <c r="C28" s="638">
        <v>0</v>
      </c>
      <c r="D28" s="639">
        <v>0</v>
      </c>
    </row>
    <row r="29" spans="1:4" x14ac:dyDescent="0.25">
      <c r="A29" s="135" t="s">
        <v>296</v>
      </c>
      <c r="B29" s="136"/>
      <c r="C29" s="638">
        <v>0</v>
      </c>
      <c r="D29" s="639">
        <v>0</v>
      </c>
    </row>
    <row r="30" spans="1:4" x14ac:dyDescent="0.25">
      <c r="A30" s="138" t="s">
        <v>297</v>
      </c>
      <c r="B30" s="139"/>
      <c r="C30" s="636">
        <f>SUM(C31:C33)</f>
        <v>27111214.729999997</v>
      </c>
      <c r="D30" s="637">
        <f>SUM(D31:D33)</f>
        <v>26074515.850000001</v>
      </c>
    </row>
    <row r="31" spans="1:4" x14ac:dyDescent="0.25">
      <c r="A31" s="140"/>
      <c r="B31" s="141" t="s">
        <v>298</v>
      </c>
      <c r="C31" s="638">
        <v>21757960.809999999</v>
      </c>
      <c r="D31" s="950">
        <v>21219933.760000002</v>
      </c>
    </row>
    <row r="32" spans="1:4" x14ac:dyDescent="0.25">
      <c r="A32" s="140"/>
      <c r="B32" s="141" t="s">
        <v>299</v>
      </c>
      <c r="C32" s="638">
        <v>1812514.43</v>
      </c>
      <c r="D32" s="950">
        <v>1847021.9</v>
      </c>
    </row>
    <row r="33" spans="1:4" x14ac:dyDescent="0.25">
      <c r="A33" s="140"/>
      <c r="B33" s="141" t="s">
        <v>300</v>
      </c>
      <c r="C33" s="638">
        <v>3540739.49</v>
      </c>
      <c r="D33" s="950">
        <v>3007560.19</v>
      </c>
    </row>
    <row r="34" spans="1:4" x14ac:dyDescent="0.25">
      <c r="A34" s="138" t="s">
        <v>288</v>
      </c>
      <c r="B34" s="139"/>
      <c r="C34" s="636">
        <f>SUM(C35:C43)</f>
        <v>0</v>
      </c>
      <c r="D34" s="637">
        <f>SUM(D35:D43)</f>
        <v>0</v>
      </c>
    </row>
    <row r="35" spans="1:4" x14ac:dyDescent="0.25">
      <c r="A35" s="140"/>
      <c r="B35" s="141" t="s">
        <v>301</v>
      </c>
      <c r="C35" s="638">
        <v>0</v>
      </c>
      <c r="D35" s="639">
        <v>0</v>
      </c>
    </row>
    <row r="36" spans="1:4" x14ac:dyDescent="0.25">
      <c r="A36" s="140"/>
      <c r="B36" s="141" t="s">
        <v>302</v>
      </c>
      <c r="C36" s="638">
        <v>0</v>
      </c>
      <c r="D36" s="639">
        <v>0</v>
      </c>
    </row>
    <row r="37" spans="1:4" x14ac:dyDescent="0.25">
      <c r="A37" s="140"/>
      <c r="B37" s="141" t="s">
        <v>303</v>
      </c>
      <c r="C37" s="638">
        <v>0</v>
      </c>
      <c r="D37" s="639">
        <v>0</v>
      </c>
    </row>
    <row r="38" spans="1:4" x14ac:dyDescent="0.25">
      <c r="A38" s="140"/>
      <c r="B38" s="141" t="s">
        <v>304</v>
      </c>
      <c r="C38" s="638">
        <v>0</v>
      </c>
      <c r="D38" s="639">
        <v>0</v>
      </c>
    </row>
    <row r="39" spans="1:4" x14ac:dyDescent="0.25">
      <c r="A39" s="140"/>
      <c r="B39" s="141" t="s">
        <v>305</v>
      </c>
      <c r="C39" s="638">
        <v>0</v>
      </c>
      <c r="D39" s="639">
        <v>0</v>
      </c>
    </row>
    <row r="40" spans="1:4" x14ac:dyDescent="0.25">
      <c r="A40" s="140"/>
      <c r="B40" s="141" t="s">
        <v>306</v>
      </c>
      <c r="C40" s="638">
        <v>0</v>
      </c>
      <c r="D40" s="639">
        <v>0</v>
      </c>
    </row>
    <row r="41" spans="1:4" x14ac:dyDescent="0.25">
      <c r="A41" s="140"/>
      <c r="B41" s="141" t="s">
        <v>307</v>
      </c>
      <c r="C41" s="638">
        <v>0</v>
      </c>
      <c r="D41" s="639">
        <v>0</v>
      </c>
    </row>
    <row r="42" spans="1:4" x14ac:dyDescent="0.25">
      <c r="A42" s="140"/>
      <c r="B42" s="141" t="s">
        <v>308</v>
      </c>
      <c r="C42" s="638">
        <v>0</v>
      </c>
      <c r="D42" s="639">
        <v>0</v>
      </c>
    </row>
    <row r="43" spans="1:4" x14ac:dyDescent="0.25">
      <c r="A43" s="140"/>
      <c r="B43" s="141" t="s">
        <v>309</v>
      </c>
      <c r="C43" s="638">
        <v>0</v>
      </c>
      <c r="D43" s="639">
        <v>0</v>
      </c>
    </row>
    <row r="44" spans="1:4" x14ac:dyDescent="0.25">
      <c r="A44" s="138" t="s">
        <v>310</v>
      </c>
      <c r="B44" s="139"/>
      <c r="C44" s="636">
        <f>SUM(C45:C47)</f>
        <v>0</v>
      </c>
      <c r="D44" s="637">
        <f>SUM(D45:D47)</f>
        <v>0</v>
      </c>
    </row>
    <row r="45" spans="1:4" x14ac:dyDescent="0.25">
      <c r="A45" s="140"/>
      <c r="B45" s="141" t="s">
        <v>311</v>
      </c>
      <c r="C45" s="638">
        <v>0</v>
      </c>
      <c r="D45" s="639">
        <v>0</v>
      </c>
    </row>
    <row r="46" spans="1:4" x14ac:dyDescent="0.25">
      <c r="A46" s="140"/>
      <c r="B46" s="141" t="s">
        <v>142</v>
      </c>
      <c r="C46" s="638">
        <v>0</v>
      </c>
      <c r="D46" s="639">
        <v>0</v>
      </c>
    </row>
    <row r="47" spans="1:4" x14ac:dyDescent="0.25">
      <c r="A47" s="140"/>
      <c r="B47" s="141" t="s">
        <v>312</v>
      </c>
      <c r="C47" s="638">
        <v>0</v>
      </c>
      <c r="D47" s="639">
        <v>0</v>
      </c>
    </row>
    <row r="48" spans="1:4" x14ac:dyDescent="0.25">
      <c r="A48" s="138" t="s">
        <v>313</v>
      </c>
      <c r="B48" s="139"/>
      <c r="C48" s="636">
        <f>SUM(C49:C53)</f>
        <v>0</v>
      </c>
      <c r="D48" s="637">
        <f>SUM(D49:D53)</f>
        <v>0</v>
      </c>
    </row>
    <row r="49" spans="1:4" x14ac:dyDescent="0.25">
      <c r="A49" s="140"/>
      <c r="B49" s="141" t="s">
        <v>314</v>
      </c>
      <c r="C49" s="638">
        <v>0</v>
      </c>
      <c r="D49" s="639">
        <v>0</v>
      </c>
    </row>
    <row r="50" spans="1:4" x14ac:dyDescent="0.25">
      <c r="A50" s="140"/>
      <c r="B50" s="141" t="s">
        <v>315</v>
      </c>
      <c r="C50" s="638">
        <v>0</v>
      </c>
      <c r="D50" s="639">
        <v>0</v>
      </c>
    </row>
    <row r="51" spans="1:4" x14ac:dyDescent="0.25">
      <c r="A51" s="140"/>
      <c r="B51" s="141" t="s">
        <v>316</v>
      </c>
      <c r="C51" s="638">
        <v>0</v>
      </c>
      <c r="D51" s="639">
        <v>0</v>
      </c>
    </row>
    <row r="52" spans="1:4" x14ac:dyDescent="0.25">
      <c r="A52" s="140"/>
      <c r="B52" s="141" t="s">
        <v>317</v>
      </c>
      <c r="C52" s="638">
        <v>0</v>
      </c>
      <c r="D52" s="639">
        <v>0</v>
      </c>
    </row>
    <row r="53" spans="1:4" x14ac:dyDescent="0.25">
      <c r="A53" s="140"/>
      <c r="B53" s="141" t="s">
        <v>318</v>
      </c>
      <c r="C53" s="638">
        <v>0</v>
      </c>
      <c r="D53" s="639">
        <v>0</v>
      </c>
    </row>
    <row r="54" spans="1:4" x14ac:dyDescent="0.25">
      <c r="A54" s="138" t="s">
        <v>319</v>
      </c>
      <c r="B54" s="139"/>
      <c r="C54" s="640">
        <f>SUM(C55:C60)</f>
        <v>423319.21</v>
      </c>
      <c r="D54" s="641">
        <f>SUM(D55:D60)</f>
        <v>345118.69</v>
      </c>
    </row>
    <row r="55" spans="1:4" x14ac:dyDescent="0.25">
      <c r="A55" s="140"/>
      <c r="B55" s="141" t="s">
        <v>320</v>
      </c>
      <c r="C55" s="638">
        <v>423319.21</v>
      </c>
      <c r="D55" s="951">
        <v>345118.69</v>
      </c>
    </row>
    <row r="56" spans="1:4" x14ac:dyDescent="0.25">
      <c r="A56" s="140"/>
      <c r="B56" s="141" t="s">
        <v>321</v>
      </c>
      <c r="C56" s="638">
        <v>0</v>
      </c>
      <c r="D56" s="639">
        <v>0</v>
      </c>
    </row>
    <row r="57" spans="1:4" x14ac:dyDescent="0.25">
      <c r="A57" s="140"/>
      <c r="B57" s="141" t="s">
        <v>322</v>
      </c>
      <c r="C57" s="638">
        <v>0</v>
      </c>
      <c r="D57" s="639">
        <v>0</v>
      </c>
    </row>
    <row r="58" spans="1:4" x14ac:dyDescent="0.25">
      <c r="A58" s="140"/>
      <c r="B58" s="141" t="s">
        <v>323</v>
      </c>
      <c r="C58" s="638">
        <v>0</v>
      </c>
      <c r="D58" s="639">
        <v>0</v>
      </c>
    </row>
    <row r="59" spans="1:4" x14ac:dyDescent="0.25">
      <c r="A59" s="140"/>
      <c r="B59" s="141" t="s">
        <v>324</v>
      </c>
      <c r="C59" s="638">
        <v>0</v>
      </c>
      <c r="D59" s="639">
        <v>0</v>
      </c>
    </row>
    <row r="60" spans="1:4" x14ac:dyDescent="0.25">
      <c r="A60" s="140"/>
      <c r="B60" s="141" t="s">
        <v>325</v>
      </c>
      <c r="C60" s="638">
        <v>0</v>
      </c>
      <c r="D60" s="639">
        <v>0</v>
      </c>
    </row>
    <row r="61" spans="1:4" x14ac:dyDescent="0.25">
      <c r="A61" s="138" t="s">
        <v>326</v>
      </c>
      <c r="B61" s="139"/>
      <c r="C61" s="640">
        <f>C62</f>
        <v>217613215.58000001</v>
      </c>
      <c r="D61" s="641">
        <f>D62</f>
        <v>155144579.52000001</v>
      </c>
    </row>
    <row r="62" spans="1:4" x14ac:dyDescent="0.25">
      <c r="A62" s="140"/>
      <c r="B62" s="141" t="s">
        <v>327</v>
      </c>
      <c r="C62" s="638">
        <v>217613215.58000001</v>
      </c>
      <c r="D62" s="950">
        <v>155144579.52000001</v>
      </c>
    </row>
    <row r="63" spans="1:4" x14ac:dyDescent="0.25">
      <c r="A63" s="140"/>
      <c r="B63" s="144"/>
      <c r="C63" s="638"/>
      <c r="D63" s="639"/>
    </row>
    <row r="64" spans="1:4" x14ac:dyDescent="0.25">
      <c r="A64" s="138" t="s">
        <v>328</v>
      </c>
      <c r="B64" s="139"/>
      <c r="C64" s="640">
        <f>C61+C54+C48+C34+C30+C44</f>
        <v>245147749.52000001</v>
      </c>
      <c r="D64" s="641">
        <f>D61+D54+D48+D34+D30+D44</f>
        <v>181564214.06</v>
      </c>
    </row>
    <row r="65" spans="1:5" x14ac:dyDescent="0.25">
      <c r="A65" s="140"/>
      <c r="B65" s="144"/>
      <c r="C65" s="638"/>
      <c r="D65" s="639"/>
    </row>
    <row r="66" spans="1:5" ht="20.25" x14ac:dyDescent="0.3">
      <c r="A66" s="138" t="s">
        <v>329</v>
      </c>
      <c r="B66" s="139"/>
      <c r="C66" s="640">
        <f>C27-C64</f>
        <v>341567611.63000011</v>
      </c>
      <c r="D66" s="641">
        <f>D27-D64</f>
        <v>468588726.12000006</v>
      </c>
      <c r="E66" s="495" t="str">
        <f>IF(C66&lt;&gt;'ETCA-I-01'!F41,"ERROR!!!, NO COINCIDEN LOS MONTOS CON LO REPORTADO EN EL FORMATO ETCA-I-01 EN EL EJERCICIO 2016","")</f>
        <v/>
      </c>
    </row>
    <row r="67" spans="1:5" ht="21" thickBot="1" x14ac:dyDescent="0.35">
      <c r="A67" s="145"/>
      <c r="B67" s="146"/>
      <c r="C67" s="146"/>
      <c r="D67" s="491"/>
      <c r="E67" s="495"/>
    </row>
    <row r="68" spans="1:5" s="483" customFormat="1" ht="16.5" customHeight="1" x14ac:dyDescent="0.25">
      <c r="A68" s="144"/>
      <c r="B68" s="564" t="s">
        <v>330</v>
      </c>
      <c r="C68" s="144"/>
      <c r="D68" s="565"/>
    </row>
    <row r="69" spans="1:5" s="483" customFormat="1" ht="16.5" customHeight="1" x14ac:dyDescent="0.25">
      <c r="A69" s="144"/>
      <c r="B69" s="144"/>
      <c r="C69" s="144" t="s">
        <v>331</v>
      </c>
      <c r="D69" s="565"/>
    </row>
    <row r="70" spans="1:5" s="483" customFormat="1" ht="16.5" customHeight="1" x14ac:dyDescent="0.25">
      <c r="A70" s="144"/>
      <c r="B70" s="144" t="s">
        <v>331</v>
      </c>
      <c r="C70" s="144" t="s">
        <v>331</v>
      </c>
      <c r="D70" s="565"/>
    </row>
    <row r="71" spans="1:5" s="483" customFormat="1" ht="16.5" customHeight="1" x14ac:dyDescent="0.25">
      <c r="A71" s="144"/>
      <c r="B71" s="144"/>
      <c r="C71" s="144"/>
      <c r="D71" s="565"/>
    </row>
    <row r="72" spans="1:5" s="483" customFormat="1" ht="16.5" customHeight="1" x14ac:dyDescent="0.3">
      <c r="A72" s="482"/>
      <c r="B72" s="74" t="s">
        <v>331</v>
      </c>
      <c r="C72" s="482"/>
      <c r="D72" s="492"/>
    </row>
    <row r="73" spans="1:5" x14ac:dyDescent="0.3">
      <c r="C73" s="125"/>
      <c r="D73" s="493" t="s">
        <v>157</v>
      </c>
    </row>
  </sheetData>
  <sheetProtection algorithmName="SHA-512" hashValue="zMyuFNEpXzHa+F8Izb0CwrB/95VgbIU1uhBamFxQ8iTh/XbCsqdDvOXR497JL+J+7QoSBubSiAMOykAri02+xw==" saltValue="a0PoHiYb34iqXDNjwOSEYg==" spinCount="100000" sheet="1" scenarios="1"/>
  <mergeCells count="6">
    <mergeCell ref="A6:B6"/>
    <mergeCell ref="A3:D3"/>
    <mergeCell ref="A2:D2"/>
    <mergeCell ref="A4:D4"/>
    <mergeCell ref="A1:D1"/>
    <mergeCell ref="A5:B5"/>
  </mergeCells>
  <printOptions horizontalCentered="1"/>
  <pageMargins left="0.47244094488188981" right="0.19685039370078741" top="0.39370078740157483" bottom="0.19685039370078741" header="0.31496062992125984" footer="0.19685039370078741"/>
  <pageSetup scale="60"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rgb="FFFF0066"/>
    <pageSetUpPr fitToPage="1"/>
  </sheetPr>
  <dimension ref="A1:H52"/>
  <sheetViews>
    <sheetView view="pageBreakPreview" topLeftCell="A22" zoomScaleNormal="100" zoomScaleSheetLayoutView="100" workbookViewId="0">
      <selection sqref="A1:F45"/>
    </sheetView>
  </sheetViews>
  <sheetFormatPr baseColWidth="10" defaultColWidth="11.28515625" defaultRowHeight="16.5" x14ac:dyDescent="0.3"/>
  <cols>
    <col min="1" max="1" width="47.7109375" style="131" customWidth="1"/>
    <col min="2" max="6" width="14.85546875" style="131" customWidth="1"/>
    <col min="7" max="7" width="73.28515625" style="175" customWidth="1"/>
    <col min="8" max="8" width="47.85546875" style="131" customWidth="1"/>
    <col min="9" max="16384" width="11.28515625" style="131"/>
  </cols>
  <sheetData>
    <row r="1" spans="1:7" ht="18.75" x14ac:dyDescent="0.3">
      <c r="A1" s="1037" t="s">
        <v>94</v>
      </c>
      <c r="B1" s="1037"/>
      <c r="C1" s="1037"/>
      <c r="D1" s="1037"/>
      <c r="E1" s="1037"/>
      <c r="F1" s="1037"/>
      <c r="G1" s="496"/>
    </row>
    <row r="2" spans="1:7" s="132" customFormat="1" ht="18" x14ac:dyDescent="0.25">
      <c r="A2" s="1038" t="s">
        <v>332</v>
      </c>
      <c r="B2" s="1038"/>
      <c r="C2" s="1038"/>
      <c r="D2" s="1038"/>
      <c r="E2" s="1038"/>
      <c r="F2" s="1038"/>
      <c r="G2" s="496"/>
    </row>
    <row r="3" spans="1:7" s="132" customFormat="1" ht="18" x14ac:dyDescent="0.25">
      <c r="A3" s="1046" t="str">
        <f>'ETCA-I-01'!A3</f>
        <v>Consejo Estatal de Concertacion para la Obra Publica</v>
      </c>
      <c r="B3" s="1046"/>
      <c r="C3" s="1046"/>
      <c r="D3" s="1046"/>
      <c r="E3" s="1046"/>
      <c r="F3" s="1046"/>
      <c r="G3" s="496"/>
    </row>
    <row r="4" spans="1:7" s="132" customFormat="1" ht="18" x14ac:dyDescent="0.25">
      <c r="A4" s="1048" t="str">
        <f>'ETCA-I-02'!A4:D4</f>
        <v>Del 01 de Enero al 31 de Diciembre de 2016</v>
      </c>
      <c r="B4" s="1048"/>
      <c r="C4" s="1048"/>
      <c r="D4" s="1048"/>
      <c r="E4" s="1048"/>
      <c r="F4" s="1048"/>
      <c r="G4" s="496"/>
    </row>
    <row r="5" spans="1:7" s="134" customFormat="1" ht="19.5" thickBot="1" x14ac:dyDescent="0.35">
      <c r="A5" s="1041" t="s">
        <v>333</v>
      </c>
      <c r="B5" s="1041"/>
      <c r="C5" s="1041"/>
      <c r="D5" s="1041"/>
      <c r="E5" s="75"/>
      <c r="F5" s="133"/>
      <c r="G5" s="496"/>
    </row>
    <row r="6" spans="1:7" s="149" customFormat="1" ht="64.5" thickBot="1" x14ac:dyDescent="0.3">
      <c r="A6" s="368" t="s">
        <v>334</v>
      </c>
      <c r="B6" s="202" t="s">
        <v>335</v>
      </c>
      <c r="C6" s="202" t="s">
        <v>336</v>
      </c>
      <c r="D6" s="202" t="s">
        <v>337</v>
      </c>
      <c r="E6" s="202" t="s">
        <v>338</v>
      </c>
      <c r="F6" s="369" t="s">
        <v>339</v>
      </c>
      <c r="G6" s="496"/>
    </row>
    <row r="7" spans="1:7" s="150" customFormat="1" ht="18" x14ac:dyDescent="0.25">
      <c r="A7" s="643"/>
      <c r="B7" s="644"/>
      <c r="C7" s="644"/>
      <c r="D7" s="644"/>
      <c r="E7" s="644"/>
      <c r="F7" s="645"/>
      <c r="G7" s="496"/>
    </row>
    <row r="8" spans="1:7" s="151" customFormat="1" ht="18" x14ac:dyDescent="0.25">
      <c r="A8" s="646" t="s">
        <v>150</v>
      </c>
      <c r="B8" s="650"/>
      <c r="C8" s="650">
        <v>-78651655.900000006</v>
      </c>
      <c r="D8" s="650"/>
      <c r="E8" s="650"/>
      <c r="F8" s="711">
        <f>SUM(B8:E8)</f>
        <v>-78651655.900000006</v>
      </c>
      <c r="G8" s="496"/>
    </row>
    <row r="9" spans="1:7" s="151" customFormat="1" ht="16.5" customHeight="1" x14ac:dyDescent="0.25">
      <c r="A9" s="646"/>
      <c r="B9" s="647"/>
      <c r="C9" s="647"/>
      <c r="D9" s="647"/>
      <c r="E9" s="647"/>
      <c r="F9" s="649"/>
      <c r="G9" s="496"/>
    </row>
    <row r="10" spans="1:7" s="151" customFormat="1" ht="16.5" customHeight="1" x14ac:dyDescent="0.25">
      <c r="A10" s="646" t="s">
        <v>340</v>
      </c>
      <c r="B10" s="650">
        <f>SUM(B11:B13)</f>
        <v>0</v>
      </c>
      <c r="C10" s="650">
        <f>SUM(C11:C13)</f>
        <v>0</v>
      </c>
      <c r="D10" s="650">
        <f>SUM(D11:D13)</f>
        <v>0</v>
      </c>
      <c r="E10" s="650">
        <f>SUM(E11:E13)</f>
        <v>0</v>
      </c>
      <c r="F10" s="711">
        <f>SUM(B10:E10)</f>
        <v>0</v>
      </c>
      <c r="G10" s="496"/>
    </row>
    <row r="11" spans="1:7" s="151" customFormat="1" ht="16.5" customHeight="1" x14ac:dyDescent="0.25">
      <c r="A11" s="651" t="s">
        <v>142</v>
      </c>
      <c r="B11" s="648"/>
      <c r="C11" s="648"/>
      <c r="D11" s="648"/>
      <c r="E11" s="648"/>
      <c r="F11" s="710">
        <f>SUM(B11:E11)</f>
        <v>0</v>
      </c>
      <c r="G11" s="496"/>
    </row>
    <row r="12" spans="1:7" s="151" customFormat="1" ht="16.5" customHeight="1" x14ac:dyDescent="0.25">
      <c r="A12" s="651" t="s">
        <v>143</v>
      </c>
      <c r="B12" s="648"/>
      <c r="C12" s="648"/>
      <c r="D12" s="648"/>
      <c r="E12" s="648"/>
      <c r="F12" s="710">
        <f>SUM(B12:E12)</f>
        <v>0</v>
      </c>
      <c r="G12" s="496"/>
    </row>
    <row r="13" spans="1:7" s="151" customFormat="1" ht="16.5" customHeight="1" x14ac:dyDescent="0.25">
      <c r="A13" s="651" t="s">
        <v>144</v>
      </c>
      <c r="B13" s="648"/>
      <c r="C13" s="648"/>
      <c r="D13" s="648"/>
      <c r="E13" s="648"/>
      <c r="F13" s="710">
        <f>SUM(B13:E13)</f>
        <v>0</v>
      </c>
      <c r="G13" s="496"/>
    </row>
    <row r="14" spans="1:7" s="151" customFormat="1" ht="16.5" customHeight="1" x14ac:dyDescent="0.25">
      <c r="A14" s="646"/>
      <c r="B14" s="648"/>
      <c r="C14" s="648"/>
      <c r="D14" s="648"/>
      <c r="E14" s="648"/>
      <c r="F14" s="652"/>
      <c r="G14" s="496"/>
    </row>
    <row r="15" spans="1:7" s="151" customFormat="1" ht="18" x14ac:dyDescent="0.25">
      <c r="A15" s="646" t="s">
        <v>341</v>
      </c>
      <c r="B15" s="650">
        <f>SUM(B16:B19)</f>
        <v>0</v>
      </c>
      <c r="C15" s="650">
        <f>SUM(C16:C19)+C8</f>
        <v>123290141.06</v>
      </c>
      <c r="D15" s="650">
        <f>SUM(D16:D19)</f>
        <v>468588726.12</v>
      </c>
      <c r="E15" s="650">
        <f>SUM(E16:E19)</f>
        <v>0</v>
      </c>
      <c r="F15" s="653">
        <f>SUM(B15:E15)</f>
        <v>591878867.18000007</v>
      </c>
      <c r="G15" s="496"/>
    </row>
    <row r="16" spans="1:7" s="151" customFormat="1" ht="16.5" customHeight="1" x14ac:dyDescent="0.25">
      <c r="A16" s="651" t="s">
        <v>329</v>
      </c>
      <c r="B16" s="648"/>
      <c r="C16" s="648" t="s">
        <v>331</v>
      </c>
      <c r="D16" s="648">
        <v>468588726.12</v>
      </c>
      <c r="E16" s="648"/>
      <c r="F16" s="654">
        <f>SUM(B16:E16)</f>
        <v>468588726.12</v>
      </c>
      <c r="G16" s="496"/>
    </row>
    <row r="17" spans="1:7" s="151" customFormat="1" ht="16.5" customHeight="1" x14ac:dyDescent="0.25">
      <c r="A17" s="651" t="s">
        <v>147</v>
      </c>
      <c r="B17" s="648"/>
      <c r="C17" s="648">
        <v>201941796.96000001</v>
      </c>
      <c r="D17" s="648" t="s">
        <v>331</v>
      </c>
      <c r="E17" s="648"/>
      <c r="F17" s="654">
        <f>SUM(B17:E17)</f>
        <v>201941796.96000001</v>
      </c>
      <c r="G17" s="496"/>
    </row>
    <row r="18" spans="1:7" s="151" customFormat="1" ht="16.5" customHeight="1" x14ac:dyDescent="0.25">
      <c r="A18" s="651" t="s">
        <v>148</v>
      </c>
      <c r="B18" s="648"/>
      <c r="C18" s="648"/>
      <c r="D18" s="648"/>
      <c r="E18" s="648"/>
      <c r="F18" s="654">
        <f>SUM(B18:E18)</f>
        <v>0</v>
      </c>
      <c r="G18" s="496"/>
    </row>
    <row r="19" spans="1:7" s="151" customFormat="1" ht="16.5" customHeight="1" x14ac:dyDescent="0.25">
      <c r="A19" s="651" t="s">
        <v>149</v>
      </c>
      <c r="B19" s="648" t="s">
        <v>331</v>
      </c>
      <c r="C19" s="648" t="s">
        <v>331</v>
      </c>
      <c r="D19" s="648"/>
      <c r="E19" s="648"/>
      <c r="F19" s="654">
        <f>SUM(B19:E19)</f>
        <v>0</v>
      </c>
      <c r="G19" s="496"/>
    </row>
    <row r="20" spans="1:7" s="151" customFormat="1" ht="16.5" customHeight="1" x14ac:dyDescent="0.25">
      <c r="A20" s="646"/>
      <c r="B20" s="648"/>
      <c r="C20" s="648"/>
      <c r="D20" s="648"/>
      <c r="E20" s="648" t="s">
        <v>331</v>
      </c>
      <c r="F20" s="652"/>
      <c r="G20" s="496"/>
    </row>
    <row r="21" spans="1:7" s="151" customFormat="1" ht="18" x14ac:dyDescent="0.25">
      <c r="A21" s="646" t="s">
        <v>342</v>
      </c>
      <c r="B21" s="655">
        <f>B10</f>
        <v>0</v>
      </c>
      <c r="C21" s="655">
        <f>C15</f>
        <v>123290141.06</v>
      </c>
      <c r="D21" s="655">
        <f>D15</f>
        <v>468588726.12</v>
      </c>
      <c r="E21" s="655">
        <f>E15+E10</f>
        <v>0</v>
      </c>
      <c r="F21" s="653">
        <f>F15++F10</f>
        <v>591878867.18000007</v>
      </c>
      <c r="G21" s="496"/>
    </row>
    <row r="22" spans="1:7" s="151" customFormat="1" ht="16.5" customHeight="1" x14ac:dyDescent="0.25">
      <c r="A22" s="646"/>
      <c r="B22" s="648"/>
      <c r="C22" s="648"/>
      <c r="D22" s="648"/>
      <c r="E22" s="648"/>
      <c r="F22" s="652"/>
      <c r="G22" s="496"/>
    </row>
    <row r="23" spans="1:7" s="151" customFormat="1" ht="18" x14ac:dyDescent="0.25">
      <c r="A23" s="646" t="s">
        <v>343</v>
      </c>
      <c r="B23" s="650">
        <f>SUM(B24:B26)</f>
        <v>0</v>
      </c>
      <c r="C23" s="650">
        <f>SUM(C24:C26)</f>
        <v>0</v>
      </c>
      <c r="D23" s="650">
        <f>SUM(D24:D26)</f>
        <v>0</v>
      </c>
      <c r="E23" s="650">
        <f>SUM(E24:E26)</f>
        <v>0</v>
      </c>
      <c r="F23" s="653">
        <f>SUM(F24:F26)</f>
        <v>0</v>
      </c>
      <c r="G23" s="496"/>
    </row>
    <row r="24" spans="1:7" s="151" customFormat="1" ht="16.5" customHeight="1" x14ac:dyDescent="0.25">
      <c r="A24" s="651" t="s">
        <v>142</v>
      </c>
      <c r="B24" s="648"/>
      <c r="C24" s="648"/>
      <c r="D24" s="648"/>
      <c r="E24" s="648"/>
      <c r="F24" s="654">
        <f>SUM(B24:E24)</f>
        <v>0</v>
      </c>
      <c r="G24" s="496"/>
    </row>
    <row r="25" spans="1:7" s="151" customFormat="1" ht="16.5" customHeight="1" x14ac:dyDescent="0.25">
      <c r="A25" s="651" t="s">
        <v>143</v>
      </c>
      <c r="B25" s="648"/>
      <c r="C25" s="648"/>
      <c r="D25" s="648"/>
      <c r="E25" s="648"/>
      <c r="F25" s="654">
        <f>SUM(B25:E25)</f>
        <v>0</v>
      </c>
      <c r="G25" s="496"/>
    </row>
    <row r="26" spans="1:7" s="151" customFormat="1" ht="16.5" customHeight="1" x14ac:dyDescent="0.25">
      <c r="A26" s="651" t="s">
        <v>144</v>
      </c>
      <c r="B26" s="648"/>
      <c r="C26" s="648"/>
      <c r="D26" s="648"/>
      <c r="E26" s="648"/>
      <c r="F26" s="654">
        <f>SUM(B26:E26)</f>
        <v>0</v>
      </c>
      <c r="G26" s="496"/>
    </row>
    <row r="27" spans="1:7" s="151" customFormat="1" ht="16.5" customHeight="1" x14ac:dyDescent="0.25">
      <c r="A27" s="646"/>
      <c r="B27" s="648"/>
      <c r="C27" s="648"/>
      <c r="D27" s="648"/>
      <c r="E27" s="648"/>
      <c r="F27" s="652"/>
      <c r="G27" s="496"/>
    </row>
    <row r="28" spans="1:7" s="151" customFormat="1" ht="18" x14ac:dyDescent="0.25">
      <c r="A28" s="646" t="s">
        <v>341</v>
      </c>
      <c r="B28" s="650">
        <f>SUM(B29:B32)</f>
        <v>0</v>
      </c>
      <c r="C28" s="650">
        <f>SUM(C30:C32)</f>
        <v>468588726.12</v>
      </c>
      <c r="D28" s="650">
        <f>SUM(D29:D32)+D8</f>
        <v>-127021114.49000001</v>
      </c>
      <c r="E28" s="650">
        <f>SUM(E29:E32)</f>
        <v>0</v>
      </c>
      <c r="F28" s="653">
        <f>SUM(B28:E28)</f>
        <v>341567611.63</v>
      </c>
      <c r="G28" s="496"/>
    </row>
    <row r="29" spans="1:7" s="151" customFormat="1" ht="16.5" customHeight="1" x14ac:dyDescent="0.25">
      <c r="A29" s="651" t="s">
        <v>329</v>
      </c>
      <c r="B29" s="648"/>
      <c r="C29" s="331"/>
      <c r="D29" s="648">
        <v>341567611.63</v>
      </c>
      <c r="E29" s="648"/>
      <c r="F29" s="654">
        <f>SUM(B29:E29)</f>
        <v>341567611.63</v>
      </c>
      <c r="G29" s="496"/>
    </row>
    <row r="30" spans="1:7" s="151" customFormat="1" ht="16.5" customHeight="1" x14ac:dyDescent="0.25">
      <c r="A30" s="651" t="s">
        <v>147</v>
      </c>
      <c r="B30" s="648"/>
      <c r="C30" s="648">
        <v>468588726.12</v>
      </c>
      <c r="D30" s="648">
        <v>-468588726.12</v>
      </c>
      <c r="E30" s="648"/>
      <c r="F30" s="654">
        <f>SUM(B30:E30)</f>
        <v>0</v>
      </c>
      <c r="G30" s="496"/>
    </row>
    <row r="31" spans="1:7" s="151" customFormat="1" ht="16.5" customHeight="1" x14ac:dyDescent="0.25">
      <c r="A31" s="651" t="s">
        <v>148</v>
      </c>
      <c r="B31" s="648"/>
      <c r="C31" s="648"/>
      <c r="D31" s="648"/>
      <c r="E31" s="648"/>
      <c r="F31" s="654">
        <f>SUM(B31:E31)</f>
        <v>0</v>
      </c>
      <c r="G31" s="496"/>
    </row>
    <row r="32" spans="1:7" s="151" customFormat="1" ht="16.5" customHeight="1" x14ac:dyDescent="0.25">
      <c r="A32" s="651" t="s">
        <v>149</v>
      </c>
      <c r="B32" s="648"/>
      <c r="C32" s="648"/>
      <c r="D32" s="648"/>
      <c r="E32" s="648"/>
      <c r="F32" s="654">
        <f>SUM(B32:E32)</f>
        <v>0</v>
      </c>
      <c r="G32" s="496"/>
    </row>
    <row r="33" spans="1:8" s="151" customFormat="1" ht="16.5" customHeight="1" x14ac:dyDescent="0.25">
      <c r="A33" s="646"/>
      <c r="B33" s="656"/>
      <c r="C33" s="656"/>
      <c r="D33" s="656"/>
      <c r="E33" s="656"/>
      <c r="F33" s="657"/>
      <c r="G33" s="496"/>
    </row>
    <row r="34" spans="1:8" s="151" customFormat="1" ht="16.5" customHeight="1" x14ac:dyDescent="0.25">
      <c r="A34" s="646" t="s">
        <v>344</v>
      </c>
      <c r="B34" s="655">
        <f>B23+B21</f>
        <v>0</v>
      </c>
      <c r="C34" s="655">
        <f>C28+C21</f>
        <v>591878867.18000007</v>
      </c>
      <c r="D34" s="655">
        <f>D28+D21</f>
        <v>341567611.63</v>
      </c>
      <c r="E34" s="655">
        <f>E28+E23+E21</f>
        <v>0</v>
      </c>
      <c r="F34" s="653">
        <f>SUM(B34:E34)</f>
        <v>933446478.81000006</v>
      </c>
      <c r="G34" s="477" t="str">
        <f>IF((B34+C34+D34+E34)&lt;&gt;F34,"ERROR!!!!! LA SUMA DE LOS TOTALES DE LAS COLUMNAS DEL PATRIMONIO 2016, NO COINCIDE CON LO REPORTADO EN LA COLUMNA DEL TOTAL","")</f>
        <v/>
      </c>
    </row>
    <row r="35" spans="1:8" s="150" customFormat="1" ht="16.5" customHeight="1" thickBot="1" x14ac:dyDescent="0.25">
      <c r="A35" s="658"/>
      <c r="B35" s="659"/>
      <c r="C35" s="659"/>
      <c r="D35" s="659"/>
      <c r="E35" s="659"/>
      <c r="F35" s="660"/>
      <c r="G35" s="477" t="str">
        <f>IF(F34&lt;&gt;'ETCA-I-01'!F50,"ERROR!!!!! EL PATRIMONIO 2016 PRESENTADO, NO CONCUERDA CON LO REPORTADO EN EL ESTADO DE SITUACION FINANCIERA","")</f>
        <v/>
      </c>
      <c r="H35" s="561" t="str">
        <f>IF(C$34-'ETCA-I-01'!L35&gt;0.99,"ERROR!!!,NO CONCUERDA CON LO REPORTADO EN EL ETCA-I-01 EN EL MISMO RUBRO","")</f>
        <v>ERROR!!!,NO CONCUERDA CON LO REPORTADO EN EL ETCA-I-01 EN EL MISMO RUBRO</v>
      </c>
    </row>
    <row r="36" spans="1:8" s="150" customFormat="1" ht="16.5" customHeight="1" x14ac:dyDescent="0.3">
      <c r="A36" s="503" t="s">
        <v>156</v>
      </c>
      <c r="B36" s="562"/>
      <c r="C36" s="562"/>
      <c r="D36" s="76"/>
      <c r="E36" s="564" t="s">
        <v>331</v>
      </c>
      <c r="F36" s="564" t="s">
        <v>331</v>
      </c>
      <c r="G36" s="477" t="str">
        <f>IF(B34&lt;&gt;'ETCA-I-01'!F36,"ERROR!!!!! EL PATRIMONIO CONTRIBUIDO 2016 PRESENTADO, NO CONCUERDA CON LO REPORTADO EN EL ESTADO DE SITUACION FINANCIERA","")</f>
        <v/>
      </c>
      <c r="H36" s="561"/>
    </row>
    <row r="37" spans="1:8" s="150" customFormat="1" ht="16.5" customHeight="1" x14ac:dyDescent="0.3">
      <c r="A37" s="503"/>
      <c r="B37" s="562"/>
      <c r="C37" s="562"/>
      <c r="D37" s="76"/>
      <c r="E37" s="564"/>
      <c r="F37" s="714"/>
      <c r="G37" s="477"/>
      <c r="H37" s="561"/>
    </row>
    <row r="38" spans="1:8" s="150" customFormat="1" ht="16.5" customHeight="1" x14ac:dyDescent="0.3">
      <c r="A38" s="503"/>
      <c r="B38" s="562"/>
      <c r="C38" s="562"/>
      <c r="D38" s="76"/>
      <c r="E38" s="564"/>
      <c r="F38" s="564"/>
      <c r="G38" s="477"/>
      <c r="H38" s="561"/>
    </row>
    <row r="39" spans="1:8" s="150" customFormat="1" ht="16.5" customHeight="1" x14ac:dyDescent="0.3">
      <c r="A39" s="503"/>
      <c r="B39" s="562"/>
      <c r="C39" s="562"/>
      <c r="D39" s="76"/>
      <c r="E39" s="564"/>
      <c r="F39" s="564"/>
      <c r="G39" s="477"/>
      <c r="H39" s="561"/>
    </row>
    <row r="40" spans="1:8" s="150" customFormat="1" ht="16.5" customHeight="1" x14ac:dyDescent="0.2">
      <c r="A40" s="564" t="s">
        <v>331</v>
      </c>
      <c r="B40" s="144" t="s">
        <v>331</v>
      </c>
      <c r="C40" s="565"/>
      <c r="D40" s="564" t="s">
        <v>331</v>
      </c>
      <c r="E40" s="564" t="s">
        <v>331</v>
      </c>
      <c r="F40" s="564" t="s">
        <v>331</v>
      </c>
      <c r="G40" s="477" t="str">
        <f>IF(C34&lt;&gt;'ETCA-I-01'!F42,"ERROR!!!!! EL MONTO NO COINCIDE CON LO REPORTADO EN EL FORMATO ETCA-I-01 EN EL TOTAL RESULTADO DE EJERCICIOS ANTERIORES","")</f>
        <v/>
      </c>
      <c r="H40" s="561"/>
    </row>
    <row r="41" spans="1:8" s="150" customFormat="1" ht="16.5" customHeight="1" x14ac:dyDescent="0.3">
      <c r="A41" s="564" t="s">
        <v>331</v>
      </c>
      <c r="B41" s="74" t="s">
        <v>331</v>
      </c>
      <c r="C41" s="74" t="s">
        <v>331</v>
      </c>
      <c r="D41" s="74" t="s">
        <v>331</v>
      </c>
      <c r="E41" s="74"/>
      <c r="F41" s="74"/>
      <c r="G41" s="477" t="str">
        <f>IF(D34&lt;&gt;'ETCA-I-01'!F41,"ERROR!!!!! EL MONTO NO COINCIDE CON LO REPORTADO EN EL FORMATO ETCA-I-01 EN EL TOTAL RESULTADO DEL EJERCICIO","")</f>
        <v/>
      </c>
      <c r="H41" s="561"/>
    </row>
    <row r="42" spans="1:8" s="150" customFormat="1" ht="16.5" customHeight="1" x14ac:dyDescent="0.3">
      <c r="A42" s="564"/>
      <c r="B42" s="74" t="s">
        <v>331</v>
      </c>
      <c r="C42" s="74" t="s">
        <v>331</v>
      </c>
      <c r="D42" s="74" t="s">
        <v>331</v>
      </c>
      <c r="E42" s="74"/>
      <c r="F42" s="74"/>
      <c r="G42" s="489"/>
      <c r="H42" s="561"/>
    </row>
    <row r="43" spans="1:8" s="150" customFormat="1" ht="16.5" customHeight="1" x14ac:dyDescent="0.3">
      <c r="A43" s="564"/>
      <c r="B43" s="74" t="s">
        <v>331</v>
      </c>
      <c r="C43" s="74" t="s">
        <v>331</v>
      </c>
      <c r="D43" s="74" t="s">
        <v>331</v>
      </c>
      <c r="E43" s="74"/>
      <c r="F43" s="74"/>
      <c r="G43" s="561"/>
      <c r="H43" s="561"/>
    </row>
    <row r="44" spans="1:8" ht="19.5" customHeight="1" x14ac:dyDescent="0.3">
      <c r="A44" s="74"/>
      <c r="B44" s="489" t="s">
        <v>331</v>
      </c>
      <c r="D44" s="489"/>
      <c r="E44" s="489"/>
      <c r="F44" s="489"/>
      <c r="G44" s="175" t="s">
        <v>331</v>
      </c>
      <c r="H44" s="489"/>
    </row>
    <row r="45" spans="1:8" ht="17.25" customHeight="1" x14ac:dyDescent="0.3">
      <c r="A45" s="504"/>
    </row>
    <row r="46" spans="1:8" ht="17.25" customHeight="1" x14ac:dyDescent="0.3">
      <c r="A46" s="504"/>
    </row>
    <row r="47" spans="1:8" ht="17.25" customHeight="1" x14ac:dyDescent="0.3">
      <c r="A47" s="504"/>
    </row>
    <row r="48" spans="1:8" ht="17.25" customHeight="1" x14ac:dyDescent="0.3">
      <c r="A48" s="504"/>
    </row>
    <row r="49" spans="1:1" ht="17.25" customHeight="1" x14ac:dyDescent="0.3">
      <c r="A49" s="504"/>
    </row>
    <row r="50" spans="1:1" ht="17.25" customHeight="1" x14ac:dyDescent="0.3"/>
    <row r="51" spans="1:1" ht="17.25" customHeight="1" x14ac:dyDescent="0.3"/>
    <row r="52" spans="1:1" ht="17.25" customHeight="1" x14ac:dyDescent="0.3"/>
  </sheetData>
  <sheetProtection insertHyperlinks="0"/>
  <protectedRanges>
    <protectedRange algorithmName="SHA-512" hashValue="DnxZCsiWzkVfajEoNeh3bWR/KSkaQlGg69WdGxxA6j9+CqYObjdoi330+Pa3qIXionKkr1yfl1vUWI4ywnjIJA==" saltValue="PnCamTnDeR83jrwH4hVKjg==" spinCount="100000" sqref="B44:F44" name="Rango1"/>
  </protectedRanges>
  <mergeCells count="5">
    <mergeCell ref="A4:F4"/>
    <mergeCell ref="A2:F2"/>
    <mergeCell ref="A3:F3"/>
    <mergeCell ref="A1:F1"/>
    <mergeCell ref="A5:D5"/>
  </mergeCells>
  <printOptions horizontalCentered="1"/>
  <pageMargins left="0.39370078740157483" right="0.39370078740157483" top="0.74803149606299213" bottom="0.74803149606299213" header="0.31496062992125984" footer="0.31496062992125984"/>
  <pageSetup scale="80"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FF0066"/>
    <pageSetUpPr fitToPage="1"/>
  </sheetPr>
  <dimension ref="A1:D69"/>
  <sheetViews>
    <sheetView view="pageBreakPreview" topLeftCell="A52" zoomScale="120" zoomScaleNormal="100" zoomScaleSheetLayoutView="120" workbookViewId="0">
      <selection activeCell="B56" sqref="B56"/>
    </sheetView>
  </sheetViews>
  <sheetFormatPr baseColWidth="10" defaultColWidth="11.28515625" defaultRowHeight="16.5" x14ac:dyDescent="0.3"/>
  <cols>
    <col min="1" max="1" width="80.85546875" style="152" bestFit="1" customWidth="1"/>
    <col min="2" max="3" width="17" style="152" customWidth="1"/>
    <col min="4" max="16384" width="11.28515625" style="152"/>
  </cols>
  <sheetData>
    <row r="1" spans="1:4" x14ac:dyDescent="0.3">
      <c r="A1" s="1037" t="s">
        <v>94</v>
      </c>
      <c r="B1" s="1037"/>
      <c r="C1" s="1037"/>
    </row>
    <row r="2" spans="1:4" s="132" customFormat="1" ht="15.75" x14ac:dyDescent="0.25">
      <c r="A2" s="1038" t="s">
        <v>20</v>
      </c>
      <c r="B2" s="1038"/>
      <c r="C2" s="1038"/>
    </row>
    <row r="3" spans="1:4" s="132" customFormat="1" ht="15.75" x14ac:dyDescent="0.25">
      <c r="A3" s="1046" t="str">
        <f>'ETCA-I-01'!A3</f>
        <v>Consejo Estatal de Concertacion para la Obra Publica</v>
      </c>
      <c r="B3" s="1046"/>
      <c r="C3" s="1046"/>
    </row>
    <row r="4" spans="1:4" s="132" customFormat="1" x14ac:dyDescent="0.25">
      <c r="A4" s="1048" t="str">
        <f>'ETCA-I-02'!A4:D4</f>
        <v>Del 01 de Enero al 31 de Diciembre de 2016</v>
      </c>
      <c r="B4" s="1048"/>
      <c r="C4" s="1048"/>
    </row>
    <row r="5" spans="1:4" s="134" customFormat="1" ht="17.25" thickBot="1" x14ac:dyDescent="0.35">
      <c r="A5" s="77" t="s">
        <v>345</v>
      </c>
      <c r="B5" s="75"/>
      <c r="C5" s="78"/>
    </row>
    <row r="6" spans="1:4" ht="30" customHeight="1" thickBot="1" x14ac:dyDescent="0.35">
      <c r="A6" s="154"/>
      <c r="B6" s="155" t="s">
        <v>346</v>
      </c>
      <c r="C6" s="156" t="s">
        <v>347</v>
      </c>
    </row>
    <row r="7" spans="1:4" ht="17.25" thickTop="1" x14ac:dyDescent="0.3">
      <c r="A7" s="661" t="s">
        <v>348</v>
      </c>
      <c r="B7" s="662">
        <f>B8+B17</f>
        <v>112874696.65000001</v>
      </c>
      <c r="C7" s="663">
        <f>C8+C17</f>
        <v>245969928.22999999</v>
      </c>
    </row>
    <row r="8" spans="1:4" x14ac:dyDescent="0.3">
      <c r="A8" s="664" t="s">
        <v>100</v>
      </c>
      <c r="B8" s="665">
        <f>SUM(B9:B15)</f>
        <v>112581514.45</v>
      </c>
      <c r="C8" s="666">
        <f>SUM(C9:C15)</f>
        <v>19875033.949999999</v>
      </c>
    </row>
    <row r="9" spans="1:4" s="153" customFormat="1" ht="13.5" x14ac:dyDescent="0.25">
      <c r="A9" s="667" t="s">
        <v>102</v>
      </c>
      <c r="B9" s="668">
        <v>112581514.45</v>
      </c>
      <c r="C9" s="669"/>
      <c r="D9" s="505"/>
    </row>
    <row r="10" spans="1:4" s="153" customFormat="1" ht="13.5" x14ac:dyDescent="0.25">
      <c r="A10" s="667" t="s">
        <v>104</v>
      </c>
      <c r="B10" s="668"/>
      <c r="C10" s="669">
        <v>464927.23</v>
      </c>
    </row>
    <row r="11" spans="1:4" s="153" customFormat="1" ht="13.5" x14ac:dyDescent="0.25">
      <c r="A11" s="667" t="s">
        <v>106</v>
      </c>
      <c r="B11" s="668"/>
      <c r="C11" s="669">
        <v>19410106.719999999</v>
      </c>
    </row>
    <row r="12" spans="1:4" s="153" customFormat="1" ht="13.5" x14ac:dyDescent="0.25">
      <c r="A12" s="667" t="s">
        <v>349</v>
      </c>
      <c r="B12" s="668"/>
      <c r="C12" s="669"/>
    </row>
    <row r="13" spans="1:4" s="153" customFormat="1" ht="13.5" x14ac:dyDescent="0.25">
      <c r="A13" s="667" t="s">
        <v>110</v>
      </c>
      <c r="B13" s="668"/>
      <c r="C13" s="669"/>
    </row>
    <row r="14" spans="1:4" s="153" customFormat="1" ht="13.5" x14ac:dyDescent="0.25">
      <c r="A14" s="667" t="s">
        <v>112</v>
      </c>
      <c r="B14" s="668"/>
      <c r="C14" s="669"/>
    </row>
    <row r="15" spans="1:4" s="153" customFormat="1" ht="13.5" x14ac:dyDescent="0.25">
      <c r="A15" s="667" t="s">
        <v>114</v>
      </c>
      <c r="B15" s="668"/>
      <c r="C15" s="669"/>
    </row>
    <row r="16" spans="1:4" ht="5.25" customHeight="1" x14ac:dyDescent="0.3">
      <c r="A16" s="661"/>
      <c r="B16" s="670"/>
      <c r="C16" s="671"/>
    </row>
    <row r="17" spans="1:3" x14ac:dyDescent="0.3">
      <c r="A17" s="664" t="s">
        <v>119</v>
      </c>
      <c r="B17" s="665">
        <f>SUM(B18:B26)</f>
        <v>293182.2</v>
      </c>
      <c r="C17" s="666">
        <f>SUM(C18:C26)</f>
        <v>226094894.28</v>
      </c>
    </row>
    <row r="18" spans="1:3" s="153" customFormat="1" ht="13.5" x14ac:dyDescent="0.25">
      <c r="A18" s="667" t="s">
        <v>121</v>
      </c>
      <c r="B18" s="668"/>
      <c r="C18" s="669"/>
    </row>
    <row r="19" spans="1:3" s="153" customFormat="1" ht="13.5" x14ac:dyDescent="0.25">
      <c r="A19" s="667" t="s">
        <v>123</v>
      </c>
      <c r="B19" s="668"/>
      <c r="C19" s="669"/>
    </row>
    <row r="20" spans="1:3" s="153" customFormat="1" ht="13.5" x14ac:dyDescent="0.25">
      <c r="A20" s="667" t="s">
        <v>125</v>
      </c>
      <c r="B20" s="668"/>
      <c r="C20" s="669">
        <v>224556362.18000001</v>
      </c>
    </row>
    <row r="21" spans="1:3" s="153" customFormat="1" ht="13.5" x14ac:dyDescent="0.25">
      <c r="A21" s="667" t="s">
        <v>127</v>
      </c>
      <c r="B21" s="668"/>
      <c r="C21" s="669">
        <v>1538532.1</v>
      </c>
    </row>
    <row r="22" spans="1:3" s="153" customFormat="1" ht="13.5" x14ac:dyDescent="0.25">
      <c r="A22" s="667" t="s">
        <v>129</v>
      </c>
      <c r="B22" s="668"/>
      <c r="C22" s="669"/>
    </row>
    <row r="23" spans="1:3" s="153" customFormat="1" ht="13.5" x14ac:dyDescent="0.25">
      <c r="A23" s="667" t="s">
        <v>131</v>
      </c>
      <c r="B23" s="668">
        <v>293182.2</v>
      </c>
      <c r="C23" s="669"/>
    </row>
    <row r="24" spans="1:3" s="153" customFormat="1" ht="13.5" x14ac:dyDescent="0.25">
      <c r="A24" s="667" t="s">
        <v>133</v>
      </c>
      <c r="B24" s="668"/>
      <c r="C24" s="669"/>
    </row>
    <row r="25" spans="1:3" s="153" customFormat="1" ht="13.5" x14ac:dyDescent="0.25">
      <c r="A25" s="667" t="s">
        <v>134</v>
      </c>
      <c r="B25" s="668"/>
      <c r="C25" s="669"/>
    </row>
    <row r="26" spans="1:3" s="153" customFormat="1" ht="13.5" x14ac:dyDescent="0.25">
      <c r="A26" s="667" t="s">
        <v>135</v>
      </c>
      <c r="B26" s="668"/>
      <c r="C26" s="669"/>
    </row>
    <row r="27" spans="1:3" ht="6.75" customHeight="1" x14ac:dyDescent="0.3">
      <c r="A27" s="672"/>
      <c r="B27" s="670"/>
      <c r="C27" s="671"/>
    </row>
    <row r="28" spans="1:3" x14ac:dyDescent="0.3">
      <c r="A28" s="661" t="s">
        <v>350</v>
      </c>
      <c r="B28" s="662">
        <f>B29+B39</f>
        <v>40805.910000000003</v>
      </c>
      <c r="C28" s="663">
        <f>C29+C39</f>
        <v>129861530.06</v>
      </c>
    </row>
    <row r="29" spans="1:3" x14ac:dyDescent="0.3">
      <c r="A29" s="664" t="s">
        <v>101</v>
      </c>
      <c r="B29" s="665">
        <f>SUM(B30:B37)</f>
        <v>40805.910000000003</v>
      </c>
      <c r="C29" s="666">
        <f>SUM(C30:C37)</f>
        <v>129861530.06</v>
      </c>
    </row>
    <row r="30" spans="1:3" s="153" customFormat="1" ht="13.5" x14ac:dyDescent="0.25">
      <c r="A30" s="667" t="s">
        <v>103</v>
      </c>
      <c r="B30" s="668"/>
      <c r="C30" s="669">
        <v>129861530.06</v>
      </c>
    </row>
    <row r="31" spans="1:3" s="153" customFormat="1" ht="13.5" x14ac:dyDescent="0.25">
      <c r="A31" s="667" t="s">
        <v>105</v>
      </c>
      <c r="B31" s="668"/>
      <c r="C31" s="669"/>
    </row>
    <row r="32" spans="1:3" s="153" customFormat="1" ht="13.5" x14ac:dyDescent="0.25">
      <c r="A32" s="667" t="s">
        <v>107</v>
      </c>
      <c r="B32" s="668"/>
      <c r="C32" s="669"/>
    </row>
    <row r="33" spans="1:3" s="153" customFormat="1" ht="13.5" x14ac:dyDescent="0.25">
      <c r="A33" s="667" t="s">
        <v>109</v>
      </c>
      <c r="B33" s="668"/>
      <c r="C33" s="669"/>
    </row>
    <row r="34" spans="1:3" s="153" customFormat="1" ht="13.5" x14ac:dyDescent="0.25">
      <c r="A34" s="667" t="s">
        <v>111</v>
      </c>
      <c r="B34" s="668"/>
      <c r="C34" s="669"/>
    </row>
    <row r="35" spans="1:3" s="153" customFormat="1" ht="13.5" x14ac:dyDescent="0.25">
      <c r="A35" s="667" t="s">
        <v>113</v>
      </c>
      <c r="B35" s="668"/>
      <c r="C35" s="669"/>
    </row>
    <row r="36" spans="1:3" s="153" customFormat="1" ht="13.5" x14ac:dyDescent="0.25">
      <c r="A36" s="667" t="s">
        <v>115</v>
      </c>
      <c r="B36" s="668"/>
      <c r="C36" s="669"/>
    </row>
    <row r="37" spans="1:3" s="153" customFormat="1" ht="13.5" x14ac:dyDescent="0.25">
      <c r="A37" s="667" t="s">
        <v>116</v>
      </c>
      <c r="B37" s="668">
        <v>40805.910000000003</v>
      </c>
      <c r="C37" s="669"/>
    </row>
    <row r="38" spans="1:3" ht="6" customHeight="1" x14ac:dyDescent="0.3">
      <c r="A38" s="661"/>
      <c r="B38" s="673"/>
      <c r="C38" s="674"/>
    </row>
    <row r="39" spans="1:3" x14ac:dyDescent="0.3">
      <c r="A39" s="664" t="s">
        <v>120</v>
      </c>
      <c r="B39" s="665">
        <f>SUM(B40:B45)</f>
        <v>0</v>
      </c>
      <c r="C39" s="666">
        <f>SUM(C40:C45)</f>
        <v>0</v>
      </c>
    </row>
    <row r="40" spans="1:3" s="153" customFormat="1" ht="13.5" x14ac:dyDescent="0.25">
      <c r="A40" s="667" t="s">
        <v>122</v>
      </c>
      <c r="B40" s="668"/>
      <c r="C40" s="669"/>
    </row>
    <row r="41" spans="1:3" s="153" customFormat="1" ht="13.5" x14ac:dyDescent="0.25">
      <c r="A41" s="667" t="s">
        <v>124</v>
      </c>
      <c r="B41" s="668"/>
      <c r="C41" s="669"/>
    </row>
    <row r="42" spans="1:3" s="153" customFormat="1" ht="13.5" x14ac:dyDescent="0.25">
      <c r="A42" s="667" t="s">
        <v>126</v>
      </c>
      <c r="B42" s="668"/>
      <c r="C42" s="669"/>
    </row>
    <row r="43" spans="1:3" s="153" customFormat="1" ht="13.5" x14ac:dyDescent="0.25">
      <c r="A43" s="667" t="s">
        <v>128</v>
      </c>
      <c r="B43" s="668"/>
      <c r="C43" s="669"/>
    </row>
    <row r="44" spans="1:3" s="153" customFormat="1" ht="13.5" x14ac:dyDescent="0.25">
      <c r="A44" s="667" t="s">
        <v>130</v>
      </c>
      <c r="B44" s="668"/>
      <c r="C44" s="669"/>
    </row>
    <row r="45" spans="1:3" s="153" customFormat="1" ht="13.5" x14ac:dyDescent="0.25">
      <c r="A45" s="667" t="s">
        <v>132</v>
      </c>
      <c r="B45" s="668"/>
      <c r="C45" s="669"/>
    </row>
    <row r="46" spans="1:3" x14ac:dyDescent="0.3">
      <c r="A46" s="675"/>
      <c r="B46" s="670"/>
      <c r="C46" s="671"/>
    </row>
    <row r="47" spans="1:3" x14ac:dyDescent="0.3">
      <c r="A47" s="661" t="s">
        <v>351</v>
      </c>
      <c r="B47" s="662">
        <f>B48+B53</f>
        <v>389937070.22000003</v>
      </c>
      <c r="C47" s="663">
        <f>C48+C53</f>
        <v>127021114.48999999</v>
      </c>
    </row>
    <row r="48" spans="1:3" x14ac:dyDescent="0.3">
      <c r="A48" s="664" t="s">
        <v>141</v>
      </c>
      <c r="B48" s="665">
        <f>SUM(B49:B51)</f>
        <v>0</v>
      </c>
      <c r="C48" s="666">
        <f>SUM(C49:C51)</f>
        <v>0</v>
      </c>
    </row>
    <row r="49" spans="1:3" s="153" customFormat="1" ht="13.5" x14ac:dyDescent="0.25">
      <c r="A49" s="667" t="s">
        <v>142</v>
      </c>
      <c r="B49" s="668"/>
      <c r="C49" s="669"/>
    </row>
    <row r="50" spans="1:3" s="153" customFormat="1" ht="13.5" x14ac:dyDescent="0.25">
      <c r="A50" s="667" t="s">
        <v>143</v>
      </c>
      <c r="B50" s="668"/>
      <c r="C50" s="669"/>
    </row>
    <row r="51" spans="1:3" s="153" customFormat="1" ht="13.5" x14ac:dyDescent="0.25">
      <c r="A51" s="667" t="s">
        <v>144</v>
      </c>
      <c r="B51" s="668"/>
      <c r="C51" s="669"/>
    </row>
    <row r="52" spans="1:3" ht="6" customHeight="1" x14ac:dyDescent="0.3">
      <c r="A52" s="664"/>
      <c r="B52" s="673"/>
      <c r="C52" s="674"/>
    </row>
    <row r="53" spans="1:3" ht="15.75" customHeight="1" x14ac:dyDescent="0.3">
      <c r="A53" s="664" t="s">
        <v>145</v>
      </c>
      <c r="B53" s="665">
        <f>SUM(B54:B58)</f>
        <v>389937070.22000003</v>
      </c>
      <c r="C53" s="666">
        <f>SUM(C54:C58)</f>
        <v>127021114.48999999</v>
      </c>
    </row>
    <row r="54" spans="1:3" s="153" customFormat="1" ht="13.5" x14ac:dyDescent="0.25">
      <c r="A54" s="667" t="s">
        <v>146</v>
      </c>
      <c r="B54" s="668"/>
      <c r="C54" s="669">
        <v>127021114.48999999</v>
      </c>
    </row>
    <row r="55" spans="1:3" s="153" customFormat="1" ht="13.5" x14ac:dyDescent="0.25">
      <c r="A55" s="667" t="s">
        <v>147</v>
      </c>
      <c r="B55" s="668">
        <v>389937070.22000003</v>
      </c>
      <c r="C55" s="669"/>
    </row>
    <row r="56" spans="1:3" s="153" customFormat="1" ht="13.5" x14ac:dyDescent="0.25">
      <c r="A56" s="667" t="s">
        <v>148</v>
      </c>
      <c r="B56" s="668"/>
      <c r="C56" s="669"/>
    </row>
    <row r="57" spans="1:3" s="153" customFormat="1" ht="13.5" x14ac:dyDescent="0.25">
      <c r="A57" s="667" t="s">
        <v>149</v>
      </c>
      <c r="B57" s="668"/>
      <c r="C57" s="669"/>
    </row>
    <row r="58" spans="1:3" s="153" customFormat="1" ht="13.5" x14ac:dyDescent="0.25">
      <c r="A58" s="667" t="s">
        <v>150</v>
      </c>
      <c r="B58" s="668"/>
      <c r="C58" s="669"/>
    </row>
    <row r="59" spans="1:3" ht="7.5" customHeight="1" x14ac:dyDescent="0.3">
      <c r="A59" s="664"/>
      <c r="B59" s="670"/>
      <c r="C59" s="671"/>
    </row>
    <row r="60" spans="1:3" x14ac:dyDescent="0.3">
      <c r="A60" s="664" t="s">
        <v>352</v>
      </c>
      <c r="B60" s="665">
        <f>SUM(B61:B62)</f>
        <v>0</v>
      </c>
      <c r="C60" s="666">
        <f>SUM(C61:C62)</f>
        <v>0</v>
      </c>
    </row>
    <row r="61" spans="1:3" s="153" customFormat="1" ht="13.5" x14ac:dyDescent="0.25">
      <c r="A61" s="667" t="s">
        <v>152</v>
      </c>
      <c r="B61" s="668"/>
      <c r="C61" s="669"/>
    </row>
    <row r="62" spans="1:3" s="153" customFormat="1" ht="14.25" thickBot="1" x14ac:dyDescent="0.3">
      <c r="A62" s="676" t="s">
        <v>153</v>
      </c>
      <c r="B62" s="677"/>
      <c r="C62" s="678"/>
    </row>
    <row r="63" spans="1:3" s="153" customFormat="1" ht="13.5" x14ac:dyDescent="0.25">
      <c r="A63" s="503" t="s">
        <v>330</v>
      </c>
      <c r="B63" s="668"/>
      <c r="C63" s="668"/>
    </row>
    <row r="64" spans="1:3" s="153" customFormat="1" ht="13.5" x14ac:dyDescent="0.25">
      <c r="A64" s="503"/>
      <c r="B64" s="668"/>
      <c r="C64" s="668"/>
    </row>
    <row r="65" spans="1:3" s="153" customFormat="1" ht="13.5" x14ac:dyDescent="0.25">
      <c r="A65" s="503"/>
      <c r="B65" s="668"/>
      <c r="C65" s="668"/>
    </row>
    <row r="66" spans="1:3" s="153" customFormat="1" ht="13.5" x14ac:dyDescent="0.25">
      <c r="A66" s="679"/>
      <c r="B66" s="668"/>
      <c r="C66" s="668"/>
    </row>
    <row r="67" spans="1:3" s="153" customFormat="1" ht="13.5" x14ac:dyDescent="0.25">
      <c r="A67" s="679" t="s">
        <v>331</v>
      </c>
      <c r="B67" s="668"/>
      <c r="C67" s="668"/>
    </row>
    <row r="68" spans="1:3" s="153" customFormat="1" ht="13.5" x14ac:dyDescent="0.25">
      <c r="A68" s="679" t="s">
        <v>331</v>
      </c>
      <c r="B68" s="668"/>
      <c r="C68" s="668"/>
    </row>
    <row r="69" spans="1:3" x14ac:dyDescent="0.3">
      <c r="A69" s="503" t="s">
        <v>331</v>
      </c>
      <c r="B69" s="680"/>
      <c r="C69" s="680"/>
    </row>
  </sheetData>
  <sheetProtection algorithmName="SHA-512" hashValue="TlazWdGkOAdOnCS5k4tsYqa2MBH4uUGVXhPFA5zpo3vztp0AgJNqjUNwzNAdNg3J0QWl2NEDEB3OwqKwx5ySHg==" saltValue="Ayk3RLj4gphIR/YeInjt7w==" spinCount="100000" sheet="1" scenarios="1" insertHyperlinks="0" selectLockedCells="1"/>
  <mergeCells count="4">
    <mergeCell ref="A1:C1"/>
    <mergeCell ref="A3:C3"/>
    <mergeCell ref="A2:C2"/>
    <mergeCell ref="A4:C4"/>
  </mergeCells>
  <printOptions horizontalCentered="1"/>
  <pageMargins left="0.39370078740157483" right="0.39370078740157483" top="0.47244094488188981" bottom="0.39370078740157483" header="0.31496062992125984" footer="0.19685039370078741"/>
  <pageSetup scale="7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0066"/>
    <pageSetUpPr fitToPage="1"/>
  </sheetPr>
  <dimension ref="A1:E72"/>
  <sheetViews>
    <sheetView view="pageBreakPreview" topLeftCell="A43" zoomScale="130" zoomScaleNormal="100" zoomScaleSheetLayoutView="130" workbookViewId="0">
      <selection sqref="A1:D72"/>
    </sheetView>
  </sheetViews>
  <sheetFormatPr baseColWidth="10" defaultColWidth="11.28515625" defaultRowHeight="16.5" x14ac:dyDescent="0.3"/>
  <cols>
    <col min="1" max="1" width="2.85546875" style="74" customWidth="1"/>
    <col min="2" max="2" width="63.85546875" style="74" customWidth="1"/>
    <col min="3" max="4" width="12.7109375" style="74" customWidth="1"/>
    <col min="5" max="16384" width="11.28515625" style="74"/>
  </cols>
  <sheetData>
    <row r="1" spans="1:4" x14ac:dyDescent="0.3">
      <c r="A1" s="1037" t="s">
        <v>94</v>
      </c>
      <c r="B1" s="1037"/>
      <c r="C1" s="1037"/>
      <c r="D1" s="1037"/>
    </row>
    <row r="2" spans="1:4" x14ac:dyDescent="0.3">
      <c r="A2" s="1038" t="s">
        <v>22</v>
      </c>
      <c r="B2" s="1038"/>
      <c r="C2" s="1038"/>
      <c r="D2" s="1038"/>
    </row>
    <row r="3" spans="1:4" x14ac:dyDescent="0.3">
      <c r="A3" s="1046" t="str">
        <f>'ETCA-I-01'!A3</f>
        <v>Consejo Estatal de Concertacion para la Obra Publica</v>
      </c>
      <c r="B3" s="1046"/>
      <c r="C3" s="1046"/>
      <c r="D3" s="1046"/>
    </row>
    <row r="4" spans="1:4" x14ac:dyDescent="0.3">
      <c r="A4" s="1048" t="str">
        <f>'ETCA-I-01'!A4:G4</f>
        <v>Al 31 Diciembre de 2016</v>
      </c>
      <c r="B4" s="1048"/>
      <c r="C4" s="1048"/>
      <c r="D4" s="1048"/>
    </row>
    <row r="5" spans="1:4" ht="17.25" thickBot="1" x14ac:dyDescent="0.35">
      <c r="A5" s="1036" t="s">
        <v>353</v>
      </c>
      <c r="B5" s="1036"/>
      <c r="C5" s="75"/>
      <c r="D5" s="73"/>
    </row>
    <row r="6" spans="1:4" ht="23.25" customHeight="1" thickBot="1" x14ac:dyDescent="0.35">
      <c r="A6" s="1051" t="s">
        <v>334</v>
      </c>
      <c r="B6" s="1052"/>
      <c r="C6" s="192">
        <v>2016</v>
      </c>
      <c r="D6" s="193">
        <v>2015</v>
      </c>
    </row>
    <row r="7" spans="1:4" s="158" customFormat="1" ht="12" customHeight="1" thickTop="1" x14ac:dyDescent="0.25">
      <c r="A7" s="1049" t="s">
        <v>354</v>
      </c>
      <c r="B7" s="1050"/>
      <c r="C7" s="1050"/>
      <c r="D7" s="157"/>
    </row>
    <row r="8" spans="1:4" s="158" customFormat="1" ht="12.75" customHeight="1" x14ac:dyDescent="0.25">
      <c r="A8" s="159"/>
      <c r="B8" s="160" t="s">
        <v>346</v>
      </c>
      <c r="C8" s="176">
        <f>SUM(C9:C19)</f>
        <v>582919467.43000007</v>
      </c>
      <c r="D8" s="177">
        <f>SUM(D9:D19)</f>
        <v>691079242.16000009</v>
      </c>
    </row>
    <row r="9" spans="1:4" s="162" customFormat="1" ht="11.1" customHeight="1" x14ac:dyDescent="0.25">
      <c r="A9" s="161"/>
      <c r="B9" s="173" t="s">
        <v>278</v>
      </c>
      <c r="C9" s="178"/>
      <c r="D9" s="179"/>
    </row>
    <row r="10" spans="1:4" s="162" customFormat="1" ht="11.1" customHeight="1" x14ac:dyDescent="0.25">
      <c r="A10" s="161"/>
      <c r="B10" s="173" t="s">
        <v>279</v>
      </c>
      <c r="C10" s="178"/>
      <c r="D10" s="179"/>
    </row>
    <row r="11" spans="1:4" s="162" customFormat="1" ht="11.1" customHeight="1" x14ac:dyDescent="0.25">
      <c r="A11" s="161"/>
      <c r="B11" s="173" t="s">
        <v>355</v>
      </c>
      <c r="C11" s="178"/>
      <c r="D11" s="179"/>
    </row>
    <row r="12" spans="1:4" s="162" customFormat="1" ht="11.1" customHeight="1" x14ac:dyDescent="0.25">
      <c r="A12" s="161"/>
      <c r="B12" s="173" t="s">
        <v>281</v>
      </c>
      <c r="C12" s="178"/>
      <c r="D12" s="179"/>
    </row>
    <row r="13" spans="1:4" s="162" customFormat="1" ht="11.1" customHeight="1" x14ac:dyDescent="0.25">
      <c r="A13" s="161"/>
      <c r="B13" s="173" t="s">
        <v>356</v>
      </c>
      <c r="C13" s="178"/>
      <c r="D13" s="179"/>
    </row>
    <row r="14" spans="1:4" s="162" customFormat="1" ht="11.1" customHeight="1" x14ac:dyDescent="0.25">
      <c r="A14" s="161"/>
      <c r="B14" s="173" t="s">
        <v>283</v>
      </c>
      <c r="C14" s="178"/>
      <c r="D14" s="179"/>
    </row>
    <row r="15" spans="1:4" s="162" customFormat="1" ht="11.1" customHeight="1" x14ac:dyDescent="0.25">
      <c r="A15" s="161"/>
      <c r="B15" s="173" t="s">
        <v>284</v>
      </c>
      <c r="C15" s="178"/>
      <c r="D15" s="179"/>
    </row>
    <row r="16" spans="1:4" s="162" customFormat="1" ht="22.5" customHeight="1" x14ac:dyDescent="0.25">
      <c r="A16" s="161"/>
      <c r="B16" s="173" t="s">
        <v>285</v>
      </c>
      <c r="C16" s="178"/>
      <c r="D16" s="179"/>
    </row>
    <row r="17" spans="1:4" s="162" customFormat="1" ht="12" customHeight="1" x14ac:dyDescent="0.25">
      <c r="A17" s="161"/>
      <c r="B17" s="173" t="s">
        <v>287</v>
      </c>
      <c r="C17" s="178">
        <v>98900000</v>
      </c>
      <c r="D17" s="1031">
        <v>419321438.56999999</v>
      </c>
    </row>
    <row r="18" spans="1:4" s="162" customFormat="1" ht="12" customHeight="1" x14ac:dyDescent="0.25">
      <c r="A18" s="161"/>
      <c r="B18" s="173" t="s">
        <v>357</v>
      </c>
      <c r="C18" s="178">
        <v>484019467.43000001</v>
      </c>
      <c r="D18" s="1031">
        <v>228841416.77000001</v>
      </c>
    </row>
    <row r="19" spans="1:4" s="162" customFormat="1" ht="12" customHeight="1" x14ac:dyDescent="0.25">
      <c r="A19" s="161"/>
      <c r="B19" s="173" t="s">
        <v>358</v>
      </c>
      <c r="C19" s="178"/>
      <c r="D19" s="1031">
        <v>42916386.82</v>
      </c>
    </row>
    <row r="20" spans="1:4" s="158" customFormat="1" ht="13.5" customHeight="1" x14ac:dyDescent="0.25">
      <c r="A20" s="159"/>
      <c r="B20" s="160" t="s">
        <v>347</v>
      </c>
      <c r="C20" s="176">
        <f>SUM(C21:C36)</f>
        <v>163132959.70999998</v>
      </c>
      <c r="D20" s="177">
        <f>SUM(D21:D36)</f>
        <v>26074515.850000001</v>
      </c>
    </row>
    <row r="21" spans="1:4" s="158" customFormat="1" ht="11.1" customHeight="1" x14ac:dyDescent="0.25">
      <c r="A21" s="159"/>
      <c r="B21" s="173" t="s">
        <v>298</v>
      </c>
      <c r="C21" s="178">
        <v>21757960.809999999</v>
      </c>
      <c r="D21" s="179">
        <v>21219933.760000002</v>
      </c>
    </row>
    <row r="22" spans="1:4" s="158" customFormat="1" ht="11.1" customHeight="1" x14ac:dyDescent="0.25">
      <c r="A22" s="159"/>
      <c r="B22" s="173" t="s">
        <v>299</v>
      </c>
      <c r="C22" s="178">
        <v>1860757.67</v>
      </c>
      <c r="D22" s="179">
        <v>1847021.9</v>
      </c>
    </row>
    <row r="23" spans="1:4" s="158" customFormat="1" ht="11.1" customHeight="1" x14ac:dyDescent="0.25">
      <c r="A23" s="159"/>
      <c r="B23" s="173" t="s">
        <v>300</v>
      </c>
      <c r="C23" s="178">
        <v>3492496.25</v>
      </c>
      <c r="D23" s="179">
        <v>3007560.19</v>
      </c>
    </row>
    <row r="24" spans="1:4" s="158" customFormat="1" ht="11.1" customHeight="1" x14ac:dyDescent="0.25">
      <c r="A24" s="159"/>
      <c r="B24" s="173" t="s">
        <v>301</v>
      </c>
      <c r="C24" s="178"/>
      <c r="D24" s="179"/>
    </row>
    <row r="25" spans="1:4" s="158" customFormat="1" ht="11.1" customHeight="1" x14ac:dyDescent="0.25">
      <c r="A25" s="159"/>
      <c r="B25" s="173" t="s">
        <v>359</v>
      </c>
      <c r="C25" s="178"/>
      <c r="D25" s="179"/>
    </row>
    <row r="26" spans="1:4" s="158" customFormat="1" ht="11.1" customHeight="1" x14ac:dyDescent="0.25">
      <c r="A26" s="159"/>
      <c r="B26" s="173" t="s">
        <v>360</v>
      </c>
      <c r="C26" s="178"/>
      <c r="D26" s="179"/>
    </row>
    <row r="27" spans="1:4" s="158" customFormat="1" ht="11.1" customHeight="1" x14ac:dyDescent="0.25">
      <c r="A27" s="159"/>
      <c r="B27" s="173" t="s">
        <v>304</v>
      </c>
      <c r="C27" s="178"/>
      <c r="D27" s="179"/>
    </row>
    <row r="28" spans="1:4" s="158" customFormat="1" ht="11.1" customHeight="1" x14ac:dyDescent="0.25">
      <c r="A28" s="159"/>
      <c r="B28" s="173" t="s">
        <v>305</v>
      </c>
      <c r="C28" s="178"/>
      <c r="D28" s="179"/>
    </row>
    <row r="29" spans="1:4" s="158" customFormat="1" ht="11.1" customHeight="1" x14ac:dyDescent="0.25">
      <c r="A29" s="159"/>
      <c r="B29" s="173" t="s">
        <v>306</v>
      </c>
      <c r="C29" s="178"/>
      <c r="D29" s="179"/>
    </row>
    <row r="30" spans="1:4" s="158" customFormat="1" ht="11.1" customHeight="1" x14ac:dyDescent="0.25">
      <c r="A30" s="159"/>
      <c r="B30" s="173" t="s">
        <v>307</v>
      </c>
      <c r="C30" s="178"/>
      <c r="D30" s="179"/>
    </row>
    <row r="31" spans="1:4" s="158" customFormat="1" ht="11.1" customHeight="1" x14ac:dyDescent="0.25">
      <c r="A31" s="159"/>
      <c r="B31" s="173" t="s">
        <v>308</v>
      </c>
      <c r="C31" s="178"/>
      <c r="D31" s="179"/>
    </row>
    <row r="32" spans="1:4" s="158" customFormat="1" ht="11.1" customHeight="1" x14ac:dyDescent="0.25">
      <c r="A32" s="159"/>
      <c r="B32" s="173" t="s">
        <v>309</v>
      </c>
      <c r="C32" s="178"/>
      <c r="D32" s="179"/>
    </row>
    <row r="33" spans="1:4" s="158" customFormat="1" ht="11.1" customHeight="1" x14ac:dyDescent="0.25">
      <c r="A33" s="159"/>
      <c r="B33" s="173" t="s">
        <v>361</v>
      </c>
      <c r="C33" s="178"/>
      <c r="D33" s="179"/>
    </row>
    <row r="34" spans="1:4" s="158" customFormat="1" ht="11.1" customHeight="1" x14ac:dyDescent="0.25">
      <c r="A34" s="159"/>
      <c r="B34" s="173" t="s">
        <v>142</v>
      </c>
      <c r="C34" s="178"/>
      <c r="D34" s="179"/>
    </row>
    <row r="35" spans="1:4" s="158" customFormat="1" ht="11.1" customHeight="1" x14ac:dyDescent="0.25">
      <c r="A35" s="159"/>
      <c r="B35" s="173" t="s">
        <v>312</v>
      </c>
      <c r="C35" s="178"/>
      <c r="D35" s="179"/>
    </row>
    <row r="36" spans="1:4" s="158" customFormat="1" ht="11.1" customHeight="1" x14ac:dyDescent="0.25">
      <c r="A36" s="159"/>
      <c r="B36" s="173" t="s">
        <v>362</v>
      </c>
      <c r="C36" s="178">
        <v>136021744.97999999</v>
      </c>
      <c r="D36" s="179"/>
    </row>
    <row r="37" spans="1:4" s="158" customFormat="1" ht="12" customHeight="1" x14ac:dyDescent="0.25">
      <c r="A37" s="163" t="s">
        <v>363</v>
      </c>
      <c r="B37" s="164"/>
      <c r="C37" s="180">
        <f>C8-C20</f>
        <v>419786507.72000009</v>
      </c>
      <c r="D37" s="181">
        <f>D8-D20</f>
        <v>665004726.31000006</v>
      </c>
    </row>
    <row r="38" spans="1:4" s="158" customFormat="1" ht="4.5" customHeight="1" x14ac:dyDescent="0.25">
      <c r="A38" s="165"/>
      <c r="B38" s="166"/>
      <c r="C38" s="182"/>
      <c r="D38" s="183"/>
    </row>
    <row r="39" spans="1:4" s="158" customFormat="1" ht="12.75" x14ac:dyDescent="0.25">
      <c r="A39" s="167" t="s">
        <v>364</v>
      </c>
      <c r="B39" s="160"/>
      <c r="C39" s="184"/>
      <c r="D39" s="185"/>
    </row>
    <row r="40" spans="1:4" s="158" customFormat="1" ht="10.5" customHeight="1" x14ac:dyDescent="0.25">
      <c r="A40" s="159"/>
      <c r="B40" s="160" t="s">
        <v>346</v>
      </c>
      <c r="C40" s="176">
        <f>SUM(C41:C43)</f>
        <v>0</v>
      </c>
      <c r="D40" s="177">
        <f>SUM(D41:D43)</f>
        <v>0</v>
      </c>
    </row>
    <row r="41" spans="1:4" s="158" customFormat="1" ht="11.1" customHeight="1" x14ac:dyDescent="0.25">
      <c r="A41" s="159"/>
      <c r="B41" s="174" t="s">
        <v>125</v>
      </c>
      <c r="D41" s="179"/>
    </row>
    <row r="42" spans="1:4" s="158" customFormat="1" ht="11.1" customHeight="1" x14ac:dyDescent="0.25">
      <c r="A42" s="159"/>
      <c r="B42" s="174" t="s">
        <v>127</v>
      </c>
      <c r="D42" s="179"/>
    </row>
    <row r="43" spans="1:4" s="158" customFormat="1" ht="11.1" customHeight="1" x14ac:dyDescent="0.25">
      <c r="A43" s="159"/>
      <c r="B43" s="174" t="s">
        <v>365</v>
      </c>
      <c r="C43" s="178"/>
      <c r="D43" s="179"/>
    </row>
    <row r="44" spans="1:4" s="158" customFormat="1" ht="10.5" customHeight="1" x14ac:dyDescent="0.25">
      <c r="A44" s="159"/>
      <c r="B44" s="160" t="s">
        <v>347</v>
      </c>
      <c r="C44" s="176">
        <f>SUM(C45:C47)</f>
        <v>532368022.17000002</v>
      </c>
      <c r="D44" s="177">
        <f>SUM(D45:D47)</f>
        <v>596994523.63</v>
      </c>
    </row>
    <row r="45" spans="1:4" s="158" customFormat="1" ht="11.1" customHeight="1" x14ac:dyDescent="0.25">
      <c r="A45" s="159"/>
      <c r="B45" s="174" t="s">
        <v>125</v>
      </c>
      <c r="C45" s="178">
        <v>531283069.05000001</v>
      </c>
      <c r="D45" s="179">
        <v>596935129.30999994</v>
      </c>
    </row>
    <row r="46" spans="1:4" s="158" customFormat="1" ht="11.1" customHeight="1" x14ac:dyDescent="0.25">
      <c r="A46" s="159"/>
      <c r="B46" s="174" t="s">
        <v>127</v>
      </c>
      <c r="C46" s="178">
        <v>1084953.1200000001</v>
      </c>
      <c r="D46" s="179">
        <v>59394.32</v>
      </c>
    </row>
    <row r="47" spans="1:4" s="158" customFormat="1" ht="11.1" customHeight="1" x14ac:dyDescent="0.25">
      <c r="A47" s="159"/>
      <c r="B47" s="174" t="s">
        <v>366</v>
      </c>
      <c r="C47" s="178"/>
      <c r="D47" s="179"/>
    </row>
    <row r="48" spans="1:4" s="158" customFormat="1" ht="12" customHeight="1" x14ac:dyDescent="0.25">
      <c r="A48" s="163" t="s">
        <v>367</v>
      </c>
      <c r="B48" s="164"/>
      <c r="C48" s="180">
        <f>C40-C44</f>
        <v>-532368022.17000002</v>
      </c>
      <c r="D48" s="181">
        <f>D40-D44</f>
        <v>-596994523.63</v>
      </c>
    </row>
    <row r="49" spans="1:4" s="158" customFormat="1" ht="2.25" customHeight="1" x14ac:dyDescent="0.25">
      <c r="A49" s="165"/>
      <c r="B49" s="166"/>
      <c r="C49" s="186"/>
      <c r="D49" s="187"/>
    </row>
    <row r="50" spans="1:4" s="158" customFormat="1" ht="12" customHeight="1" x14ac:dyDescent="0.25">
      <c r="A50" s="167" t="s">
        <v>368</v>
      </c>
      <c r="B50" s="160"/>
      <c r="C50" s="184"/>
      <c r="D50" s="185"/>
    </row>
    <row r="51" spans="1:4" s="158" customFormat="1" ht="12.75" x14ac:dyDescent="0.25">
      <c r="A51" s="159"/>
      <c r="B51" s="160" t="s">
        <v>346</v>
      </c>
      <c r="C51" s="176">
        <f>SUM(C52:C55)</f>
        <v>0</v>
      </c>
      <c r="D51" s="177">
        <f>SUM(D52:D55)</f>
        <v>0</v>
      </c>
    </row>
    <row r="52" spans="1:4" s="158" customFormat="1" ht="11.1" customHeight="1" x14ac:dyDescent="0.25">
      <c r="A52" s="159"/>
      <c r="B52" s="174" t="s">
        <v>369</v>
      </c>
      <c r="C52" s="178"/>
      <c r="D52" s="179"/>
    </row>
    <row r="53" spans="1:4" s="158" customFormat="1" ht="11.1" customHeight="1" x14ac:dyDescent="0.25">
      <c r="A53" s="159"/>
      <c r="B53" s="174" t="s">
        <v>370</v>
      </c>
      <c r="C53" s="178"/>
      <c r="D53" s="179"/>
    </row>
    <row r="54" spans="1:4" s="158" customFormat="1" ht="11.1" customHeight="1" x14ac:dyDescent="0.25">
      <c r="A54" s="159"/>
      <c r="B54" s="174" t="s">
        <v>371</v>
      </c>
      <c r="C54" s="178"/>
      <c r="D54" s="179"/>
    </row>
    <row r="55" spans="1:4" s="158" customFormat="1" ht="11.1" customHeight="1" x14ac:dyDescent="0.25">
      <c r="A55" s="159"/>
      <c r="B55" s="174" t="s">
        <v>372</v>
      </c>
      <c r="C55" s="178"/>
      <c r="D55" s="179"/>
    </row>
    <row r="56" spans="1:4" s="158" customFormat="1" ht="11.25" customHeight="1" x14ac:dyDescent="0.25">
      <c r="A56" s="159"/>
      <c r="B56" s="160" t="s">
        <v>347</v>
      </c>
      <c r="C56" s="176">
        <f>SUM(C57:C60)</f>
        <v>0</v>
      </c>
      <c r="D56" s="177">
        <f>SUM(D57:D60)</f>
        <v>0</v>
      </c>
    </row>
    <row r="57" spans="1:4" s="158" customFormat="1" ht="11.1" customHeight="1" x14ac:dyDescent="0.25">
      <c r="A57" s="159"/>
      <c r="B57" s="174" t="s">
        <v>373</v>
      </c>
      <c r="C57" s="178"/>
      <c r="D57" s="179"/>
    </row>
    <row r="58" spans="1:4" s="158" customFormat="1" ht="11.1" customHeight="1" x14ac:dyDescent="0.25">
      <c r="A58" s="159"/>
      <c r="B58" s="174" t="s">
        <v>370</v>
      </c>
      <c r="C58" s="178"/>
      <c r="D58" s="179"/>
    </row>
    <row r="59" spans="1:4" s="158" customFormat="1" ht="11.1" customHeight="1" x14ac:dyDescent="0.25">
      <c r="A59" s="159"/>
      <c r="B59" s="174" t="s">
        <v>371</v>
      </c>
      <c r="C59" s="178"/>
      <c r="D59" s="179"/>
    </row>
    <row r="60" spans="1:4" s="158" customFormat="1" ht="11.1" customHeight="1" x14ac:dyDescent="0.25">
      <c r="A60" s="159"/>
      <c r="B60" s="174" t="s">
        <v>374</v>
      </c>
      <c r="C60" s="178"/>
      <c r="D60" s="179"/>
    </row>
    <row r="61" spans="1:4" s="158" customFormat="1" ht="12" customHeight="1" x14ac:dyDescent="0.25">
      <c r="A61" s="163" t="s">
        <v>375</v>
      </c>
      <c r="B61" s="164"/>
      <c r="C61" s="180">
        <f>C51-C56</f>
        <v>0</v>
      </c>
      <c r="D61" s="181">
        <f>D51-D56</f>
        <v>0</v>
      </c>
    </row>
    <row r="62" spans="1:4" s="158" customFormat="1" ht="2.25" customHeight="1" x14ac:dyDescent="0.25">
      <c r="A62" s="165"/>
      <c r="B62" s="166"/>
      <c r="C62" s="186"/>
      <c r="D62" s="187"/>
    </row>
    <row r="63" spans="1:4" s="158" customFormat="1" ht="12" customHeight="1" x14ac:dyDescent="0.25">
      <c r="A63" s="163" t="s">
        <v>376</v>
      </c>
      <c r="B63" s="168"/>
      <c r="C63" s="188">
        <f>C61+C48+C37</f>
        <v>-112581514.44999993</v>
      </c>
      <c r="D63" s="189">
        <f>D61+D48+D37</f>
        <v>68010202.680000067</v>
      </c>
    </row>
    <row r="64" spans="1:4" ht="2.25" customHeight="1" x14ac:dyDescent="0.3">
      <c r="A64" s="169"/>
      <c r="B64" s="170"/>
      <c r="C64" s="186"/>
      <c r="D64" s="187"/>
    </row>
    <row r="65" spans="1:5" s="158" customFormat="1" ht="12" customHeight="1" x14ac:dyDescent="0.25">
      <c r="A65" s="163" t="s">
        <v>377</v>
      </c>
      <c r="B65" s="164"/>
      <c r="C65" s="178">
        <v>221910826.15000001</v>
      </c>
      <c r="D65" s="179">
        <v>153900623.47</v>
      </c>
      <c r="E65" s="502" t="str">
        <f>IF(C65-'ETCA-I-01'!C9&gt;0.99,"ERROR!!!, NO COINCIDEN LOS MONTOS CON LO REPORTADO EN EL FORMATO ETCA-I-01 EN EL EJERCICIO 2015","")</f>
        <v/>
      </c>
    </row>
    <row r="66" spans="1:5" s="158" customFormat="1" ht="12" customHeight="1" thickBot="1" x14ac:dyDescent="0.3">
      <c r="A66" s="172" t="s">
        <v>378</v>
      </c>
      <c r="B66" s="171"/>
      <c r="C66" s="190">
        <f>C65+C63</f>
        <v>109329311.70000008</v>
      </c>
      <c r="D66" s="191">
        <f>D65+D63</f>
        <v>221910826.15000007</v>
      </c>
      <c r="E66" s="502" t="str">
        <f>IF(C66-'ETCA-I-01'!B9&gt;0.99,"ERROR!!!, NO COINCIDEN LOS MONTOS CON LO REPORTADO EN EL FORMATO ETCA-I-01 EN EL EJERCICIO 2016","")</f>
        <v/>
      </c>
    </row>
    <row r="67" spans="1:5" s="158" customFormat="1" ht="12" customHeight="1" x14ac:dyDescent="0.25">
      <c r="A67" s="158" t="s">
        <v>330</v>
      </c>
      <c r="E67" s="712"/>
    </row>
    <row r="68" spans="1:5" s="158" customFormat="1" ht="12" customHeight="1" x14ac:dyDescent="0.25">
      <c r="E68" s="712"/>
    </row>
    <row r="69" spans="1:5" s="158" customFormat="1" ht="12" customHeight="1" x14ac:dyDescent="0.25">
      <c r="A69" s="164"/>
      <c r="B69" s="168"/>
      <c r="C69" s="188"/>
      <c r="D69" s="188"/>
      <c r="E69" s="502"/>
    </row>
    <row r="70" spans="1:5" s="158" customFormat="1" ht="12" customHeight="1" x14ac:dyDescent="0.25">
      <c r="A70" s="164"/>
      <c r="B70" s="168"/>
      <c r="C70" s="188"/>
      <c r="D70" s="188"/>
      <c r="E70" s="502"/>
    </row>
    <row r="71" spans="1:5" s="158" customFormat="1" ht="12" customHeight="1" x14ac:dyDescent="0.25">
      <c r="A71" s="164"/>
      <c r="B71" s="168"/>
      <c r="C71" s="188"/>
      <c r="D71" s="188"/>
      <c r="E71" s="502"/>
    </row>
    <row r="72" spans="1:5" ht="12" customHeight="1" x14ac:dyDescent="0.3">
      <c r="A72" s="503" t="s">
        <v>331</v>
      </c>
    </row>
  </sheetData>
  <sheetProtection insertHyperlinks="0"/>
  <mergeCells count="7">
    <mergeCell ref="A7:C7"/>
    <mergeCell ref="A1:D1"/>
    <mergeCell ref="A3:D3"/>
    <mergeCell ref="A2:D2"/>
    <mergeCell ref="A4:D4"/>
    <mergeCell ref="A5:B5"/>
    <mergeCell ref="A6:B6"/>
  </mergeCells>
  <printOptions horizontalCentered="1"/>
  <pageMargins left="0.39370078740157483" right="0.39370078740157483" top="0.39370078740157483" bottom="0.39370078740157483" header="0.31496062992125984" footer="0.31496062992125984"/>
  <pageSetup scale="91"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tabColor rgb="FFFF0066"/>
    <pageSetUpPr fitToPage="1"/>
  </sheetPr>
  <dimension ref="A1:H34"/>
  <sheetViews>
    <sheetView view="pageBreakPreview" topLeftCell="A28" zoomScaleNormal="100" zoomScaleSheetLayoutView="100" workbookViewId="0">
      <selection activeCell="B35" sqref="B35"/>
    </sheetView>
  </sheetViews>
  <sheetFormatPr baseColWidth="10" defaultColWidth="11.28515625" defaultRowHeight="16.5" x14ac:dyDescent="0.25"/>
  <cols>
    <col min="1" max="1" width="1.28515625" style="150" customWidth="1"/>
    <col min="2" max="2" width="32.28515625" style="150" customWidth="1"/>
    <col min="3" max="5" width="12.7109375" style="150" customWidth="1"/>
    <col min="6" max="6" width="13.5703125" style="150" bestFit="1" customWidth="1"/>
    <col min="7" max="7" width="12.7109375" style="150" customWidth="1"/>
    <col min="8" max="8" width="63.85546875" style="150" customWidth="1"/>
    <col min="9" max="16384" width="11.28515625" style="150"/>
  </cols>
  <sheetData>
    <row r="1" spans="1:8" x14ac:dyDescent="0.25">
      <c r="A1" s="1055" t="s">
        <v>94</v>
      </c>
      <c r="B1" s="1055"/>
      <c r="C1" s="1055"/>
      <c r="D1" s="1055"/>
      <c r="E1" s="1055"/>
      <c r="F1" s="1055"/>
      <c r="G1" s="1055"/>
    </row>
    <row r="2" spans="1:8" s="194" customFormat="1" ht="18" x14ac:dyDescent="0.25">
      <c r="A2" s="1055" t="s">
        <v>24</v>
      </c>
      <c r="B2" s="1055"/>
      <c r="C2" s="1055"/>
      <c r="D2" s="1055"/>
      <c r="E2" s="1055"/>
      <c r="F2" s="1055"/>
      <c r="G2" s="1055"/>
      <c r="H2" s="486"/>
    </row>
    <row r="3" spans="1:8" s="194" customFormat="1" ht="15.75" x14ac:dyDescent="0.25">
      <c r="A3" s="1056" t="str">
        <f>'ETCA-I-01'!A3</f>
        <v>Consejo Estatal de Concertacion para la Obra Publica</v>
      </c>
      <c r="B3" s="1056"/>
      <c r="C3" s="1056"/>
      <c r="D3" s="1056"/>
      <c r="E3" s="1056"/>
      <c r="F3" s="1056"/>
      <c r="G3" s="1056"/>
    </row>
    <row r="4" spans="1:8" s="194" customFormat="1" x14ac:dyDescent="0.25">
      <c r="A4" s="1057" t="str">
        <f>'ETCA-I-02'!A4:D4</f>
        <v>Del 01 de Enero al 31 de Diciembre de 2016</v>
      </c>
      <c r="B4" s="1057"/>
      <c r="C4" s="1057"/>
      <c r="D4" s="1057"/>
      <c r="E4" s="1057"/>
      <c r="F4" s="1057"/>
      <c r="G4" s="1057"/>
    </row>
    <row r="5" spans="1:8" s="196" customFormat="1" ht="17.25" thickBot="1" x14ac:dyDescent="0.3">
      <c r="A5" s="195"/>
      <c r="B5" s="195"/>
      <c r="C5" s="1058" t="s">
        <v>160</v>
      </c>
      <c r="D5" s="1058"/>
      <c r="E5" s="195"/>
      <c r="F5" s="75"/>
      <c r="G5" s="195"/>
    </row>
    <row r="6" spans="1:8" s="197" customFormat="1" ht="50.25" thickBot="1" x14ac:dyDescent="0.3">
      <c r="A6" s="1053" t="s">
        <v>334</v>
      </c>
      <c r="B6" s="1054"/>
      <c r="C6" s="200" t="s">
        <v>379</v>
      </c>
      <c r="D6" s="200" t="s">
        <v>380</v>
      </c>
      <c r="E6" s="200" t="s">
        <v>381</v>
      </c>
      <c r="F6" s="200" t="s">
        <v>382</v>
      </c>
      <c r="G6" s="201" t="s">
        <v>383</v>
      </c>
    </row>
    <row r="7" spans="1:8" ht="20.100000000000001" customHeight="1" x14ac:dyDescent="0.25">
      <c r="A7" s="681"/>
      <c r="B7" s="682"/>
      <c r="C7" s="683"/>
      <c r="D7" s="683"/>
      <c r="E7" s="683"/>
      <c r="F7" s="683"/>
      <c r="G7" s="684"/>
    </row>
    <row r="8" spans="1:8" ht="20.100000000000001" customHeight="1" x14ac:dyDescent="0.25">
      <c r="A8" s="685" t="s">
        <v>98</v>
      </c>
      <c r="B8" s="686"/>
      <c r="C8" s="687">
        <f>C10+C19</f>
        <v>874169609.98000002</v>
      </c>
      <c r="D8" s="687">
        <f>D10+D19</f>
        <v>2534953353.1900001</v>
      </c>
      <c r="E8" s="687">
        <f>E10+E19</f>
        <v>2401858121.6100001</v>
      </c>
      <c r="F8" s="688">
        <f>C8+D8-E8</f>
        <v>1007264841.5599999</v>
      </c>
      <c r="G8" s="689">
        <f>F8-C8</f>
        <v>133095231.57999992</v>
      </c>
      <c r="H8" s="477" t="str">
        <f>IF(F8&lt;&gt;'ETCA-I-01'!B33,"ERROR!!!!! EL MONTO NO COINCIDE CON LO REPORTADO EN EL FORMATO ETCA-I-1 EN EL TOTAL ","")</f>
        <v/>
      </c>
    </row>
    <row r="9" spans="1:8" ht="20.100000000000001" customHeight="1" x14ac:dyDescent="0.25">
      <c r="A9" s="690"/>
      <c r="B9" s="691"/>
      <c r="C9" s="692"/>
      <c r="D9" s="692"/>
      <c r="E9" s="692"/>
      <c r="F9" s="692"/>
      <c r="G9" s="693"/>
    </row>
    <row r="10" spans="1:8" ht="20.100000000000001" customHeight="1" x14ac:dyDescent="0.25">
      <c r="A10" s="690"/>
      <c r="B10" s="691" t="s">
        <v>100</v>
      </c>
      <c r="C10" s="687">
        <f>SUM(C11:C17)</f>
        <v>232160878.07999998</v>
      </c>
      <c r="D10" s="687">
        <f>SUM(D11:D17)</f>
        <v>2014169728.1199999</v>
      </c>
      <c r="E10" s="687">
        <f>SUM(E11:E17)</f>
        <v>2106876208.6200001</v>
      </c>
      <c r="F10" s="688">
        <f>C10+D10-E10</f>
        <v>139454397.57999969</v>
      </c>
      <c r="G10" s="689">
        <f>F10-C10</f>
        <v>-92706480.500000298</v>
      </c>
      <c r="H10" s="477" t="str">
        <f>IF(F10&lt;&gt;'ETCA-I-01'!B18,"ERROR!!!!! EL MONTO NO COINCIDE CON LO REPORTADO EN EL FORMATO ETCA-I-1 EN EL TOTAL","")</f>
        <v/>
      </c>
    </row>
    <row r="11" spans="1:8" ht="20.100000000000001" customHeight="1" x14ac:dyDescent="0.25">
      <c r="A11" s="694"/>
      <c r="B11" s="695" t="s">
        <v>102</v>
      </c>
      <c r="C11" s="692">
        <f>19725+182633481.24+39257623.53-3.62</f>
        <v>221910826.15000001</v>
      </c>
      <c r="D11" s="692">
        <f>50616.29+1093159628.86+229830151.83</f>
        <v>1323040396.9799998</v>
      </c>
      <c r="E11" s="692">
        <f>50616.72+1050621110.62+384950184.09</f>
        <v>1435621911.4300001</v>
      </c>
      <c r="F11" s="696">
        <f>C11+D11-E11</f>
        <v>109329311.69999981</v>
      </c>
      <c r="G11" s="697">
        <f>F11-C11</f>
        <v>-112581514.4500002</v>
      </c>
    </row>
    <row r="12" spans="1:8" ht="20.100000000000001" customHeight="1" x14ac:dyDescent="0.25">
      <c r="A12" s="694"/>
      <c r="B12" s="695" t="s">
        <v>104</v>
      </c>
      <c r="C12" s="692">
        <f>175979.4+9402.3</f>
        <v>185381.69999999998</v>
      </c>
      <c r="D12" s="692">
        <f>582959592.43+4087256.62+126146.36</f>
        <v>587172995.40999997</v>
      </c>
      <c r="E12" s="692">
        <f>582919467.43+3662334.75+126266</f>
        <v>586708068.17999995</v>
      </c>
      <c r="F12" s="696">
        <f t="shared" ref="F12:F17" si="0">C12+D12-E12</f>
        <v>650308.93000006676</v>
      </c>
      <c r="G12" s="697">
        <f t="shared" ref="G12:G17" si="1">F12-C12</f>
        <v>464927.2300000668</v>
      </c>
    </row>
    <row r="13" spans="1:8" ht="20.100000000000001" customHeight="1" x14ac:dyDescent="0.25">
      <c r="A13" s="694"/>
      <c r="B13" s="695" t="s">
        <v>106</v>
      </c>
      <c r="C13" s="692">
        <v>10064670.23</v>
      </c>
      <c r="D13" s="692">
        <v>103956335.73</v>
      </c>
      <c r="E13" s="692">
        <v>84546229.010000005</v>
      </c>
      <c r="F13" s="696">
        <f t="shared" si="0"/>
        <v>29474776.950000003</v>
      </c>
      <c r="G13" s="697">
        <f t="shared" si="1"/>
        <v>19410106.720000003</v>
      </c>
    </row>
    <row r="14" spans="1:8" ht="20.100000000000001" customHeight="1" x14ac:dyDescent="0.25">
      <c r="A14" s="694"/>
      <c r="B14" s="695" t="s">
        <v>108</v>
      </c>
      <c r="C14" s="692"/>
      <c r="D14" s="692"/>
      <c r="E14" s="692"/>
      <c r="F14" s="696">
        <f t="shared" si="0"/>
        <v>0</v>
      </c>
      <c r="G14" s="697">
        <f t="shared" si="1"/>
        <v>0</v>
      </c>
    </row>
    <row r="15" spans="1:8" ht="20.100000000000001" customHeight="1" x14ac:dyDescent="0.25">
      <c r="A15" s="694"/>
      <c r="B15" s="695" t="s">
        <v>110</v>
      </c>
      <c r="C15" s="692"/>
      <c r="D15" s="692"/>
      <c r="E15" s="692"/>
      <c r="F15" s="696">
        <f t="shared" si="0"/>
        <v>0</v>
      </c>
      <c r="G15" s="697">
        <f t="shared" si="1"/>
        <v>0</v>
      </c>
    </row>
    <row r="16" spans="1:8" ht="25.5" x14ac:dyDescent="0.25">
      <c r="A16" s="694"/>
      <c r="B16" s="695" t="s">
        <v>112</v>
      </c>
      <c r="C16" s="692"/>
      <c r="D16" s="692"/>
      <c r="E16" s="692"/>
      <c r="F16" s="696">
        <f t="shared" si="0"/>
        <v>0</v>
      </c>
      <c r="G16" s="697">
        <f t="shared" si="1"/>
        <v>0</v>
      </c>
    </row>
    <row r="17" spans="1:8" ht="20.100000000000001" customHeight="1" x14ac:dyDescent="0.25">
      <c r="A17" s="694"/>
      <c r="B17" s="695" t="s">
        <v>114</v>
      </c>
      <c r="C17" s="692"/>
      <c r="D17" s="692"/>
      <c r="E17" s="692"/>
      <c r="F17" s="696">
        <f t="shared" si="0"/>
        <v>0</v>
      </c>
      <c r="G17" s="697">
        <f t="shared" si="1"/>
        <v>0</v>
      </c>
    </row>
    <row r="18" spans="1:8" ht="20.100000000000001" customHeight="1" x14ac:dyDescent="0.25">
      <c r="A18" s="690"/>
      <c r="B18" s="691"/>
      <c r="C18" s="692"/>
      <c r="D18" s="692"/>
      <c r="E18" s="692"/>
      <c r="F18" s="692"/>
      <c r="G18" s="693"/>
    </row>
    <row r="19" spans="1:8" ht="20.100000000000001" customHeight="1" x14ac:dyDescent="0.25">
      <c r="A19" s="690"/>
      <c r="B19" s="691" t="s">
        <v>119</v>
      </c>
      <c r="C19" s="687">
        <f>SUM(C20:C28)</f>
        <v>642008731.89999998</v>
      </c>
      <c r="D19" s="687">
        <f>SUM(D20:D28)</f>
        <v>520783625.07000005</v>
      </c>
      <c r="E19" s="687">
        <f>SUM(E20:E28)</f>
        <v>294981912.99000001</v>
      </c>
      <c r="F19" s="688">
        <f>C19+D19-E19</f>
        <v>867810443.98000002</v>
      </c>
      <c r="G19" s="689">
        <f>F19-C19</f>
        <v>225801712.08000004</v>
      </c>
      <c r="H19" s="477" t="str">
        <f>IF(F19&lt;&gt;'ETCA-I-01'!B31,"ERROR!!!!! EL MONTO NO COINCIDE CON LO REPORTADO EN EL FORMATO ETCA-I-1 EN EL TOTAL","")</f>
        <v/>
      </c>
    </row>
    <row r="20" spans="1:8" ht="20.100000000000001" customHeight="1" x14ac:dyDescent="0.25">
      <c r="A20" s="694"/>
      <c r="B20" s="695" t="s">
        <v>121</v>
      </c>
      <c r="C20" s="692"/>
      <c r="D20" s="692"/>
      <c r="E20" s="692"/>
      <c r="F20" s="696">
        <f>C20+D20-E20</f>
        <v>0</v>
      </c>
      <c r="G20" s="697">
        <f>F20-C20</f>
        <v>0</v>
      </c>
    </row>
    <row r="21" spans="1:8" ht="25.5" x14ac:dyDescent="0.25">
      <c r="A21" s="694"/>
      <c r="B21" s="695" t="s">
        <v>123</v>
      </c>
      <c r="C21" s="692"/>
      <c r="D21" s="692"/>
      <c r="E21" s="692"/>
      <c r="F21" s="696">
        <f t="shared" ref="F21:F26" si="2">C21+D21-E21</f>
        <v>0</v>
      </c>
      <c r="G21" s="697">
        <f t="shared" ref="G21:G26" si="3">F21-C21</f>
        <v>0</v>
      </c>
    </row>
    <row r="22" spans="1:8" ht="25.5" x14ac:dyDescent="0.25">
      <c r="A22" s="694"/>
      <c r="B22" s="695" t="s">
        <v>125</v>
      </c>
      <c r="C22" s="692">
        <f>588532004.26+52973085.75</f>
        <v>641505090.00999999</v>
      </c>
      <c r="D22" s="692">
        <f>518935953.66</f>
        <v>518935953.66000003</v>
      </c>
      <c r="E22" s="692">
        <v>294379591.48000002</v>
      </c>
      <c r="F22" s="696">
        <f t="shared" si="2"/>
        <v>866061452.19000006</v>
      </c>
      <c r="G22" s="697">
        <f t="shared" si="3"/>
        <v>224556362.18000007</v>
      </c>
    </row>
    <row r="23" spans="1:8" ht="20.100000000000001" customHeight="1" x14ac:dyDescent="0.25">
      <c r="A23" s="694"/>
      <c r="B23" s="695" t="s">
        <v>127</v>
      </c>
      <c r="C23" s="692">
        <f>2505999.28+140201.64+2730272.43</f>
        <v>5376473.3499999996</v>
      </c>
      <c r="D23" s="692">
        <f>647382.11+88897.02+936900+46109.99</f>
        <v>1719289.1199999999</v>
      </c>
      <c r="E23" s="692">
        <f>172652.61+8104.41</f>
        <v>180757.02</v>
      </c>
      <c r="F23" s="696">
        <f t="shared" si="2"/>
        <v>6915005.4500000002</v>
      </c>
      <c r="G23" s="697">
        <f t="shared" si="3"/>
        <v>1538532.1000000006</v>
      </c>
    </row>
    <row r="24" spans="1:8" ht="20.100000000000001" customHeight="1" x14ac:dyDescent="0.25">
      <c r="A24" s="694"/>
      <c r="B24" s="695" t="s">
        <v>129</v>
      </c>
      <c r="C24" s="692"/>
      <c r="D24" s="692"/>
      <c r="E24" s="692"/>
      <c r="F24" s="696">
        <f t="shared" si="2"/>
        <v>0</v>
      </c>
      <c r="G24" s="697">
        <f t="shared" si="3"/>
        <v>0</v>
      </c>
    </row>
    <row r="25" spans="1:8" ht="25.5" x14ac:dyDescent="0.25">
      <c r="A25" s="694"/>
      <c r="B25" s="695" t="s">
        <v>131</v>
      </c>
      <c r="C25" s="692">
        <v>-4872831.46</v>
      </c>
      <c r="D25" s="692">
        <f>128382.29</f>
        <v>128382.29</v>
      </c>
      <c r="E25" s="692">
        <f>421564.48+0.01</f>
        <v>421564.49</v>
      </c>
      <c r="F25" s="696">
        <f t="shared" si="2"/>
        <v>-5166013.66</v>
      </c>
      <c r="G25" s="697">
        <f t="shared" si="3"/>
        <v>-293182.20000000019</v>
      </c>
    </row>
    <row r="26" spans="1:8" ht="20.100000000000001" customHeight="1" x14ac:dyDescent="0.25">
      <c r="A26" s="694"/>
      <c r="B26" s="695" t="s">
        <v>133</v>
      </c>
      <c r="C26" s="692"/>
      <c r="D26" s="692"/>
      <c r="E26" s="692"/>
      <c r="F26" s="696">
        <f t="shared" si="2"/>
        <v>0</v>
      </c>
      <c r="G26" s="697">
        <f t="shared" si="3"/>
        <v>0</v>
      </c>
    </row>
    <row r="27" spans="1:8" ht="25.5" x14ac:dyDescent="0.25">
      <c r="A27" s="694"/>
      <c r="B27" s="695" t="s">
        <v>134</v>
      </c>
      <c r="C27" s="692"/>
      <c r="D27" s="692"/>
      <c r="E27" s="692"/>
      <c r="F27" s="696">
        <f>C27+D27-E27</f>
        <v>0</v>
      </c>
      <c r="G27" s="697">
        <f>F27-C27</f>
        <v>0</v>
      </c>
    </row>
    <row r="28" spans="1:8" ht="20.100000000000001" customHeight="1" x14ac:dyDescent="0.25">
      <c r="A28" s="694"/>
      <c r="B28" s="695" t="s">
        <v>135</v>
      </c>
      <c r="C28" s="692"/>
      <c r="D28" s="692"/>
      <c r="E28" s="692"/>
      <c r="F28" s="696">
        <f>C28+D28-E28</f>
        <v>0</v>
      </c>
      <c r="G28" s="697">
        <f>F28-C28</f>
        <v>0</v>
      </c>
    </row>
    <row r="29" spans="1:8" ht="20.100000000000001" customHeight="1" thickBot="1" x14ac:dyDescent="0.3">
      <c r="A29" s="698"/>
      <c r="B29" s="699"/>
      <c r="C29" s="700"/>
      <c r="D29" s="700"/>
      <c r="E29" s="700"/>
      <c r="F29" s="700"/>
      <c r="G29" s="701"/>
    </row>
    <row r="30" spans="1:8" ht="20.100000000000001" customHeight="1" x14ac:dyDescent="0.25">
      <c r="A30" s="713" t="s">
        <v>330</v>
      </c>
      <c r="B30" s="325"/>
      <c r="C30" s="585"/>
      <c r="D30" s="585"/>
      <c r="E30" s="585"/>
      <c r="F30" s="585"/>
      <c r="G30" s="585"/>
    </row>
    <row r="31" spans="1:8" ht="20.100000000000001" customHeight="1" x14ac:dyDescent="0.25">
      <c r="A31" s="574"/>
      <c r="B31" s="574"/>
      <c r="C31" s="585"/>
      <c r="D31" s="585"/>
      <c r="E31" s="585"/>
      <c r="F31" s="585"/>
      <c r="G31" s="585"/>
    </row>
    <row r="32" spans="1:8" ht="20.100000000000001" customHeight="1" x14ac:dyDescent="0.25">
      <c r="A32" s="574"/>
      <c r="B32" s="574" t="s">
        <v>331</v>
      </c>
      <c r="C32" s="585"/>
      <c r="D32" s="585" t="s">
        <v>331</v>
      </c>
      <c r="E32" s="585"/>
      <c r="F32" s="585"/>
      <c r="G32" s="585"/>
    </row>
    <row r="33" spans="1:7" ht="20.100000000000001" customHeight="1" x14ac:dyDescent="0.25">
      <c r="A33" s="574"/>
      <c r="B33" s="574"/>
      <c r="C33" s="585"/>
      <c r="D33" s="585"/>
      <c r="E33" s="585"/>
      <c r="F33" s="585"/>
      <c r="G33" s="585"/>
    </row>
    <row r="34" spans="1:7" x14ac:dyDescent="0.25">
      <c r="A34" s="325" t="s">
        <v>331</v>
      </c>
      <c r="B34" s="325"/>
      <c r="C34" s="325"/>
      <c r="D34" s="325"/>
      <c r="E34" s="325"/>
      <c r="F34" s="325"/>
      <c r="G34" s="325"/>
    </row>
  </sheetData>
  <sheetProtection password="C0B5" sheet="1" objects="1" scenarios="1" insertHyperlinks="0"/>
  <mergeCells count="6">
    <mergeCell ref="A6:B6"/>
    <mergeCell ref="A1:G1"/>
    <mergeCell ref="A3:G3"/>
    <mergeCell ref="A2:G2"/>
    <mergeCell ref="A4:G4"/>
    <mergeCell ref="C5:D5"/>
  </mergeCells>
  <printOptions horizontalCentered="1"/>
  <pageMargins left="0.39370078740157483" right="0.39370078740157483" top="0.74803149606299213" bottom="0.74803149606299213" header="0.31496062992125984" footer="0.31496062992125984"/>
  <pageSetup scale="98"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tabColor rgb="FFFF0066"/>
    <pageSetUpPr fitToPage="1"/>
  </sheetPr>
  <dimension ref="A1:G48"/>
  <sheetViews>
    <sheetView view="pageBreakPreview" topLeftCell="A13" zoomScaleNormal="100" zoomScaleSheetLayoutView="100" workbookViewId="0">
      <selection activeCell="F39" sqref="F39"/>
    </sheetView>
  </sheetViews>
  <sheetFormatPr baseColWidth="10" defaultColWidth="11.28515625" defaultRowHeight="16.5" x14ac:dyDescent="0.3"/>
  <cols>
    <col min="1" max="1" width="2.140625" style="131" customWidth="1"/>
    <col min="2" max="2" width="28.28515625" style="131" customWidth="1"/>
    <col min="3" max="6" width="16.7109375" style="131" customWidth="1"/>
    <col min="7" max="7" width="79" style="131" customWidth="1"/>
    <col min="8" max="16384" width="11.28515625" style="131"/>
  </cols>
  <sheetData>
    <row r="1" spans="1:7" s="150" customFormat="1" ht="18" x14ac:dyDescent="0.25">
      <c r="A1" s="1055" t="s">
        <v>94</v>
      </c>
      <c r="B1" s="1055"/>
      <c r="C1" s="1055"/>
      <c r="D1" s="1055"/>
      <c r="E1" s="1055"/>
      <c r="F1" s="1055"/>
      <c r="G1" s="485"/>
    </row>
    <row r="2" spans="1:7" s="194" customFormat="1" ht="15.75" x14ac:dyDescent="0.25">
      <c r="A2" s="1055" t="s">
        <v>26</v>
      </c>
      <c r="B2" s="1055"/>
      <c r="C2" s="1055"/>
      <c r="D2" s="1055"/>
      <c r="E2" s="1055"/>
      <c r="F2" s="1055"/>
    </row>
    <row r="3" spans="1:7" s="194" customFormat="1" ht="15.75" x14ac:dyDescent="0.25">
      <c r="A3" s="1056" t="str">
        <f>'ETCA-I-01'!A3</f>
        <v>Consejo Estatal de Concertacion para la Obra Publica</v>
      </c>
      <c r="B3" s="1056"/>
      <c r="C3" s="1056"/>
      <c r="D3" s="1056"/>
      <c r="E3" s="1056"/>
      <c r="F3" s="1056"/>
    </row>
    <row r="4" spans="1:7" s="194" customFormat="1" x14ac:dyDescent="0.25">
      <c r="A4" s="1057" t="str">
        <f>'ETCA-I-02'!A4:D4</f>
        <v>Del 01 de Enero al 31 de Diciembre de 2016</v>
      </c>
      <c r="B4" s="1057"/>
      <c r="C4" s="1057"/>
      <c r="D4" s="1057"/>
      <c r="E4" s="1057"/>
      <c r="F4" s="1057"/>
    </row>
    <row r="5" spans="1:7" s="196" customFormat="1" ht="17.25" thickBot="1" x14ac:dyDescent="0.3">
      <c r="A5" s="195"/>
      <c r="B5" s="195"/>
      <c r="C5" s="1058" t="s">
        <v>160</v>
      </c>
      <c r="D5" s="1058"/>
      <c r="E5" s="75"/>
      <c r="F5" s="195"/>
    </row>
    <row r="6" spans="1:7" s="204" customFormat="1" ht="37.5" customHeight="1" thickBot="1" x14ac:dyDescent="0.35">
      <c r="A6" s="1069" t="s">
        <v>384</v>
      </c>
      <c r="B6" s="1070"/>
      <c r="C6" s="202" t="s">
        <v>385</v>
      </c>
      <c r="D6" s="202" t="s">
        <v>386</v>
      </c>
      <c r="E6" s="202" t="s">
        <v>387</v>
      </c>
      <c r="F6" s="203" t="s">
        <v>388</v>
      </c>
    </row>
    <row r="7" spans="1:7" x14ac:dyDescent="0.3">
      <c r="A7" s="1061"/>
      <c r="B7" s="1062"/>
      <c r="C7" s="205"/>
      <c r="D7" s="205"/>
      <c r="E7" s="206"/>
      <c r="F7" s="207"/>
    </row>
    <row r="8" spans="1:7" x14ac:dyDescent="0.3">
      <c r="A8" s="1065" t="s">
        <v>389</v>
      </c>
      <c r="B8" s="1066"/>
      <c r="C8" s="208"/>
      <c r="D8" s="208"/>
      <c r="E8" s="208"/>
      <c r="F8" s="209"/>
    </row>
    <row r="9" spans="1:7" x14ac:dyDescent="0.3">
      <c r="A9" s="1067" t="s">
        <v>390</v>
      </c>
      <c r="B9" s="1068"/>
      <c r="C9" s="208"/>
      <c r="D9" s="208"/>
      <c r="E9" s="208"/>
      <c r="F9" s="209"/>
    </row>
    <row r="10" spans="1:7" x14ac:dyDescent="0.3">
      <c r="A10" s="1063" t="s">
        <v>391</v>
      </c>
      <c r="B10" s="1064"/>
      <c r="C10" s="210"/>
      <c r="D10" s="210"/>
      <c r="E10" s="223">
        <f>SUM(E11:E13)</f>
        <v>0</v>
      </c>
      <c r="F10" s="224">
        <f>SUM(F11:F13)</f>
        <v>0</v>
      </c>
    </row>
    <row r="11" spans="1:7" x14ac:dyDescent="0.3">
      <c r="A11" s="882"/>
      <c r="B11" s="212" t="s">
        <v>392</v>
      </c>
      <c r="C11" s="210"/>
      <c r="D11" s="210"/>
      <c r="E11" s="210">
        <v>0</v>
      </c>
      <c r="F11" s="211">
        <v>0</v>
      </c>
    </row>
    <row r="12" spans="1:7" x14ac:dyDescent="0.3">
      <c r="A12" s="213"/>
      <c r="B12" s="212" t="s">
        <v>393</v>
      </c>
      <c r="C12" s="214"/>
      <c r="D12" s="214"/>
      <c r="E12" s="214"/>
      <c r="F12" s="215"/>
    </row>
    <row r="13" spans="1:7" x14ac:dyDescent="0.3">
      <c r="A13" s="213"/>
      <c r="B13" s="212" t="s">
        <v>394</v>
      </c>
      <c r="C13" s="214"/>
      <c r="D13" s="214"/>
      <c r="E13" s="214"/>
      <c r="F13" s="215"/>
    </row>
    <row r="14" spans="1:7" x14ac:dyDescent="0.3">
      <c r="A14" s="213"/>
      <c r="B14" s="216"/>
      <c r="C14" s="214"/>
      <c r="D14" s="214"/>
      <c r="E14" s="214"/>
      <c r="F14" s="215"/>
    </row>
    <row r="15" spans="1:7" x14ac:dyDescent="0.3">
      <c r="A15" s="1063" t="s">
        <v>395</v>
      </c>
      <c r="B15" s="1064"/>
      <c r="C15" s="210"/>
      <c r="D15" s="210"/>
      <c r="E15" s="223">
        <f>SUM(E16:E19)</f>
        <v>0</v>
      </c>
      <c r="F15" s="224">
        <f>SUM(F16:F19)</f>
        <v>0</v>
      </c>
    </row>
    <row r="16" spans="1:7" x14ac:dyDescent="0.3">
      <c r="A16" s="213"/>
      <c r="B16" s="212" t="s">
        <v>396</v>
      </c>
      <c r="C16" s="214"/>
      <c r="D16" s="214"/>
      <c r="E16" s="214">
        <v>0</v>
      </c>
      <c r="F16" s="215"/>
    </row>
    <row r="17" spans="1:7" x14ac:dyDescent="0.3">
      <c r="A17" s="882"/>
      <c r="B17" s="212" t="s">
        <v>397</v>
      </c>
      <c r="C17" s="214"/>
      <c r="D17" s="214"/>
      <c r="E17" s="214"/>
      <c r="F17" s="215"/>
    </row>
    <row r="18" spans="1:7" x14ac:dyDescent="0.3">
      <c r="A18" s="882"/>
      <c r="B18" s="212" t="s">
        <v>393</v>
      </c>
      <c r="C18" s="210"/>
      <c r="D18" s="210"/>
      <c r="E18" s="210"/>
      <c r="F18" s="211"/>
    </row>
    <row r="19" spans="1:7" x14ac:dyDescent="0.3">
      <c r="A19" s="213"/>
      <c r="B19" s="212" t="s">
        <v>394</v>
      </c>
      <c r="C19" s="214"/>
      <c r="D19" s="214"/>
      <c r="E19" s="214"/>
      <c r="F19" s="215"/>
    </row>
    <row r="20" spans="1:7" x14ac:dyDescent="0.3">
      <c r="A20" s="882"/>
      <c r="B20" s="883"/>
      <c r="C20" s="210"/>
      <c r="D20" s="210"/>
      <c r="E20" s="210"/>
      <c r="F20" s="211"/>
    </row>
    <row r="21" spans="1:7" x14ac:dyDescent="0.3">
      <c r="A21" s="217"/>
      <c r="B21" s="218" t="s">
        <v>398</v>
      </c>
      <c r="C21" s="208"/>
      <c r="D21" s="208"/>
      <c r="E21" s="225">
        <f>E10+E15</f>
        <v>0</v>
      </c>
      <c r="F21" s="226">
        <f>F10+F15</f>
        <v>0</v>
      </c>
      <c r="G21" s="375"/>
    </row>
    <row r="22" spans="1:7" x14ac:dyDescent="0.3">
      <c r="A22" s="217"/>
      <c r="B22" s="218"/>
      <c r="C22" s="219"/>
      <c r="D22" s="219"/>
      <c r="E22" s="219"/>
      <c r="F22" s="220"/>
    </row>
    <row r="23" spans="1:7" x14ac:dyDescent="0.3">
      <c r="A23" s="1067" t="s">
        <v>399</v>
      </c>
      <c r="B23" s="1068"/>
      <c r="C23" s="208"/>
      <c r="D23" s="208"/>
      <c r="E23" s="208"/>
      <c r="F23" s="209"/>
    </row>
    <row r="24" spans="1:7" x14ac:dyDescent="0.3">
      <c r="A24" s="1063" t="s">
        <v>391</v>
      </c>
      <c r="B24" s="1064"/>
      <c r="C24" s="210"/>
      <c r="D24" s="210"/>
      <c r="E24" s="223">
        <f>SUM(E25:E27)</f>
        <v>0</v>
      </c>
      <c r="F24" s="224">
        <f>SUM(F25:F27)</f>
        <v>0</v>
      </c>
    </row>
    <row r="25" spans="1:7" x14ac:dyDescent="0.3">
      <c r="A25" s="882"/>
      <c r="B25" s="212" t="s">
        <v>392</v>
      </c>
      <c r="C25" s="210"/>
      <c r="D25" s="210"/>
      <c r="E25" s="210"/>
      <c r="F25" s="211"/>
    </row>
    <row r="26" spans="1:7" x14ac:dyDescent="0.3">
      <c r="A26" s="213"/>
      <c r="B26" s="212" t="s">
        <v>393</v>
      </c>
      <c r="C26" s="214"/>
      <c r="D26" s="214"/>
      <c r="E26" s="214"/>
      <c r="F26" s="215"/>
    </row>
    <row r="27" spans="1:7" x14ac:dyDescent="0.3">
      <c r="A27" s="213"/>
      <c r="B27" s="212" t="s">
        <v>394</v>
      </c>
      <c r="C27" s="214"/>
      <c r="D27" s="214"/>
      <c r="E27" s="214"/>
      <c r="F27" s="215"/>
    </row>
    <row r="28" spans="1:7" x14ac:dyDescent="0.3">
      <c r="A28" s="213"/>
      <c r="B28" s="216"/>
      <c r="C28" s="214"/>
      <c r="D28" s="214"/>
      <c r="E28" s="214"/>
      <c r="F28" s="215"/>
    </row>
    <row r="29" spans="1:7" x14ac:dyDescent="0.3">
      <c r="A29" s="1063" t="s">
        <v>395</v>
      </c>
      <c r="B29" s="1064"/>
      <c r="C29" s="210"/>
      <c r="D29" s="210"/>
      <c r="E29" s="223">
        <f>SUM(E30:E33)</f>
        <v>0</v>
      </c>
      <c r="F29" s="224">
        <f>SUM(F30:F33)</f>
        <v>0</v>
      </c>
    </row>
    <row r="30" spans="1:7" x14ac:dyDescent="0.3">
      <c r="A30" s="213"/>
      <c r="B30" s="212" t="s">
        <v>396</v>
      </c>
      <c r="C30" s="214"/>
      <c r="D30" s="214"/>
      <c r="E30" s="214"/>
      <c r="F30" s="215"/>
    </row>
    <row r="31" spans="1:7" x14ac:dyDescent="0.3">
      <c r="A31" s="882"/>
      <c r="B31" s="212" t="s">
        <v>397</v>
      </c>
      <c r="C31" s="214"/>
      <c r="D31" s="214"/>
      <c r="E31" s="214"/>
      <c r="F31" s="215"/>
    </row>
    <row r="32" spans="1:7" x14ac:dyDescent="0.3">
      <c r="A32" s="882"/>
      <c r="B32" s="212" t="s">
        <v>393</v>
      </c>
      <c r="C32" s="210"/>
      <c r="D32" s="210"/>
      <c r="E32" s="210"/>
      <c r="F32" s="211"/>
    </row>
    <row r="33" spans="1:7" x14ac:dyDescent="0.3">
      <c r="A33" s="213"/>
      <c r="B33" s="212" t="s">
        <v>394</v>
      </c>
      <c r="C33" s="214"/>
      <c r="D33" s="214"/>
      <c r="E33" s="214"/>
      <c r="F33" s="215"/>
    </row>
    <row r="34" spans="1:7" x14ac:dyDescent="0.3">
      <c r="A34" s="882"/>
      <c r="B34" s="883"/>
      <c r="C34" s="210"/>
      <c r="D34" s="210"/>
      <c r="E34" s="210"/>
      <c r="F34" s="211"/>
    </row>
    <row r="35" spans="1:7" x14ac:dyDescent="0.3">
      <c r="A35" s="217"/>
      <c r="B35" s="218" t="s">
        <v>400</v>
      </c>
      <c r="C35" s="208"/>
      <c r="D35" s="208"/>
      <c r="E35" s="225">
        <f>E24+E29</f>
        <v>0</v>
      </c>
      <c r="F35" s="226">
        <f>F24+F29</f>
        <v>0</v>
      </c>
      <c r="G35" s="375"/>
    </row>
    <row r="36" spans="1:7" x14ac:dyDescent="0.3">
      <c r="A36" s="213"/>
      <c r="B36" s="216"/>
      <c r="C36" s="214"/>
      <c r="D36" s="214"/>
      <c r="E36" s="214"/>
      <c r="F36" s="215"/>
    </row>
    <row r="37" spans="1:7" x14ac:dyDescent="0.3">
      <c r="A37" s="213"/>
      <c r="B37" s="212" t="s">
        <v>401</v>
      </c>
      <c r="C37" s="214"/>
      <c r="D37" s="214"/>
      <c r="E37" s="214">
        <v>203639086.90000001</v>
      </c>
      <c r="F37" s="215">
        <v>73818362.75</v>
      </c>
    </row>
    <row r="38" spans="1:7" x14ac:dyDescent="0.3">
      <c r="A38" s="213"/>
      <c r="B38" s="216"/>
      <c r="C38" s="214"/>
      <c r="D38" s="214"/>
      <c r="E38" s="214"/>
      <c r="F38" s="215"/>
      <c r="G38" s="131" t="str">
        <f>IF(F39&lt;&gt;'ETCA-I-01'!F33,"ERROR!!!!! ELTOTAL DE DEL PATRIMONIO Y HACIENDA PUBLICA, NO CONCUERDA CON LO REPORTADO EN EL ESTADO DE SITUACION FINANCIERA","")</f>
        <v/>
      </c>
    </row>
    <row r="39" spans="1:7" x14ac:dyDescent="0.3">
      <c r="A39" s="882"/>
      <c r="B39" s="883" t="s">
        <v>402</v>
      </c>
      <c r="C39" s="208"/>
      <c r="D39" s="208"/>
      <c r="E39" s="225">
        <f>E37+E35+E21</f>
        <v>203639086.90000001</v>
      </c>
      <c r="F39" s="226">
        <f>F37+F35+F21</f>
        <v>73818362.75</v>
      </c>
      <c r="G39" s="375" t="str">
        <f>IF(F39-'ETCA-I-01'!F33&gt;0.9,"ERROR!!!!!, NO COINCIDE CON LO REPORTADO EN EL ETCA-I-01 EN EL MISMO RUBRO","")</f>
        <v/>
      </c>
    </row>
    <row r="40" spans="1:7" ht="5.25" customHeight="1" thickBot="1" x14ac:dyDescent="0.35">
      <c r="A40" s="1059"/>
      <c r="B40" s="1060"/>
      <c r="C40" s="221"/>
      <c r="D40" s="221"/>
      <c r="E40" s="221"/>
      <c r="F40" s="222"/>
    </row>
    <row r="41" spans="1:7" ht="11.1" customHeight="1" x14ac:dyDescent="0.3">
      <c r="A41" s="149" t="s">
        <v>330</v>
      </c>
      <c r="F41" s="566"/>
    </row>
    <row r="42" spans="1:7" ht="11.1" customHeight="1" x14ac:dyDescent="0.3">
      <c r="A42" s="149"/>
      <c r="F42" s="566"/>
    </row>
    <row r="43" spans="1:7" ht="11.1" customHeight="1" x14ac:dyDescent="0.3">
      <c r="A43" s="149"/>
      <c r="F43" s="566"/>
    </row>
    <row r="44" spans="1:7" ht="11.1" customHeight="1" x14ac:dyDescent="0.3">
      <c r="A44" s="566"/>
      <c r="B44" s="566"/>
      <c r="C44" s="566"/>
      <c r="D44" s="566"/>
      <c r="E44" s="566"/>
      <c r="F44" s="566"/>
    </row>
    <row r="45" spans="1:7" ht="11.1" customHeight="1" x14ac:dyDescent="0.3">
      <c r="A45" s="566"/>
      <c r="B45" s="566"/>
      <c r="C45" s="566"/>
      <c r="D45" s="566"/>
      <c r="E45" s="566"/>
      <c r="F45" s="566"/>
    </row>
    <row r="46" spans="1:7" ht="11.1" customHeight="1" x14ac:dyDescent="0.3">
      <c r="A46" s="566"/>
      <c r="B46" s="566" t="s">
        <v>331</v>
      </c>
      <c r="C46" s="566"/>
      <c r="D46" s="566"/>
      <c r="E46" s="566"/>
      <c r="F46" s="566"/>
    </row>
    <row r="47" spans="1:7" ht="11.1" customHeight="1" x14ac:dyDescent="0.3">
      <c r="A47" s="566"/>
      <c r="B47" s="566"/>
      <c r="C47" s="566"/>
      <c r="D47" s="566"/>
      <c r="E47" s="566"/>
      <c r="F47" s="566"/>
    </row>
    <row r="48" spans="1:7" x14ac:dyDescent="0.3">
      <c r="A48" s="564" t="s">
        <v>331</v>
      </c>
      <c r="B48" s="564"/>
      <c r="C48" s="564"/>
      <c r="D48" s="564"/>
      <c r="E48" s="564"/>
      <c r="F48" s="564"/>
    </row>
  </sheetData>
  <sheetProtection algorithmName="SHA-512" hashValue="4kcQ9/AY/G5iiBvRwGkbS42J3Itu7HiqU6TAerTWTFqPBe45bvtsAaHzImenFnXqtCXoSS/DWh5uavpMKJmCZQ==" saltValue="PcEXDDIQHOC6hgQ3pYEpPA==" spinCount="100000" sheet="1" scenarios="1" insertHyperlinks="0"/>
  <mergeCells count="15">
    <mergeCell ref="A6:B6"/>
    <mergeCell ref="A1:F1"/>
    <mergeCell ref="A3:F3"/>
    <mergeCell ref="A2:F2"/>
    <mergeCell ref="A4:F4"/>
    <mergeCell ref="C5:D5"/>
    <mergeCell ref="A40:B40"/>
    <mergeCell ref="A7:B7"/>
    <mergeCell ref="A15:B15"/>
    <mergeCell ref="A10:B10"/>
    <mergeCell ref="A8:B8"/>
    <mergeCell ref="A9:B9"/>
    <mergeCell ref="A23:B23"/>
    <mergeCell ref="A29:B29"/>
    <mergeCell ref="A24:B24"/>
  </mergeCells>
  <printOptions horizontalCentered="1"/>
  <pageMargins left="0.39370078740157483" right="0.39370078740157483" top="0.74803149606299213" bottom="0.74803149606299213" header="0.31496062992125984" footer="0.31496062992125984"/>
  <pageSetup scale="92"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39</vt:i4>
      </vt:variant>
      <vt:variant>
        <vt:lpstr>Rangos con nombre</vt:lpstr>
      </vt:variant>
      <vt:variant>
        <vt:i4>44</vt:i4>
      </vt:variant>
    </vt:vector>
  </HeadingPairs>
  <TitlesOfParts>
    <vt:vector size="83" baseType="lpstr">
      <vt:lpstr>Lista  FORMATOS </vt:lpstr>
      <vt:lpstr>ETCA-I-01</vt:lpstr>
      <vt:lpstr>ETCA-I-01 A</vt:lpstr>
      <vt:lpstr>ETCA-I-02</vt:lpstr>
      <vt:lpstr>ETCA-I-03</vt:lpstr>
      <vt:lpstr>ETCA-I-04</vt:lpstr>
      <vt:lpstr>ETCA-I-05</vt:lpstr>
      <vt:lpstr>ETCA-I-06</vt:lpstr>
      <vt:lpstr>ETCA-I-07</vt:lpstr>
      <vt:lpstr>ETCA-I-07 A</vt:lpstr>
      <vt:lpstr>ETCA-I-07-B</vt:lpstr>
      <vt:lpstr>ETCA-I-08</vt:lpstr>
      <vt:lpstr>ETCA-I-09 Notas</vt:lpstr>
      <vt:lpstr>ETCA-II-10 </vt:lpstr>
      <vt:lpstr>ETCA-10-A</vt:lpstr>
      <vt:lpstr>ETCA-II-10-B</vt:lpstr>
      <vt:lpstr>ETCA-II-11 </vt:lpstr>
      <vt:lpstr>ETCA-II-11-A</vt:lpstr>
      <vt:lpstr>ETCA-II-11-B</vt:lpstr>
      <vt:lpstr>ETCA-II-11-B1</vt:lpstr>
      <vt:lpstr>ETCA-II-11-B1.1</vt:lpstr>
      <vt:lpstr>ETCA-II-11-B2</vt:lpstr>
      <vt:lpstr>ETCA-II-11-B3</vt:lpstr>
      <vt:lpstr>ETCA-II-11-C</vt:lpstr>
      <vt:lpstr>ETCA-II-11-C1</vt:lpstr>
      <vt:lpstr>ETCA-II-11-D  </vt:lpstr>
      <vt:lpstr>ETCA-II-11-E</vt:lpstr>
      <vt:lpstr>ETCA-II-11-F</vt:lpstr>
      <vt:lpstr>ETCA-II-12</vt:lpstr>
      <vt:lpstr>ETCA-II-13</vt:lpstr>
      <vt:lpstr>ETCA-III-14</vt:lpstr>
      <vt:lpstr>ETCA-III-15</vt:lpstr>
      <vt:lpstr>ETCA-III-15-A</vt:lpstr>
      <vt:lpstr>ETCA-III-16</vt:lpstr>
      <vt:lpstr>ETCA-IV-17</vt:lpstr>
      <vt:lpstr>ETCA-IV-17-A</vt:lpstr>
      <vt:lpstr>ETCA-IV-19</vt:lpstr>
      <vt:lpstr>ETCA-IV-20</vt:lpstr>
      <vt:lpstr>ANEXO</vt:lpstr>
      <vt:lpstr>'ETCA-10-A'!Área_de_impresión</vt:lpstr>
      <vt:lpstr>'ETCA-I-01'!Área_de_impresión</vt:lpstr>
      <vt:lpstr>'ETCA-I-01 A'!Área_de_impresión</vt:lpstr>
      <vt:lpstr>'ETCA-I-02'!Área_de_impresión</vt:lpstr>
      <vt:lpstr>'ETCA-I-03'!Área_de_impresión</vt:lpstr>
      <vt:lpstr>'ETCA-I-04'!Área_de_impresión</vt:lpstr>
      <vt:lpstr>'ETCA-I-05'!Área_de_impresión</vt:lpstr>
      <vt:lpstr>'ETCA-I-06'!Área_de_impresión</vt:lpstr>
      <vt:lpstr>'ETCA-I-07'!Área_de_impresión</vt:lpstr>
      <vt:lpstr>'ETCA-I-07 A'!Área_de_impresión</vt:lpstr>
      <vt:lpstr>'ETCA-I-08'!Área_de_impresión</vt:lpstr>
      <vt:lpstr>'ETCA-I-09 Notas'!Área_de_impresión</vt:lpstr>
      <vt:lpstr>'ETCA-II-10 '!Área_de_impresión</vt:lpstr>
      <vt:lpstr>'ETCA-II-10-B'!Área_de_impresión</vt:lpstr>
      <vt:lpstr>'ETCA-II-11 '!Área_de_impresión</vt:lpstr>
      <vt:lpstr>'ETCA-II-11-A'!Área_de_impresión</vt:lpstr>
      <vt:lpstr>'ETCA-II-11-B'!Área_de_impresión</vt:lpstr>
      <vt:lpstr>'ETCA-II-11-B1'!Área_de_impresión</vt:lpstr>
      <vt:lpstr>'ETCA-II-11-B1.1'!Área_de_impresión</vt:lpstr>
      <vt:lpstr>'ETCA-II-11-B2'!Área_de_impresión</vt:lpstr>
      <vt:lpstr>'ETCA-II-11-B3'!Área_de_impresión</vt:lpstr>
      <vt:lpstr>'ETCA-II-11-C'!Área_de_impresión</vt:lpstr>
      <vt:lpstr>'ETCA-II-11-C1'!Área_de_impresión</vt:lpstr>
      <vt:lpstr>'ETCA-II-11-D  '!Área_de_impresión</vt:lpstr>
      <vt:lpstr>'ETCA-II-11-E'!Área_de_impresión</vt:lpstr>
      <vt:lpstr>'ETCA-II-11-F'!Área_de_impresión</vt:lpstr>
      <vt:lpstr>'ETCA-II-12'!Área_de_impresión</vt:lpstr>
      <vt:lpstr>'ETCA-II-13'!Área_de_impresión</vt:lpstr>
      <vt:lpstr>'ETCA-III-14'!Área_de_impresión</vt:lpstr>
      <vt:lpstr>'ETCA-III-16'!Área_de_impresión</vt:lpstr>
      <vt:lpstr>'ETCA-IV-17'!Área_de_impresión</vt:lpstr>
      <vt:lpstr>'ETCA-IV-17-A'!Área_de_impresión</vt:lpstr>
      <vt:lpstr>'ETCA-IV-19'!Área_de_impresión</vt:lpstr>
      <vt:lpstr>'ETCA-IV-20'!Área_de_impresión</vt:lpstr>
      <vt:lpstr>'Lista  FORMATOS '!Área_de_impresión</vt:lpstr>
      <vt:lpstr>'ETCA-10-A'!Títulos_a_imprimir</vt:lpstr>
      <vt:lpstr>'ETCA-I-02'!Títulos_a_imprimir</vt:lpstr>
      <vt:lpstr>'ETCA-I-04'!Títulos_a_imprimir</vt:lpstr>
      <vt:lpstr>'ETCA-II-10 '!Títulos_a_imprimir</vt:lpstr>
      <vt:lpstr>'ETCA-II-11 '!Títulos_a_imprimir</vt:lpstr>
      <vt:lpstr>'ETCA-II-11-A'!Títulos_a_imprimir</vt:lpstr>
      <vt:lpstr>'ETCA-II-11-C1'!Títulos_a_imprimir</vt:lpstr>
      <vt:lpstr>'ETCA-III-15-A'!Títulos_a_imprimir</vt:lpstr>
      <vt:lpstr>'ETCA-IV-17-A'!Títulos_a_imprimir</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LAVEAGA</dc:creator>
  <cp:lastModifiedBy>Administrador</cp:lastModifiedBy>
  <cp:revision/>
  <cp:lastPrinted>2017-01-31T17:32:41Z</cp:lastPrinted>
  <dcterms:created xsi:type="dcterms:W3CDTF">2014-03-28T01:13:38Z</dcterms:created>
  <dcterms:modified xsi:type="dcterms:W3CDTF">2017-02-21T17:43:38Z</dcterms:modified>
</cp:coreProperties>
</file>