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ETCAS CECOP 4TO TRIM\"/>
    </mc:Choice>
  </mc:AlternateContent>
  <xr:revisionPtr revIDLastSave="0" documentId="13_ncr:1_{4C3B5DD9-F82A-4904-AF33-A7C2AD5DB289}" xr6:coauthVersionLast="41" xr6:coauthVersionMax="46" xr10:uidLastSave="{00000000-0000-0000-0000-000000000000}"/>
  <bookViews>
    <workbookView xWindow="-120" yWindow="-120" windowWidth="29040" windowHeight="15840" tabRatio="898" firstSheet="25" activeTab="25" xr2:uid="{00000000-000D-0000-FFFF-FFFF00000000}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ETCA-IV-06" sheetId="90" r:id="rId39"/>
    <sheet name="ANEXO A" sheetId="86" r:id="rId40"/>
    <sheet name="ANEXO B" sheetId="85" r:id="rId41"/>
    <sheet name="ANEXO C" sheetId="84" r:id="rId42"/>
  </sheets>
  <externalReferences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1" localSheetId="38">'ETCA-IV-06'!$A$53</definedName>
    <definedName name="_ftn2" localSheetId="38">'ETCA-IV-06'!#REF!</definedName>
    <definedName name="_ftnref1" localSheetId="3">'ETCA-I-03'!#REF!</definedName>
    <definedName name="_ftnref1" localSheetId="38">'ETCA-IV-06'!$C$28</definedName>
    <definedName name="_ftnref2" localSheetId="38">'ETCA-IV-06'!$C$76</definedName>
    <definedName name="_Toc478717399" localSheetId="0">'Lista  FORMATOS  '!#REF!</definedName>
    <definedName name="_xlnm.Print_Area" localSheetId="40">'ANEXO B'!$A$1:$E$113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'ETCA-II-13'!$A$1:$I$38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'ETCA-III-03'!$A$1:$E$59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'ETCA-IV-03'!$A$1:$D$27</definedName>
    <definedName name="_xlnm.Print_Area" localSheetId="37">'ETCA-IV-04'!$A$1:$D$26</definedName>
    <definedName name="_xlnm.Print_Area" localSheetId="0">'Lista  FORMATOS  '!$A$1:$C$59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9">'ANEXO A'!#REF!</definedName>
    <definedName name="ppto">[1]Hoja2!$B$3:$M$95</definedName>
    <definedName name="qw" localSheetId="40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  <definedName name="_xlnm.Print_Titles" localSheetId="38">'ETCA-IV-06'!$5:$6</definedName>
  </definedNames>
  <calcPr calcId="181029"/>
</workbook>
</file>

<file path=xl/calcChain.xml><?xml version="1.0" encoding="utf-8"?>
<calcChain xmlns="http://schemas.openxmlformats.org/spreadsheetml/2006/main">
  <c r="E69" i="50" l="1"/>
  <c r="C521" i="90" l="1"/>
  <c r="C350" i="90"/>
  <c r="C362" i="90"/>
  <c r="C360" i="90"/>
  <c r="C355" i="90"/>
  <c r="C325" i="90"/>
  <c r="C328" i="90"/>
  <c r="C316" i="90"/>
  <c r="C314" i="90"/>
  <c r="C305" i="90"/>
  <c r="C301" i="90"/>
  <c r="C289" i="90"/>
  <c r="Q433" i="84" l="1"/>
  <c r="R433" i="84"/>
  <c r="S433" i="84"/>
  <c r="T433" i="84"/>
  <c r="U433" i="84"/>
  <c r="V433" i="84"/>
  <c r="Q430" i="84"/>
  <c r="R430" i="84"/>
  <c r="S430" i="84"/>
  <c r="T430" i="84"/>
  <c r="U430" i="84"/>
  <c r="V430" i="84"/>
  <c r="P430" i="84"/>
  <c r="P433" i="84" s="1"/>
  <c r="Q351" i="84"/>
  <c r="R351" i="84"/>
  <c r="S351" i="84"/>
  <c r="T351" i="84"/>
  <c r="U351" i="84"/>
  <c r="V351" i="84"/>
  <c r="P351" i="84"/>
  <c r="Q268" i="84"/>
  <c r="R268" i="84"/>
  <c r="S268" i="84"/>
  <c r="T268" i="84"/>
  <c r="U268" i="84"/>
  <c r="V268" i="84"/>
  <c r="P268" i="84"/>
  <c r="Q171" i="84" l="1"/>
  <c r="R171" i="84"/>
  <c r="S171" i="84"/>
  <c r="T171" i="84"/>
  <c r="U171" i="84"/>
  <c r="V171" i="84"/>
  <c r="P171" i="84"/>
  <c r="Q84" i="84"/>
  <c r="R84" i="84"/>
  <c r="S84" i="84"/>
  <c r="T84" i="84"/>
  <c r="U84" i="84"/>
  <c r="V84" i="84"/>
  <c r="P84" i="84"/>
  <c r="A26" i="85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A58" i="85" s="1"/>
  <c r="A59" i="85" s="1"/>
  <c r="A60" i="85" s="1"/>
  <c r="A61" i="85" s="1"/>
  <c r="A25" i="85"/>
  <c r="D265" i="28"/>
  <c r="A263" i="28"/>
  <c r="A261" i="28"/>
  <c r="A262" i="28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18" i="27"/>
  <c r="A19" i="27"/>
  <c r="A20" i="27"/>
  <c r="A21" i="27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17" i="27"/>
  <c r="E15" i="54" l="1"/>
  <c r="D15" i="54"/>
  <c r="C15" i="54"/>
  <c r="E10" i="54"/>
  <c r="D10" i="54"/>
  <c r="C10" i="54"/>
  <c r="F21" i="42" l="1"/>
  <c r="E21" i="42"/>
  <c r="C21" i="42"/>
  <c r="B21" i="42"/>
  <c r="F9" i="65"/>
  <c r="E9" i="65"/>
  <c r="C9" i="65"/>
  <c r="B9" i="65"/>
  <c r="I32" i="50" l="1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I227" i="50"/>
  <c r="I228" i="50"/>
  <c r="I229" i="50"/>
  <c r="I230" i="50"/>
  <c r="I231" i="50"/>
  <c r="I232" i="50"/>
  <c r="I233" i="50"/>
  <c r="I234" i="50"/>
  <c r="I235" i="50"/>
  <c r="I236" i="50"/>
  <c r="I237" i="50"/>
  <c r="I238" i="50"/>
  <c r="I239" i="50"/>
  <c r="I240" i="50"/>
  <c r="I241" i="50"/>
  <c r="I242" i="50"/>
  <c r="I243" i="50"/>
  <c r="I244" i="50"/>
  <c r="I245" i="50"/>
  <c r="I246" i="50"/>
  <c r="I247" i="50"/>
  <c r="I248" i="50"/>
  <c r="I249" i="50"/>
  <c r="I250" i="50"/>
  <c r="I251" i="50"/>
  <c r="I252" i="50"/>
  <c r="I253" i="50"/>
  <c r="I254" i="50"/>
  <c r="I255" i="50"/>
  <c r="I256" i="50"/>
  <c r="I257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90" i="50"/>
  <c r="H91" i="50"/>
  <c r="H92" i="50"/>
  <c r="H93" i="50"/>
  <c r="H94" i="50"/>
  <c r="H95" i="50"/>
  <c r="H96" i="50"/>
  <c r="H97" i="50"/>
  <c r="H98" i="50"/>
  <c r="H99" i="50"/>
  <c r="H100" i="50"/>
  <c r="H101" i="50"/>
  <c r="H102" i="50"/>
  <c r="H103" i="50"/>
  <c r="H104" i="50"/>
  <c r="H105" i="50"/>
  <c r="H106" i="50"/>
  <c r="H107" i="50"/>
  <c r="H108" i="50"/>
  <c r="H109" i="50"/>
  <c r="H110" i="50"/>
  <c r="H111" i="50"/>
  <c r="H112" i="50"/>
  <c r="H113" i="50"/>
  <c r="H114" i="50"/>
  <c r="H115" i="50"/>
  <c r="H116" i="50"/>
  <c r="H117" i="50"/>
  <c r="H118" i="50"/>
  <c r="H119" i="50"/>
  <c r="H120" i="50"/>
  <c r="H121" i="50"/>
  <c r="H122" i="50"/>
  <c r="H123" i="50"/>
  <c r="H124" i="50"/>
  <c r="H125" i="50"/>
  <c r="H126" i="50"/>
  <c r="H127" i="50"/>
  <c r="H128" i="50"/>
  <c r="H129" i="50"/>
  <c r="H130" i="50"/>
  <c r="H131" i="50"/>
  <c r="H132" i="50"/>
  <c r="H133" i="50"/>
  <c r="H134" i="50"/>
  <c r="H135" i="50"/>
  <c r="H136" i="50"/>
  <c r="H137" i="50"/>
  <c r="H138" i="50"/>
  <c r="H139" i="50"/>
  <c r="H140" i="50"/>
  <c r="H141" i="50"/>
  <c r="H142" i="50"/>
  <c r="H143" i="50"/>
  <c r="H144" i="50"/>
  <c r="H145" i="50"/>
  <c r="H146" i="50"/>
  <c r="H147" i="50"/>
  <c r="H148" i="50"/>
  <c r="H149" i="50"/>
  <c r="H150" i="50"/>
  <c r="H151" i="50"/>
  <c r="H152" i="50"/>
  <c r="H153" i="50"/>
  <c r="H154" i="50"/>
  <c r="H155" i="50"/>
  <c r="H156" i="50"/>
  <c r="H157" i="50"/>
  <c r="H158" i="50"/>
  <c r="H159" i="50"/>
  <c r="H160" i="50"/>
  <c r="H161" i="50"/>
  <c r="H162" i="50"/>
  <c r="H163" i="50"/>
  <c r="H164" i="50"/>
  <c r="H165" i="50"/>
  <c r="H166" i="50"/>
  <c r="H167" i="50"/>
  <c r="H168" i="50"/>
  <c r="H169" i="50"/>
  <c r="H170" i="50"/>
  <c r="H171" i="50"/>
  <c r="H172" i="50"/>
  <c r="H173" i="50"/>
  <c r="H174" i="50"/>
  <c r="H175" i="50"/>
  <c r="H176" i="50"/>
  <c r="H177" i="50"/>
  <c r="H178" i="50"/>
  <c r="H179" i="50"/>
  <c r="H180" i="50"/>
  <c r="H181" i="50"/>
  <c r="H182" i="50"/>
  <c r="H183" i="50"/>
  <c r="H184" i="50"/>
  <c r="H185" i="50"/>
  <c r="H186" i="50"/>
  <c r="H187" i="50"/>
  <c r="H188" i="50"/>
  <c r="H189" i="50"/>
  <c r="H190" i="50"/>
  <c r="H191" i="50"/>
  <c r="H192" i="50"/>
  <c r="H193" i="50"/>
  <c r="H194" i="50"/>
  <c r="H195" i="50"/>
  <c r="H196" i="50"/>
  <c r="H197" i="50"/>
  <c r="H198" i="50"/>
  <c r="H199" i="50"/>
  <c r="H200" i="50"/>
  <c r="H201" i="50"/>
  <c r="H202" i="50"/>
  <c r="H203" i="50"/>
  <c r="H204" i="50"/>
  <c r="H205" i="50"/>
  <c r="H206" i="50"/>
  <c r="H207" i="50"/>
  <c r="H208" i="50"/>
  <c r="H209" i="50"/>
  <c r="H210" i="50"/>
  <c r="H211" i="50"/>
  <c r="H212" i="50"/>
  <c r="H213" i="50"/>
  <c r="H214" i="50"/>
  <c r="H215" i="50"/>
  <c r="H216" i="50"/>
  <c r="H217" i="50"/>
  <c r="H218" i="50"/>
  <c r="H219" i="50"/>
  <c r="H220" i="50"/>
  <c r="H221" i="50"/>
  <c r="H222" i="50"/>
  <c r="H223" i="50"/>
  <c r="H224" i="50"/>
  <c r="H225" i="50"/>
  <c r="H226" i="50"/>
  <c r="H227" i="50"/>
  <c r="H228" i="50"/>
  <c r="H229" i="50"/>
  <c r="H230" i="50"/>
  <c r="H231" i="50"/>
  <c r="H232" i="50"/>
  <c r="H233" i="50"/>
  <c r="H234" i="50"/>
  <c r="H235" i="50"/>
  <c r="H236" i="50"/>
  <c r="H237" i="50"/>
  <c r="H238" i="50"/>
  <c r="H239" i="50"/>
  <c r="H240" i="50"/>
  <c r="H241" i="50"/>
  <c r="H242" i="50"/>
  <c r="H243" i="50"/>
  <c r="H244" i="50"/>
  <c r="H245" i="50"/>
  <c r="H246" i="50"/>
  <c r="H247" i="50"/>
  <c r="H248" i="50"/>
  <c r="H249" i="50"/>
  <c r="H250" i="50"/>
  <c r="H251" i="50"/>
  <c r="H252" i="50"/>
  <c r="H253" i="50"/>
  <c r="H254" i="50"/>
  <c r="H255" i="50"/>
  <c r="H256" i="50"/>
  <c r="H257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E105" i="50"/>
  <c r="E106" i="50"/>
  <c r="E107" i="50"/>
  <c r="E108" i="50"/>
  <c r="E109" i="50"/>
  <c r="E110" i="50"/>
  <c r="E111" i="50"/>
  <c r="E112" i="50"/>
  <c r="E113" i="50"/>
  <c r="E114" i="50"/>
  <c r="E115" i="50"/>
  <c r="E116" i="50"/>
  <c r="E117" i="50"/>
  <c r="E118" i="50"/>
  <c r="E119" i="50"/>
  <c r="E120" i="50"/>
  <c r="E121" i="50"/>
  <c r="E122" i="50"/>
  <c r="E123" i="50"/>
  <c r="E124" i="50"/>
  <c r="E125" i="50"/>
  <c r="E126" i="50"/>
  <c r="E127" i="50"/>
  <c r="E128" i="50"/>
  <c r="E129" i="50"/>
  <c r="E130" i="50"/>
  <c r="E131" i="50"/>
  <c r="E132" i="50"/>
  <c r="E133" i="50"/>
  <c r="E134" i="50"/>
  <c r="E135" i="50"/>
  <c r="E136" i="50"/>
  <c r="E137" i="50"/>
  <c r="E138" i="50"/>
  <c r="E139" i="50"/>
  <c r="E140" i="50"/>
  <c r="E141" i="50"/>
  <c r="E142" i="50"/>
  <c r="E143" i="50"/>
  <c r="E144" i="50"/>
  <c r="E145" i="50"/>
  <c r="E146" i="50"/>
  <c r="E147" i="50"/>
  <c r="E148" i="50"/>
  <c r="E149" i="50"/>
  <c r="E150" i="50"/>
  <c r="E151" i="50"/>
  <c r="E152" i="50"/>
  <c r="E153" i="50"/>
  <c r="E154" i="50"/>
  <c r="E155" i="50"/>
  <c r="E156" i="50"/>
  <c r="E157" i="50"/>
  <c r="E158" i="50"/>
  <c r="E159" i="50"/>
  <c r="E160" i="50"/>
  <c r="E161" i="50"/>
  <c r="E162" i="50"/>
  <c r="E163" i="50"/>
  <c r="E164" i="50"/>
  <c r="E165" i="50"/>
  <c r="E166" i="50"/>
  <c r="E167" i="50"/>
  <c r="E168" i="50"/>
  <c r="E169" i="50"/>
  <c r="E170" i="50"/>
  <c r="E171" i="50"/>
  <c r="E172" i="50"/>
  <c r="E173" i="50"/>
  <c r="E174" i="50"/>
  <c r="E175" i="50"/>
  <c r="E176" i="50"/>
  <c r="E177" i="50"/>
  <c r="E178" i="50"/>
  <c r="E179" i="50"/>
  <c r="E180" i="50"/>
  <c r="E181" i="50"/>
  <c r="E182" i="50"/>
  <c r="E183" i="50"/>
  <c r="E184" i="50"/>
  <c r="E185" i="50"/>
  <c r="E186" i="50"/>
  <c r="E187" i="50"/>
  <c r="E188" i="50"/>
  <c r="E189" i="50"/>
  <c r="E190" i="50"/>
  <c r="E191" i="50"/>
  <c r="E192" i="50"/>
  <c r="E193" i="50"/>
  <c r="E194" i="50"/>
  <c r="E195" i="50"/>
  <c r="E196" i="50"/>
  <c r="E197" i="50"/>
  <c r="E198" i="50"/>
  <c r="E199" i="50"/>
  <c r="E200" i="50"/>
  <c r="E201" i="50"/>
  <c r="E202" i="50"/>
  <c r="E203" i="50"/>
  <c r="E204" i="50"/>
  <c r="E205" i="50"/>
  <c r="E206" i="50"/>
  <c r="E207" i="50"/>
  <c r="E208" i="50"/>
  <c r="E209" i="50"/>
  <c r="E210" i="50"/>
  <c r="E211" i="50"/>
  <c r="E212" i="50"/>
  <c r="E213" i="50"/>
  <c r="E214" i="50"/>
  <c r="E215" i="50"/>
  <c r="E216" i="50"/>
  <c r="E217" i="50"/>
  <c r="E218" i="50"/>
  <c r="E219" i="50"/>
  <c r="E220" i="50"/>
  <c r="E221" i="50"/>
  <c r="E222" i="50"/>
  <c r="E223" i="50"/>
  <c r="E224" i="50"/>
  <c r="E225" i="50"/>
  <c r="E226" i="50"/>
  <c r="E227" i="50"/>
  <c r="E228" i="50"/>
  <c r="E229" i="50"/>
  <c r="E230" i="50"/>
  <c r="E231" i="50"/>
  <c r="E232" i="50"/>
  <c r="E233" i="50"/>
  <c r="E234" i="50"/>
  <c r="E235" i="50"/>
  <c r="E236" i="50"/>
  <c r="E237" i="50"/>
  <c r="E238" i="50"/>
  <c r="E239" i="50"/>
  <c r="E240" i="50"/>
  <c r="E241" i="50"/>
  <c r="E242" i="50"/>
  <c r="E243" i="50"/>
  <c r="E244" i="50"/>
  <c r="E245" i="50"/>
  <c r="E246" i="50"/>
  <c r="E247" i="50"/>
  <c r="E248" i="50"/>
  <c r="E249" i="50"/>
  <c r="E250" i="50"/>
  <c r="E251" i="50"/>
  <c r="E252" i="50"/>
  <c r="E253" i="50"/>
  <c r="E254" i="50"/>
  <c r="E255" i="50"/>
  <c r="E256" i="50"/>
  <c r="E257" i="50"/>
  <c r="G59" i="62"/>
  <c r="F59" i="62"/>
  <c r="D59" i="62"/>
  <c r="C59" i="62"/>
  <c r="F21" i="72"/>
  <c r="E21" i="72"/>
  <c r="C21" i="72"/>
  <c r="B21" i="72"/>
  <c r="F9" i="45"/>
  <c r="E9" i="45"/>
  <c r="C9" i="45"/>
  <c r="B9" i="45"/>
  <c r="F9" i="44"/>
  <c r="E9" i="44"/>
  <c r="C9" i="44"/>
  <c r="B9" i="44"/>
  <c r="F11" i="61" l="1"/>
  <c r="F12" i="61"/>
  <c r="F13" i="61"/>
  <c r="F14" i="61"/>
  <c r="F10" i="61"/>
  <c r="E11" i="61"/>
  <c r="E12" i="61"/>
  <c r="E13" i="61"/>
  <c r="E14" i="61"/>
  <c r="E10" i="61"/>
  <c r="C11" i="61"/>
  <c r="C12" i="61"/>
  <c r="C13" i="61"/>
  <c r="C14" i="61"/>
  <c r="C10" i="61"/>
  <c r="B11" i="61"/>
  <c r="B12" i="61"/>
  <c r="B13" i="61"/>
  <c r="B14" i="61"/>
  <c r="B10" i="61"/>
  <c r="F9" i="37"/>
  <c r="E9" i="37"/>
  <c r="C9" i="37"/>
  <c r="B9" i="37"/>
  <c r="F8" i="37"/>
  <c r="E8" i="37"/>
  <c r="C8" i="37"/>
  <c r="B8" i="37"/>
  <c r="G59" i="71"/>
  <c r="G50" i="71"/>
  <c r="G51" i="71"/>
  <c r="G52" i="71"/>
  <c r="G53" i="71"/>
  <c r="G54" i="71"/>
  <c r="G55" i="71"/>
  <c r="G56" i="71"/>
  <c r="G57" i="71"/>
  <c r="G49" i="71"/>
  <c r="G40" i="71"/>
  <c r="G41" i="71"/>
  <c r="G42" i="71"/>
  <c r="G43" i="71"/>
  <c r="G44" i="71"/>
  <c r="G45" i="71"/>
  <c r="G46" i="71"/>
  <c r="G47" i="71"/>
  <c r="G39" i="71"/>
  <c r="G30" i="71"/>
  <c r="G31" i="71"/>
  <c r="G32" i="71"/>
  <c r="G33" i="71"/>
  <c r="G34" i="71"/>
  <c r="G35" i="71"/>
  <c r="G36" i="71"/>
  <c r="G37" i="71"/>
  <c r="G29" i="71"/>
  <c r="G20" i="71"/>
  <c r="G21" i="71"/>
  <c r="G22" i="71"/>
  <c r="G23" i="71"/>
  <c r="G24" i="71"/>
  <c r="G25" i="71"/>
  <c r="G26" i="71"/>
  <c r="G27" i="71"/>
  <c r="G19" i="71"/>
  <c r="G12" i="71"/>
  <c r="G13" i="71"/>
  <c r="G14" i="71"/>
  <c r="G15" i="71"/>
  <c r="G16" i="71"/>
  <c r="G17" i="71"/>
  <c r="G11" i="71"/>
  <c r="F59" i="71"/>
  <c r="F50" i="71"/>
  <c r="F51" i="71"/>
  <c r="F52" i="71"/>
  <c r="F53" i="71"/>
  <c r="F54" i="71"/>
  <c r="F55" i="71"/>
  <c r="F56" i="71"/>
  <c r="F57" i="71"/>
  <c r="F49" i="71"/>
  <c r="F40" i="71"/>
  <c r="F41" i="71"/>
  <c r="F42" i="71"/>
  <c r="F43" i="71"/>
  <c r="F44" i="71"/>
  <c r="F45" i="71"/>
  <c r="F46" i="71"/>
  <c r="F47" i="71"/>
  <c r="F39" i="71"/>
  <c r="F30" i="71"/>
  <c r="F31" i="71"/>
  <c r="F32" i="71"/>
  <c r="F33" i="71"/>
  <c r="F34" i="71"/>
  <c r="F35" i="71"/>
  <c r="F36" i="71"/>
  <c r="F37" i="71"/>
  <c r="F29" i="71"/>
  <c r="F20" i="71"/>
  <c r="F21" i="71"/>
  <c r="F22" i="71"/>
  <c r="F23" i="71"/>
  <c r="F24" i="71"/>
  <c r="F25" i="71"/>
  <c r="F26" i="71"/>
  <c r="F27" i="71"/>
  <c r="F19" i="71"/>
  <c r="F12" i="71"/>
  <c r="F13" i="71"/>
  <c r="F14" i="71"/>
  <c r="F15" i="71"/>
  <c r="F16" i="71"/>
  <c r="F17" i="71"/>
  <c r="F11" i="71"/>
  <c r="D59" i="71"/>
  <c r="D50" i="71"/>
  <c r="D51" i="71"/>
  <c r="D52" i="71"/>
  <c r="D53" i="71"/>
  <c r="D54" i="71"/>
  <c r="D55" i="71"/>
  <c r="D56" i="71"/>
  <c r="D57" i="71"/>
  <c r="D49" i="71"/>
  <c r="D40" i="71"/>
  <c r="D41" i="71"/>
  <c r="D42" i="71"/>
  <c r="D43" i="71"/>
  <c r="D44" i="71"/>
  <c r="D45" i="71"/>
  <c r="D46" i="71"/>
  <c r="D47" i="71"/>
  <c r="D39" i="71"/>
  <c r="D30" i="71"/>
  <c r="D31" i="71"/>
  <c r="D32" i="71"/>
  <c r="D33" i="71"/>
  <c r="D34" i="71"/>
  <c r="D35" i="71"/>
  <c r="D36" i="71"/>
  <c r="D37" i="71"/>
  <c r="D29" i="71"/>
  <c r="D20" i="71"/>
  <c r="D21" i="71"/>
  <c r="D22" i="71"/>
  <c r="D23" i="71"/>
  <c r="D24" i="71"/>
  <c r="D25" i="71"/>
  <c r="D26" i="71"/>
  <c r="D27" i="71"/>
  <c r="D19" i="71"/>
  <c r="D12" i="71"/>
  <c r="D13" i="71"/>
  <c r="D14" i="71"/>
  <c r="D15" i="71"/>
  <c r="D16" i="71"/>
  <c r="D17" i="71"/>
  <c r="D11" i="71"/>
  <c r="C60" i="71"/>
  <c r="C61" i="71"/>
  <c r="C59" i="71"/>
  <c r="C50" i="71"/>
  <c r="C51" i="71"/>
  <c r="C52" i="71"/>
  <c r="C53" i="71"/>
  <c r="C54" i="71"/>
  <c r="C55" i="71"/>
  <c r="C56" i="71"/>
  <c r="C57" i="71"/>
  <c r="C49" i="71"/>
  <c r="C40" i="71"/>
  <c r="C41" i="71"/>
  <c r="C42" i="71"/>
  <c r="C43" i="71"/>
  <c r="C44" i="71"/>
  <c r="C45" i="71"/>
  <c r="C46" i="71"/>
  <c r="C47" i="71"/>
  <c r="C39" i="71"/>
  <c r="C30" i="71"/>
  <c r="C31" i="71"/>
  <c r="C32" i="71"/>
  <c r="C33" i="71"/>
  <c r="C34" i="71"/>
  <c r="C35" i="71"/>
  <c r="C36" i="71"/>
  <c r="C37" i="71"/>
  <c r="C29" i="71"/>
  <c r="C20" i="71"/>
  <c r="C21" i="71"/>
  <c r="C22" i="71"/>
  <c r="C23" i="71"/>
  <c r="C24" i="71"/>
  <c r="C25" i="71"/>
  <c r="C26" i="71"/>
  <c r="C27" i="71"/>
  <c r="C19" i="71"/>
  <c r="C12" i="71"/>
  <c r="C13" i="71"/>
  <c r="C14" i="71"/>
  <c r="C15" i="71"/>
  <c r="C16" i="71"/>
  <c r="C17" i="71"/>
  <c r="C11" i="71"/>
  <c r="F44" i="70"/>
  <c r="F40" i="70"/>
  <c r="F39" i="70"/>
  <c r="F34" i="70"/>
  <c r="F30" i="70"/>
  <c r="F11" i="70"/>
  <c r="F10" i="70"/>
  <c r="H36" i="55"/>
  <c r="G36" i="55"/>
  <c r="E36" i="55"/>
  <c r="D36" i="55"/>
  <c r="H16" i="55"/>
  <c r="G16" i="55"/>
  <c r="H14" i="55"/>
  <c r="G14" i="55"/>
  <c r="G17" i="52" l="1"/>
  <c r="C17" i="52"/>
  <c r="A3" i="90" l="1"/>
  <c r="A1" i="90"/>
  <c r="B1" i="90"/>
  <c r="H38" i="67" l="1"/>
  <c r="E38" i="67"/>
  <c r="H37" i="67"/>
  <c r="E37" i="67"/>
  <c r="A1" i="80"/>
  <c r="B1" i="20"/>
  <c r="A1" i="85" l="1"/>
  <c r="A1" i="28"/>
  <c r="A1" i="27"/>
  <c r="A1" i="54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07" i="85"/>
  <c r="F107" i="85" s="1"/>
  <c r="D93" i="85"/>
  <c r="F93" i="85" s="1"/>
  <c r="D79" i="85"/>
  <c r="F79" i="85" s="1"/>
  <c r="D62" i="85"/>
  <c r="F62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F19" i="67"/>
  <c r="D19" i="67"/>
  <c r="C19" i="67"/>
  <c r="F9" i="42" l="1"/>
  <c r="E9" i="42"/>
  <c r="C9" i="42"/>
  <c r="B9" i="42"/>
  <c r="D9" i="42" l="1"/>
  <c r="G9" i="42" s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50" l="1"/>
  <c r="A4" i="62"/>
  <c r="E10" i="50"/>
  <c r="I10" i="50" s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158" i="71" l="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9" i="67"/>
  <c r="H42" i="67"/>
  <c r="H41" i="67" s="1"/>
  <c r="F35" i="67"/>
  <c r="F41" i="67"/>
  <c r="E26" i="67"/>
  <c r="E29" i="67"/>
  <c r="E31" i="67"/>
  <c r="E32" i="67"/>
  <c r="E33" i="67"/>
  <c r="E36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G23" i="65" s="1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9" i="55" s="1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E55" i="62"/>
  <c r="H55" i="62" s="1"/>
  <c r="E54" i="62"/>
  <c r="H54" i="62" s="1"/>
  <c r="E53" i="62"/>
  <c r="E52" i="62"/>
  <c r="H52" i="62" s="1"/>
  <c r="E51" i="62"/>
  <c r="H51" i="62" s="1"/>
  <c r="E50" i="62"/>
  <c r="H50" i="62" s="1"/>
  <c r="E49" i="62"/>
  <c r="H49" i="62" s="1"/>
  <c r="E48" i="62"/>
  <c r="E44" i="62"/>
  <c r="H44" i="62" s="1"/>
  <c r="E43" i="62"/>
  <c r="H43" i="62" s="1"/>
  <c r="E42" i="62"/>
  <c r="H42" i="62" s="1"/>
  <c r="E41" i="62"/>
  <c r="H41" i="62" s="1"/>
  <c r="E38" i="62"/>
  <c r="H38" i="62" s="1"/>
  <c r="E37" i="62"/>
  <c r="H37" i="62" s="1"/>
  <c r="E36" i="62"/>
  <c r="H36" i="62" s="1"/>
  <c r="E35" i="62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25" i="62"/>
  <c r="H32" i="62"/>
  <c r="H35" i="62"/>
  <c r="H48" i="62"/>
  <c r="H53" i="62"/>
  <c r="H58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G7" i="53"/>
  <c r="E7" i="53"/>
  <c r="E19" i="53" s="1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9" i="54" s="1"/>
  <c r="D67" i="54" s="1"/>
  <c r="D69" i="54" s="1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E19" i="52"/>
  <c r="I23" i="52"/>
  <c r="H23" i="52"/>
  <c r="I19" i="52"/>
  <c r="H19" i="52"/>
  <c r="I9" i="52"/>
  <c r="I8" i="52" s="1"/>
  <c r="I18" i="52" s="1"/>
  <c r="H9" i="52"/>
  <c r="H13" i="52"/>
  <c r="E31" i="50"/>
  <c r="E30" i="50"/>
  <c r="I30" i="50" s="1"/>
  <c r="E29" i="50"/>
  <c r="I29" i="50" s="1"/>
  <c r="E28" i="50"/>
  <c r="E27" i="50"/>
  <c r="I27" i="50" s="1"/>
  <c r="E26" i="50"/>
  <c r="I26" i="50" s="1"/>
  <c r="E25" i="50"/>
  <c r="I25" i="50" s="1"/>
  <c r="E24" i="50"/>
  <c r="I24" i="50" s="1"/>
  <c r="E23" i="50"/>
  <c r="E22" i="50"/>
  <c r="E21" i="50"/>
  <c r="I21" i="50" s="1"/>
  <c r="E20" i="50"/>
  <c r="E19" i="50"/>
  <c r="E18" i="50"/>
  <c r="I18" i="50" s="1"/>
  <c r="E17" i="50"/>
  <c r="I17" i="50" s="1"/>
  <c r="E16" i="50"/>
  <c r="E15" i="50"/>
  <c r="E14" i="50"/>
  <c r="E13" i="50"/>
  <c r="I13" i="50" s="1"/>
  <c r="E12" i="50"/>
  <c r="I12" i="50" s="1"/>
  <c r="E11" i="50"/>
  <c r="H10" i="50"/>
  <c r="E9" i="50"/>
  <c r="I9" i="50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G31" i="42" s="1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D38" i="23"/>
  <c r="D42" i="23"/>
  <c r="C38" i="23"/>
  <c r="C42" i="23"/>
  <c r="H29" i="50"/>
  <c r="E22" i="54"/>
  <c r="E24" i="54" s="1"/>
  <c r="E26" i="54" s="1"/>
  <c r="E35" i="54" s="1"/>
  <c r="G35" i="42"/>
  <c r="G34" i="42" s="1"/>
  <c r="F49" i="55"/>
  <c r="F69" i="55" s="1"/>
  <c r="G19" i="53"/>
  <c r="E8" i="52"/>
  <c r="E18" i="52" s="1"/>
  <c r="H18" i="50"/>
  <c r="H21" i="50"/>
  <c r="I19" i="53"/>
  <c r="G20" i="42"/>
  <c r="H25" i="50"/>
  <c r="D7" i="6" l="1"/>
  <c r="K7" i="53"/>
  <c r="E57" i="62"/>
  <c r="C7" i="6"/>
  <c r="H8" i="52"/>
  <c r="H18" i="52" s="1"/>
  <c r="G19" i="52"/>
  <c r="F79" i="55"/>
  <c r="H19" i="53"/>
  <c r="D46" i="62"/>
  <c r="D82" i="62" s="1"/>
  <c r="I83" i="62" s="1"/>
  <c r="C9" i="62"/>
  <c r="I49" i="55"/>
  <c r="E43" i="55"/>
  <c r="E74" i="55" s="1"/>
  <c r="C45" i="51"/>
  <c r="C58" i="51" s="1"/>
  <c r="D22" i="54"/>
  <c r="D24" i="54" s="1"/>
  <c r="D26" i="54" s="1"/>
  <c r="D35" i="54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F9" i="62"/>
  <c r="G46" i="62"/>
  <c r="G9" i="62"/>
  <c r="C46" i="62"/>
  <c r="C82" i="62" s="1"/>
  <c r="I82" i="62" s="1"/>
  <c r="B45" i="51"/>
  <c r="B58" i="51" s="1"/>
  <c r="H25" i="67"/>
  <c r="E25" i="67"/>
  <c r="E19" i="67"/>
  <c r="H35" i="67"/>
  <c r="D24" i="1"/>
  <c r="C41" i="24"/>
  <c r="H26" i="50"/>
  <c r="H30" i="50"/>
  <c r="F48" i="2"/>
  <c r="G40" i="80" s="1"/>
  <c r="H12" i="50"/>
  <c r="E40" i="62"/>
  <c r="D22" i="42"/>
  <c r="K13" i="53"/>
  <c r="G27" i="42"/>
  <c r="G26" i="42" s="1"/>
  <c r="H24" i="50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H16" i="50"/>
  <c r="I16" i="50"/>
  <c r="H19" i="50"/>
  <c r="I19" i="50"/>
  <c r="H23" i="50"/>
  <c r="I23" i="50"/>
  <c r="H31" i="50"/>
  <c r="I31" i="50"/>
  <c r="D85" i="54"/>
  <c r="D87" i="54" s="1"/>
  <c r="F31" i="2"/>
  <c r="F71" i="51"/>
  <c r="F45" i="51"/>
  <c r="F56" i="51" s="1"/>
  <c r="D5" i="21"/>
  <c r="D44" i="67"/>
  <c r="F44" i="67"/>
  <c r="G27" i="65"/>
  <c r="H17" i="50"/>
  <c r="H20" i="50"/>
  <c r="I20" i="50"/>
  <c r="H28" i="50"/>
  <c r="I28" i="50"/>
  <c r="F39" i="55"/>
  <c r="F43" i="55" s="1"/>
  <c r="F74" i="55" s="1"/>
  <c r="G48" i="2"/>
  <c r="G22" i="80" s="1"/>
  <c r="K19" i="53"/>
  <c r="C46" i="23"/>
  <c r="H14" i="50"/>
  <c r="I14" i="50"/>
  <c r="C19" i="53"/>
  <c r="C31" i="2"/>
  <c r="G31" i="2"/>
  <c r="D31" i="38"/>
  <c r="H33" i="38" s="1"/>
  <c r="C30" i="61"/>
  <c r="H31" i="61" s="1"/>
  <c r="F46" i="62"/>
  <c r="G15" i="65"/>
  <c r="D27" i="65"/>
  <c r="D20" i="65" s="1"/>
  <c r="C44" i="67"/>
  <c r="F8" i="20" s="1"/>
  <c r="G44" i="67"/>
  <c r="H48" i="72"/>
  <c r="H11" i="50"/>
  <c r="I11" i="50"/>
  <c r="H15" i="50"/>
  <c r="I15" i="50"/>
  <c r="H22" i="50"/>
  <c r="I22" i="50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27" i="50"/>
  <c r="H40" i="62"/>
  <c r="H47" i="62"/>
  <c r="B31" i="2"/>
  <c r="H76" i="62"/>
  <c r="A4" i="71"/>
  <c r="F31" i="65"/>
  <c r="G21" i="61"/>
  <c r="G20" i="61" s="1"/>
  <c r="D20" i="61"/>
  <c r="E76" i="62"/>
  <c r="E18" i="16"/>
  <c r="H9" i="50"/>
  <c r="H13" i="50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E35" i="67"/>
  <c r="F9" i="6"/>
  <c r="H9" i="6" s="1"/>
  <c r="H65" i="62"/>
  <c r="G8" i="65"/>
  <c r="D14" i="37"/>
  <c r="G22" i="42"/>
  <c r="D15" i="65"/>
  <c r="D8" i="65" s="1"/>
  <c r="G22" i="65"/>
  <c r="H12" i="62"/>
  <c r="H10" i="62" s="1"/>
  <c r="G22" i="45" l="1"/>
  <c r="H27" i="45" s="1"/>
  <c r="H18" i="6"/>
  <c r="D63" i="1"/>
  <c r="E64" i="1" s="1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E63" i="1" s="1"/>
  <c r="D42" i="24"/>
  <c r="G50" i="2"/>
  <c r="G30" i="61"/>
  <c r="I74" i="55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F72" i="51"/>
  <c r="E44" i="67"/>
  <c r="J87" i="55" s="1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1" i="55"/>
  <c r="J80" i="55"/>
  <c r="J86" i="55"/>
  <c r="G14" i="37"/>
  <c r="H29" i="37" s="1"/>
  <c r="F7" i="6"/>
  <c r="H7" i="6" s="1"/>
  <c r="G9" i="6"/>
  <c r="G7" i="6" s="1"/>
  <c r="J89" i="55" l="1"/>
  <c r="E82" i="62"/>
  <c r="I84" i="62" s="1"/>
  <c r="H72" i="51"/>
  <c r="H51" i="2"/>
  <c r="J84" i="55"/>
  <c r="J90" i="55"/>
  <c r="H82" i="62"/>
  <c r="I87" i="62" s="1"/>
  <c r="J88" i="55"/>
  <c r="J85" i="55"/>
  <c r="H73" i="51"/>
  <c r="H35" i="61"/>
  <c r="H32" i="61"/>
  <c r="H33" i="61"/>
  <c r="H21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3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G2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D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<sst xmlns="http://schemas.openxmlformats.org/spreadsheetml/2006/main" count="5035" uniqueCount="2563">
  <si>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</si>
  <si>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</si>
  <si>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</si>
  <si>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</si>
  <si>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</si>
  <si>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</si>
  <si>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</si>
  <si>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</si>
  <si>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</si>
  <si>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</si>
  <si>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</si>
  <si>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</si>
  <si>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</si>
  <si>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</si>
  <si>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</si>
  <si>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</si>
  <si>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</si>
  <si>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</si>
  <si>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</si>
  <si>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</si>
  <si>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</si>
  <si>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</si>
  <si>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</si>
  <si>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</si>
  <si>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</si>
  <si>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</si>
  <si>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</si>
  <si>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</si>
  <si>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</si>
  <si>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</si>
  <si>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</si>
  <si>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</si>
  <si>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</si>
  <si>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</si>
  <si>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</si>
  <si>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</si>
  <si>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</si>
  <si>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</si>
  <si>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</si>
  <si>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</si>
  <si>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</si>
  <si>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</si>
  <si>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</si>
  <si>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</si>
  <si>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</si>
  <si>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</si>
  <si>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</si>
  <si>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</si>
  <si>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</si>
  <si>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</si>
  <si>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</si>
  <si>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</si>
  <si>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</si>
  <si>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</si>
  <si>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</si>
  <si>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</si>
  <si>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</si>
  <si>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</si>
  <si>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</si>
  <si>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</si>
  <si>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</si>
  <si>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</si>
  <si>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</si>
  <si>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</si>
  <si>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</si>
  <si>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</si>
  <si>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</si>
  <si>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</si>
  <si>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</si>
  <si>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</si>
  <si>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</si>
  <si>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</si>
  <si>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</si>
  <si>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</si>
  <si>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</si>
  <si>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</si>
  <si>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</si>
  <si>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</si>
  <si>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</si>
  <si>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</si>
  <si>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</si>
  <si>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</si>
  <si>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</si>
  <si>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</si>
  <si>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</si>
  <si>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</si>
  <si>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</si>
  <si>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</si>
  <si>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</si>
  <si>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</si>
  <si>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</si>
  <si>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</si>
  <si>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</si>
  <si>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</si>
  <si>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</si>
  <si>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</si>
  <si>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</si>
  <si>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</si>
  <si>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</si>
  <si>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</si>
  <si>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</si>
  <si>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</si>
  <si>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</si>
  <si>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</si>
  <si>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</si>
  <si>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</si>
  <si>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</si>
  <si>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</si>
  <si>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</si>
  <si>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</si>
  <si>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</si>
  <si>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</si>
  <si>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</si>
  <si>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</si>
  <si>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</si>
  <si>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</si>
  <si>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</si>
  <si>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</si>
  <si>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</si>
  <si>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</si>
  <si>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</si>
  <si>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</si>
  <si>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</si>
  <si>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</si>
  <si>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</si>
  <si>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</si>
  <si>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</si>
  <si>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</si>
  <si>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</si>
  <si>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</si>
  <si>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</si>
  <si>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</si>
  <si>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</si>
  <si>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</si>
  <si>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</si>
  <si>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</si>
  <si>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</si>
  <si>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</si>
  <si>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</si>
  <si>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</si>
  <si>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</si>
  <si>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</si>
  <si>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</si>
  <si>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</si>
  <si>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</si>
  <si>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</si>
  <si>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</si>
  <si>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</si>
  <si>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</si>
  <si>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</si>
  <si>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</si>
  <si>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</si>
  <si>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</si>
  <si>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</si>
  <si>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</si>
  <si>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</si>
  <si>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</si>
  <si>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</si>
  <si>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</si>
  <si>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</si>
  <si>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</si>
  <si>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</si>
  <si>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</si>
  <si>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</si>
  <si>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</si>
  <si>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</si>
  <si>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</si>
  <si>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</si>
  <si>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</si>
  <si>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</si>
  <si>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</si>
  <si>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</si>
  <si>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</si>
  <si>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</si>
  <si>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</si>
  <si>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</si>
  <si>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</si>
  <si>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</si>
  <si>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</si>
  <si>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</si>
  <si>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</si>
  <si>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</si>
  <si>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</si>
  <si>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</si>
  <si>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</si>
  <si>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</si>
  <si>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</si>
  <si>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</si>
  <si>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</si>
  <si>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</si>
  <si>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</si>
  <si>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</si>
  <si>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</si>
  <si>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</si>
  <si>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</si>
  <si>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</si>
  <si>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</si>
  <si>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</si>
  <si>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</si>
  <si>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</si>
  <si>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</si>
  <si>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</si>
  <si>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</si>
  <si>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</si>
  <si>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</si>
  <si>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</si>
  <si>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</si>
  <si>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</si>
  <si>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</si>
  <si>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</si>
  <si>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</si>
  <si>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</si>
  <si>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</si>
  <si>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</si>
  <si>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</si>
  <si>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</si>
  <si>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</si>
  <si>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</si>
  <si>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</si>
  <si>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</si>
  <si>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</si>
  <si>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</si>
  <si>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</si>
  <si>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</si>
  <si>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</si>
  <si>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</si>
  <si>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</si>
  <si>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</si>
  <si>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</si>
  <si>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</si>
  <si>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</si>
  <si>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</si>
  <si>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</si>
  <si>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</si>
  <si>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</si>
  <si>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</si>
  <si>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</si>
  <si>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</si>
  <si>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</si>
  <si>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</si>
  <si>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</si>
  <si>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</si>
  <si>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</si>
  <si>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</si>
  <si>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</si>
  <si>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</si>
  <si>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</si>
  <si>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</si>
  <si>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</si>
  <si>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</si>
  <si>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</si>
  <si>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</si>
  <si>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</si>
  <si>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</si>
  <si>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</si>
  <si>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</si>
  <si>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</si>
  <si>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</si>
  <si>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</si>
  <si>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</si>
  <si>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</si>
  <si>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</si>
  <si>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</si>
  <si>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</si>
  <si>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</si>
  <si>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</si>
  <si>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</si>
  <si>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</si>
  <si>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</si>
  <si>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</si>
  <si>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</si>
  <si>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</si>
  <si>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</si>
  <si>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</si>
  <si>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</si>
  <si>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</si>
  <si>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</si>
  <si>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</si>
  <si>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</si>
  <si>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</si>
  <si>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</si>
  <si>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</si>
  <si>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</si>
  <si>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</si>
  <si>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</si>
  <si>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</si>
  <si>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</si>
  <si>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</si>
  <si>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</si>
  <si>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</si>
  <si>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</si>
  <si>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</si>
  <si>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</si>
  <si>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</si>
  <si>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</si>
  <si>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</si>
  <si>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</si>
  <si>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</si>
  <si>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</si>
  <si>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</si>
  <si>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</si>
  <si>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</si>
  <si>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</si>
  <si>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</si>
  <si>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</si>
  <si>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</si>
  <si>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</si>
  <si>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</si>
  <si>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</si>
  <si>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</si>
  <si>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</si>
  <si>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</si>
  <si>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</si>
  <si>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</si>
  <si>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</si>
  <si>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</si>
  <si>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</si>
  <si>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</si>
  <si>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</si>
  <si>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</si>
  <si>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</si>
  <si>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</si>
  <si>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</si>
  <si>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</si>
  <si>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</si>
  <si>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</si>
  <si>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</si>
  <si>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</si>
  <si>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</si>
  <si>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</si>
  <si>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</si>
  <si>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</si>
  <si>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</si>
  <si>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</si>
  <si>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</si>
  <si>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</si>
  <si>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</si>
  <si>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</si>
  <si>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</si>
  <si>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</si>
  <si>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</si>
  <si>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</si>
  <si>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</si>
  <si>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</si>
  <si>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</si>
  <si>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</si>
  <si>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</si>
  <si>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</si>
  <si>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</si>
  <si>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</si>
  <si>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</si>
  <si>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</si>
  <si>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</si>
  <si>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</si>
  <si>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</si>
  <si>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</si>
  <si>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</si>
  <si>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</si>
  <si>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</si>
  <si>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</si>
  <si>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</si>
  <si>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</si>
  <si>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</si>
  <si>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</si>
  <si>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</si>
  <si>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</si>
  <si>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</si>
  <si>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</si>
  <si>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</si>
  <si>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</si>
  <si>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</si>
  <si>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</si>
  <si>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</si>
  <si>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</si>
  <si>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</si>
  <si>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</si>
  <si>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</si>
  <si>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</si>
  <si>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</si>
  <si>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</si>
  <si>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</si>
  <si>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</si>
  <si>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</si>
  <si>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</si>
  <si>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</si>
  <si>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</si>
  <si>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</si>
  <si>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</si>
  <si>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</si>
  <si>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</si>
  <si>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</si>
  <si>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</si>
  <si>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</si>
  <si>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</si>
  <si>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</si>
  <si>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</si>
  <si>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</si>
  <si>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</si>
  <si>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</si>
  <si>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</si>
  <si>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</si>
  <si>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</si>
  <si>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</si>
  <si>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</si>
  <si>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</si>
  <si>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</si>
  <si>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</si>
  <si>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</si>
  <si>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</si>
  <si>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</si>
  <si>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</si>
  <si>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</si>
  <si>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</si>
  <si>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</si>
  <si>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</si>
  <si>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</si>
  <si>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</si>
  <si>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</si>
  <si>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</si>
  <si>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</si>
  <si>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</si>
  <si>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</si>
  <si>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</si>
  <si>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</si>
  <si>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</si>
  <si>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</si>
  <si>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</si>
  <si>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</si>
  <si>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</si>
  <si>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</si>
  <si>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</si>
  <si>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</si>
  <si>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</si>
  <si>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</si>
  <si>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</si>
  <si>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</si>
  <si>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</si>
  <si>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</si>
  <si>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</si>
  <si>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</si>
  <si>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</si>
  <si>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</si>
  <si>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</si>
  <si>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</si>
  <si>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</si>
  <si>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</si>
  <si>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</si>
  <si>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</si>
  <si>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</si>
  <si>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</si>
  <si>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</si>
  <si>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</si>
  <si>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</si>
  <si>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</si>
  <si>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</si>
  <si>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</si>
  <si>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</si>
  <si>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</si>
  <si>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</si>
  <si>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</si>
  <si>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</si>
  <si>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</si>
  <si>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</si>
  <si>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</si>
  <si>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</si>
  <si>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</si>
  <si>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</si>
  <si>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</si>
  <si>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</si>
  <si>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</si>
  <si>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</si>
  <si>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</si>
  <si>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</si>
  <si>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</si>
  <si>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</si>
  <si>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</si>
  <si>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</si>
  <si>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</si>
  <si>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</si>
  <si>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</si>
  <si>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</si>
  <si>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</si>
  <si>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</si>
  <si>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</si>
  <si>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</si>
  <si>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</si>
  <si>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</si>
  <si>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</si>
  <si>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</si>
  <si>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</si>
  <si>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</si>
  <si>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</si>
  <si>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</si>
  <si>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</si>
  <si>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</si>
  <si>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</si>
  <si>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</si>
  <si>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</si>
  <si>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</si>
  <si>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</si>
  <si>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</si>
  <si>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</si>
  <si>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</si>
  <si>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</si>
  <si>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</si>
  <si>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</si>
  <si>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</si>
  <si>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</si>
  <si>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</si>
  <si>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</si>
  <si>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</si>
  <si>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</si>
  <si>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</si>
  <si>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</si>
  <si>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</si>
  <si>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</si>
  <si>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</si>
  <si>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</si>
  <si>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</si>
  <si>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</si>
  <si>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</si>
  <si>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</si>
  <si>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</si>
  <si>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</si>
  <si>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</si>
  <si>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</si>
  <si>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</si>
  <si>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</si>
  <si>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</si>
  <si>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</si>
  <si>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</si>
  <si>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</si>
  <si>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</si>
  <si>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</si>
  <si>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</si>
  <si>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</si>
  <si>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</si>
  <si>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</si>
  <si>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</si>
  <si>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</si>
  <si>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</si>
  <si>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</si>
  <si>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</si>
  <si>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</si>
  <si>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</si>
  <si>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</si>
  <si>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</si>
  <si>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</si>
  <si>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</si>
  <si>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</si>
  <si>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</si>
  <si>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</si>
  <si>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</si>
  <si>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</si>
  <si>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</si>
  <si>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</si>
  <si>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</si>
  <si>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</si>
  <si>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</si>
  <si>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</si>
  <si>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</si>
  <si>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</si>
  <si>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</si>
  <si>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</si>
  <si>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</si>
  <si>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</si>
  <si>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</si>
  <si>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</si>
  <si>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</si>
  <si>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</si>
  <si>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</si>
  <si>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</si>
  <si>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</si>
  <si>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</si>
  <si>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</si>
  <si>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</si>
  <si>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</si>
  <si>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</si>
  <si>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</si>
  <si>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</si>
  <si>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</si>
  <si>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</si>
  <si>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</si>
  <si>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</si>
  <si>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</si>
  <si>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</si>
  <si>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</si>
  <si>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</si>
  <si>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</si>
  <si>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</si>
  <si>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</si>
  <si>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</si>
  <si>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</si>
  <si>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</si>
  <si>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</si>
  <si>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</si>
  <si>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</si>
  <si>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</si>
  <si>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</si>
  <si>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</si>
  <si>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</si>
  <si>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</si>
  <si>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</si>
  <si>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</si>
  <si>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</si>
  <si>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</si>
  <si>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</si>
  <si>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</si>
  <si>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</si>
  <si>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</si>
  <si>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</si>
  <si>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</si>
  <si>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</si>
  <si>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</si>
  <si>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</si>
  <si>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</si>
  <si>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</si>
  <si>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</si>
  <si>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</si>
  <si>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</si>
  <si>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</si>
  <si>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</si>
  <si>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</si>
  <si>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</si>
  <si>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</si>
  <si>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</si>
  <si>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</si>
  <si>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</si>
  <si>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</si>
  <si>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</si>
  <si>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</si>
  <si>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</si>
  <si>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</si>
  <si>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</si>
  <si>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</si>
  <si>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</si>
  <si>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</si>
  <si>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</si>
  <si>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</si>
  <si>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</si>
  <si>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</si>
  <si>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</si>
  <si>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</si>
  <si>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</si>
  <si>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</si>
  <si>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</si>
  <si>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</si>
  <si>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</si>
  <si>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</si>
  <si>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</si>
  <si>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</si>
  <si>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</si>
  <si>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</si>
  <si>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</si>
  <si>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</si>
  <si>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</si>
  <si>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</si>
  <si>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</si>
  <si>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</si>
  <si>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</si>
  <si>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</si>
  <si>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</si>
  <si>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</si>
  <si>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</si>
  <si>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</si>
  <si>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</si>
  <si>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</si>
  <si>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</si>
  <si>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</si>
  <si>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</si>
  <si>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</si>
  <si>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</si>
  <si>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</si>
  <si>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</si>
  <si>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</si>
  <si>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</si>
  <si>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</si>
  <si>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</si>
  <si>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</si>
  <si>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</si>
  <si>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</si>
  <si>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</si>
  <si>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</si>
  <si>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</si>
  <si>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</si>
  <si>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</si>
  <si>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</si>
  <si>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</si>
  <si>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</si>
  <si>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</si>
  <si>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</si>
  <si>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</si>
  <si>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</si>
  <si>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</si>
  <si>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</si>
  <si>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</si>
  <si>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</si>
  <si>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</si>
  <si>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</si>
  <si>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</si>
  <si>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</si>
  <si>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</si>
  <si>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</si>
  <si>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</si>
  <si>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</si>
  <si>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</si>
  <si>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</si>
  <si>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</si>
  <si>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</si>
  <si>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</si>
  <si>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</si>
  <si>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</si>
  <si>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</si>
  <si>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</si>
  <si>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</si>
  <si>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</si>
  <si>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</si>
  <si>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</si>
  <si>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</si>
  <si>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</si>
  <si>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</si>
  <si>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</si>
  <si>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</si>
  <si>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</si>
  <si>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</si>
  <si>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</si>
  <si>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</si>
  <si>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</si>
  <si>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</si>
  <si>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</si>
  <si>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</si>
  <si>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</si>
  <si>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</si>
  <si>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</si>
  <si>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</si>
  <si>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</si>
  <si>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</si>
  <si>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</si>
  <si>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</si>
  <si>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</si>
  <si>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</si>
  <si>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</si>
  <si>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</si>
  <si>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</si>
  <si>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</si>
  <si>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</si>
  <si>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</si>
  <si>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</si>
  <si>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</si>
  <si>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</si>
  <si>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</si>
  <si>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</si>
  <si>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</si>
  <si>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</si>
  <si>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</si>
  <si>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</si>
  <si>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</si>
  <si>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</si>
  <si>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</si>
  <si>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</si>
  <si>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</si>
  <si>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</si>
  <si>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</si>
  <si>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</si>
  <si>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</si>
  <si>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</si>
  <si>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</si>
  <si>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</si>
  <si>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</si>
  <si>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</si>
  <si>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</si>
  <si>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</si>
  <si>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</si>
  <si>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</si>
  <si>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</si>
  <si>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</si>
  <si>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</si>
  <si>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</si>
  <si>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</si>
  <si>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</si>
  <si>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</si>
  <si>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</si>
  <si>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</si>
  <si>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</si>
  <si>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</si>
  <si>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</si>
  <si>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</si>
  <si>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</si>
  <si>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</si>
  <si>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</si>
  <si>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</si>
  <si>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</si>
  <si>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</si>
  <si>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</si>
  <si>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</si>
  <si>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</si>
  <si>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</si>
  <si>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</si>
  <si>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</si>
  <si>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</si>
  <si>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</si>
  <si>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</si>
  <si>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</si>
  <si>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</si>
  <si>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</si>
  <si>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</si>
  <si>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</si>
  <si>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</si>
  <si>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</si>
  <si>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</si>
  <si>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</si>
  <si>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</si>
  <si>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</si>
  <si>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</si>
  <si>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</si>
  <si>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</si>
  <si>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</si>
  <si>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</si>
  <si>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</si>
  <si>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</si>
  <si>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</si>
  <si>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</si>
  <si>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</si>
  <si>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</si>
  <si>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</si>
  <si>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</si>
  <si>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</si>
  <si>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</si>
  <si>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</si>
  <si>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</si>
  <si>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</si>
  <si>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</si>
  <si>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</si>
  <si>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</si>
  <si>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</si>
  <si>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</si>
  <si>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</si>
  <si>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</si>
  <si>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</si>
  <si>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</si>
  <si>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</si>
  <si>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</si>
  <si>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</si>
  <si>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</si>
  <si>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</si>
  <si>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</si>
  <si>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</si>
  <si>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</si>
  <si>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</si>
  <si>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</si>
  <si>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</si>
  <si>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</si>
  <si>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</si>
  <si>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</si>
  <si>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</si>
  <si>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</si>
  <si>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</si>
  <si>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</si>
  <si>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</si>
  <si>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</si>
  <si>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</si>
  <si>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</si>
  <si>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</si>
  <si>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</si>
  <si>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</si>
  <si>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</si>
  <si>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</si>
  <si>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</si>
  <si>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</si>
  <si>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</si>
  <si>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</si>
  <si>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</si>
  <si>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</si>
  <si>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</si>
  <si>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</si>
  <si>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</si>
  <si>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</si>
  <si>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</si>
  <si>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</si>
  <si>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</si>
  <si>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</si>
  <si>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</si>
  <si>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</si>
  <si>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</si>
  <si>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</si>
  <si>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</si>
  <si>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</si>
  <si>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</si>
  <si>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</si>
  <si>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</si>
  <si>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</si>
  <si>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</si>
  <si>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</si>
  <si>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</si>
  <si>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</si>
  <si>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</si>
  <si>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</si>
  <si>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</si>
  <si>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</si>
  <si>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</si>
  <si>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</si>
  <si>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</si>
  <si>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</si>
  <si>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</si>
  <si>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</si>
  <si>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</si>
  <si>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</si>
  <si>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</si>
  <si>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</si>
  <si>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</si>
  <si>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</si>
  <si>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</si>
  <si>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</si>
  <si>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</si>
  <si>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</si>
  <si>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</si>
  <si>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</si>
  <si>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</si>
  <si>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</si>
  <si>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</si>
  <si>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</si>
  <si>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</si>
  <si>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</si>
  <si>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</si>
  <si>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</si>
  <si>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</si>
  <si>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</si>
  <si>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</si>
  <si>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</si>
  <si>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</si>
  <si>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</si>
  <si>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</si>
  <si>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</si>
  <si>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</si>
  <si>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</si>
  <si>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</si>
  <si>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</si>
  <si>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</si>
  <si>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</si>
  <si>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</si>
  <si>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</si>
  <si>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</si>
  <si>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</si>
  <si>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</si>
  <si>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</si>
  <si>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</si>
  <si>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</si>
  <si>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</si>
  <si>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</si>
  <si>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</si>
  <si>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</si>
  <si>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</si>
  <si>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</si>
  <si>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</si>
  <si>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</si>
  <si>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</si>
  <si>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</si>
  <si>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</si>
  <si>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</si>
  <si>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</si>
  <si>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</si>
  <si>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</si>
  <si>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</si>
  <si>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</si>
  <si>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</si>
  <si>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</si>
  <si>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</si>
  <si>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</si>
  <si>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</si>
  <si>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</si>
  <si>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</si>
  <si>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</si>
  <si>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</si>
  <si>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</si>
  <si>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</si>
  <si>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</si>
  <si>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</si>
  <si>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</si>
  <si>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</si>
  <si>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</si>
  <si>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</si>
  <si>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</si>
  <si>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</si>
  <si>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</si>
  <si>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</si>
  <si>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</si>
  <si>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</si>
  <si>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</si>
  <si>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</si>
  <si>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</si>
  <si>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</si>
  <si>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</si>
  <si>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</si>
  <si>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</si>
  <si>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</si>
  <si>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</si>
  <si>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</si>
  <si>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</si>
  <si>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</si>
  <si>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</si>
  <si>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</si>
  <si>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</si>
  <si>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</si>
  <si>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</si>
  <si>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</si>
  <si>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</si>
  <si>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</si>
  <si>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</si>
  <si>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</si>
  <si>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</si>
  <si>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</si>
  <si>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</si>
  <si>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</si>
  <si>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</si>
  <si>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</si>
  <si>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</si>
  <si>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</si>
  <si>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</si>
  <si>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</si>
  <si>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</si>
  <si>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</si>
  <si>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</si>
  <si>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</si>
  <si>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</si>
  <si>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</si>
  <si>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</si>
  <si>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</si>
  <si>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</si>
  <si>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</si>
  <si>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</si>
  <si>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</si>
  <si>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</si>
  <si>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</si>
  <si>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</si>
  <si>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</si>
  <si>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</si>
  <si>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</si>
  <si>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</si>
  <si>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</si>
  <si>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</si>
  <si>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</si>
  <si>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</si>
  <si>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</si>
  <si>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</si>
  <si>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</si>
  <si>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</si>
  <si>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</si>
  <si>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</si>
  <si>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</si>
  <si>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</si>
  <si>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</si>
  <si>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</si>
  <si>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</si>
  <si>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</si>
  <si>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</si>
  <si>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</si>
  <si>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</si>
  <si>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</si>
  <si>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</si>
  <si>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</si>
  <si>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</si>
  <si>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</si>
  <si>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</si>
  <si>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</si>
  <si>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</si>
  <si>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</si>
  <si>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</si>
  <si>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</si>
  <si>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</si>
  <si>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</si>
  <si>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</si>
  <si>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</si>
  <si>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</si>
  <si>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</si>
  <si>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</si>
  <si>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</si>
  <si>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</si>
  <si>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</si>
  <si>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</si>
  <si>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</si>
  <si>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</si>
  <si>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</si>
  <si>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</si>
  <si>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</si>
  <si>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</si>
  <si>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</si>
  <si>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</si>
  <si>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</si>
  <si>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</si>
  <si>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</si>
  <si>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</si>
  <si>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</si>
  <si>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</si>
  <si>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</si>
  <si>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</si>
  <si>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</si>
  <si>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</si>
  <si>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</si>
  <si>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</si>
  <si>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</si>
  <si>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</si>
  <si>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</si>
  <si>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</si>
  <si>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</si>
  <si>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</si>
  <si>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</si>
  <si>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</si>
  <si>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</si>
  <si>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</si>
  <si>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</si>
  <si>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</si>
  <si>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</si>
  <si>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</si>
  <si>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</si>
  <si>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</si>
  <si>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</si>
  <si>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</si>
  <si>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</si>
  <si>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</si>
  <si>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</si>
  <si>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</si>
  <si>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</si>
  <si>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</si>
  <si>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</si>
  <si>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</si>
  <si>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</si>
  <si>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</si>
  <si>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Nombre de la Entidad </t>
  </si>
  <si>
    <t xml:space="preserve">CLASIFICACION ECONOMICA DE LOS INGRESOS, DE LOS GASTOS Y DEL FINANCIAMIENTO </t>
  </si>
  <si>
    <t xml:space="preserve">Referencia: </t>
  </si>
  <si>
    <t>Clasificador por Rubros de Ingresos (CRI), Clasificador por Objeto del Gasto (COG), Plan de Cuentas (PC).</t>
  </si>
  <si>
    <t>INGRESOS</t>
  </si>
  <si>
    <t>INGRESOS CORRIENTES</t>
  </si>
  <si>
    <t>1.1.1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</si>
  <si>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</si>
  <si>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</si>
  <si>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</si>
  <si>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</si>
  <si>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</si>
  <si>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</si>
  <si>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</si>
  <si>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</si>
  <si>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</si>
  <si>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</si>
  <si>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</si>
  <si>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</si>
  <si>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</si>
  <si>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</si>
  <si>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</si>
  <si>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</si>
  <si>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</si>
  <si>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</si>
  <si>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</si>
  <si>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</si>
  <si>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</si>
  <si>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</si>
  <si>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</si>
  <si>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</si>
  <si>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</si>
  <si>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</si>
  <si>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</si>
  <si>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</si>
  <si>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</si>
  <si>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</si>
  <si>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</si>
  <si>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</si>
  <si>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</si>
  <si>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</si>
  <si>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</si>
  <si>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</si>
  <si>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</si>
  <si>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</si>
  <si>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</si>
  <si>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</si>
  <si>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</si>
  <si>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</si>
  <si>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</si>
  <si>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</si>
  <si>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</si>
  <si>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</si>
  <si>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</si>
  <si>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</si>
  <si>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</si>
  <si>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</si>
  <si>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</si>
  <si>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</si>
  <si>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</si>
  <si>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</si>
  <si>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</si>
  <si>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</si>
  <si>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</si>
  <si>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</si>
  <si>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</si>
  <si>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</si>
  <si>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</si>
  <si>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</si>
  <si>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</si>
  <si>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</si>
  <si>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</si>
  <si>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</si>
  <si>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</si>
  <si>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</si>
  <si>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</si>
  <si>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</si>
  <si>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</si>
  <si>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</si>
  <si>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</si>
  <si>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</si>
  <si>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</si>
  <si>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</si>
  <si>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</si>
  <si>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</si>
  <si>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</si>
  <si>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</si>
  <si>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</si>
  <si>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</si>
  <si>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</si>
  <si>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</si>
  <si>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</si>
  <si>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</si>
  <si>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</si>
  <si>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</si>
  <si>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</si>
  <si>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</si>
  <si>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</si>
  <si>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</si>
  <si>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</si>
  <si>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</si>
  <si>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</si>
  <si>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</si>
  <si>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</si>
  <si>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</si>
  <si>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</si>
  <si>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</si>
  <si>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</si>
  <si>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1.1.8.2.1.4</t>
  </si>
  <si>
    <t>Transferencias de Fideicomisos, Mandatos y Contratos Análogos</t>
  </si>
  <si>
    <t>1.1.8.2.2</t>
  </si>
  <si>
    <t>De Entidades Federativas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</si>
  <si>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</si>
  <si>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</si>
  <si>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</si>
  <si>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</si>
  <si>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</si>
  <si>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</si>
  <si>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</si>
  <si>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</si>
  <si>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</si>
  <si>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</si>
  <si>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</si>
  <si>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</si>
  <si>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</si>
  <si>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</si>
  <si>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</si>
  <si>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</si>
  <si>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</si>
  <si>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</si>
  <si>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</si>
  <si>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</si>
  <si>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</si>
  <si>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</si>
  <si>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Variación: Saldo Final – Inicial de las Cuentas Contables</t>
  </si>
  <si>
    <t>1.2.2.1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</si>
  <si>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</si>
  <si>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</si>
  <si>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</si>
  <si>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</si>
  <si>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</si>
  <si>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</si>
  <si>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</si>
  <si>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</si>
  <si>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</si>
  <si>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</si>
  <si>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</si>
  <si>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</si>
  <si>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</si>
  <si>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</si>
  <si>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</si>
  <si>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</si>
  <si>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</si>
  <si>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</si>
  <si>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</si>
  <si>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</si>
  <si>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</si>
  <si>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</si>
  <si>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</si>
  <si>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</si>
  <si>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</si>
  <si>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</si>
  <si>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</si>
  <si>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</si>
  <si>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</si>
  <si>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</si>
  <si>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</si>
  <si>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</si>
  <si>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</si>
  <si>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</si>
  <si>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</si>
  <si>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</si>
  <si>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</si>
  <si>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</si>
  <si>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</si>
  <si>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</si>
  <si>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</si>
  <si>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</si>
  <si>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</si>
  <si>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</si>
  <si>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</si>
  <si>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</si>
  <si>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</si>
  <si>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</si>
  <si>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</si>
  <si>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</si>
  <si>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</si>
  <si>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</si>
  <si>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</si>
  <si>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</si>
  <si>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</si>
  <si>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</si>
  <si>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</si>
  <si>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</si>
  <si>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</si>
  <si>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</si>
  <si>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</si>
  <si>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</si>
  <si>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</si>
  <si>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</si>
  <si>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</si>
  <si>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2.1.1.5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</si>
  <si>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</si>
  <si>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</si>
  <si>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</si>
  <si>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</si>
  <si>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</si>
  <si>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</si>
  <si>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</si>
  <si>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</si>
  <si>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</si>
  <si>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</si>
  <si>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</si>
  <si>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</si>
  <si>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</si>
  <si>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</si>
  <si>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</si>
  <si>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</si>
  <si>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</si>
  <si>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</si>
  <si>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</si>
  <si>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</si>
  <si>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</si>
  <si>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</si>
  <si>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</si>
  <si>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</si>
  <si>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</si>
  <si>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</si>
  <si>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</si>
  <si>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</si>
  <si>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</si>
  <si>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</si>
  <si>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</si>
  <si>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</si>
  <si>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</si>
  <si>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</si>
  <si>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</si>
  <si>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</si>
  <si>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</si>
  <si>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</si>
  <si>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</si>
  <si>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</si>
  <si>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</si>
  <si>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</si>
  <si>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</si>
  <si>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</si>
  <si>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</si>
  <si>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</si>
  <si>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</si>
  <si>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</si>
  <si>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</si>
  <si>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</si>
  <si>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</si>
  <si>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>2.1.5.2.1.2</t>
  </si>
  <si>
    <t>2.1.5.2.1.3</t>
  </si>
  <si>
    <t>Organismos de la Seguridad Social</t>
  </si>
  <si>
    <t>2.1.5.2.1.4</t>
  </si>
  <si>
    <t>2.1.5.2.2</t>
  </si>
  <si>
    <t>A Entidades Federativas</t>
  </si>
  <si>
    <t>2.1.5.2.3</t>
  </si>
  <si>
    <t>A Municipios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</si>
  <si>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</si>
  <si>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</si>
  <si>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</si>
  <si>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</si>
  <si>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</si>
  <si>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</si>
  <si>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</si>
  <si>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</si>
  <si>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</si>
  <si>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</si>
  <si>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</si>
  <si>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COG 8000</t>
  </si>
  <si>
    <t>2.1.8</t>
  </si>
  <si>
    <t>Provisiones y Otras Estimaciones</t>
  </si>
  <si>
    <t>2.1.8.1</t>
  </si>
  <si>
    <t>2.1.8.2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</si>
  <si>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</si>
  <si>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</si>
  <si>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</si>
  <si>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</si>
  <si>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</si>
  <si>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</si>
  <si>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</si>
  <si>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COG 6000 + (1000, 2000, 3000 T.G.2)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</si>
  <si>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</si>
  <si>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</si>
  <si>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</si>
  <si>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</si>
  <si>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</si>
  <si>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</si>
  <si>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</si>
  <si>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</si>
  <si>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</si>
  <si>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</si>
  <si>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</si>
  <si>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</si>
  <si>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</si>
  <si>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</si>
  <si>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</si>
  <si>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</si>
  <si>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</si>
  <si>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</si>
  <si>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</si>
  <si>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</si>
  <si>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</si>
  <si>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</si>
  <si>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</si>
  <si>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</si>
  <si>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</si>
  <si>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</si>
  <si>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</si>
  <si>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</si>
  <si>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</si>
  <si>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</si>
  <si>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</si>
  <si>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</si>
  <si>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</si>
  <si>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</si>
  <si>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</si>
  <si>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</si>
  <si>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</si>
  <si>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</si>
  <si>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</si>
  <si>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</si>
  <si>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</si>
  <si>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2.2.3.2</t>
  </si>
  <si>
    <t>2.2.3.3</t>
  </si>
  <si>
    <t>2.2.3.4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</si>
  <si>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</si>
  <si>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</si>
  <si>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</si>
  <si>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</si>
  <si>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</si>
  <si>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</si>
  <si>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</si>
  <si>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</si>
  <si>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</si>
  <si>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</si>
  <si>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</si>
  <si>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</si>
  <si>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</si>
  <si>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</si>
  <si>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</si>
  <si>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</si>
  <si>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</si>
  <si>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</si>
  <si>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</si>
  <si>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</si>
  <si>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</si>
  <si>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</si>
  <si>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</si>
  <si>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</si>
  <si>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</si>
  <si>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</si>
  <si>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</si>
  <si>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</si>
  <si>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</si>
  <si>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</si>
  <si>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</si>
  <si>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</si>
  <si>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</si>
  <si>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</si>
  <si>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</si>
  <si>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</si>
  <si>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</si>
  <si>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</si>
  <si>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</si>
  <si>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</si>
  <si>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</si>
  <si>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</si>
  <si>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</si>
  <si>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</si>
  <si>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</si>
  <si>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</si>
  <si>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</si>
  <si>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</si>
  <si>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</si>
  <si>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</si>
  <si>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</si>
  <si>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</si>
  <si>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</si>
  <si>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2.2.6.2.3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</si>
  <si>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</si>
  <si>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</si>
  <si>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</si>
  <si>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</si>
  <si>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</si>
  <si>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</si>
  <si>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</si>
  <si>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</si>
  <si>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</si>
  <si>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</si>
  <si>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</si>
  <si>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</si>
  <si>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</si>
  <si>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</si>
  <si>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</si>
  <si>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</si>
  <si>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</si>
  <si>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</si>
  <si>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</si>
  <si>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</si>
  <si>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2.2.7.4.1</t>
  </si>
  <si>
    <t>2.2.7.4.1.1</t>
  </si>
  <si>
    <t>2.2.7.4.1.2</t>
  </si>
  <si>
    <t>2.2.7.4.2</t>
  </si>
  <si>
    <t>TOTAL DEL GASTO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</si>
  <si>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</si>
  <si>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</si>
  <si>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</si>
  <si>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</si>
  <si>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</si>
  <si>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</si>
  <si>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</si>
  <si>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</si>
  <si>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Variación negativa: Saldo Final – Inicial de las Cuentas Contables: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</si>
  <si>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</si>
  <si>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</si>
  <si>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</si>
  <si>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</si>
  <si>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</si>
  <si>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</si>
  <si>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</si>
  <si>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</si>
  <si>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</si>
  <si>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</si>
  <si>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</si>
  <si>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</si>
  <si>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</si>
  <si>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</si>
  <si>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</si>
  <si>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</si>
  <si>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Variación: Saldo Final – Inicial</t>
  </si>
  <si>
    <t>de las Cuentas Contables</t>
  </si>
  <si>
    <t>3.1.1.1.2.1</t>
  </si>
  <si>
    <t>3.1.1.1.2.2</t>
  </si>
  <si>
    <t xml:space="preserve">Acciones y Participaciones de Capital </t>
  </si>
  <si>
    <t>3.1.1.1.2.3</t>
  </si>
  <si>
    <t>3.1.1.1.3</t>
  </si>
  <si>
    <t>Disminución de Cuentas por Cobrar</t>
  </si>
  <si>
    <t xml:space="preserve">Variación: Saldo Final – Inicial 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</si>
  <si>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</si>
  <si>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</si>
  <si>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</si>
  <si>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</si>
  <si>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</si>
  <si>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</si>
  <si>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</si>
  <si>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</si>
  <si>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</si>
  <si>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</si>
  <si>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 xml:space="preserve"> de las Cuentas Contables:</t>
  </si>
  <si>
    <t>3.1.1.1.4.1</t>
  </si>
  <si>
    <t>Otros Derechos a Recibir Efectivo o Equivalentes</t>
  </si>
  <si>
    <t>3.1.1.1.5</t>
  </si>
  <si>
    <t>Recuperación de Préstamos Otorgados de Corto Plazo</t>
  </si>
  <si>
    <t>Abono en cuenta contable PC 1.1.2.6</t>
  </si>
  <si>
    <t>3.1.1.1.6</t>
  </si>
  <si>
    <t xml:space="preserve">Disminución de Otros Activos Financieros Corrientes </t>
  </si>
  <si>
    <t xml:space="preserve">Variación </t>
  </si>
  <si>
    <t>Saldo Final – Inicial</t>
  </si>
  <si>
    <t xml:space="preserve"> de las Cuentas Contables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</si>
  <si>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</si>
  <si>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</si>
  <si>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</si>
  <si>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</si>
  <si>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</si>
  <si>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</si>
  <si>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</si>
  <si>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</si>
  <si>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</si>
  <si>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</si>
  <si>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</si>
  <si>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</si>
  <si>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</si>
  <si>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</si>
  <si>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</si>
  <si>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</si>
  <si>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</si>
  <si>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</si>
  <si>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</si>
  <si>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3.1.1.2.1.1.2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</si>
  <si>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</si>
  <si>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</si>
  <si>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</si>
  <si>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</si>
  <si>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</si>
  <si>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</si>
  <si>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</si>
  <si>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</si>
  <si>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</si>
  <si>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</si>
  <si>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Variación:  Saldo Final – Inicial</t>
  </si>
  <si>
    <t>3.1.1.2.2.1</t>
  </si>
  <si>
    <t>Documentos por Cobrar</t>
  </si>
  <si>
    <t>3.1.1.2.2.2</t>
  </si>
  <si>
    <t>Deudores Diversos</t>
  </si>
  <si>
    <t>3.1.1.2.2.3</t>
  </si>
  <si>
    <t>3.1.1.2.2.4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</si>
  <si>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</si>
  <si>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</si>
  <si>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</si>
  <si>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</si>
  <si>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</si>
  <si>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</si>
  <si>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</si>
  <si>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</si>
  <si>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</si>
  <si>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</si>
  <si>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</si>
  <si>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</si>
  <si>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</si>
  <si>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</si>
  <si>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</si>
  <si>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</si>
  <si>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</si>
  <si>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</si>
  <si>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</si>
  <si>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</si>
  <si>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</si>
  <si>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</si>
  <si>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</si>
  <si>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</si>
  <si>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</si>
  <si>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</si>
  <si>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</si>
  <si>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</si>
  <si>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</si>
  <si>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</si>
  <si>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</si>
  <si>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</si>
  <si>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</si>
  <si>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</si>
  <si>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</si>
  <si>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</si>
  <si>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</si>
  <si>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</si>
  <si>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</si>
  <si>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</si>
  <si>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</si>
  <si>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</si>
  <si>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</si>
  <si>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</si>
  <si>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</si>
  <si>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</si>
  <si>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</si>
  <si>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</si>
  <si>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</si>
  <si>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</si>
  <si>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</si>
  <si>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</si>
  <si>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</si>
  <si>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</si>
  <si>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</si>
  <si>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</si>
  <si>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</si>
  <si>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</si>
  <si>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</si>
  <si>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</si>
  <si>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</si>
  <si>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</si>
  <si>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</si>
  <si>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</si>
  <si>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</si>
  <si>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</si>
  <si>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</si>
  <si>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</si>
  <si>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</si>
  <si>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</si>
  <si>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</si>
  <si>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</si>
  <si>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</si>
  <si>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</si>
  <si>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</si>
  <si>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</si>
  <si>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</si>
  <si>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</si>
  <si>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</si>
  <si>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</si>
  <si>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</si>
  <si>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</si>
  <si>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</si>
  <si>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</si>
  <si>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</si>
  <si>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</si>
  <si>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</si>
  <si>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</si>
  <si>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</si>
  <si>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</si>
  <si>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TOTAL DE FUENTES FINANCIERAS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</si>
  <si>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</si>
  <si>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</si>
  <si>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</si>
  <si>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</si>
  <si>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</si>
  <si>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</si>
  <si>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</si>
  <si>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Variación Positiva:  Saldo Final – Inicial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</si>
  <si>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</si>
  <si>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</si>
  <si>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</si>
  <si>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</si>
  <si>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</si>
  <si>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</si>
  <si>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</si>
  <si>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</si>
  <si>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</si>
  <si>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</si>
  <si>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</si>
  <si>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</si>
  <si>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</si>
  <si>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</si>
  <si>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</si>
  <si>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</si>
  <si>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</si>
  <si>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</si>
  <si>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</si>
  <si>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</si>
  <si>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</si>
  <si>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</si>
  <si>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</si>
  <si>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 xml:space="preserve"> de las Cuentas contables</t>
  </si>
  <si>
    <t>3.2.1.1.4.1</t>
  </si>
  <si>
    <t>3.2.1.1.5</t>
  </si>
  <si>
    <t>Préstamos Otorgados de Corto Plazo</t>
  </si>
  <si>
    <t>Cargo PC 1.1.2.6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</si>
  <si>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</si>
  <si>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</si>
  <si>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</si>
  <si>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</si>
  <si>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</si>
  <si>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</si>
  <si>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</si>
  <si>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</si>
  <si>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</si>
  <si>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</si>
  <si>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</si>
  <si>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</si>
  <si>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</si>
  <si>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</si>
  <si>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</si>
  <si>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</si>
  <si>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</si>
  <si>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</si>
  <si>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</si>
  <si>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</si>
  <si>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</si>
  <si>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</si>
  <si>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</si>
  <si>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</si>
  <si>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</si>
  <si>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</si>
  <si>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</si>
  <si>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</si>
  <si>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</si>
  <si>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</si>
  <si>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</si>
  <si>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</si>
  <si>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</si>
  <si>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</si>
  <si>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</si>
  <si>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</si>
  <si>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</si>
  <si>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</si>
  <si>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</si>
  <si>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</si>
  <si>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</si>
  <si>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</si>
  <si>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</si>
  <si>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</si>
  <si>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</si>
  <si>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</si>
  <si>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</si>
  <si>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</si>
  <si>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</si>
  <si>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</si>
  <si>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</si>
  <si>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</si>
  <si>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</si>
  <si>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</si>
  <si>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</si>
  <si>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</si>
  <si>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</si>
  <si>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</si>
  <si>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</si>
  <si>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</si>
  <si>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</si>
  <si>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</si>
  <si>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</si>
  <si>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</si>
  <si>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</si>
  <si>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</si>
  <si>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</si>
  <si>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</si>
  <si>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</si>
  <si>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</si>
  <si>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</si>
  <si>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</si>
  <si>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</si>
  <si>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</si>
  <si>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</si>
  <si>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</si>
  <si>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</si>
  <si>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</si>
  <si>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</si>
  <si>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</si>
  <si>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</si>
  <si>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</si>
  <si>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</si>
  <si>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</si>
  <si>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</si>
  <si>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</si>
  <si>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</si>
  <si>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</si>
  <si>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</si>
  <si>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</si>
  <si>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</si>
  <si>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</si>
  <si>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</si>
  <si>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</si>
  <si>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</si>
  <si>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</si>
  <si>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</si>
  <si>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</si>
  <si>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</si>
  <si>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</si>
  <si>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</si>
  <si>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</si>
  <si>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</si>
  <si>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</si>
  <si>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</si>
  <si>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</si>
  <si>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</si>
  <si>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 Patrimonio</t>
  </si>
  <si>
    <t>TOTAL APLICACIONES FINANCIERAS</t>
  </si>
  <si>
    <r>
      <t>X</t>
    </r>
    <r>
      <rPr>
        <vertAlign val="superscript"/>
        <sz val="10"/>
        <color theme="1"/>
        <rFont val="Symbol"/>
        <family val="1"/>
        <charset val="2"/>
      </rPr>
      <t>*</t>
    </r>
    <r>
      <rPr>
        <sz val="10"/>
        <color theme="1"/>
        <rFont val="Verdana"/>
        <family val="2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</si>
  <si>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r>
      <t>X</t>
    </r>
    <r>
      <rPr>
        <vertAlign val="superscript"/>
        <sz val="9"/>
        <color theme="1"/>
        <rFont val="Arial"/>
        <family val="2"/>
      </rPr>
      <t>†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</si>
  <si>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t>ETCA-IV-06</t>
  </si>
  <si>
    <t xml:space="preserve">Clasificación Económica de los Ingresos , de los Gastos y del Financiamiento  </t>
  </si>
  <si>
    <t>Al 31 de Diciembre de 2020</t>
  </si>
  <si>
    <t>Al 31 de Diciembre de 2019 y al 31 de Diciembre de 2020 (b)</t>
  </si>
  <si>
    <t>Del 01 de Enero al 31 de Diciembre de 2020</t>
  </si>
  <si>
    <t>1 OBRA EN EL MUNICIPIO DE GRANADOS, SONORA. 1.- (20-GSE-074) CONSTRUCCION DE MURO DE CONTENCION A BASE DE GAVIONES EN VADO PUENTE, EN EL CRUCE DEL RIO BAVISPE, GRANADOS.</t>
  </si>
  <si>
    <t>1 OBRA EN EL MUNICIPIO DE HUACHINERA, SONORA. 1.- (20-GSE-036) CONSTRUCCION DE TEJABAN EN TEMPLO SAN IGNACIO DE LOYOLA, EN LA LOCALIDAD DE HUACHINERA.</t>
  </si>
  <si>
    <t> 2 OBRAS EN EL MUNICIPIO DE HERMOSILLO, SONORA. 1.- (20-GSE-006) RECARPETEO EN CALLE DE LOS SABINOS, EN LA COLONIA SABINOS, EN LA LOCALIDAD DE HERMOSILLO</t>
  </si>
  <si>
    <t> 2 OBRAS EN EL MUNICIPIO DE HERMOSILLO, SONORA. 2.- (20-GSE-080) RECARPETEO EN LA CALLE ABADÍA ENTRE CALLE REAL DEL ARCO Y CALLE REAL, EN LA COLONIA VILLA SATÉLITE, EN LA LOCALIDAD DE HERMOSILLO.</t>
  </si>
  <si>
    <t>1 OBRA EN EL MUNICIPIO DE HERMOSILLO, SONORA. 1.- (20-GSE-103) CONSTRUCCION DE BASAMENTO PARA EL BUSTO DE LUIS DONALDO COLOSIO UBICADO EN BOULEVARD LUIS DONALDO COLOSIO ESQUINA CON CALLE DR. DOMINGO OLIVARES, EN LA LOCALIDAD DE HERMOSILLO.</t>
  </si>
  <si>
    <t>1 OBRA EN EL MUNICIPIO DE HUASABAS, SONORA. 1.- (20-GSE-127) TERMINACION DE INSTALACION ELECTRICA DE SUBESTACION EN PARROQUIA DE NUESTRA SEÑORA DE ASUNCION DE MARIA, EN LA LOCALIDAD DE HUASABAS</t>
  </si>
  <si>
    <t> 1 OBRA EN EL MUNICIPIO DE HUEPAC, SONORA.- (20-GSE-108) REHABILITACIÓN DE UNIDAD DEPORTIVA "HERMANOS QUIROGA", UBICADO EN CALLE GENERAL PADILLA, EN LA LOCALIDAD DE HUÉPAC.</t>
  </si>
  <si>
    <t>1 OBRA EN EL MUNICIPIO DE CAJEME, SONORA. (20-GSE-072) CONSTRUCCIÓN DE TEJABAN EN EL JARDIN DE NIÑOS NUEVA CREACIÓN (CCT: 26DJN0102L) UBICADO EN CALLE FUNDADORES ENTRE OBRERO MUNDIAL Y QUINTANAR, FRACCIONAMIENTO LAS MISIONES, EN LA LOCALIDAD DE CIUDAD OBREGÓN</t>
  </si>
  <si>
    <t>2 OBRAS EN EL MUNICIPIO DE GUAYMAS, SONORA. 1.- (20-GSE-032) CONSTRUCCIÓN DE BARDA EN ESTADIO ABELARDO L. RODRÍGUEZ, UBICADO EN CALLE SIN NOMBRE ENTRE CALLE VICAM Y CALLE SÁNCHEZ TABOADA, EN LA LOCALIDAD DE GUAYMAS</t>
  </si>
  <si>
    <t>2 OBRAS EN EL MUNICIPIO DE GUAYMAS, SONORA. 2.- (20-GSE-061) REHABILITACIÓN DE CAMPOS DE PASTO SINTÉTICO EN UNIDAD DEPORTIVA "JULIO ALFONSO ALFONSO",  EN LA LOCALIDAD DE GUAYMAS</t>
  </si>
  <si>
    <t>1 OBRA EN EL MUNICIPIO DE GUAYMAS, SONORA. 1.- (20-GSE-007) PAVIMENTACIÓN Y RECARPETEO EN LA CALLE XIII ENTRE H SUR Y CALLE TERCERA, CALLE TERCERA ENTRE J SUR Y CALLE L, CALLE L ENTRE CALLE TERCERA Y CALLE PRIMERA, CALLE H SUR ENTRE CALLE XIII Y CALLE XII, EN LA LOCALIDAD DE SAN CARLOS.</t>
  </si>
  <si>
    <t> 2 OBRAS EN EL MUNICIPIO DE BENITO JUAREZ, SONORA. 1.- (20-GSE-064) REVESTIMIENTO DE CALLE SIN NOMBRE ENTRE CALLE 2500 Y UNIDAD DEPORTIVA (LAT. 27°3'26.33"N LONG. 109°54'41.57"W) CON MATERIAL DE BANCO TIPO BALASTE CALIDAD SUB-BASE, EN LA LOCALIDAD DE PAREDONCITO</t>
  </si>
  <si>
    <t> 2 OBRAS EN EL MUNICIPIO DE BENITO JUAREZ, SONORA. 2.- (20-GSE-065) REVESTIMIENTO DE CALLE SIN NOMBRE ENTRE CALLE 2500 Y UNIDAD DEPORTIVA (LAT. 27°3'26.67"N LONG. 109°54'38.98"W) CON MATERIAL DE BANCO TIPO BALASTE CALIDAD SUB-BASE, EN LA LOCALIDAD DE PAREDONCITO</t>
  </si>
  <si>
    <t xml:space="preserve"> 2 OBRAS EN EL MUNICIPIO DE CARBÓ, SONORA. 1.- (20-GSE-101) REHABILITACIÓN GENERAL DE PARQUE UBICADO EN AVENIDA ITURBIDE ESQUINA CON CALLE DR. MOLINA, EN LA LOCALIDAD DE CARBÓ</t>
  </si>
  <si>
    <t xml:space="preserve"> 2 OBRAS EN EL MUNICIPIO DE CARBÓ, SONORA.  2.- (20-GSE-102) REHABILITACIÓN DE PLAZA MUNICIPAL UBICADA EN CALLE OAXACA ENTRE AVENIDA REVOLUCIÓN Y AVENIDA ZACATECAS, EN LA LOCALIDAD DE CARBO</t>
  </si>
  <si>
    <t>1 OBRA EN EL MUNICIPIO DE URES, SONORA.- 1.- (20-GSE-100) CONSTRUCCION DE CERCO PERIMETRAL EN CENTRO DE BACHILLERATO TECNOLOGICO AGROPECUARIO NUMERO 161, EN LA LOCALIDAD DE HEROICA CIUDAD DE URES</t>
  </si>
  <si>
    <t> 2 OBRAS EN EL MUNICIPIO DE PUERTO PEÑASCO, SONORA. 1.- (20-GSE-085) CONSTRUCCION DE BARDA PERIMETRAL EN IGLESIA MADRE TERESA DE CALCUTA, UBICADA EN AVENIDA 50 ENTRE RÍO COLORADO Y AVENIDA 28 NORTE EN LA LOCALIDAD DE PUERTO PEÑASCO</t>
  </si>
  <si>
    <t> 2 OBRAS EN EL MUNICIPIO DE PUERTO PEÑASCO, SONORA. 2.- (20-GSE-124) CONSTRUCCIÓN DE RAMPA EN CALLE RECINTO PORTUARIO, EN LA LOCALIDAD DE PUERTO PEÑASCO</t>
  </si>
  <si>
    <t>(20-GSE-107) PAVIMENTACIÓN CON CONCRETO HIDRÁULICO Y REHABILITACIÓN DE ALCANTARILLADO EN AVENIDA BENITO JUÁREZ, ENTRE CALLE SONORA Y CALLE LUIS DONALDO COLOSIO, EN LA LOCALIDAD DE DIVISADEROS, EN EL MUNICIPIO DE DIVISADEROS.</t>
  </si>
  <si>
    <t> 1 OBRA EN EL MUNICIPIO DE BENITO JUAREZ, SONORA. 1.- (20-GSE-123) CONSTRUCCIÓN DE CUBIERTA METÁLICA TIPO DOMO EN ÁREA CENTRAL DE UNIVERSIDAD ESTATAL DE SONORA, EN LA LOCALIDAD DE VILLA JUÁREZ.</t>
  </si>
  <si>
    <t>4 OBRAS EN LOS MUNICIPIOS DE EMPALME Y GUAYMAS, SONORA. 1.- (20-GSE-035) REHABILITACIÓN DE DRENAJE EN UNIDAD DEPORTIVA  "ÁNGEL CASTRO", UBICADO EN CALLE LÁZARO CÁRDENAS Y CALLE INDEPENDENCIA ENTRE CALLE 6 Y CALLE GOLONDRINAS, EN LA COLONIA LIBERTAD,  EN LA LOCALIDAD DE EMPALME</t>
  </si>
  <si>
    <t>4 OBRAS EN LOS MUNICIPIOS DE EMPALME Y GUAYMAS, SONORA.  2.- (20-GSE-119) PAVIMENTACIÓN A BASE DE CARPETA ASFÁLTICA DE CALLE 3 (TERCERA) ENTRE CALLE INDEPENDENCIA Y CALLE HEROE DE NACOZARI, EN LA COLONIA ORTIZ RUBIO, EN LA LOCALIDAD DE EMPALME</t>
  </si>
  <si>
    <t>4 OBRAS EN LOS MUNICIPIOS DE EMPALME Y GUAYMAS, SONORA 3.- (20-GSE-060)  REHABILITACIÓN GENERAL DE PABELLÓN EN UNIDAD DEPORTIVA "JULIO ALFONSO ALFONSO", UBICADO EN CALLE MAR DE CORTÉS Y CALLE CAJEME, EN LA LOCALIDAD DE HEROICA GUAYMAS,</t>
  </si>
  <si>
    <t>4 OBRAS EN LOS MUNICIPIOS DE EMPALME Y GUAYMAS, SONORA.  4.- (20-GSE-063) REHABILITACIÓN DE GIMNASIO MUNICIPAL, UBICADO EN AVENIDA VII PONIENTE, ESQUINA CON CALLE 17,  COLONIA CENTRO, EN LA LOCALIDAD DE HEROICA GUAYMAS .</t>
  </si>
  <si>
    <t> 1 OBRA EN EL MUNICIPIO DE ETCHOJOA, SONORA. 1.- (20-GSE-050) REHABILITACIÓN DE CAMINO RURAL TRAMO ENTRONQUE CARRETERA ETCHOJOA-BACOBAMPO A CAMPANICHACA BAJO, EN LA LOCALIDAD DE CAMPANICHACA BAJO.</t>
  </si>
  <si>
    <t>1 OBRA EN EL MUNICIPIO DE EMPALME, SONORA. 1.- (20-GSE-122) PAVIMENTACION A BASE DE CONCRETO HIDRAULICO Y REHABILITACION DE INFRAESTRUCTURA HIDRAULICA Y SANITARIA DE CALLE 1 (UNO) ENTRE CALLE 3 (TRES) Y CALLE 3RA (TERCERA), EN LA LOCALIDAD DE EMPALME .</t>
  </si>
  <si>
    <t>    1 OBRA EN EL MUNICIPIO DE VILLA PESQUEIRA, SONORA. 1.- (20-GSE-116) PAVIMENTACIÓN EN CALLE JESUS OJEDA, ENTRE CALLE SIN NOMBRE Y CALLE REVOLUCIÓN, EN LA LOCALIDAD DE MATAPE.</t>
  </si>
  <si>
    <t>PAVIMENTO A BASE DE CONCRETO HIDRÁULICO EN CALLE MIGUEL HIDALGO, UBICADA ENTRE CALLES 5 DE MAYO Y JOSÉ MARÍA MORELOS FRENTE A ESCUELA ABELARDO L RODRÍGUEZ, EN LA LOCALIDAD DE VALLE DE TACUPETO. , SAHUARIPA, SONORA.</t>
  </si>
  <si>
    <t>SUMINISTRO E INSTALACIÓN DE LÁMPARAS TIPO LED EN ENTRADA PRINCIPAL, UBICADA EN CARRETERA NAVOJOA-ÁLAMOS ENTRE ARCO ÁLAMOS Y CALLE SABINOS, EN LA LOCALIDAD DE ÁLAMOS. , ALAMOS, SONORA.</t>
  </si>
  <si>
    <t>SUMINISTRO E INSTALACIÓN DE LÁMPARAS TIPO LED EN CARRETERA HERMOSILLO - CABORCA, ENTRE CALLE 5 DE MAYO Y CUAUHTÉMOC EN LA COLONIA CENTRO, EN LA LOCALIDAD DE SANTA ANA. , SANTA ANA, SONORA.</t>
  </si>
  <si>
    <t>CONSTRUCCIÓN DE PAVIMENTO CON CONCRETO HIDRÁULICO EN CALLEJÓN LAS PARABÓLICAS, UBICADA ENTRE CALLES UNIÓN Y TEXCOCO, EN LA LOCALIDAD DE BACERAC. , BACERAC, SONORA.</t>
  </si>
  <si>
    <t>REHABILITACIÓN DE ALBAÑILERÍAS Y ACABADOS EN IGLESIA VICARIA FIJA DE SAN ISIDRO LABRADO, UBICADA EN CALLE MANUEL BARRERAS ESQUINA CON CALLE 18 DE MARZO, EN LA LOCALIDAD DE COLONIA UNIÓN. , HUATABAMPO, SONORA.</t>
  </si>
  <si>
    <t>APLICACIÓN DE APLANADOS EN TECHOS INFERIORES Y AMPLIACIÓN DE ALTAR EN IGLESIA SANTA CRUZ, UBICADA EN DOMICILIO CONOCIDO A 100 MTS DE CENTRO COMUNITARIO Y CANCHA DE USOS MÚLTIPLES, EN LA LOCALIDAD DE NAVOVAXIA. , HUATABAMPO, SONORA.</t>
  </si>
  <si>
    <t>REHABILITACIÓN DE LA IGLESIA DE LA SANTA CRUZ, UBICADA EN DOMICILIO CONOCIDO A 350 MTS AL SUR DE LA TELESECUNDARIA #37, EN LA LOCALIDAD DE MORONCARIT. , HUATABAMPO, SONORA.</t>
  </si>
  <si>
    <t>SUMINISTRO E INSTALACIÓN DE LÁMPARAS TIPO LED EN AVENIDA AQUILES SERDÁN ENTRE CALZADA GARCÍA LÓPEZ Y CALLE 25, EN LA LOCALIDAD DE GUAYMAS. , GUAYMAS, SONORA.</t>
  </si>
  <si>
    <t>REMODELACIÓN DE SALÓN COMUNAL "CUCURPE", UBICADO EN BLVD LUIS DONALDO COLOSIO, EN LA LOCALIDAD DE CUCURPE. , CUCURPE, SONORA.</t>
  </si>
  <si>
    <t>AMPLIACIÓN DE RED ELÉCTRICA EN COLONIA CUAUHTÉMOC, UBICADOS EN CALLE LIBERTAD ENTRE CALLE GUILLERMO YATES Y SIN NOMBRE, CALLE SIN NOMBRE ENTRE FRANCISCO I MADERO Y CARRETERA FEDERAL, CARRETERA FEDERAL ENTRE CALLE SIN NOMBRE Y LOS PINOS, EN LA LOCALIDAD DE NACO. , NACO, SONORA.</t>
  </si>
  <si>
    <t>ACONDICIONAMIENTO DE ÁREA PARA TRASLADO DE MONUMENTO DE LUIS DONALDO COLOSIO, UBICADO EN CALLE NIÑOS HÉROES ESQUINA CON FRANCISCO EUSEBIO KINO, COLONIA CENTRO, EN LA LOCALIDAD DE MAGDALENA DE KINO , MAGDALENA, SONORA.</t>
  </si>
  <si>
    <t>INSTALACIÓN DE LUMINARIAS EN VARIAS CALLES DE LA LOCALIDAD DE VALLE DE TACUPETO, EN VARIAS CALLES DE LA LOCALIDAD DEL VALLE DE TACUPETO , SAHUARIPA, SONORA.</t>
  </si>
  <si>
    <t>INSTALACIÓN DE LUMINARIAS EN VARIAS CALLES DE LA LOCALIDAD DE MOCTEZUMA, EN VARIAS CALLES DE LA LOCALIDAD DE MOCTEZUMA. , MOCTEZUMA, SONORA.</t>
  </si>
  <si>
    <t>ESTATAL</t>
  </si>
  <si>
    <t xml:space="preserve"> -   </t>
  </si>
  <si>
    <t>IINFORME SOBRE PASIVOS CONTINGENTES:  Existe actualemente dos demandas laborales con numeros de expedientes 843/2014,1088/2016</t>
  </si>
  <si>
    <t>NO APLICA</t>
  </si>
  <si>
    <t>COORDINACION GENERAL</t>
  </si>
  <si>
    <t>DIRECCION GENERAL DE CONCERTACION Y APOYO TECNICO</t>
  </si>
  <si>
    <t>DIRECCION GENERAL DE ADMINISTRACION Y FINANZAS</t>
  </si>
  <si>
    <t>DIRECCION DE ORGANIZACIÓN SOCIAL</t>
  </si>
  <si>
    <t>JUNTA ESTATAL DE PARTICIPACION SOCIAL</t>
  </si>
  <si>
    <t>SERVICIOS PERSONALES</t>
  </si>
  <si>
    <t>REMUNERACIONES AL PERSONAL DE CARÁCTER PERMANENTE</t>
  </si>
  <si>
    <t>SUELDOS BASE AL PERSONAL PERMANENTE</t>
  </si>
  <si>
    <t>SUELDOS</t>
  </si>
  <si>
    <t>COMPENSACIONES POR RIESGOS PROFESIONALES</t>
  </si>
  <si>
    <t>RIESGO LABORAL</t>
  </si>
  <si>
    <t>AYUDA PARA HABITACION</t>
  </si>
  <si>
    <t>AYUDA PARA DESPENSA</t>
  </si>
  <si>
    <t>REMUNERACIONES AL PERSONAL DE CARÁCTER TRANSITORIO</t>
  </si>
  <si>
    <t>SUELDOS BASE AL PERSONAL EVENTUAL</t>
  </si>
  <si>
    <t>REMUNERACIONES ADICIONALES Y ESPECIALES</t>
  </si>
  <si>
    <t>PRIMAS POR AÑOS DE SERVICIOS EFECTIVOS PRESTADOS</t>
  </si>
  <si>
    <t>PRIMAS DE VACACIONES, DOMINICAL Y GRATIFICACION DE FIN DE</t>
  </si>
  <si>
    <t>PRIMAS DE VACACIONES Y DOMINICAL</t>
  </si>
  <si>
    <t>AGUINALDO O GRATIFICACION DE FIN DE AÑO</t>
  </si>
  <si>
    <t>COMPENSACION POR AJUSTE DE CALENDARIO</t>
  </si>
  <si>
    <t>COMPENSACION POR BONO NAVIDEÑO</t>
  </si>
  <si>
    <t>COMPENSACIONES</t>
  </si>
  <si>
    <t>ESTIMULOS AL PERSONAL DE CONFIANZA</t>
  </si>
  <si>
    <t>BONO DE PRODUCTIVIDAD</t>
  </si>
  <si>
    <t>SEGURIDAD SOCIAL</t>
  </si>
  <si>
    <t>APORTACIONES DE SEGURIDAD SOCIAL</t>
  </si>
  <si>
    <t>APORTACIONES AL ISSSTE</t>
  </si>
  <si>
    <t>APORTACION POR SEGURO DE VIDA AL ISSSTESON</t>
  </si>
  <si>
    <t>APORTACION POR SEGURO DE RETIRO AL ISSSTESON</t>
  </si>
  <si>
    <t>ASIGNACION PARA PRESTAMOS A CORTO PLAZO</t>
  </si>
  <si>
    <t>APORTACIONES AL SEGURO DE CESANTIA DE EDAD AVANZADA Y VEJEZ</t>
  </si>
  <si>
    <t>OTRAS PRESTACIONES DE SEGURIDAD SOCIAL</t>
  </si>
  <si>
    <t>APORTACION PARA INFRAESTRUCTURA, EQUIPAMIENTO Y MANTENIMIENTO HOSPITALARIO</t>
  </si>
  <si>
    <t>APORTACIONES PARA LA ATENCIÓN DE ENFERMEDADES PREEXISTENTES</t>
  </si>
  <si>
    <t>APORTACIONES A FONDOS DE VIVIENDA</t>
  </si>
  <si>
    <t>APORTACIONES AL FOVISSSTE</t>
  </si>
  <si>
    <t>APORTACIONES AL SISTEMA PARA EL RETIRO</t>
  </si>
  <si>
    <t>APORTACIONES AL SISTEMA DE AHORRO PARA EL RETIRO</t>
  </si>
  <si>
    <t>PAGAS POR DEFUNCION, PENSIONES Y JUBILACIONES</t>
  </si>
  <si>
    <t>OTRAS PRESTACIONES SOCIALES Y ECONOMICAS</t>
  </si>
  <si>
    <t>INDEMNIZACIONES</t>
  </si>
  <si>
    <t>PAGO DE LIQUIDACIONES</t>
  </si>
  <si>
    <t>PRESTACIONES CONTRACTUALES</t>
  </si>
  <si>
    <t>APOYO PARA UTILES ESCOLARES</t>
  </si>
  <si>
    <t>AYUDA PARA SERVICIO DE TRANSPORTE</t>
  </si>
  <si>
    <t>BONO DE DIA DE MADRES</t>
  </si>
  <si>
    <t>BONO POR ANIVERSARIO SINDICAL</t>
  </si>
  <si>
    <t>BONO DEL DÍA DEL PADRE</t>
  </si>
  <si>
    <t>APOYO PARA COMPRA DE MATERIAL DE CONSTRUCCION</t>
  </si>
  <si>
    <t>APOYO PARA DESPENSA PARA LOS REPRESENTANTES SINDICALES</t>
  </si>
  <si>
    <t>BONO DE PRODUCTIVIDAD AL PERSONAL DE BASE</t>
  </si>
  <si>
    <t>APOYOS A LA CAPACITACION DE LOS SERVIDORES PUBLICOS</t>
  </si>
  <si>
    <t>APOYO A LA CAPACITACION</t>
  </si>
  <si>
    <t>OTRAS PRESTACIONES</t>
  </si>
  <si>
    <t>PREVISIONES</t>
  </si>
  <si>
    <t>PREVISIONES DE CARÁCTER LABORAL, ECONOMICA Y DE SEGURIDAD</t>
  </si>
  <si>
    <t>PREVISION PARA INCREMENTO DE SUELDOS</t>
  </si>
  <si>
    <t>PAGOS DE ESTIMULOS A SERVIDORES PUBLICOS</t>
  </si>
  <si>
    <t>ESTIMULOS</t>
  </si>
  <si>
    <t>BONO POR PUNTUALIDAD</t>
  </si>
  <si>
    <t>MATERIALES Y SUMINISTROS</t>
  </si>
  <si>
    <t>MATERIALES DE ADMINISTRACIÓN, EMISIÓN DE DOCUMENTOS Y ARTÍCULOS</t>
  </si>
  <si>
    <t>MATERIALES, UTILES Y EQUIPOS MENORES DE OFICINA</t>
  </si>
  <si>
    <t>MATERIALES Y UTILES DE IMPRESIÓN Y REPRODUCCION</t>
  </si>
  <si>
    <t>MATERIALES Y UTILES DE IMPRESIÓN Y PRODUCCION</t>
  </si>
  <si>
    <t>MATERIALES, UTILES Y EQUIPOS MENORES DE TECNOLOGIAS DE LA</t>
  </si>
  <si>
    <t>MATERIALES Y UTILES PARA EL PROCESAMIENTO DE EQUIPOS Y BIENES INFORMATICOS</t>
  </si>
  <si>
    <t>MATERIAL IMPRESO E INFORMACION DIGITAL</t>
  </si>
  <si>
    <t>MATERIAL PARA INFORMACION</t>
  </si>
  <si>
    <t>FORMATOS IMPRESOS</t>
  </si>
  <si>
    <t>MATERIAL DE LIMPIEZA</t>
  </si>
  <si>
    <t>MATERIALES Y UTILES DE ENSEÑANZA</t>
  </si>
  <si>
    <t>MATERIALES EDUCATIVOS</t>
  </si>
  <si>
    <t>MATERIALES PARA EL REGISTRO E IDENTIFICACION DE BIENES Y</t>
  </si>
  <si>
    <t>PLACAS, ENGOMADOS, CALCOMANIAS Y HOLOGRAMAS</t>
  </si>
  <si>
    <t>ALIMENTOS Y UTENSILIOS</t>
  </si>
  <si>
    <t>PRODUCTOS ALIMENTICIOS PARA PERSONAS</t>
  </si>
  <si>
    <t>PRODUCTOS ALIMENTICIOS PARA EL PERSONAL EN LAS INSTALACIONES</t>
  </si>
  <si>
    <t>ADQUISICION DE AGUA POTABLE</t>
  </si>
  <si>
    <t>UTENSILIOS PARA EL SERVICIO DE ALIMENTACION</t>
  </si>
  <si>
    <t>MATERIALES Y ARTICULOS DE CONSTRUCCION Y DE REPARACION</t>
  </si>
  <si>
    <t>MATERIAL ELECTRICO Y ELECTRONICO</t>
  </si>
  <si>
    <t>MATERIALES COMPLEMENTARIOS</t>
  </si>
  <si>
    <t>PRODUCTOS QUIMICOS, FARMACEUTICOS Y DE LABORATORIO</t>
  </si>
  <si>
    <t>MEDICINAS Y PRODUCTOS FARMACEUTICOS</t>
  </si>
  <si>
    <t>MATERIALES, ACCESORIOS Y SUMINISTROS MEDICOS</t>
  </si>
  <si>
    <t>COMBUSTIBLES, LUBRICANTES Y ADITIVOS</t>
  </si>
  <si>
    <t>COMBUSTIBLES</t>
  </si>
  <si>
    <t>LUBRICANTES Y ADITIVOS</t>
  </si>
  <si>
    <t>VESTUARIO, BLANCOS, PRENDAS DE PROTECCION Y ARTICULOS DEPORTIVOS</t>
  </si>
  <si>
    <t>VESTUARIO Y UNIFORMES</t>
  </si>
  <si>
    <t>VESTUARIOS Y UNIFORMES</t>
  </si>
  <si>
    <t>PRENDAS DE SEGURIDAD Y PROTECCION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</si>
  <si>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</si>
  <si>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</si>
  <si>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</si>
  <si>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</t>
  </si>
  <si>
    <t>REFACCIONES Y ACCESORIOS MENORES DE MOBILIARIO Y EQUIPO DE ADMINISTRACION</t>
  </si>
  <si>
    <t>REFACCIONES Y ACCESORIOS MENORES DE EQUIPO DE COMPUTO Y</t>
  </si>
  <si>
    <t>REFACCIONES Y ACCESORIOS MENORES DE EQUIPO DE COMPUTO Y TECNOLOGIAS DE LA INFORMACION</t>
  </si>
  <si>
    <t>REFACCIONES Y ACCESORIOS MENORES DE EQUIPO DE TRANSPORTE</t>
  </si>
  <si>
    <t>REFACCIONES Y ACCESORIOS MENORES DE MAQUINARIA Y OTROS</t>
  </si>
  <si>
    <t>REFACCIONES Y ACCESORIOS MENORES DE MAQUINARIA Y OTROS EQUIPOS</t>
  </si>
  <si>
    <t>REFACCIONES Y ACCESORIOS MENORES OTROS BIENES MUEBLES</t>
  </si>
  <si>
    <t>SERVICIOS GENERALES</t>
  </si>
  <si>
    <t>SERVICIOS BASICOS</t>
  </si>
  <si>
    <t>ENERGIA ELECTRICA</t>
  </si>
  <si>
    <t>AGUA</t>
  </si>
  <si>
    <t>AGUA POTABLE</t>
  </si>
  <si>
    <t>TELEFONIA TRADICIONAL</t>
  </si>
  <si>
    <t>SERVICIOS DE ACCESO DE INTERNET, REDES Y PROCESAMIENTO DE</t>
  </si>
  <si>
    <t>SERVICIO DE ACCESO A INTERNET, REDES Y PROCESAMIENTO DE INFORMACION</t>
  </si>
  <si>
    <t>SERVICIOS POSTALES Y TELEGRAFICOS</t>
  </si>
  <si>
    <t>SERVICIO POSTAL</t>
  </si>
  <si>
    <t>SERVICIO DE ARRENDAMIENTO</t>
  </si>
  <si>
    <t>ARRENDAMIENTO DE EDIFICIOS</t>
  </si>
  <si>
    <t>ARRENDAMIENTO DE MOBILIARIO Y EQUIPO DE ADMINISTRACION,</t>
  </si>
  <si>
    <t>ARRENDAMIENTO DE MUEBLES, MAQUINARIA Y EQUIPO</t>
  </si>
  <si>
    <t>ARRENDAMIENTO DE EQUIPO DE TRANSPORTE</t>
  </si>
  <si>
    <t>ARREND D VEHICULOS TERR, AEREOS, MARITIMOS, LACUSTRES Y FLUVIALES P SERV PUB Y LA OPERACIÓN DE PROGRAMAS PUBLICOS</t>
  </si>
  <si>
    <t>SERVICIOS PROFESIONALES, CIENTIFICOS, TECNICOS Y OTROS SERVICIOS</t>
  </si>
  <si>
    <t>SERVICIOS LEGALES, DE CONTABILIDAD, AUDITORIAS Y</t>
  </si>
  <si>
    <t>SERVICIOS LEGALES, DE CONTABILIDAD, AUDITORIAS Y RELACIONADOS</t>
  </si>
  <si>
    <t>SERVICIOS DE DISEÑO, ARQUITECTURA, INGENIERIA Y ACTIVIDADES</t>
  </si>
  <si>
    <t>SERVICIOS DE DISEÑO, ARQUITECTURA, INGENIERIA Y ACTIVIDADES RELACIONADAS</t>
  </si>
  <si>
    <t>SERVICIOS DE CONSULTORIA ADMINISTRATIVA, PROCESOS, TECNICA</t>
  </si>
  <si>
    <t>SERVICIOS DE INFORMATICA</t>
  </si>
  <si>
    <t>SERVICIOS DE CAPACITACION</t>
  </si>
  <si>
    <t>SERVICIOS DE APOYO ADMINISTRATIVO, TRADUCCION,</t>
  </si>
  <si>
    <t>IMPRESIONES Y PUBLICACIONES OFICIALES</t>
  </si>
  <si>
    <t>LICITACIONES, CONVENIOS Y CONVOCATORIAS</t>
  </si>
  <si>
    <t>SERVICIO DE FOTOCOPIADO EN LAS INSTALACIONES DE LAS DEPENDENCIAS Y ENTIDADES</t>
  </si>
  <si>
    <t>SERVICIOS DE VIGILANCIA</t>
  </si>
  <si>
    <t>SERVICIOS PROFESIONALES, CIENTIFICOS Y TECNICOS INTEGRALES</t>
  </si>
  <si>
    <t>SERVICIOS FINANCIEROS, BANCARIOS Y COMERCIALES</t>
  </si>
  <si>
    <t>SERVICIOS FINANCIEROS Y BANCARIOS</t>
  </si>
  <si>
    <t>SEGURO DE BIENES PATRIMONIALES</t>
  </si>
  <si>
    <t>SEGUROS DE BIENES PATRIMONIALES</t>
  </si>
  <si>
    <t>SERVICIOS DE INSTALACION, REPARACION, MANTENIMIENTO Y CONSERVACION</t>
  </si>
  <si>
    <t>CONSERVACION Y MANTENIMIENTO MENOR DE INMUEBLES</t>
  </si>
  <si>
    <t>MANTENIMIENTO Y CONSERVACION DE INMUEBLES</t>
  </si>
  <si>
    <t>INSTALACION, REPARACION Y MANTENIMIENTO DE MOBILIARIO Y</t>
  </si>
  <si>
    <t>MANTENIMIENTO Y CONSERVACION DE MOBILIARIO Y EQUIPO</t>
  </si>
  <si>
    <t>INSTALACION, REPARACION Y MANTENIMIENTO DE EQUIPO DE</t>
  </si>
  <si>
    <t>INSTALACIONES</t>
  </si>
  <si>
    <t>MANTENIMIENTO Y CONSERVACION DE BIENES INFORMATICOS</t>
  </si>
  <si>
    <t>REPARACION Y MANTENIMIENTO DE EQUIPO DE TRANSPORTE</t>
  </si>
  <si>
    <t>MANTENIMIENTO Y CONSERVACION DE EQUIPO DE TRANSPORTE</t>
  </si>
  <si>
    <t>INSTALACION, REPARACION Y MANTENIMIENTO DE MAQUINARIA,</t>
  </si>
  <si>
    <t>MANTENIMIENTO Y CONSERVACION DE MAQUINARIA Y EQUIPO</t>
  </si>
  <si>
    <t>MANTENIMIENTO Y CONSERVACION DE HERRAMIENTAS, MAQUINAS HERRAMIENTAS, INSTRUMENTOS, UTILES Y EQUIPO</t>
  </si>
  <si>
    <t>SERVICIOS DE LIMPIEZA Y MANEJO DE DESECHOS</t>
  </si>
  <si>
    <t>SERVICIOS DE JARDINERIA Y FUMIGACION</t>
  </si>
  <si>
    <t>SERVICIOS DE COMUNICACION SOCIAL Y PUBLICIDAD</t>
  </si>
  <si>
    <t>DIFUSION POR RADIO, TELEVISION Y OTROS MEDIOS DE MENSAJES</t>
  </si>
  <si>
    <t>DIFUSION POR RADIO, TELEVISION Y OTROS MEDIOS DE MENSAJES SOBRE PROGRAMAS Y ACTIVIDADES GUBERNAMENTALES</t>
  </si>
  <si>
    <t>SERVICIOS DE TRASLADO Y VIATICOS</t>
  </si>
  <si>
    <t>PASAJES AEREOS</t>
  </si>
  <si>
    <t>PASAJES TERRESTRES</t>
  </si>
  <si>
    <t>VIATICOS EN EL PAIS</t>
  </si>
  <si>
    <t>GASTOS DE CAMINO</t>
  </si>
  <si>
    <t>OTROS SERVICIOS DE TRASLADO Y HOSPEDAJE</t>
  </si>
  <si>
    <t>CUOTAS</t>
  </si>
  <si>
    <t>SERVICIOS OFICIALES</t>
  </si>
  <si>
    <t>GASTOS DE ORDEN SOCIAL Y CULTURAL</t>
  </si>
  <si>
    <t>CONGRESOS Y CONVENCIONES</t>
  </si>
  <si>
    <t>OTROS SERVICIOS GENERALES</t>
  </si>
  <si>
    <t>PENAS, MULTAS, ACCESORIOS Y ACTUALIZACIONES</t>
  </si>
  <si>
    <t>OTROS GASTOS POR RESPONSABILIDADES</t>
  </si>
  <si>
    <t>IMPUESTOS SOBRE NOMINAS Y OTROS QUE SE DERIVEN DE UNA</t>
  </si>
  <si>
    <t>IMPUESTOS SOBRE NOMINAS</t>
  </si>
  <si>
    <t>TRANSFERENCIAS, ASIGNACIONES, SUBSIDIOS Y OTRAS AYUDAS</t>
  </si>
  <si>
    <t>SUBSIDIOS Y SUBVENCIONES</t>
  </si>
  <si>
    <t>SUBSIDIOS A LA PRODUCCION</t>
  </si>
  <si>
    <t>PARA MAQUINARIA Y EQUIPO</t>
  </si>
  <si>
    <t>AYUDAS SOCIALES</t>
  </si>
  <si>
    <t>AYUDAS SOCIALES A PERSONAS</t>
  </si>
  <si>
    <t>TRANSFERENCIAS PARA APOYOS EN PROGRAMAS SOCIALES</t>
  </si>
  <si>
    <t>AYUDAS CULTURALES Y SOCIALES</t>
  </si>
  <si>
    <t>ATENCION MEDICA</t>
  </si>
  <si>
    <t>ALIMENTACION</t>
  </si>
  <si>
    <t>TRANSPORTE</t>
  </si>
  <si>
    <t>ACTIVIDADES CULTURALES, DEPORTIVAS, RECREATIVAS Y CULTURALES</t>
  </si>
  <si>
    <t>BECAS Y OTRAS AYUDAS PARA PROGRAMAS DE CAPACITACION</t>
  </si>
  <si>
    <t>BECAS EDUCATIVAS</t>
  </si>
  <si>
    <t>FOMENTO DEPORTIVO</t>
  </si>
  <si>
    <t>AYUDAS SOCIALES A INSTITUCIONES SIN FINES DE LUCRO</t>
  </si>
  <si>
    <t>AYUDAS SOCIALES A COOPERATIVAS</t>
  </si>
  <si>
    <t>AYUDAS POR DESASTRES NATURALES Y OTROS SINIESTROS</t>
  </si>
  <si>
    <t>MERCANCIAS PARA SU DISTRIBUCION A LA POBLACION</t>
  </si>
  <si>
    <t>DONATIVOS</t>
  </si>
  <si>
    <t>DONATIVOS A INSTITUCIONES SIN FINES DE LUCRO</t>
  </si>
  <si>
    <t>DONATIVOS A ENTIDADES FEDERATIVAS</t>
  </si>
  <si>
    <t>DONATIVOS A ENTIDADES FEDERATIVAS O MUNICIPIOS</t>
  </si>
  <si>
    <t>BIENES MUEBLES, INMUEBLES E INTAGIBLES</t>
  </si>
  <si>
    <t>MOBILIARIO Y EQUIPO DE ADMINISTRACION</t>
  </si>
  <si>
    <t>MUEBLES DE OFICINA Y ESTANTERIA</t>
  </si>
  <si>
    <t>MOBILIARIO</t>
  </si>
  <si>
    <t>EQUIPO DE COMPUTO Y DE TECNOLOGIAS DE LA INFORMACION</t>
  </si>
  <si>
    <t>BIENES INFORMATICOS</t>
  </si>
  <si>
    <t>VEHICULOS Y EQUIPO DE TRANSPORTE</t>
  </si>
  <si>
    <t>VEHICULOS Y EQUIPO TERRESTRE</t>
  </si>
  <si>
    <t>AUTOMOVILES Y CAMIONES</t>
  </si>
  <si>
    <t>MAQUINARIA, OTROS EQUIPOS Y HERRAMIENTAS</t>
  </si>
  <si>
    <t>SISTEMAS DE AIRE ACONDICIONADO, CALEFACCION Y DE</t>
  </si>
  <si>
    <t>SISTEMAS DE AIRE ACONDICIONADO, CALEFACCION Y DE REFRIGERACION INDUSTRIAL Y COMERCIAL</t>
  </si>
  <si>
    <t>EQUIPO DE COMUNICACIÓN Y TELECOMUNICACION</t>
  </si>
  <si>
    <t>INVERSIÓN PÚBLICA</t>
  </si>
  <si>
    <t>OBRA PUBLICA EN BIENES DE DOMINIO PUBLICO</t>
  </si>
  <si>
    <t>EDIFICACION NO HABITACIONAL</t>
  </si>
  <si>
    <t>SUPERVISION Y CONTROL DE CALIDAD</t>
  </si>
  <si>
    <t>DIVISION DE TERRENOS Y CONSTRUCCION DE OBRAS DE</t>
  </si>
  <si>
    <t>CECOP</t>
  </si>
  <si>
    <t>GASTO OPERATIVO</t>
  </si>
  <si>
    <t>JEPS</t>
  </si>
  <si>
    <t>GSE</t>
  </si>
  <si>
    <t>PISO MUNICIPIOS</t>
  </si>
  <si>
    <t>ESC. 2017</t>
  </si>
  <si>
    <t>ESC. 28 MP</t>
  </si>
  <si>
    <t>ECONOMIAS 12 MP</t>
  </si>
  <si>
    <t>ANTORCHA</t>
  </si>
  <si>
    <t>SN IGNACIO RM</t>
  </si>
  <si>
    <t>ECONOMIAS 1.6 MP</t>
  </si>
  <si>
    <t>ECONOMIAS 7.7 MP</t>
  </si>
  <si>
    <t>ECONOMIAS 2.6 MP</t>
  </si>
  <si>
    <t>JEPS 2019</t>
  </si>
  <si>
    <t>OPERATIVO 2019</t>
  </si>
  <si>
    <t>GSE 2019</t>
  </si>
  <si>
    <t>PISO 2019</t>
  </si>
  <si>
    <t>GSE SALUD</t>
  </si>
  <si>
    <t>SALUD EQUIPAMIENTO</t>
  </si>
  <si>
    <t>REINTEGRO</t>
  </si>
  <si>
    <t>SH-ED-19-109</t>
  </si>
  <si>
    <t>SH-ED-19-117</t>
  </si>
  <si>
    <t>SH-ED-19-150</t>
  </si>
  <si>
    <t>SH-ED-19-183</t>
  </si>
  <si>
    <t>SH-ED-19-142</t>
  </si>
  <si>
    <t>SH-ED-19-161</t>
  </si>
  <si>
    <t>SH-ED-19-162</t>
  </si>
  <si>
    <t>SH-ED-19-170</t>
  </si>
  <si>
    <t>SH-ED-20-R-010</t>
  </si>
  <si>
    <t>SH-ED-19-263</t>
  </si>
  <si>
    <t>SH-ED-19-299</t>
  </si>
  <si>
    <t>SH-ED-19-300</t>
  </si>
  <si>
    <t>SH-ED-19-313</t>
  </si>
  <si>
    <t>SH-ED-19-319</t>
  </si>
  <si>
    <t>JUNTA ESTATAL</t>
  </si>
  <si>
    <t>SH-ED-19-262</t>
  </si>
  <si>
    <t>OPERATIVO 2020</t>
  </si>
  <si>
    <t>AYUDAS 2020</t>
  </si>
  <si>
    <t>CONTINGENCIA SALUD</t>
  </si>
  <si>
    <t>SH ED 19 282</t>
  </si>
  <si>
    <t>SH ED 19 262</t>
  </si>
  <si>
    <t>NUEVAS</t>
  </si>
  <si>
    <t xml:space="preserve">OTROS INGRESOS </t>
  </si>
  <si>
    <t>HSBC</t>
  </si>
  <si>
    <t>SANTANDER</t>
  </si>
  <si>
    <t xml:space="preserve">	65506171009	</t>
  </si>
  <si>
    <t xml:space="preserve">	18000055020	</t>
  </si>
  <si>
    <t xml:space="preserve">	18000060107	</t>
  </si>
  <si>
    <t xml:space="preserve">	18000058013	</t>
  </si>
  <si>
    <t xml:space="preserve">	18000057998	</t>
  </si>
  <si>
    <t xml:space="preserve">	18000055034	</t>
  </si>
  <si>
    <t xml:space="preserve">	18000069825	</t>
  </si>
  <si>
    <t xml:space="preserve">	18000069839	</t>
  </si>
  <si>
    <t xml:space="preserve">	18000143722	</t>
  </si>
  <si>
    <t xml:space="preserve">	18000143784	</t>
  </si>
  <si>
    <t>CECOP 11</t>
  </si>
  <si>
    <t>FORD EXPLORER 2005 BLANCA</t>
  </si>
  <si>
    <t>CECOP 21</t>
  </si>
  <si>
    <t>FORD EXPLORER 2008 PLATA</t>
  </si>
  <si>
    <t>CECOP 25</t>
  </si>
  <si>
    <t>CHEVROLET CHEVY 2010 BLANCO</t>
  </si>
  <si>
    <t>CECOP 26</t>
  </si>
  <si>
    <t>CECOP 24</t>
  </si>
  <si>
    <t>CECOP 29</t>
  </si>
  <si>
    <t>CHEVROLET CHEVY 2011 PLATA</t>
  </si>
  <si>
    <t>CECOP 30</t>
  </si>
  <si>
    <t>CEC0001</t>
  </si>
  <si>
    <t>LIBRERO EMPOTRADO P/CARPETAS</t>
  </si>
  <si>
    <t>CEC0003</t>
  </si>
  <si>
    <t>MODULO COMPUTACIONAL NEGRO CAOBA</t>
  </si>
  <si>
    <t>CEC0016</t>
  </si>
  <si>
    <t>EQUIPO DE SONIDO C/ BOCINA, PEDESTAL Y MICROFONO</t>
  </si>
  <si>
    <t>CEC0021</t>
  </si>
  <si>
    <t>COMPUTADORA PERSONAL DE ESCRITORIO</t>
  </si>
  <si>
    <t>CEC0027</t>
  </si>
  <si>
    <t>ESCRITORIO C/CREDENZA 4 CAJONES</t>
  </si>
  <si>
    <t>COMPUTADORA</t>
  </si>
  <si>
    <t>CEC0044</t>
  </si>
  <si>
    <t>CEC0048</t>
  </si>
  <si>
    <t>U EJECUTIVA DE 1.6 X 2.2</t>
  </si>
  <si>
    <t>CEC0050</t>
  </si>
  <si>
    <t>CEC0054</t>
  </si>
  <si>
    <t>COMPUTADORA   INSPIRON  560 SLIM</t>
  </si>
  <si>
    <t>CEC0064</t>
  </si>
  <si>
    <t>CEC0080</t>
  </si>
  <si>
    <t>LIBRERO C/PEDESTAL 9 CAJONES 1.80 X 2.07 X 0.60 MTS.</t>
  </si>
  <si>
    <t>IMPRESORA</t>
  </si>
  <si>
    <t>CEC0102</t>
  </si>
  <si>
    <t>COMPUTADORA C/LECTOR DE TARJETAS COLOR NEGRO</t>
  </si>
  <si>
    <t>CEC0106</t>
  </si>
  <si>
    <t>MÓDULO 4 ESTACIONES DE TRABAJO CON CREDENZA 3 CAJONES</t>
  </si>
  <si>
    <t>CEC0128</t>
  </si>
  <si>
    <t>CEC0129</t>
  </si>
  <si>
    <t xml:space="preserve">IMPRESORA </t>
  </si>
  <si>
    <t>CEC0130</t>
  </si>
  <si>
    <t xml:space="preserve">COMPUTADORA </t>
  </si>
  <si>
    <t>CEC0162</t>
  </si>
  <si>
    <t>CEC0164</t>
  </si>
  <si>
    <t>MODULO 2 ESTACIONES DE TRABAJO 1 CAJÓN C/U</t>
  </si>
  <si>
    <t>CEC0184</t>
  </si>
  <si>
    <t>CEC0230</t>
  </si>
  <si>
    <t>COMPUTADORA GENERICA</t>
  </si>
  <si>
    <t>CEC0233</t>
  </si>
  <si>
    <t>MUEBLE ESCRITORIO DE 1.80 X .45 X.75</t>
  </si>
  <si>
    <t>CEC0255</t>
  </si>
  <si>
    <t>EQUIPO DE REFRIGERACIÓN 2.0 TONELADAS</t>
  </si>
  <si>
    <t>CEC0257</t>
  </si>
  <si>
    <t>ROUTER VPN CON CONMUTADOR</t>
  </si>
  <si>
    <t>CEC0258</t>
  </si>
  <si>
    <t>COMPUTADORA GENÉRICA GABINETE ACTECK</t>
  </si>
  <si>
    <t>CEC0269</t>
  </si>
  <si>
    <t>SILLA SECRETARIAL C/BRAZOS</t>
  </si>
  <si>
    <t>CEC0286</t>
  </si>
  <si>
    <t>LIBRERO MADERA EMPOTRADO</t>
  </si>
  <si>
    <t>CEC0290</t>
  </si>
  <si>
    <t>CEC0299</t>
  </si>
  <si>
    <t>CEC0302</t>
  </si>
  <si>
    <t xml:space="preserve">PROYECTOR </t>
  </si>
  <si>
    <t>CEC0309</t>
  </si>
  <si>
    <t>CEC0314</t>
  </si>
  <si>
    <t>U EJECUTIVA CON LIBRERO Y PUERTAS PEQUEÑAS</t>
  </si>
  <si>
    <t>CEC0333</t>
  </si>
  <si>
    <t>CEC0343</t>
  </si>
  <si>
    <t>ESCRITORIO EJECUTIVO 6 CAJONES</t>
  </si>
  <si>
    <t>CEC0346</t>
  </si>
  <si>
    <t>SILLÓN EJECUTIVO NEGRO C/ DESC. BRAZOS</t>
  </si>
  <si>
    <t>CEC0347</t>
  </si>
  <si>
    <t>CEC0370</t>
  </si>
  <si>
    <t>GRAN MESA DE JUNTAS</t>
  </si>
  <si>
    <t>CEC0376</t>
  </si>
  <si>
    <t>PANTALLA PARA PROYECCIÓN DE IMÁGENES Y VIDEO</t>
  </si>
  <si>
    <t>CEC0377</t>
  </si>
  <si>
    <t>PROYECTOR CONTROL REMOTO</t>
  </si>
  <si>
    <t>CEC0378</t>
  </si>
  <si>
    <t>CEC0382</t>
  </si>
  <si>
    <t>CEC0384</t>
  </si>
  <si>
    <t>SILLÓN NEGRO PIEL 3 PLAZAS</t>
  </si>
  <si>
    <t>CEC0389</t>
  </si>
  <si>
    <t>CONJUNTO MODULAR EJECUTIVO DE 1.9 X 2.2</t>
  </si>
  <si>
    <t>CEC0391</t>
  </si>
  <si>
    <t>CEC0402</t>
  </si>
  <si>
    <t>COMPUTADORA ESCRITORIO</t>
  </si>
  <si>
    <t>CEC0404</t>
  </si>
  <si>
    <t>COMPUTADORA LAPTOP</t>
  </si>
  <si>
    <t>CEC0410</t>
  </si>
  <si>
    <t>CÁMARA FOTOGRÁFICA  EOS REBEL T3I MEMORIA 16 GB</t>
  </si>
  <si>
    <t>CEC0411</t>
  </si>
  <si>
    <t>IMPRESORA LASER  P1102W</t>
  </si>
  <si>
    <t>CEC0431</t>
  </si>
  <si>
    <t>COMPUTADORA GHIA - INTEL PENTIUM COLOR NEGRO</t>
  </si>
  <si>
    <t>CEC0435</t>
  </si>
  <si>
    <t>CONJUNTO MODULAR EJECUTIVO DE 1.8X2.5X1.85C/2 CAJONES</t>
  </si>
  <si>
    <t>CEC0445</t>
  </si>
  <si>
    <t xml:space="preserve">MINISPLIT 1.5 TONELADAS </t>
  </si>
  <si>
    <t>CEC0446</t>
  </si>
  <si>
    <t>COMPUTADORA LANIX TITAN HX4130CORE E5400</t>
  </si>
  <si>
    <t>CEC0449</t>
  </si>
  <si>
    <t>SWITCH 3COM BASELIN 24 PUERTOS 10/100MBBPS</t>
  </si>
  <si>
    <t>CEC0450</t>
  </si>
  <si>
    <t>COMPUTADORA PORTATIL HP PAVILON, PANTALLA 14</t>
  </si>
  <si>
    <t>CEC0451</t>
  </si>
  <si>
    <t>CONJUNTO MODULAR DE1.80X2.25,85C/CAJONESC/LIBRERO</t>
  </si>
  <si>
    <t>CEC0456</t>
  </si>
  <si>
    <t>MINI SPLIT 1 TON.</t>
  </si>
  <si>
    <t>CEC0460</t>
  </si>
  <si>
    <t>COMPUTADORA PORTATIL</t>
  </si>
  <si>
    <t>CEC0465</t>
  </si>
  <si>
    <t>CEC0470</t>
  </si>
  <si>
    <t>CEC0474</t>
  </si>
  <si>
    <t>CEC0475</t>
  </si>
  <si>
    <t>CAMARA FOTOGRAFICA PROFESIONAL</t>
  </si>
  <si>
    <t>CEC0476</t>
  </si>
  <si>
    <t>MULTIFUNCIONAL COLOR XEROX PHASER 6121</t>
  </si>
  <si>
    <t>CEC0483</t>
  </si>
  <si>
    <t xml:space="preserve">COMPUTADORA LANIX TITAN  </t>
  </si>
  <si>
    <t>CEC0487</t>
  </si>
  <si>
    <t>CREDENZA 4 CAJONES</t>
  </si>
  <si>
    <t>CEC0497</t>
  </si>
  <si>
    <t>CEC0501</t>
  </si>
  <si>
    <t>CEC0507</t>
  </si>
  <si>
    <t>CEC0512</t>
  </si>
  <si>
    <t>CEC0516</t>
  </si>
  <si>
    <t>CEC0527</t>
  </si>
  <si>
    <t>CEC0539</t>
  </si>
  <si>
    <t>EQUIPO DE AIRE ACONDICIONADO MINISPLIT 2 TONELADAS</t>
  </si>
  <si>
    <t>CEC0542</t>
  </si>
  <si>
    <t>CEC0546</t>
  </si>
  <si>
    <t>CEC0548</t>
  </si>
  <si>
    <t>EQUIPO DE AIRE MINISPLIT 1 TONELADA</t>
  </si>
  <si>
    <t>CEC0553</t>
  </si>
  <si>
    <t>CEC0556</t>
  </si>
  <si>
    <t>CEC0566</t>
  </si>
  <si>
    <t>EQUIPO DE AIRE ACONDICIONADO 1 .5 TONELADAS</t>
  </si>
  <si>
    <t>CEC0567</t>
  </si>
  <si>
    <t>PROYECTOR EPSON LCD MODELO H436A</t>
  </si>
  <si>
    <t>CEC0576</t>
  </si>
  <si>
    <t>SERVIDOR</t>
  </si>
  <si>
    <t>CEC0585</t>
  </si>
  <si>
    <t>EQUIPO DE REFRIGERACIÓN MINISPLIT 1 .5 TONELADAS</t>
  </si>
  <si>
    <t>CEC0586</t>
  </si>
  <si>
    <t>EQUIPO DE REFRIGERACIÓN MINISPLIT 2 TONELADAS</t>
  </si>
  <si>
    <t>CEC0587</t>
  </si>
  <si>
    <t>CEC0602</t>
  </si>
  <si>
    <t>EQUIPO DE REFRIGERACIÓN CENTRAL</t>
  </si>
  <si>
    <t>CEC0617</t>
  </si>
  <si>
    <t>EQUIPO DE REFRIGERACIÓN 4 TONELADAS</t>
  </si>
  <si>
    <t>CEC0620</t>
  </si>
  <si>
    <t>EQUIPO DE REFRIGERACIÓN 3 TONELADAS</t>
  </si>
  <si>
    <t>CEC0627</t>
  </si>
  <si>
    <t>PROYECTOR PORTABLE INFOCUS MODELO IN112</t>
  </si>
  <si>
    <t>CEC0628</t>
  </si>
  <si>
    <t>CEC0629</t>
  </si>
  <si>
    <t>COMPUTADORA PORTATIL LAPTOP ASUS, QUEMADOR CD/DVD</t>
  </si>
  <si>
    <t>CEC0630</t>
  </si>
  <si>
    <t>ESCANER MOVIL PERSONAL CANON P215</t>
  </si>
  <si>
    <t>CEC0631</t>
  </si>
  <si>
    <t>MUEBLE PARA ARCHIVO DE CARPETAS, MELANINA NEGRO CAOBA</t>
  </si>
  <si>
    <t>CEC0632</t>
  </si>
  <si>
    <t>COMPUTADORA ARMADA GENÉRICA DE TORRE</t>
  </si>
  <si>
    <t>CEC0634</t>
  </si>
  <si>
    <t>CEC0638</t>
  </si>
  <si>
    <t>PROYECTOR PORTATIL POWER LITE EPSON</t>
  </si>
  <si>
    <t>CEC0639</t>
  </si>
  <si>
    <t>CEC0640</t>
  </si>
  <si>
    <t>COMPUTADORA CPU GENÉRICA CON DVD LG</t>
  </si>
  <si>
    <t>CEC0643</t>
  </si>
  <si>
    <t>CEC0646</t>
  </si>
  <si>
    <t>CEC0650</t>
  </si>
  <si>
    <t>EQUIPO DE SONIDO C/ BOCINA, PEDESTAL Y MICROFONO MODELO SBX1519BT</t>
  </si>
  <si>
    <t>CEC0657</t>
  </si>
  <si>
    <t>COMPUTADORA CORE I5 DE 3.2 GHZ 8 GB RAM, DISCO DE 1T</t>
  </si>
  <si>
    <t>CEC0658</t>
  </si>
  <si>
    <t>CEC0659</t>
  </si>
  <si>
    <t>CEC0660</t>
  </si>
  <si>
    <t>CEC0661</t>
  </si>
  <si>
    <t>COMPUTADORA CORE I3 DE 3.3 GHZ 4 GB RAM, DISCO DE 500 GB</t>
  </si>
  <si>
    <t>CEC0662</t>
  </si>
  <si>
    <t>CEC0663</t>
  </si>
  <si>
    <t>CEC0670</t>
  </si>
  <si>
    <t>ESCANER CANON DR-M160 II</t>
  </si>
  <si>
    <t>CEC0671</t>
  </si>
  <si>
    <t>CEC0672</t>
  </si>
  <si>
    <t>CEC0679</t>
  </si>
  <si>
    <t>ARCHIVERO VERTICAL 4 GAVETAS CHOCOLATE GRIS</t>
  </si>
  <si>
    <t>CECOP 37</t>
  </si>
  <si>
    <t>MITSUBISHI L200 PICKUP COLOR PLATA</t>
  </si>
  <si>
    <t>CEC0682</t>
  </si>
  <si>
    <t xml:space="preserve">EQUIPO DE REFRIGERACIÓN MINISPLIT 2.0 TONELADAS </t>
  </si>
  <si>
    <t>CEC0697</t>
  </si>
  <si>
    <t xml:space="preserve">TABLET IPAD PRO 9.7 WI-FI 32 GB </t>
  </si>
  <si>
    <t>CEC0698</t>
  </si>
  <si>
    <t>CEC0699</t>
  </si>
  <si>
    <t>ESCRITORIO PENINSULAR CON DOS GAVETAS NEGRO CAOBA</t>
  </si>
  <si>
    <t>CEC0700</t>
  </si>
  <si>
    <t>CEC0701</t>
  </si>
  <si>
    <t>CEC0702</t>
  </si>
  <si>
    <t>CEC0703</t>
  </si>
  <si>
    <t>ARCHIVERO HORIZONTAL DOS GAVETAS OFICIO</t>
  </si>
  <si>
    <t>CEC0704</t>
  </si>
  <si>
    <t>CEC0710</t>
  </si>
  <si>
    <t>ESCANER CANNON DR-C225</t>
  </si>
  <si>
    <t>CEC0711</t>
  </si>
  <si>
    <t>COMPUTADORA DE ESCRITORIO</t>
  </si>
  <si>
    <t>CEC0713</t>
  </si>
  <si>
    <t>CEC0717</t>
  </si>
  <si>
    <t>COMPUTADORA LAPTOP INSPIRON</t>
  </si>
  <si>
    <t>CEC0718</t>
  </si>
  <si>
    <t>CEC0719</t>
  </si>
  <si>
    <t>CÁMARA NIKON D750 24-120MM</t>
  </si>
  <si>
    <t>CEC0720</t>
  </si>
  <si>
    <t>LENTE PARA CÁMARA NIKKOR</t>
  </si>
  <si>
    <t>CEC0721</t>
  </si>
  <si>
    <t>CONJUNTO MODULAR  DE 1.8 X .75 X 1.85 CHOCOLATE</t>
  </si>
  <si>
    <t>CEC0725</t>
  </si>
  <si>
    <t>COMPUTADORA DE ESCRITORIO DELL INSPIRON AIO24-7459</t>
  </si>
  <si>
    <t>CEC0726</t>
  </si>
  <si>
    <t>CEC0727</t>
  </si>
  <si>
    <t>CEC0728</t>
  </si>
  <si>
    <t>COMPUTADORA PORTATIL DELL INSPIRON DDR3L</t>
  </si>
  <si>
    <t>CEC0729</t>
  </si>
  <si>
    <t>IMPRESORA MULTIFUNCIONAL  HP LASERJET PRO M277C6</t>
  </si>
  <si>
    <t>CEC0730</t>
  </si>
  <si>
    <t>CEC0733</t>
  </si>
  <si>
    <t>SOFÁ RECEPCIÓN DE 3 PLAZAS TAPIZADO EN PIEL COLOR NEGRO</t>
  </si>
  <si>
    <t>CEC0744</t>
  </si>
  <si>
    <t>FLASH SB-5000 AF SPEEDLIGHT</t>
  </si>
  <si>
    <t>CEC0745</t>
  </si>
  <si>
    <t>EQUIPO DE REFRIGERACIÓN MINISPLIT 1.5 TONELADAS</t>
  </si>
  <si>
    <t>CEC0746</t>
  </si>
  <si>
    <t>EQUIPO DE REFRIGERACIÓN MINISPLIT 1 TONELADAS</t>
  </si>
  <si>
    <t>CEC0747</t>
  </si>
  <si>
    <t>CEC0748</t>
  </si>
  <si>
    <t xml:space="preserve">COMPUTADORA PERSONAL LAPTOP ACER E5-523-98ES </t>
  </si>
  <si>
    <t>CEC0749</t>
  </si>
  <si>
    <t>IMPRESORA XEROX PHASER 6600DN COLOR</t>
  </si>
  <si>
    <t>CEC0750</t>
  </si>
  <si>
    <t>RELOJ CHECADOR ZKTECO MOD. X629-C</t>
  </si>
  <si>
    <t>CEC0751</t>
  </si>
  <si>
    <t>LIBRERO DE PISO CON PUERTAS INFERIORES PERLA / GRIS</t>
  </si>
  <si>
    <t>CEC0752</t>
  </si>
  <si>
    <t>CEC0753</t>
  </si>
  <si>
    <t>CEC0755</t>
  </si>
  <si>
    <t>SILLÓN EJECUTIVO REGENCY CON DESCANSA BRAZOS</t>
  </si>
  <si>
    <t>CEC0757</t>
  </si>
  <si>
    <t>MULTIFUNCIONAL HP COLOR LASERJET PRO M277DW</t>
  </si>
  <si>
    <t>CEC0758</t>
  </si>
  <si>
    <t>CEC0759</t>
  </si>
  <si>
    <t xml:space="preserve">COMPUTADORA ACER CORE I7 </t>
  </si>
  <si>
    <t>CEC0761</t>
  </si>
  <si>
    <t>CEC0762</t>
  </si>
  <si>
    <t>CEC0763</t>
  </si>
  <si>
    <t xml:space="preserve">COMPUTADORA ACER CORE I3 </t>
  </si>
  <si>
    <t>CEC0764</t>
  </si>
  <si>
    <t>CEC0765</t>
  </si>
  <si>
    <t>CECOP 39</t>
  </si>
  <si>
    <t>CHEVROLET S10 2017 BLANCO</t>
  </si>
  <si>
    <t>CECOP 40</t>
  </si>
  <si>
    <t>CECOP 41</t>
  </si>
  <si>
    <t>CECOP 42</t>
  </si>
  <si>
    <t>CECOP 43</t>
  </si>
  <si>
    <t>CEC0766</t>
  </si>
  <si>
    <t xml:space="preserve">COMPUTADORA ALL IN ONE </t>
  </si>
  <si>
    <t>CEC0767</t>
  </si>
  <si>
    <t>CEC0768</t>
  </si>
  <si>
    <t>IMPRESORA LASERJET PRO M176N</t>
  </si>
  <si>
    <t>CEC0769</t>
  </si>
  <si>
    <t>BARRA DE TRABAJO 2.20 X .60 CON 1 MÓDULO DE 3 GABINETES</t>
  </si>
  <si>
    <t>CEC0773</t>
  </si>
  <si>
    <t>BARRA DE TRABAJO 3.92 X .60 CON 1 MÓDULO DE 4 GABINETES</t>
  </si>
  <si>
    <t>CEC0774</t>
  </si>
  <si>
    <t>BARRA DE TRABAJO 3.60 X .60 CON 1 MÓDULO DE 4 GABINETES</t>
  </si>
  <si>
    <t>CEC0778</t>
  </si>
  <si>
    <t>CEC0779</t>
  </si>
  <si>
    <t>CEC0780</t>
  </si>
  <si>
    <t>CEC0781</t>
  </si>
  <si>
    <t>MULTIFUNCIONAL HP COLOR LASERJET PRO M477DW</t>
  </si>
  <si>
    <t>CEC0782</t>
  </si>
  <si>
    <t>EQUIPO DE REFRIGERACIÓN MINISPLIT 1 TONELADA</t>
  </si>
  <si>
    <t>CEC0783</t>
  </si>
  <si>
    <t>CEC0785</t>
  </si>
  <si>
    <t>CEC0786</t>
  </si>
  <si>
    <t>CEC0787</t>
  </si>
  <si>
    <t>MÓDULO DE TRABAJO DE 1.05 X 0.70 X 2.40 CON 4 ENTREPAÑOS</t>
  </si>
  <si>
    <t>CEC0788</t>
  </si>
  <si>
    <t>CEC0789</t>
  </si>
  <si>
    <t>CEC0790</t>
  </si>
  <si>
    <t>CEC0791</t>
  </si>
  <si>
    <t>MÓDULO DE TRABAJO DE 1.03 X 0.70 X 2.40 CON 4 ENTREPAÑOS</t>
  </si>
  <si>
    <t>CEC0796</t>
  </si>
  <si>
    <t>MÓDULO DE TRABAJO 1.05 X 0.70 X 2.05</t>
  </si>
  <si>
    <t>CEC0797</t>
  </si>
  <si>
    <t>CEC0798</t>
  </si>
  <si>
    <t>CEC0799</t>
  </si>
  <si>
    <t>CEC0800</t>
  </si>
  <si>
    <t>CEC0801</t>
  </si>
  <si>
    <t>CEC0802</t>
  </si>
  <si>
    <t>CEC0803</t>
  </si>
  <si>
    <t>CEC0804</t>
  </si>
  <si>
    <t>CEC0805</t>
  </si>
  <si>
    <t>CEC0806</t>
  </si>
  <si>
    <t>CEC0808</t>
  </si>
  <si>
    <t>CÁMARA DIGITAL LCD DE 3 PULGADAS</t>
  </si>
  <si>
    <t>CEC0810</t>
  </si>
  <si>
    <t>CEC0811</t>
  </si>
  <si>
    <t>SILLON EJECUTIVO NEGRO</t>
  </si>
  <si>
    <t>CEC0812</t>
  </si>
  <si>
    <t>PROYECTOR OPTOMA S31W VGA-HDM</t>
  </si>
  <si>
    <t>CEC0813</t>
  </si>
  <si>
    <t>COMPUTADORA GUIA SLIM</t>
  </si>
  <si>
    <t>CEC0814</t>
  </si>
  <si>
    <t>CEC0815</t>
  </si>
  <si>
    <t>CEC0816</t>
  </si>
  <si>
    <t>CEC0817</t>
  </si>
  <si>
    <t>CEC0818</t>
  </si>
  <si>
    <t>PROYECTOR 3200 LÚMENES</t>
  </si>
  <si>
    <t>CEC0819</t>
  </si>
  <si>
    <t>IMPRESORA DE GAFETES</t>
  </si>
  <si>
    <t>CEC0820</t>
  </si>
  <si>
    <t>CEC0821</t>
  </si>
  <si>
    <t>CEC0822</t>
  </si>
  <si>
    <t>CEC0823</t>
  </si>
  <si>
    <t>CEC0824</t>
  </si>
  <si>
    <t>CEC0825</t>
  </si>
  <si>
    <t>COMPUTADORA DE ESCRITORIO I5</t>
  </si>
  <si>
    <t>CEC0826</t>
  </si>
  <si>
    <t>CEC0827</t>
  </si>
  <si>
    <t>CEC0828</t>
  </si>
  <si>
    <t>CEC0829</t>
  </si>
  <si>
    <t>CEC0830</t>
  </si>
  <si>
    <t>CEC0831</t>
  </si>
  <si>
    <t>COMPUTADORA DE ESCRITORIO I3</t>
  </si>
  <si>
    <t>CEC0832</t>
  </si>
  <si>
    <t>CEC0833</t>
  </si>
  <si>
    <t>CEC0834</t>
  </si>
  <si>
    <t>CEC0835</t>
  </si>
  <si>
    <t>CEC0836</t>
  </si>
  <si>
    <t>CEC0837</t>
  </si>
  <si>
    <t>CEC0838</t>
  </si>
  <si>
    <t>CEC0839</t>
  </si>
  <si>
    <t>CEC0840</t>
  </si>
  <si>
    <t>CEC0841</t>
  </si>
  <si>
    <t>CEC0842</t>
  </si>
  <si>
    <t>CEC0843</t>
  </si>
  <si>
    <t>CEC0844</t>
  </si>
  <si>
    <t>CEC0845</t>
  </si>
  <si>
    <t>CEC0846</t>
  </si>
  <si>
    <t>ESTACIÓN TOTAL EQUIPO DE MEDICIÓN</t>
  </si>
  <si>
    <t>CEC0847</t>
  </si>
  <si>
    <t>MULTIFUNCIONAL XEROX ALTA LINK C8045_F</t>
  </si>
  <si>
    <t>CEC0848</t>
  </si>
  <si>
    <t>MULTIFUNCIONAL XEROX WORKCENTRE</t>
  </si>
  <si>
    <t>CEC0849</t>
  </si>
  <si>
    <t>CEC0850</t>
  </si>
  <si>
    <t>CEC0851</t>
  </si>
  <si>
    <t>CEC0852</t>
  </si>
  <si>
    <t>MULTIFUNCIONAL XEROX VERSALINK  C7025</t>
  </si>
  <si>
    <t>CEC0853</t>
  </si>
  <si>
    <t>CECOP 50</t>
  </si>
  <si>
    <t>MITSUBISHI L200 PICK UP COLOR BLANCO</t>
  </si>
  <si>
    <t>CECOP 51</t>
  </si>
  <si>
    <t>CEC0854</t>
  </si>
  <si>
    <t>CEC0855</t>
  </si>
  <si>
    <t>CEC0856</t>
  </si>
  <si>
    <t>CEC0857</t>
  </si>
  <si>
    <t>CEC0858</t>
  </si>
  <si>
    <t>CEC0859</t>
  </si>
  <si>
    <t>CEC0860</t>
  </si>
  <si>
    <t>CEC0861</t>
  </si>
  <si>
    <t>CEC0862</t>
  </si>
  <si>
    <t>CEC0863</t>
  </si>
  <si>
    <t>PC ESCRITORIO</t>
  </si>
  <si>
    <t>EQUIPO DE COMPUTOS PORTATILES</t>
  </si>
  <si>
    <t>CONMUTADOR</t>
  </si>
  <si>
    <t>ESCRITORIO</t>
  </si>
  <si>
    <t>E206K01</t>
  </si>
  <si>
    <t>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</si>
</sst>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"/>
      <name val="Arial"/>
      <family val="2"/>
    </font>
    <font>
      <sz val="10"/>
      <color theme="1"/>
      <name val="Verdana"/>
      <family val="2"/>
    </font>
    <font>
      <vertAlign val="superscript"/>
      <sz val="10"/>
      <color theme="1"/>
      <name val="Symbol"/>
      <family val="1"/>
      <charset val="2"/>
    </font>
    <font>
      <vertAlign val="superscript"/>
      <sz val="9"/>
      <color theme="1"/>
      <name val="Arial"/>
      <family val="2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9" tint="0.39997558519241921"/>
      <name val="Calibri"/>
      <family val="2"/>
      <scheme val="minor"/>
    </font>
    <font>
      <b/>
      <i/>
      <sz val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397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3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2" fillId="6" borderId="6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justify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6" fillId="0" borderId="0" xfId="0" applyFont="1" applyAlignment="1">
      <alignment horizontal="center" vertical="center"/>
    </xf>
    <xf numFmtId="0" fontId="56" fillId="0" borderId="9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8" fillId="6" borderId="9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left" vertical="center" wrapText="1" indent="5"/>
    </xf>
    <xf numFmtId="0" fontId="59" fillId="0" borderId="7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5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8" fillId="6" borderId="3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5"/>
    </xf>
    <xf numFmtId="0" fontId="59" fillId="0" borderId="6" xfId="0" applyFont="1" applyBorder="1" applyAlignment="1">
      <alignment horizontal="justify" vertical="center"/>
    </xf>
    <xf numFmtId="0" fontId="58" fillId="0" borderId="6" xfId="0" applyFont="1" applyBorder="1" applyAlignment="1">
      <alignment horizontal="left" vertical="center" indent="1"/>
    </xf>
    <xf numFmtId="0" fontId="59" fillId="0" borderId="9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 indent="1"/>
    </xf>
    <xf numFmtId="0" fontId="58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40" fillId="0" borderId="0" xfId="0" applyFont="1"/>
    <xf numFmtId="0" fontId="59" fillId="0" borderId="6" xfId="0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/>
    </xf>
    <xf numFmtId="0" fontId="59" fillId="0" borderId="9" xfId="0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>
      <alignment horizontal="right" vertical="center" wrapText="1"/>
    </xf>
    <xf numFmtId="43" fontId="59" fillId="0" borderId="9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8" fillId="0" borderId="51" xfId="0" applyFont="1" applyBorder="1" applyAlignment="1">
      <alignment vertical="center"/>
    </xf>
    <xf numFmtId="43" fontId="59" fillId="0" borderId="6" xfId="0" applyNumberFormat="1" applyFont="1" applyBorder="1" applyAlignment="1">
      <alignment horizontal="right" vertical="center"/>
    </xf>
    <xf numFmtId="43" fontId="59" fillId="0" borderId="9" xfId="0" applyNumberFormat="1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  <protection locked="0"/>
    </xf>
    <xf numFmtId="43" fontId="59" fillId="0" borderId="9" xfId="0" applyNumberFormat="1" applyFont="1" applyBorder="1" applyAlignment="1" applyProtection="1">
      <alignment horizontal="right" vertical="center"/>
      <protection locked="0"/>
    </xf>
    <xf numFmtId="43" fontId="59" fillId="6" borderId="6" xfId="0" applyNumberFormat="1" applyFont="1" applyFill="1" applyBorder="1" applyAlignment="1" applyProtection="1">
      <alignment horizontal="right" vertical="center"/>
    </xf>
    <xf numFmtId="43" fontId="59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0" borderId="8" xfId="0" applyFont="1" applyBorder="1" applyAlignment="1">
      <alignment horizontal="left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8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vertical="center"/>
    </xf>
    <xf numFmtId="43" fontId="69" fillId="0" borderId="4" xfId="0" applyNumberFormat="1" applyFont="1" applyBorder="1" applyAlignment="1">
      <alignment vertical="center"/>
    </xf>
    <xf numFmtId="43" fontId="69" fillId="0" borderId="6" xfId="0" applyNumberFormat="1" applyFont="1" applyBorder="1" applyAlignment="1">
      <alignment vertical="center"/>
    </xf>
    <xf numFmtId="43" fontId="69" fillId="0" borderId="4" xfId="0" applyNumberFormat="1" applyFont="1" applyBorder="1" applyAlignment="1" applyProtection="1">
      <alignment vertical="center"/>
      <protection locked="0"/>
    </xf>
    <xf numFmtId="43" fontId="69" fillId="0" borderId="4" xfId="0" applyNumberFormat="1" applyFont="1" applyBorder="1" applyAlignment="1" applyProtection="1">
      <alignment vertical="center"/>
    </xf>
    <xf numFmtId="43" fontId="68" fillId="0" borderId="4" xfId="0" applyNumberFormat="1" applyFont="1" applyBorder="1" applyAlignment="1" applyProtection="1">
      <alignment vertical="center"/>
    </xf>
    <xf numFmtId="0" fontId="68" fillId="0" borderId="9" xfId="0" applyFont="1" applyFill="1" applyBorder="1" applyAlignment="1">
      <alignment horizontal="center" vertical="center" wrapText="1"/>
    </xf>
    <xf numFmtId="43" fontId="58" fillId="0" borderId="4" xfId="0" applyNumberFormat="1" applyFont="1" applyBorder="1" applyAlignment="1">
      <alignment horizontal="right" wrapText="1"/>
    </xf>
    <xf numFmtId="43" fontId="58" fillId="0" borderId="6" xfId="0" applyNumberFormat="1" applyFont="1" applyBorder="1" applyAlignment="1">
      <alignment horizontal="right" wrapText="1"/>
    </xf>
    <xf numFmtId="43" fontId="58" fillId="0" borderId="4" xfId="0" applyNumberFormat="1" applyFont="1" applyBorder="1" applyAlignment="1" applyProtection="1">
      <alignment horizontal="right" wrapText="1"/>
      <protection locked="0"/>
    </xf>
    <xf numFmtId="43" fontId="58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9" fillId="0" borderId="8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justify"/>
    </xf>
    <xf numFmtId="43" fontId="69" fillId="0" borderId="13" xfId="0" applyNumberFormat="1" applyFont="1" applyBorder="1" applyAlignment="1" applyProtection="1">
      <alignment vertical="center"/>
      <protection locked="0"/>
    </xf>
    <xf numFmtId="43" fontId="69" fillId="0" borderId="13" xfId="0" applyNumberFormat="1" applyFont="1" applyBorder="1" applyAlignment="1" applyProtection="1">
      <alignment vertical="center"/>
    </xf>
    <xf numFmtId="43" fontId="69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3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59" fillId="0" borderId="9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6" borderId="6" xfId="0" applyNumberFormat="1" applyFont="1" applyFill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41" fontId="59" fillId="2" borderId="6" xfId="0" applyNumberFormat="1" applyFont="1" applyFill="1" applyBorder="1" applyAlignment="1" applyProtection="1">
      <alignment vertical="center" wrapText="1"/>
    </xf>
    <xf numFmtId="41" fontId="59" fillId="0" borderId="6" xfId="0" applyNumberFormat="1" applyFont="1" applyFill="1" applyBorder="1" applyAlignment="1">
      <alignment horizontal="right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43" fontId="5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0" fillId="0" borderId="0" xfId="0" applyFont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0" fontId="65" fillId="0" borderId="3" xfId="0" applyFont="1" applyBorder="1" applyAlignment="1">
      <alignment horizontal="center" vertical="center"/>
    </xf>
    <xf numFmtId="43" fontId="59" fillId="0" borderId="4" xfId="0" applyNumberFormat="1" applyFont="1" applyBorder="1" applyAlignment="1" applyProtection="1">
      <alignment horizontal="right" vertical="center"/>
      <protection locked="0"/>
    </xf>
    <xf numFmtId="43" fontId="59" fillId="0" borderId="4" xfId="0" applyNumberFormat="1" applyFont="1" applyBorder="1" applyAlignment="1" applyProtection="1">
      <alignment horizontal="right" vertical="center"/>
    </xf>
    <xf numFmtId="0" fontId="59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0" borderId="6" xfId="0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4" fillId="0" borderId="13" xfId="0" applyFont="1" applyBorder="1" applyAlignment="1">
      <alignment horizontal="justify" vertical="center" wrapText="1"/>
    </xf>
    <xf numFmtId="0" fontId="74" fillId="0" borderId="9" xfId="0" applyFont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4" fillId="6" borderId="9" xfId="0" applyFont="1" applyFill="1" applyBorder="1" applyAlignment="1">
      <alignment horizontal="justify" vertical="center" wrapText="1"/>
    </xf>
    <xf numFmtId="0" fontId="74" fillId="6" borderId="6" xfId="0" applyFont="1" applyFill="1" applyBorder="1" applyAlignment="1">
      <alignment horizontal="justify" vertical="center" wrapText="1"/>
    </xf>
    <xf numFmtId="0" fontId="7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69" fillId="0" borderId="5" xfId="0" applyFont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6" fillId="0" borderId="58" xfId="0" applyFont="1" applyBorder="1" applyAlignment="1">
      <alignment horizontal="justify" vertical="center"/>
    </xf>
    <xf numFmtId="0" fontId="56" fillId="0" borderId="59" xfId="0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43" fontId="56" fillId="0" borderId="59" xfId="12" applyFont="1" applyBorder="1" applyAlignment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 wrapText="1"/>
    </xf>
    <xf numFmtId="0" fontId="56" fillId="2" borderId="59" xfId="0" applyFont="1" applyFill="1" applyBorder="1" applyAlignment="1" applyProtection="1">
      <alignment horizontal="center" vertical="center"/>
    </xf>
    <xf numFmtId="43" fontId="56" fillId="0" borderId="59" xfId="12" applyFont="1" applyBorder="1" applyAlignment="1">
      <alignment horizontal="center" vertical="center"/>
    </xf>
    <xf numFmtId="0" fontId="76" fillId="0" borderId="58" xfId="0" applyFont="1" applyBorder="1" applyAlignment="1">
      <alignment horizontal="justify" vertical="center"/>
    </xf>
    <xf numFmtId="43" fontId="65" fillId="0" borderId="59" xfId="12" applyFont="1" applyBorder="1" applyAlignment="1" applyProtection="1">
      <alignment horizontal="center" vertical="center" wrapText="1"/>
      <protection locked="0"/>
    </xf>
    <xf numFmtId="0" fontId="65" fillId="2" borderId="59" xfId="0" applyFont="1" applyFill="1" applyBorder="1" applyAlignment="1" applyProtection="1">
      <alignment horizontal="center" vertical="center" wrapText="1"/>
    </xf>
    <xf numFmtId="0" fontId="65" fillId="2" borderId="59" xfId="0" applyFont="1" applyFill="1" applyBorder="1" applyAlignment="1" applyProtection="1">
      <alignment horizontal="center" vertical="center"/>
    </xf>
    <xf numFmtId="0" fontId="56" fillId="0" borderId="59" xfId="0" applyFont="1" applyBorder="1" applyAlignment="1">
      <alignment horizontal="justify" vertical="center" wrapText="1"/>
    </xf>
    <xf numFmtId="0" fontId="56" fillId="0" borderId="59" xfId="0" applyFont="1" applyBorder="1" applyAlignment="1">
      <alignment horizontal="justify" vertical="center"/>
    </xf>
    <xf numFmtId="0" fontId="56" fillId="2" borderId="59" xfId="0" applyFont="1" applyFill="1" applyBorder="1" applyAlignment="1">
      <alignment horizontal="center" vertical="center" wrapText="1"/>
    </xf>
    <xf numFmtId="0" fontId="56" fillId="2" borderId="59" xfId="0" applyFont="1" applyFill="1" applyBorder="1" applyAlignment="1">
      <alignment horizontal="center" vertical="center"/>
    </xf>
    <xf numFmtId="0" fontId="65" fillId="2" borderId="59" xfId="0" applyFont="1" applyFill="1" applyBorder="1" applyAlignment="1">
      <alignment horizontal="center" vertical="center" wrapText="1"/>
    </xf>
    <xf numFmtId="0" fontId="65" fillId="2" borderId="59" xfId="0" applyFont="1" applyFill="1" applyBorder="1" applyAlignment="1">
      <alignment horizontal="center" vertical="center"/>
    </xf>
    <xf numFmtId="43" fontId="65" fillId="0" borderId="59" xfId="12" applyFont="1" applyBorder="1" applyAlignment="1" applyProtection="1">
      <alignment horizontal="center" vertical="center"/>
      <protection locked="0"/>
    </xf>
    <xf numFmtId="0" fontId="65" fillId="0" borderId="59" xfId="0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4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79" fillId="0" borderId="0" xfId="0" applyFont="1" applyBorder="1" applyAlignment="1" applyProtection="1">
      <alignment horizontal="center" vertical="center"/>
      <protection locked="0"/>
    </xf>
    <xf numFmtId="0" fontId="80" fillId="0" borderId="0" xfId="0" applyFont="1" applyBorder="1" applyAlignment="1" applyProtection="1">
      <alignment horizontal="left" vertical="center"/>
      <protection locked="0"/>
    </xf>
    <xf numFmtId="4" fontId="80" fillId="0" borderId="0" xfId="0" applyNumberFormat="1" applyFont="1" applyBorder="1" applyAlignment="1" applyProtection="1">
      <alignment horizontal="right" vertical="center" wrapText="1"/>
      <protection locked="0"/>
    </xf>
    <xf numFmtId="4" fontId="80" fillId="0" borderId="0" xfId="0" applyNumberFormat="1" applyFont="1" applyBorder="1" applyAlignment="1" applyProtection="1">
      <alignment vertical="center"/>
      <protection locked="0"/>
    </xf>
    <xf numFmtId="0" fontId="83" fillId="0" borderId="0" xfId="0" applyFont="1" applyAlignment="1" applyProtection="1">
      <alignment vertical="center"/>
      <protection locked="0"/>
    </xf>
    <xf numFmtId="0" fontId="80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5" fillId="10" borderId="24" xfId="0" applyFont="1" applyFill="1" applyBorder="1" applyAlignment="1">
      <alignment horizontal="center" vertical="center" textRotation="90" wrapText="1"/>
    </xf>
    <xf numFmtId="0" fontId="85" fillId="10" borderId="23" xfId="0" applyFont="1" applyFill="1" applyBorder="1" applyAlignment="1">
      <alignment horizontal="center" vertical="center" textRotation="90" wrapText="1"/>
    </xf>
    <xf numFmtId="0" fontId="85" fillId="10" borderId="63" xfId="0" applyFont="1" applyFill="1" applyBorder="1" applyAlignment="1">
      <alignment horizontal="center" vertical="center" textRotation="90" wrapText="1"/>
    </xf>
    <xf numFmtId="0" fontId="85" fillId="10" borderId="64" xfId="0" applyFont="1" applyFill="1" applyBorder="1" applyAlignment="1">
      <alignment horizontal="center" vertical="center" textRotation="90" wrapText="1"/>
    </xf>
    <xf numFmtId="0" fontId="57" fillId="11" borderId="65" xfId="0" applyFont="1" applyFill="1" applyBorder="1" applyAlignment="1">
      <alignment horizontal="center" vertical="center" textRotation="90" wrapText="1"/>
    </xf>
    <xf numFmtId="0" fontId="57" fillId="11" borderId="23" xfId="0" applyFont="1" applyFill="1" applyBorder="1" applyAlignment="1">
      <alignment horizontal="center" vertical="center" textRotation="90" wrapText="1"/>
    </xf>
    <xf numFmtId="0" fontId="57" fillId="11" borderId="64" xfId="0" applyFont="1" applyFill="1" applyBorder="1" applyAlignment="1">
      <alignment horizontal="center" vertical="center" textRotation="90" wrapText="1"/>
    </xf>
    <xf numFmtId="0" fontId="57" fillId="12" borderId="24" xfId="0" applyFont="1" applyFill="1" applyBorder="1" applyAlignment="1">
      <alignment horizontal="center" vertical="center" textRotation="90" wrapText="1"/>
    </xf>
    <xf numFmtId="0" fontId="57" fillId="12" borderId="64" xfId="0" applyFont="1" applyFill="1" applyBorder="1" applyAlignment="1">
      <alignment horizontal="center" vertical="center" textRotation="90" wrapText="1"/>
    </xf>
    <xf numFmtId="0" fontId="57" fillId="8" borderId="24" xfId="0" applyFont="1" applyFill="1" applyBorder="1" applyAlignment="1">
      <alignment horizontal="center" vertical="center" textRotation="90"/>
    </xf>
    <xf numFmtId="0" fontId="57" fillId="8" borderId="23" xfId="0" applyFont="1" applyFill="1" applyBorder="1" applyAlignment="1">
      <alignment horizontal="center" vertical="center" textRotation="90"/>
    </xf>
    <xf numFmtId="0" fontId="57" fillId="13" borderId="23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/>
    </xf>
    <xf numFmtId="0" fontId="57" fillId="13" borderId="64" xfId="0" applyFont="1" applyFill="1" applyBorder="1" applyAlignment="1">
      <alignment horizontal="center" vertical="center" textRotation="90" wrapText="1"/>
    </xf>
    <xf numFmtId="0" fontId="86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7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8" fillId="0" borderId="0" xfId="13" applyFont="1" applyFill="1" applyBorder="1" applyAlignment="1">
      <alignment horizontal="left"/>
    </xf>
    <xf numFmtId="49" fontId="89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0" fillId="0" borderId="0" xfId="13" applyNumberFormat="1" applyFont="1" applyFill="1" applyBorder="1" applyAlignment="1">
      <alignment vertical="top"/>
    </xf>
    <xf numFmtId="49" fontId="90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89" fillId="2" borderId="19" xfId="13" applyNumberFormat="1" applyFont="1" applyFill="1" applyBorder="1" applyAlignment="1">
      <alignment horizontal="centerContinuous" wrapText="1"/>
    </xf>
    <xf numFmtId="1" fontId="89" fillId="2" borderId="19" xfId="13" applyNumberFormat="1" applyFont="1" applyFill="1" applyBorder="1" applyAlignment="1">
      <alignment horizontal="centerContinuous"/>
    </xf>
    <xf numFmtId="49" fontId="89" fillId="2" borderId="19" xfId="13" applyNumberFormat="1" applyFont="1" applyFill="1" applyBorder="1" applyAlignment="1">
      <alignment horizontal="centerContinuous"/>
    </xf>
    <xf numFmtId="0" fontId="89" fillId="2" borderId="19" xfId="13" applyFont="1" applyFill="1" applyBorder="1" applyAlignment="1">
      <alignment horizontal="center" wrapText="1"/>
    </xf>
    <xf numFmtId="1" fontId="90" fillId="2" borderId="19" xfId="13" applyNumberFormat="1" applyFont="1" applyFill="1" applyBorder="1" applyAlignment="1" applyProtection="1">
      <alignment horizontal="center"/>
      <protection locked="0"/>
    </xf>
    <xf numFmtId="1" fontId="90" fillId="2" borderId="19" xfId="13" applyNumberFormat="1" applyFont="1" applyFill="1" applyBorder="1" applyAlignment="1" applyProtection="1">
      <alignment horizontal="center" wrapText="1"/>
      <protection locked="0"/>
    </xf>
    <xf numFmtId="0" fontId="90" fillId="2" borderId="19" xfId="13" applyFont="1" applyFill="1" applyBorder="1" applyAlignment="1">
      <alignment horizontal="center" wrapText="1"/>
    </xf>
    <xf numFmtId="0" fontId="90" fillId="0" borderId="66" xfId="13" applyFont="1" applyFill="1" applyBorder="1" applyAlignment="1">
      <alignment horizontal="center" vertical="top" wrapText="1"/>
    </xf>
    <xf numFmtId="49" fontId="90" fillId="0" borderId="60" xfId="13" applyNumberFormat="1" applyFont="1" applyFill="1" applyBorder="1" applyAlignment="1">
      <alignment horizontal="center" vertical="top" wrapText="1"/>
    </xf>
    <xf numFmtId="49" fontId="90" fillId="0" borderId="32" xfId="13" applyNumberFormat="1" applyFont="1" applyFill="1" applyBorder="1" applyAlignment="1">
      <alignment horizontal="center" vertical="top" wrapText="1"/>
    </xf>
    <xf numFmtId="1" fontId="90" fillId="0" borderId="32" xfId="13" applyNumberFormat="1" applyFont="1" applyFill="1" applyBorder="1" applyAlignment="1" applyProtection="1">
      <alignment horizontal="center" vertical="top"/>
      <protection locked="0"/>
    </xf>
    <xf numFmtId="1" fontId="90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0" fillId="0" borderId="36" xfId="13" applyFont="1" applyFill="1" applyBorder="1" applyAlignment="1">
      <alignment horizontal="center" vertical="top" wrapText="1"/>
    </xf>
    <xf numFmtId="0" fontId="90" fillId="0" borderId="19" xfId="13" applyFont="1" applyFill="1" applyBorder="1" applyAlignment="1">
      <alignment horizontal="center" vertical="top" wrapText="1"/>
    </xf>
    <xf numFmtId="0" fontId="91" fillId="0" borderId="19" xfId="1" applyFont="1" applyFill="1" applyBorder="1" applyAlignment="1">
      <alignment vertical="top"/>
    </xf>
    <xf numFmtId="2" fontId="92" fillId="0" borderId="19" xfId="6" quotePrefix="1" applyNumberFormat="1" applyFont="1" applyFill="1" applyBorder="1" applyAlignment="1">
      <alignment horizontal="left" vertical="top" wrapText="1"/>
    </xf>
    <xf numFmtId="0" fontId="93" fillId="0" borderId="0" xfId="1" applyFont="1" applyFill="1" applyBorder="1" applyAlignment="1">
      <alignment vertical="top"/>
    </xf>
    <xf numFmtId="0" fontId="91" fillId="0" borderId="19" xfId="0" applyFont="1" applyFill="1" applyBorder="1" applyAlignment="1">
      <alignment vertical="top"/>
    </xf>
    <xf numFmtId="2" fontId="90" fillId="0" borderId="19" xfId="1" applyNumberFormat="1" applyFont="1" applyFill="1" applyBorder="1" applyAlignment="1">
      <alignment horizontal="left" vertical="top"/>
    </xf>
    <xf numFmtId="2" fontId="90" fillId="0" borderId="19" xfId="6" applyNumberFormat="1" applyFont="1" applyFill="1" applyBorder="1" applyAlignment="1">
      <alignment horizontal="left" vertical="top"/>
    </xf>
    <xf numFmtId="49" fontId="90" fillId="0" borderId="0" xfId="1" applyNumberFormat="1" applyFont="1" applyFill="1" applyBorder="1" applyAlignment="1">
      <alignment horizontal="center" vertical="top"/>
    </xf>
    <xf numFmtId="0" fontId="90" fillId="0" borderId="0" xfId="1" applyFont="1" applyFill="1" applyBorder="1" applyAlignment="1">
      <alignment vertical="top"/>
    </xf>
    <xf numFmtId="0" fontId="90" fillId="0" borderId="0" xfId="1" applyFont="1" applyFill="1" applyBorder="1" applyAlignment="1">
      <alignment horizontal="center" vertical="top"/>
    </xf>
    <xf numFmtId="49" fontId="96" fillId="0" borderId="0" xfId="1" applyNumberFormat="1" applyFont="1" applyFill="1" applyBorder="1" applyAlignment="1">
      <alignment horizontal="left" vertical="top"/>
    </xf>
    <xf numFmtId="0" fontId="93" fillId="0" borderId="0" xfId="1" applyFont="1" applyFill="1" applyBorder="1" applyAlignment="1">
      <alignment horizontal="center" vertical="top"/>
    </xf>
    <xf numFmtId="49" fontId="93" fillId="0" borderId="0" xfId="1" applyNumberFormat="1" applyFont="1" applyFill="1" applyBorder="1" applyAlignment="1">
      <alignment horizontal="center" vertical="top"/>
    </xf>
    <xf numFmtId="0" fontId="97" fillId="0" borderId="0" xfId="0" applyFont="1"/>
    <xf numFmtId="0" fontId="0" fillId="0" borderId="0" xfId="0" applyBorder="1" applyAlignment="1"/>
    <xf numFmtId="0" fontId="98" fillId="4" borderId="19" xfId="0" applyFont="1" applyFill="1" applyBorder="1" applyAlignment="1">
      <alignment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3" fontId="98" fillId="4" borderId="19" xfId="0" applyNumberFormat="1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readingOrder="1"/>
    </xf>
    <xf numFmtId="0" fontId="98" fillId="4" borderId="19" xfId="0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wrapText="1"/>
    </xf>
    <xf numFmtId="0" fontId="98" fillId="4" borderId="19" xfId="0" applyFont="1" applyFill="1" applyBorder="1" applyAlignment="1">
      <alignment horizontal="justify" vertical="center" wrapText="1"/>
    </xf>
    <xf numFmtId="0" fontId="98" fillId="4" borderId="19" xfId="0" applyFont="1" applyFill="1" applyBorder="1" applyAlignment="1">
      <alignment horizontal="left" vertical="center" wrapText="1" readingOrder="1"/>
    </xf>
    <xf numFmtId="0" fontId="99" fillId="4" borderId="19" xfId="0" applyFont="1" applyFill="1" applyBorder="1" applyAlignment="1">
      <alignment horizontal="center" vertical="center"/>
    </xf>
    <xf numFmtId="0" fontId="98" fillId="4" borderId="19" xfId="0" applyFont="1" applyFill="1" applyBorder="1" applyAlignment="1">
      <alignment wrapText="1"/>
    </xf>
    <xf numFmtId="0" fontId="99" fillId="4" borderId="19" xfId="0" applyFont="1" applyFill="1" applyBorder="1" applyAlignment="1">
      <alignment wrapText="1"/>
    </xf>
    <xf numFmtId="0" fontId="88" fillId="4" borderId="19" xfId="0" applyFont="1" applyFill="1" applyBorder="1" applyAlignment="1">
      <alignment horizontal="center" vertical="top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1" fillId="4" borderId="19" xfId="0" applyFont="1" applyFill="1" applyBorder="1" applyAlignment="1">
      <alignment horizontal="center" vertical="center" wrapText="1" readingOrder="1"/>
    </xf>
    <xf numFmtId="0" fontId="102" fillId="0" borderId="0" xfId="0" applyFont="1"/>
    <xf numFmtId="0" fontId="103" fillId="0" borderId="19" xfId="0" applyFont="1" applyBorder="1" applyAlignment="1">
      <alignment horizontal="justify" vertical="center"/>
    </xf>
    <xf numFmtId="0" fontId="104" fillId="0" borderId="19" xfId="0" applyFont="1" applyBorder="1" applyAlignment="1">
      <alignment horizontal="justify" vertical="center"/>
    </xf>
    <xf numFmtId="0" fontId="105" fillId="0" borderId="19" xfId="0" applyFont="1" applyBorder="1" applyAlignment="1">
      <alignment horizontal="justify" vertical="center"/>
    </xf>
    <xf numFmtId="0" fontId="74" fillId="0" borderId="13" xfId="0" applyFont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17" xfId="0" applyNumberFormat="1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12" fillId="0" borderId="0" xfId="0" applyNumberFormat="1" applyFont="1" applyProtection="1">
      <protection locked="0"/>
    </xf>
    <xf numFmtId="43" fontId="25" fillId="9" borderId="6" xfId="0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justify" vertical="top" wrapText="1"/>
    </xf>
    <xf numFmtId="8" fontId="23" fillId="0" borderId="19" xfId="0" applyNumberFormat="1" applyFont="1" applyBorder="1" applyAlignment="1">
      <alignment horizontal="justify" vertical="center" wrapText="1"/>
    </xf>
    <xf numFmtId="3" fontId="1" fillId="0" borderId="19" xfId="0" applyNumberFormat="1" applyFont="1" applyFill="1" applyBorder="1" applyAlignment="1" applyProtection="1">
      <alignment horizontal="right" vertical="center" wrapText="1"/>
    </xf>
    <xf numFmtId="9" fontId="23" fillId="0" borderId="19" xfId="6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left" vertical="top" wrapText="1" indent="2"/>
    </xf>
    <xf numFmtId="8" fontId="1" fillId="0" borderId="19" xfId="0" applyNumberFormat="1" applyFont="1" applyBorder="1" applyAlignment="1">
      <alignment horizontal="justify" vertical="center" wrapText="1"/>
    </xf>
    <xf numFmtId="0" fontId="1" fillId="0" borderId="19" xfId="0" applyFont="1" applyBorder="1" applyAlignment="1">
      <alignment horizontal="left" vertical="top" wrapText="1" indent="3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right" vertical="center" indent="1"/>
    </xf>
    <xf numFmtId="0" fontId="5" fillId="0" borderId="19" xfId="0" applyFont="1" applyBorder="1" applyAlignment="1">
      <alignment vertical="center"/>
    </xf>
    <xf numFmtId="8" fontId="5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horizontal="right" vertical="center" indent="1"/>
    </xf>
    <xf numFmtId="0" fontId="6" fillId="0" borderId="19" xfId="0" applyFont="1" applyBorder="1" applyAlignment="1">
      <alignment vertical="center"/>
    </xf>
    <xf numFmtId="8" fontId="6" fillId="0" borderId="19" xfId="0" applyNumberFormat="1" applyFont="1" applyBorder="1" applyAlignment="1">
      <alignment vertical="center"/>
    </xf>
    <xf numFmtId="3" fontId="3" fillId="0" borderId="19" xfId="0" applyNumberFormat="1" applyFont="1" applyFill="1" applyBorder="1" applyAlignment="1" applyProtection="1">
      <alignment horizontal="right" vertical="center" wrapText="1"/>
    </xf>
    <xf numFmtId="9" fontId="67" fillId="0" borderId="19" xfId="6" applyFont="1" applyBorder="1" applyAlignment="1">
      <alignment horizontal="center" vertical="center" wrapText="1"/>
    </xf>
    <xf numFmtId="0" fontId="6" fillId="0" borderId="0" xfId="0" applyFont="1"/>
    <xf numFmtId="8" fontId="58" fillId="0" borderId="4" xfId="0" applyNumberFormat="1" applyFont="1" applyBorder="1" applyAlignment="1" applyProtection="1">
      <alignment horizontal="right" wrapText="1"/>
      <protection locked="0"/>
    </xf>
    <xf numFmtId="8" fontId="58" fillId="0" borderId="6" xfId="0" applyNumberFormat="1" applyFont="1" applyBorder="1" applyAlignment="1" applyProtection="1">
      <alignment horizontal="right" wrapText="1"/>
      <protection locked="0"/>
    </xf>
    <xf numFmtId="0" fontId="33" fillId="14" borderId="14" xfId="0" applyFont="1" applyFill="1" applyBorder="1" applyAlignment="1" applyProtection="1">
      <alignment horizontal="center" vertical="center"/>
      <protection locked="0"/>
    </xf>
    <xf numFmtId="4" fontId="113" fillId="0" borderId="19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4" fontId="5" fillId="0" borderId="0" xfId="0" applyNumberFormat="1" applyFont="1"/>
    <xf numFmtId="0" fontId="37" fillId="0" borderId="19" xfId="0" applyFont="1" applyFill="1" applyBorder="1" applyAlignment="1">
      <alignment horizontal="center" vertical="center"/>
    </xf>
    <xf numFmtId="4" fontId="33" fillId="0" borderId="17" xfId="0" applyNumberFormat="1" applyFont="1" applyBorder="1" applyAlignment="1" applyProtection="1">
      <alignment horizontal="center" vertical="center"/>
      <protection locked="0"/>
    </xf>
    <xf numFmtId="43" fontId="33" fillId="2" borderId="32" xfId="12" applyFont="1" applyFill="1" applyBorder="1" applyAlignment="1">
      <alignment vertical="center"/>
    </xf>
    <xf numFmtId="8" fontId="0" fillId="0" borderId="0" xfId="0" applyNumberFormat="1"/>
    <xf numFmtId="7" fontId="114" fillId="16" borderId="0" xfId="0" applyNumberFormat="1" applyFont="1" applyFill="1" applyAlignment="1">
      <alignment horizontal="right" vertical="top" wrapText="1"/>
    </xf>
    <xf numFmtId="0" fontId="53" fillId="0" borderId="19" xfId="0" applyFont="1" applyBorder="1"/>
    <xf numFmtId="8" fontId="112" fillId="0" borderId="0" xfId="0" applyNumberFormat="1" applyFont="1"/>
    <xf numFmtId="0" fontId="112" fillId="0" borderId="0" xfId="0" applyFont="1"/>
    <xf numFmtId="0" fontId="115" fillId="14" borderId="0" xfId="0" applyFont="1" applyFill="1"/>
    <xf numFmtId="8" fontId="115" fillId="14" borderId="0" xfId="0" applyNumberFormat="1" applyFont="1" applyFill="1"/>
    <xf numFmtId="0" fontId="115" fillId="17" borderId="0" xfId="0" applyFont="1" applyFill="1"/>
    <xf numFmtId="8" fontId="115" fillId="17" borderId="0" xfId="0" applyNumberFormat="1" applyFont="1" applyFill="1"/>
    <xf numFmtId="0" fontId="115" fillId="0" borderId="0" xfId="0" applyFont="1"/>
    <xf numFmtId="0" fontId="75" fillId="0" borderId="19" xfId="0" applyFont="1" applyBorder="1" applyAlignment="1">
      <alignment vertical="center"/>
    </xf>
    <xf numFmtId="0" fontId="75" fillId="0" borderId="19" xfId="0" applyFont="1" applyFill="1" applyBorder="1" applyAlignment="1">
      <alignment vertical="center"/>
    </xf>
    <xf numFmtId="4" fontId="75" fillId="0" borderId="19" xfId="0" applyNumberFormat="1" applyFont="1" applyBorder="1" applyAlignment="1">
      <alignment vertical="center"/>
    </xf>
    <xf numFmtId="0" fontId="116" fillId="0" borderId="19" xfId="0" applyFont="1" applyFill="1" applyBorder="1" applyAlignment="1">
      <alignment vertical="center"/>
    </xf>
    <xf numFmtId="4" fontId="75" fillId="0" borderId="19" xfId="0" applyNumberFormat="1" applyFont="1" applyFill="1" applyBorder="1" applyAlignment="1">
      <alignment vertical="center"/>
    </xf>
    <xf numFmtId="0" fontId="12" fillId="0" borderId="19" xfId="0" applyFont="1" applyBorder="1" applyAlignment="1"/>
    <xf numFmtId="4" fontId="12" fillId="0" borderId="19" xfId="0" applyNumberFormat="1" applyFont="1" applyBorder="1" applyAlignment="1"/>
    <xf numFmtId="43" fontId="104" fillId="0" borderId="19" xfId="12" applyFont="1" applyBorder="1" applyAlignment="1">
      <alignment horizontal="justify" vertical="center"/>
    </xf>
    <xf numFmtId="43" fontId="0" fillId="0" borderId="0" xfId="12" applyFont="1"/>
    <xf numFmtId="43" fontId="103" fillId="0" borderId="3" xfId="12" applyFont="1" applyBorder="1" applyAlignment="1">
      <alignment horizontal="justify" vertical="center"/>
    </xf>
    <xf numFmtId="43" fontId="104" fillId="0" borderId="6" xfId="12" applyFont="1" applyBorder="1" applyAlignment="1">
      <alignment horizontal="justify" vertical="center"/>
    </xf>
    <xf numFmtId="43" fontId="103" fillId="0" borderId="19" xfId="12" applyFont="1" applyBorder="1" applyAlignment="1">
      <alignment horizontal="justify" vertical="center"/>
    </xf>
    <xf numFmtId="43" fontId="106" fillId="0" borderId="19" xfId="12" applyFont="1" applyBorder="1" applyAlignment="1">
      <alignment horizontal="justify" vertical="center"/>
    </xf>
    <xf numFmtId="43" fontId="107" fillId="0" borderId="19" xfId="12" applyFont="1" applyBorder="1" applyAlignment="1">
      <alignment horizontal="center" vertical="center"/>
    </xf>
    <xf numFmtId="43" fontId="104" fillId="0" borderId="19" xfId="12" applyFont="1" applyBorder="1" applyAlignment="1">
      <alignment horizontal="left" vertical="center"/>
    </xf>
    <xf numFmtId="43" fontId="104" fillId="0" borderId="19" xfId="12" applyFont="1" applyBorder="1" applyAlignment="1">
      <alignment horizontal="center" vertical="center"/>
    </xf>
    <xf numFmtId="43" fontId="107" fillId="0" borderId="19" xfId="12" applyFont="1" applyBorder="1" applyAlignment="1">
      <alignment horizontal="center" vertical="center" wrapText="1"/>
    </xf>
    <xf numFmtId="43" fontId="104" fillId="0" borderId="19" xfId="12" applyFont="1" applyFill="1" applyBorder="1" applyAlignment="1">
      <alignment horizontal="justify" vertical="center"/>
    </xf>
    <xf numFmtId="8" fontId="5" fillId="9" borderId="19" xfId="0" applyNumberFormat="1" applyFont="1" applyFill="1" applyBorder="1" applyAlignment="1">
      <alignment vertical="center"/>
    </xf>
    <xf numFmtId="3" fontId="1" fillId="9" borderId="19" xfId="0" applyNumberFormat="1" applyFont="1" applyFill="1" applyBorder="1" applyAlignment="1" applyProtection="1">
      <alignment horizontal="right" vertical="center" wrapText="1"/>
    </xf>
    <xf numFmtId="8" fontId="23" fillId="9" borderId="19" xfId="0" applyNumberFormat="1" applyFont="1" applyFill="1" applyBorder="1" applyAlignment="1">
      <alignment horizontal="justify" vertical="center" wrapText="1"/>
    </xf>
    <xf numFmtId="0" fontId="1" fillId="9" borderId="19" xfId="0" applyFont="1" applyFill="1" applyBorder="1" applyAlignment="1">
      <alignment horizontal="justify" vertical="top" wrapText="1"/>
    </xf>
    <xf numFmtId="8" fontId="1" fillId="9" borderId="19" xfId="8" applyNumberFormat="1" applyFont="1" applyFill="1" applyBorder="1" applyAlignment="1">
      <alignment horizontal="justify" vertical="center" wrapText="1"/>
    </xf>
    <xf numFmtId="0" fontId="1" fillId="9" borderId="19" xfId="0" applyFont="1" applyFill="1" applyBorder="1" applyAlignment="1">
      <alignment horizontal="left" vertical="top" wrapText="1" indent="1"/>
    </xf>
    <xf numFmtId="0" fontId="1" fillId="9" borderId="19" xfId="0" applyFont="1" applyFill="1" applyBorder="1" applyAlignment="1">
      <alignment horizontal="left" vertical="top" wrapText="1" indent="2"/>
    </xf>
    <xf numFmtId="8" fontId="1" fillId="9" borderId="19" xfId="0" applyNumberFormat="1" applyFont="1" applyFill="1" applyBorder="1" applyAlignment="1">
      <alignment horizontal="justify" vertical="center" wrapText="1"/>
    </xf>
    <xf numFmtId="0" fontId="1" fillId="9" borderId="19" xfId="0" applyFont="1" applyFill="1" applyBorder="1" applyAlignment="1">
      <alignment horizontal="left" vertical="top" wrapText="1" indent="3"/>
    </xf>
    <xf numFmtId="0" fontId="1" fillId="9" borderId="19" xfId="0" applyFont="1" applyFill="1" applyBorder="1" applyAlignment="1">
      <alignment horizontal="left" vertical="top" wrapText="1"/>
    </xf>
    <xf numFmtId="0" fontId="5" fillId="9" borderId="19" xfId="0" applyFont="1" applyFill="1" applyBorder="1" applyAlignment="1">
      <alignment horizontal="right" vertical="center" indent="1"/>
    </xf>
    <xf numFmtId="0" fontId="5" fillId="9" borderId="19" xfId="0" applyFont="1" applyFill="1" applyBorder="1" applyAlignment="1">
      <alignment vertical="center"/>
    </xf>
    <xf numFmtId="9" fontId="23" fillId="9" borderId="19" xfId="6" applyFont="1" applyFill="1" applyBorder="1" applyAlignment="1">
      <alignment horizontal="center" vertical="center" wrapText="1"/>
    </xf>
    <xf numFmtId="0" fontId="74" fillId="6" borderId="50" xfId="0" applyFont="1" applyFill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3" fillId="0" borderId="10" xfId="0" applyFont="1" applyBorder="1" applyAlignment="1">
      <alignment horizontal="justify" vertical="center" wrapText="1"/>
    </xf>
    <xf numFmtId="0" fontId="73" fillId="0" borderId="11" xfId="0" applyFont="1" applyBorder="1" applyAlignment="1">
      <alignment horizontal="justify" vertical="center" wrapText="1"/>
    </xf>
    <xf numFmtId="0" fontId="73" fillId="0" borderId="12" xfId="0" applyFont="1" applyBorder="1" applyAlignment="1">
      <alignment horizontal="justify" vertical="center" wrapText="1"/>
    </xf>
    <xf numFmtId="0" fontId="74" fillId="0" borderId="50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61" fillId="0" borderId="0" xfId="0" applyFont="1" applyAlignment="1">
      <alignment horizontal="center" vertical="justify"/>
    </xf>
    <xf numFmtId="0" fontId="62" fillId="6" borderId="50" xfId="0" applyFont="1" applyFill="1" applyBorder="1" applyAlignment="1">
      <alignment horizontal="center" vertical="center"/>
    </xf>
    <xf numFmtId="0" fontId="62" fillId="6" borderId="4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0" fillId="0" borderId="7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80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center"/>
    </xf>
    <xf numFmtId="0" fontId="58" fillId="4" borderId="4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justify"/>
    </xf>
    <xf numFmtId="0" fontId="58" fillId="4" borderId="13" xfId="0" applyFont="1" applyFill="1" applyBorder="1" applyAlignment="1">
      <alignment horizontal="center" vertical="justify"/>
    </xf>
    <xf numFmtId="0" fontId="59" fillId="0" borderId="1" xfId="0" applyFont="1" applyBorder="1" applyAlignment="1">
      <alignment horizontal="justify" vertical="center"/>
    </xf>
    <xf numFmtId="0" fontId="59" fillId="0" borderId="2" xfId="0" applyFont="1" applyBorder="1" applyAlignment="1">
      <alignment horizontal="justify" vertical="center"/>
    </xf>
    <xf numFmtId="0" fontId="59" fillId="0" borderId="3" xfId="0" applyFont="1" applyBorder="1" applyAlignment="1">
      <alignment horizontal="justify" vertical="center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43" fontId="58" fillId="0" borderId="53" xfId="0" applyNumberFormat="1" applyFont="1" applyBorder="1" applyAlignment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43" fontId="59" fillId="0" borderId="53" xfId="0" applyNumberFormat="1" applyFont="1" applyBorder="1" applyAlignment="1" applyProtection="1">
      <alignment horizontal="right" vertical="center"/>
    </xf>
    <xf numFmtId="0" fontId="58" fillId="0" borderId="5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51" xfId="0" applyFont="1" applyBorder="1" applyAlignment="1">
      <alignment horizontal="left" vertical="center"/>
    </xf>
    <xf numFmtId="0" fontId="65" fillId="0" borderId="8" xfId="0" applyFont="1" applyBorder="1" applyAlignment="1">
      <alignment horizontal="left" vertical="center"/>
    </xf>
    <xf numFmtId="0" fontId="65" fillId="0" borderId="52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justify"/>
    </xf>
    <xf numFmtId="0" fontId="59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7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8" fillId="6" borderId="50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4" fillId="15" borderId="19" xfId="0" applyFont="1" applyFill="1" applyBorder="1" applyAlignment="1">
      <alignment horizontal="left" vertical="center" wrapText="1"/>
    </xf>
    <xf numFmtId="0" fontId="95" fillId="0" borderId="19" xfId="0" applyFont="1" applyBorder="1" applyAlignment="1">
      <alignment horizontal="center" vertical="top"/>
    </xf>
    <xf numFmtId="49" fontId="90" fillId="0" borderId="19" xfId="1" applyNumberFormat="1" applyFont="1" applyFill="1" applyBorder="1" applyAlignment="1" applyProtection="1">
      <alignment horizontal="left" vertical="top"/>
    </xf>
    <xf numFmtId="0" fontId="90" fillId="0" borderId="19" xfId="0" applyFont="1" applyFill="1" applyBorder="1" applyAlignment="1">
      <alignment horizontal="left" vertical="top" wrapText="1"/>
    </xf>
    <xf numFmtId="0" fontId="90" fillId="0" borderId="19" xfId="0" applyFont="1" applyFill="1" applyBorder="1" applyAlignment="1">
      <alignment horizontal="left" vertical="top"/>
    </xf>
    <xf numFmtId="2" fontId="92" fillId="0" borderId="19" xfId="6" quotePrefix="1" applyNumberFormat="1" applyFont="1" applyFill="1" applyBorder="1" applyAlignment="1">
      <alignment horizontal="left" vertical="top" wrapText="1"/>
    </xf>
    <xf numFmtId="2" fontId="92" fillId="0" borderId="19" xfId="6" applyNumberFormat="1" applyFont="1" applyFill="1" applyBorder="1" applyAlignment="1">
      <alignment horizontal="left" vertical="top" wrapText="1"/>
    </xf>
    <xf numFmtId="49" fontId="89" fillId="2" borderId="19" xfId="13" applyNumberFormat="1" applyFont="1" applyFill="1" applyBorder="1" applyAlignment="1">
      <alignment horizontal="center" vertical="center" textRotation="90" wrapText="1"/>
    </xf>
    <xf numFmtId="0" fontId="89" fillId="2" borderId="19" xfId="13" applyFont="1" applyFill="1" applyBorder="1" applyAlignment="1">
      <alignment horizontal="center" vertical="center" wrapText="1"/>
    </xf>
    <xf numFmtId="49" fontId="89" fillId="2" borderId="19" xfId="13" applyNumberFormat="1" applyFont="1" applyFill="1" applyBorder="1" applyAlignment="1">
      <alignment horizontal="center" vertical="center" wrapText="1"/>
    </xf>
    <xf numFmtId="0" fontId="88" fillId="4" borderId="67" xfId="0" applyFont="1" applyFill="1" applyBorder="1" applyAlignment="1">
      <alignment horizontal="center" vertical="center" wrapText="1" readingOrder="1"/>
    </xf>
    <xf numFmtId="0" fontId="88" fillId="4" borderId="17" xfId="0" applyFont="1" applyFill="1" applyBorder="1" applyAlignment="1">
      <alignment horizontal="center" vertical="center" wrapText="1" readingOrder="1"/>
    </xf>
    <xf numFmtId="0" fontId="88" fillId="4" borderId="66" xfId="0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left" vertical="center" wrapText="1" readingOrder="1"/>
    </xf>
    <xf numFmtId="0" fontId="100" fillId="4" borderId="19" xfId="0" applyFont="1" applyFill="1" applyBorder="1" applyAlignment="1">
      <alignment horizontal="right" vertical="center" wrapText="1"/>
    </xf>
    <xf numFmtId="0" fontId="100" fillId="4" borderId="19" xfId="0" applyFont="1" applyFill="1" applyBorder="1" applyAlignment="1">
      <alignment vertical="center"/>
    </xf>
    <xf numFmtId="0" fontId="100" fillId="4" borderId="19" xfId="0" applyFont="1" applyFill="1" applyBorder="1" applyAlignment="1">
      <alignment vertical="center" wrapText="1"/>
    </xf>
    <xf numFmtId="0" fontId="101" fillId="4" borderId="19" xfId="0" applyFont="1" applyFill="1" applyBorder="1" applyAlignment="1">
      <alignment horizontal="center" vertical="top" wrapText="1"/>
    </xf>
    <xf numFmtId="0" fontId="100" fillId="4" borderId="19" xfId="0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wrapText="1" readingOrder="1"/>
    </xf>
    <xf numFmtId="3" fontId="98" fillId="4" borderId="19" xfId="0" applyNumberFormat="1" applyFont="1" applyFill="1" applyBorder="1" applyAlignment="1">
      <alignment horizontal="center" vertical="center" wrapText="1" readingOrder="1"/>
    </xf>
    <xf numFmtId="0" fontId="98" fillId="4" borderId="19" xfId="0" applyNumberFormat="1" applyFont="1" applyFill="1" applyBorder="1" applyAlignment="1">
      <alignment horizontal="center" vertical="center" wrapText="1" readingOrder="1"/>
    </xf>
    <xf numFmtId="0" fontId="98" fillId="4" borderId="19" xfId="0" applyFont="1" applyFill="1" applyBorder="1" applyAlignment="1">
      <alignment horizontal="center" vertical="center" wrapText="1"/>
    </xf>
    <xf numFmtId="0" fontId="88" fillId="4" borderId="19" xfId="0" applyFont="1" applyFill="1" applyBorder="1" applyAlignment="1">
      <alignment horizontal="center" vertical="top" wrapText="1" readingOrder="1"/>
    </xf>
    <xf numFmtId="0" fontId="88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1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58" fillId="0" borderId="5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6" borderId="1" xfId="0" applyFont="1" applyFill="1" applyBorder="1" applyAlignment="1">
      <alignment vertical="center"/>
    </xf>
    <xf numFmtId="0" fontId="58" fillId="6" borderId="3" xfId="0" applyFont="1" applyFill="1" applyBorder="1" applyAlignment="1">
      <alignment vertical="center"/>
    </xf>
    <xf numFmtId="0" fontId="58" fillId="6" borderId="7" xfId="0" applyFont="1" applyFill="1" applyBorder="1" applyAlignment="1">
      <alignment vertical="center"/>
    </xf>
    <xf numFmtId="0" fontId="58" fillId="6" borderId="9" xfId="0" applyFont="1" applyFill="1" applyBorder="1" applyAlignment="1">
      <alignment vertical="center"/>
    </xf>
    <xf numFmtId="0" fontId="58" fillId="6" borderId="50" xfId="0" applyFont="1" applyFill="1" applyBorder="1" applyAlignment="1">
      <alignment horizontal="center" vertical="justify"/>
    </xf>
    <xf numFmtId="0" fontId="58" fillId="6" borderId="13" xfId="0" applyFont="1" applyFill="1" applyBorder="1" applyAlignment="1">
      <alignment horizontal="center" vertical="justify"/>
    </xf>
    <xf numFmtId="0" fontId="58" fillId="0" borderId="6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41" fontId="58" fillId="0" borderId="13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59" fillId="0" borderId="11" xfId="0" applyFont="1" applyBorder="1" applyAlignment="1">
      <alignment vertical="center"/>
    </xf>
    <xf numFmtId="0" fontId="58" fillId="6" borderId="10" xfId="0" applyFont="1" applyFill="1" applyBorder="1" applyAlignment="1">
      <alignment vertical="center"/>
    </xf>
    <xf numFmtId="0" fontId="58" fillId="6" borderId="1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104" fillId="0" borderId="19" xfId="0" applyFont="1" applyBorder="1" applyAlignment="1">
      <alignment horizontal="justify" vertical="center"/>
    </xf>
    <xf numFmtId="0" fontId="103" fillId="0" borderId="50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108" fillId="0" borderId="68" xfId="0" applyFont="1" applyBorder="1" applyAlignment="1">
      <alignment horizontal="left" vertical="center" wrapText="1"/>
    </xf>
    <xf numFmtId="0" fontId="55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6" fillId="14" borderId="28" xfId="0" applyFont="1" applyFill="1" applyBorder="1" applyAlignment="1">
      <alignment horizontal="center" vertical="center"/>
    </xf>
    <xf numFmtId="0" fontId="86" fillId="14" borderId="29" xfId="0" applyFont="1" applyFill="1" applyBorder="1" applyAlignment="1">
      <alignment horizontal="center" vertical="center"/>
    </xf>
    <xf numFmtId="0" fontId="86" fillId="14" borderId="35" xfId="0" applyFont="1" applyFill="1" applyBorder="1" applyAlignment="1">
      <alignment horizontal="center" vertical="center"/>
    </xf>
    <xf numFmtId="0" fontId="86" fillId="14" borderId="28" xfId="0" applyFont="1" applyFill="1" applyBorder="1" applyAlignment="1">
      <alignment horizontal="center" vertical="center" wrapText="1"/>
    </xf>
    <xf numFmtId="0" fontId="86" fillId="14" borderId="35" xfId="0" applyFont="1" applyFill="1" applyBorder="1" applyAlignment="1">
      <alignment horizontal="center" vertical="center" wrapText="1"/>
    </xf>
  </cellXfs>
  <cellStyles count="14">
    <cellStyle name="20% - Accent6" xfId="10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llares" xfId="12" builtinId="3"/>
    <cellStyle name="Millares 3" xfId="9" xr:uid="{00000000-0005-0000-0000-000006000000}"/>
    <cellStyle name="Moneda" xfId="8" builtinId="4"/>
    <cellStyle name="Normal" xfId="0" builtinId="0"/>
    <cellStyle name="Normal 2" xfId="1" xr:uid="{00000000-0005-0000-0000-000009000000}"/>
    <cellStyle name="Normal 3" xfId="7" xr:uid="{00000000-0005-0000-0000-00000A000000}"/>
    <cellStyle name="Normal 3 2" xfId="13" xr:uid="{00000000-0005-0000-0000-00000B000000}"/>
    <cellStyle name="Normal 4 8" xfId="11" xr:uid="{00000000-0005-0000-0000-00000C000000}"/>
    <cellStyle name="Porcentaje" xfId="6" builtinId="5"/>
    <cellStyle name="Porcentual 2" xfId="5" xr:uid="{00000000-0005-0000-0000-00000E000000}"/>
  </cellStyles>
  <dxfs count="0"/>
  <tableStyles count="0" defaultTableStyle="TableStyleMedium9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53</xdr:row>
      <xdr:rowOff>0</xdr:rowOff>
    </xdr:from>
    <xdr:to>
      <xdr:col>3</xdr:col>
      <xdr:colOff>200140</xdr:colOff>
      <xdr:row>55</xdr:row>
      <xdr:rowOff>25947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79EE5A-B0FC-4B21-BE05-C138386D4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96825"/>
          <a:ext cx="5724640" cy="4450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twoCellAnchor editAs="oneCell">
    <xdr:from>
      <xdr:col>7</xdr:col>
      <xdr:colOff>0</xdr:colOff>
      <xdr:row>2</xdr:row>
      <xdr:rowOff>161925</xdr:rowOff>
    </xdr:from>
    <xdr:to>
      <xdr:col>10</xdr:col>
      <xdr:colOff>506210</xdr:colOff>
      <xdr:row>3</xdr:row>
      <xdr:rowOff>175278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D3FE35-C546-4A64-8B1F-751C737D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56197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8</xdr:col>
      <xdr:colOff>390640</xdr:colOff>
      <xdr:row>25</xdr:row>
      <xdr:rowOff>64047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7837AB-63B7-4002-AF31-6AECD935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1625" y="6267450"/>
          <a:ext cx="5724640" cy="4450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491067</xdr:colOff>
      <xdr:row>2</xdr:row>
      <xdr:rowOff>179917</xdr:rowOff>
    </xdr:from>
    <xdr:ext cx="2790824" cy="209550"/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A03101A1-91C4-4671-8126-521B23CA9F78}"/>
            </a:ext>
          </a:extLst>
        </xdr:cNvPr>
        <xdr:cNvSpPr txBox="1"/>
      </xdr:nvSpPr>
      <xdr:spPr>
        <a:xfrm>
          <a:off x="4756150" y="6032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45</xdr:row>
      <xdr:rowOff>0</xdr:rowOff>
    </xdr:from>
    <xdr:to>
      <xdr:col>8</xdr:col>
      <xdr:colOff>401224</xdr:colOff>
      <xdr:row>47</xdr:row>
      <xdr:rowOff>21713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276B85-6300-442B-8679-B1491F2E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417" y="9249833"/>
          <a:ext cx="5724640" cy="4450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219075</xdr:colOff>
      <xdr:row>2</xdr:row>
      <xdr:rowOff>161925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925488B-B286-444C-95DC-F10BAD72E5ED}"/>
            </a:ext>
          </a:extLst>
        </xdr:cNvPr>
        <xdr:cNvSpPr txBox="1"/>
      </xdr:nvSpPr>
      <xdr:spPr>
        <a:xfrm>
          <a:off x="4229100" y="58102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4</xdr:col>
      <xdr:colOff>666750</xdr:colOff>
      <xdr:row>2</xdr:row>
      <xdr:rowOff>123825</xdr:rowOff>
    </xdr:from>
    <xdr:to>
      <xdr:col>7</xdr:col>
      <xdr:colOff>649085</xdr:colOff>
      <xdr:row>3</xdr:row>
      <xdr:rowOff>127653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2833229-82D0-4900-BB76-66A209BB8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5334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5</xdr:col>
      <xdr:colOff>828790</xdr:colOff>
      <xdr:row>47</xdr:row>
      <xdr:rowOff>149772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F658028-1503-4438-9F58-7C2CA359E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2982575"/>
          <a:ext cx="5724640" cy="4450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twoCellAnchor editAs="oneCell">
    <xdr:from>
      <xdr:col>5</xdr:col>
      <xdr:colOff>241789</xdr:colOff>
      <xdr:row>2</xdr:row>
      <xdr:rowOff>117230</xdr:rowOff>
    </xdr:from>
    <xdr:to>
      <xdr:col>8</xdr:col>
      <xdr:colOff>601460</xdr:colOff>
      <xdr:row>3</xdr:row>
      <xdr:rowOff>132781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A327AC-39F3-4F31-85AD-223B073C1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0731" y="512884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6</xdr:col>
      <xdr:colOff>31621</xdr:colOff>
      <xdr:row>84</xdr:row>
      <xdr:rowOff>64047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DEDC14-F570-49D5-A07D-4553E7AF9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173" y="15467135"/>
          <a:ext cx="5724640" cy="4450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523874</xdr:colOff>
      <xdr:row>3</xdr:row>
      <xdr:rowOff>0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760FFDA2-7904-46B8-AB44-237DB48E81FB}"/>
            </a:ext>
          </a:extLst>
        </xdr:cNvPr>
        <xdr:cNvSpPr txBox="1"/>
      </xdr:nvSpPr>
      <xdr:spPr>
        <a:xfrm>
          <a:off x="3532187" y="611188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3</xdr:col>
      <xdr:colOff>1089140</xdr:colOff>
      <xdr:row>31</xdr:row>
      <xdr:rowOff>32297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EBF60-830C-48BE-8F82-24C10181D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3" y="6778625"/>
          <a:ext cx="5724640" cy="4450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twoCellAnchor editAs="oneCell">
    <xdr:from>
      <xdr:col>3</xdr:col>
      <xdr:colOff>505409</xdr:colOff>
      <xdr:row>3</xdr:row>
      <xdr:rowOff>126352</xdr:rowOff>
    </xdr:from>
    <xdr:to>
      <xdr:col>6</xdr:col>
      <xdr:colOff>556751</xdr:colOff>
      <xdr:row>4</xdr:row>
      <xdr:rowOff>125903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3CBBB-A576-4679-A581-3DFE52EA2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3317" y="738673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3</xdr:col>
      <xdr:colOff>457315</xdr:colOff>
      <xdr:row>86</xdr:row>
      <xdr:rowOff>64047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E034B9-72A8-4088-BA55-4797B66C1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87800"/>
          <a:ext cx="5724640" cy="4450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twoCellAnchor editAs="oneCell">
    <xdr:from>
      <xdr:col>3</xdr:col>
      <xdr:colOff>533400</xdr:colOff>
      <xdr:row>3</xdr:row>
      <xdr:rowOff>133350</xdr:rowOff>
    </xdr:from>
    <xdr:to>
      <xdr:col>6</xdr:col>
      <xdr:colOff>830060</xdr:colOff>
      <xdr:row>4</xdr:row>
      <xdr:rowOff>156228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1C79BD4-DEAB-42F6-89BA-1F03A1439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71437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5</xdr:col>
      <xdr:colOff>38215</xdr:colOff>
      <xdr:row>162</xdr:row>
      <xdr:rowOff>64047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53BC266-8845-4D25-ADAC-A94BC97BB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0832425"/>
          <a:ext cx="5724640" cy="4450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3</xdr:col>
      <xdr:colOff>857250</xdr:colOff>
      <xdr:row>3</xdr:row>
      <xdr:rowOff>123825</xdr:rowOff>
    </xdr:from>
    <xdr:to>
      <xdr:col>7</xdr:col>
      <xdr:colOff>10910</xdr:colOff>
      <xdr:row>4</xdr:row>
      <xdr:rowOff>127653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BD22851-B68F-4944-BBD4-7B3A25F4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73342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695440</xdr:colOff>
      <xdr:row>19</xdr:row>
      <xdr:rowOff>25947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FF81A611-00A4-4C85-A518-2F5FF7DF6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24325"/>
          <a:ext cx="5724640" cy="4450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4</xdr:col>
      <xdr:colOff>0</xdr:colOff>
      <xdr:row>3</xdr:row>
      <xdr:rowOff>182217</xdr:rowOff>
    </xdr:from>
    <xdr:to>
      <xdr:col>7</xdr:col>
      <xdr:colOff>58949</xdr:colOff>
      <xdr:row>4</xdr:row>
      <xdr:rowOff>188530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1CEE8D7-3E26-4D05-A9BD-EAE477FB4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978" y="803413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4</xdr:col>
      <xdr:colOff>332662</xdr:colOff>
      <xdr:row>35</xdr:row>
      <xdr:rowOff>30916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3442656-C0B7-49DD-82B2-B4B78F844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22804"/>
          <a:ext cx="5724640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twoCellAnchor editAs="oneCell">
    <xdr:from>
      <xdr:col>4</xdr:col>
      <xdr:colOff>1460500</xdr:colOff>
      <xdr:row>2</xdr:row>
      <xdr:rowOff>63500</xdr:rowOff>
    </xdr:from>
    <xdr:to>
      <xdr:col>6</xdr:col>
      <xdr:colOff>506210</xdr:colOff>
      <xdr:row>3</xdr:row>
      <xdr:rowOff>118128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77BB66-D909-461B-BBAC-292D720B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667" y="4445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4</xdr:col>
      <xdr:colOff>866890</xdr:colOff>
      <xdr:row>75</xdr:row>
      <xdr:rowOff>64047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25FB95-59EE-44D7-A766-7D32A3D2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414750"/>
          <a:ext cx="5724640" cy="4450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twoCellAnchor editAs="oneCell">
    <xdr:from>
      <xdr:col>3</xdr:col>
      <xdr:colOff>514350</xdr:colOff>
      <xdr:row>4</xdr:row>
      <xdr:rowOff>19050</xdr:rowOff>
    </xdr:from>
    <xdr:to>
      <xdr:col>6</xdr:col>
      <xdr:colOff>687185</xdr:colOff>
      <xdr:row>4</xdr:row>
      <xdr:rowOff>232428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CDE0AC-08BB-4571-AA7C-0C85B1C3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70485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5</xdr:col>
      <xdr:colOff>190615</xdr:colOff>
      <xdr:row>35</xdr:row>
      <xdr:rowOff>64047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B5FF45-7A18-48A1-A2B1-0BCCC6085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53100"/>
          <a:ext cx="5724640" cy="44504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514350</xdr:colOff>
      <xdr:row>33</xdr:row>
      <xdr:rowOff>85725</xdr:rowOff>
    </xdr:from>
    <xdr:ext cx="2790824" cy="209550"/>
    <xdr:sp macro="" textlink="">
      <xdr:nvSpPr>
        <xdr:cNvPr id="25" name="6 CuadroTexto">
          <a:extLst>
            <a:ext uri="{FF2B5EF4-FFF2-40B4-BE49-F238E27FC236}">
              <a16:creationId xmlns:a16="http://schemas.microsoft.com/office/drawing/2014/main" id="{D6746138-2A73-4DAD-A927-99A594821D26}"/>
            </a:ext>
          </a:extLst>
        </xdr:cNvPr>
        <xdr:cNvSpPr txBox="1"/>
      </xdr:nvSpPr>
      <xdr:spPr>
        <a:xfrm>
          <a:off x="7743825" y="90487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3</xdr:col>
      <xdr:colOff>438150</xdr:colOff>
      <xdr:row>3</xdr:row>
      <xdr:rowOff>95250</xdr:rowOff>
    </xdr:from>
    <xdr:to>
      <xdr:col>6</xdr:col>
      <xdr:colOff>487160</xdr:colOff>
      <xdr:row>4</xdr:row>
      <xdr:rowOff>99078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ECDEF3-82E4-4AFC-BEA9-B3FA195A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7239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4</xdr:col>
      <xdr:colOff>323965</xdr:colOff>
      <xdr:row>16</xdr:row>
      <xdr:rowOff>64047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DB85A62B-478D-47CD-8575-6653A9F0A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81575"/>
          <a:ext cx="5724640" cy="44504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twoCellAnchor editAs="oneCell">
    <xdr:from>
      <xdr:col>3</xdr:col>
      <xdr:colOff>771525</xdr:colOff>
      <xdr:row>3</xdr:row>
      <xdr:rowOff>123825</xdr:rowOff>
    </xdr:from>
    <xdr:to>
      <xdr:col>6</xdr:col>
      <xdr:colOff>820535</xdr:colOff>
      <xdr:row>4</xdr:row>
      <xdr:rowOff>127653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371389-B4D7-4003-AA97-92D20DE76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75247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4</xdr:col>
      <xdr:colOff>323965</xdr:colOff>
      <xdr:row>24</xdr:row>
      <xdr:rowOff>130722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35EF378-A422-47CC-B402-88D07DEE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00675"/>
          <a:ext cx="5724640" cy="4450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twoCellAnchor editAs="oneCell">
    <xdr:from>
      <xdr:col>3</xdr:col>
      <xdr:colOff>52917</xdr:colOff>
      <xdr:row>3</xdr:row>
      <xdr:rowOff>169334</xdr:rowOff>
    </xdr:from>
    <xdr:to>
      <xdr:col>6</xdr:col>
      <xdr:colOff>548543</xdr:colOff>
      <xdr:row>4</xdr:row>
      <xdr:rowOff>171045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13CBD1-DAAE-43D0-8C76-B6ED4BC4F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0" y="804334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5</xdr:col>
      <xdr:colOff>333490</xdr:colOff>
      <xdr:row>49</xdr:row>
      <xdr:rowOff>64047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56F484-AA84-42EC-90D3-8986D2C25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82225"/>
          <a:ext cx="5724640" cy="4450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twoCellAnchor editAs="oneCell">
    <xdr:from>
      <xdr:col>3</xdr:col>
      <xdr:colOff>645583</xdr:colOff>
      <xdr:row>3</xdr:row>
      <xdr:rowOff>74084</xdr:rowOff>
    </xdr:from>
    <xdr:to>
      <xdr:col>6</xdr:col>
      <xdr:colOff>580293</xdr:colOff>
      <xdr:row>4</xdr:row>
      <xdr:rowOff>139295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878A45-8C3D-4F72-9A3D-DDF76B9F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750" y="613834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3</xdr:col>
      <xdr:colOff>729306</xdr:colOff>
      <xdr:row>85</xdr:row>
      <xdr:rowOff>64047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EACC38-72FF-4647-86A7-E3EBFEEDD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333" y="15917333"/>
          <a:ext cx="5724640" cy="44504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CUARTO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twoCellAnchor editAs="oneCell">
    <xdr:from>
      <xdr:col>3</xdr:col>
      <xdr:colOff>152400</xdr:colOff>
      <xdr:row>3</xdr:row>
      <xdr:rowOff>133350</xdr:rowOff>
    </xdr:from>
    <xdr:to>
      <xdr:col>6</xdr:col>
      <xdr:colOff>525260</xdr:colOff>
      <xdr:row>4</xdr:row>
      <xdr:rowOff>146703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2250A6-ACAE-4503-A6D4-65E528A1C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73342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142990</xdr:colOff>
      <xdr:row>37</xdr:row>
      <xdr:rowOff>64047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8C8C93-35BD-4BFB-A253-3CACFF0E8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48550"/>
          <a:ext cx="5724640" cy="44504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398318</xdr:colOff>
      <xdr:row>2</xdr:row>
      <xdr:rowOff>121227</xdr:rowOff>
    </xdr:from>
    <xdr:to>
      <xdr:col>2</xdr:col>
      <xdr:colOff>1476028</xdr:colOff>
      <xdr:row>3</xdr:row>
      <xdr:rowOff>126787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E60A6B-3E4A-4F3D-9A32-39028487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1886" y="528204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1419340</xdr:colOff>
      <xdr:row>44</xdr:row>
      <xdr:rowOff>197397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7CD9B23-2C0C-437F-A32A-0ED93AE77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287000"/>
          <a:ext cx="5724640" cy="44504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285750</xdr:colOff>
      <xdr:row>2</xdr:row>
      <xdr:rowOff>190500</xdr:rowOff>
    </xdr:from>
    <xdr:to>
      <xdr:col>4</xdr:col>
      <xdr:colOff>849110</xdr:colOff>
      <xdr:row>3</xdr:row>
      <xdr:rowOff>194328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2297D3-379D-4264-9F91-9F550732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6096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4</xdr:col>
      <xdr:colOff>714490</xdr:colOff>
      <xdr:row>37</xdr:row>
      <xdr:rowOff>25947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CB69B9-5AE3-4993-84CB-321A4D685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9267825"/>
          <a:ext cx="5724640" cy="44504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645583</xdr:colOff>
      <xdr:row>3</xdr:row>
      <xdr:rowOff>21166</xdr:rowOff>
    </xdr:from>
    <xdr:to>
      <xdr:col>4</xdr:col>
      <xdr:colOff>8793</xdr:colOff>
      <xdr:row>4</xdr:row>
      <xdr:rowOff>22877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FC5301-2417-49A3-9A51-40010AAEC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166" y="656166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1276465</xdr:colOff>
      <xdr:row>37</xdr:row>
      <xdr:rowOff>25947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C271E4-653C-414F-8789-E147E9C95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934325"/>
          <a:ext cx="5724640" cy="4450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twoCellAnchor editAs="oneCell">
    <xdr:from>
      <xdr:col>1</xdr:col>
      <xdr:colOff>6139295</xdr:colOff>
      <xdr:row>2</xdr:row>
      <xdr:rowOff>173182</xdr:rowOff>
    </xdr:from>
    <xdr:to>
      <xdr:col>3</xdr:col>
      <xdr:colOff>930505</xdr:colOff>
      <xdr:row>3</xdr:row>
      <xdr:rowOff>178742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3143AA-53A9-448C-9B11-86E0A494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1863" y="632114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5724640</xdr:colOff>
      <xdr:row>68</xdr:row>
      <xdr:rowOff>29411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117BB5-92E0-4672-982B-02D812F0A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68" y="14244205"/>
          <a:ext cx="5724640" cy="44504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504825</xdr:colOff>
      <xdr:row>2</xdr:row>
      <xdr:rowOff>190500</xdr:rowOff>
    </xdr:from>
    <xdr:to>
      <xdr:col>6</xdr:col>
      <xdr:colOff>220460</xdr:colOff>
      <xdr:row>3</xdr:row>
      <xdr:rowOff>194328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1AB4F96-2C00-45D9-9157-DF2557BA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6096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4</xdr:col>
      <xdr:colOff>219190</xdr:colOff>
      <xdr:row>42</xdr:row>
      <xdr:rowOff>216447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2283C0D-8158-4125-A814-ABEE3E242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982075"/>
          <a:ext cx="5724640" cy="44504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twoCellAnchor editAs="oneCell">
    <xdr:from>
      <xdr:col>3</xdr:col>
      <xdr:colOff>0</xdr:colOff>
      <xdr:row>3</xdr:row>
      <xdr:rowOff>0</xdr:rowOff>
    </xdr:from>
    <xdr:to>
      <xdr:col>4</xdr:col>
      <xdr:colOff>1077710</xdr:colOff>
      <xdr:row>4</xdr:row>
      <xdr:rowOff>1711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D51C7A-D57A-4F38-AAE8-C3CF7D6DB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1167" y="6350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3</xdr:col>
      <xdr:colOff>647815</xdr:colOff>
      <xdr:row>58</xdr:row>
      <xdr:rowOff>25947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70F061C-BE4B-4BD0-B0A0-9036FCA6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8648700"/>
          <a:ext cx="5724640" cy="44504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257175</xdr:colOff>
      <xdr:row>3</xdr:row>
      <xdr:rowOff>28575</xdr:rowOff>
    </xdr:from>
    <xdr:to>
      <xdr:col>4</xdr:col>
      <xdr:colOff>953885</xdr:colOff>
      <xdr:row>4</xdr:row>
      <xdr:rowOff>32403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BD53D6-842A-46EA-AEDD-F8175EA81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657225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895465</xdr:colOff>
      <xdr:row>30</xdr:row>
      <xdr:rowOff>216447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31336-223A-47E7-9C9F-9550FC4FC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6657975"/>
          <a:ext cx="5724640" cy="44504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twoCellAnchor editAs="oneCell">
    <xdr:from>
      <xdr:col>1</xdr:col>
      <xdr:colOff>3619500</xdr:colOff>
      <xdr:row>3</xdr:row>
      <xdr:rowOff>66675</xdr:rowOff>
    </xdr:from>
    <xdr:to>
      <xdr:col>4</xdr:col>
      <xdr:colOff>430010</xdr:colOff>
      <xdr:row>4</xdr:row>
      <xdr:rowOff>80028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87B6D-D979-41E2-A875-2CABB465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66675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3</xdr:col>
      <xdr:colOff>657340</xdr:colOff>
      <xdr:row>93</xdr:row>
      <xdr:rowOff>64047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6C6363-B51C-40C7-B116-984717723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6659225"/>
          <a:ext cx="5724640" cy="44504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824442</xdr:colOff>
      <xdr:row>3</xdr:row>
      <xdr:rowOff>9525</xdr:rowOff>
    </xdr:from>
    <xdr:ext cx="2790824" cy="20955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A51F7B7B-0D2A-4B42-B641-7087B6D13A7D}"/>
            </a:ext>
          </a:extLst>
        </xdr:cNvPr>
        <xdr:cNvSpPr txBox="1"/>
      </xdr:nvSpPr>
      <xdr:spPr>
        <a:xfrm>
          <a:off x="3703109" y="644525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63</xdr:row>
      <xdr:rowOff>0</xdr:rowOff>
    </xdr:from>
    <xdr:to>
      <xdr:col>3</xdr:col>
      <xdr:colOff>924040</xdr:colOff>
      <xdr:row>65</xdr:row>
      <xdr:rowOff>25947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CDAB94F-426E-4DBE-A2E5-7FD1B1A23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497300"/>
          <a:ext cx="5724640" cy="44504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twoCellAnchor editAs="oneCell">
    <xdr:from>
      <xdr:col>2</xdr:col>
      <xdr:colOff>866775</xdr:colOff>
      <xdr:row>3</xdr:row>
      <xdr:rowOff>38100</xdr:rowOff>
    </xdr:from>
    <xdr:to>
      <xdr:col>3</xdr:col>
      <xdr:colOff>1239635</xdr:colOff>
      <xdr:row>4</xdr:row>
      <xdr:rowOff>41928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23691-DAC1-4094-89C4-A25A6998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66675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3</xdr:col>
      <xdr:colOff>838315</xdr:colOff>
      <xdr:row>270</xdr:row>
      <xdr:rowOff>25947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89E2962-A791-4093-BE66-DACE914E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57502425"/>
          <a:ext cx="5724640" cy="445047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2124075</xdr:colOff>
      <xdr:row>0</xdr:row>
      <xdr:rowOff>0</xdr:rowOff>
    </xdr:from>
    <xdr:ext cx="990600" cy="257175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 txBox="1"/>
      </xdr:nvSpPr>
      <xdr:spPr>
        <a:xfrm>
          <a:off x="7391400" y="0"/>
          <a:ext cx="9906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ETCA-IV-06</a:t>
          </a:r>
        </a:p>
      </xdr:txBody>
    </xdr:sp>
    <xdr:clientData/>
  </xdr:oneCellAnchor>
  <xdr:oneCellAnchor>
    <xdr:from>
      <xdr:col>2</xdr:col>
      <xdr:colOff>1143000</xdr:colOff>
      <xdr:row>3</xdr:row>
      <xdr:rowOff>0</xdr:rowOff>
    </xdr:from>
    <xdr:ext cx="1838325" cy="257175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SpPr txBox="1"/>
      </xdr:nvSpPr>
      <xdr:spPr>
        <a:xfrm>
          <a:off x="6410325" y="581025"/>
          <a:ext cx="18383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 CUARTO                  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</a:t>
          </a:r>
        </a:p>
      </xdr:txBody>
    </xdr:sp>
    <xdr:clientData/>
  </xdr:oneCellAnchor>
  <xdr:oneCellAnchor>
    <xdr:from>
      <xdr:col>4</xdr:col>
      <xdr:colOff>219075</xdr:colOff>
      <xdr:row>109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64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8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1714499</xdr:colOff>
      <xdr:row>74</xdr:row>
      <xdr:rowOff>0</xdr:rowOff>
    </xdr:from>
    <xdr:ext cx="3227918" cy="762000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id="{00000000-0008-0000-2800-00000D000000}"/>
            </a:ext>
          </a:extLst>
        </xdr:cNvPr>
        <xdr:cNvSpPr txBox="1"/>
      </xdr:nvSpPr>
      <xdr:spPr>
        <a:xfrm>
          <a:off x="2158999" y="13303250"/>
          <a:ext cx="3227918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2</xdr:col>
      <xdr:colOff>31749</xdr:colOff>
      <xdr:row>86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2800-00000E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101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id="{00000000-0008-0000-2800-00000F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twoCellAnchor editAs="oneCell">
    <xdr:from>
      <xdr:col>1</xdr:col>
      <xdr:colOff>0</xdr:colOff>
      <xdr:row>112</xdr:row>
      <xdr:rowOff>0</xdr:rowOff>
    </xdr:from>
    <xdr:to>
      <xdr:col>4</xdr:col>
      <xdr:colOff>876415</xdr:colOff>
      <xdr:row>114</xdr:row>
      <xdr:rowOff>35472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71BF75D-8336-4B13-8DB3-3CCC3D0A2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35013900"/>
          <a:ext cx="5724640" cy="445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twoCellAnchor editAs="oneCell">
    <xdr:from>
      <xdr:col>3</xdr:col>
      <xdr:colOff>428625</xdr:colOff>
      <xdr:row>1</xdr:row>
      <xdr:rowOff>171450</xdr:rowOff>
    </xdr:from>
    <xdr:to>
      <xdr:col>5</xdr:col>
      <xdr:colOff>944360</xdr:colOff>
      <xdr:row>2</xdr:row>
      <xdr:rowOff>194328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5853A8-DDF1-4722-B62F-3D38B3FF9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36195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3</xdr:col>
      <xdr:colOff>514465</xdr:colOff>
      <xdr:row>44</xdr:row>
      <xdr:rowOff>64047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91B475F-D067-4BCB-8441-6C546D5EA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801225"/>
          <a:ext cx="5724640" cy="445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4826000</xdr:colOff>
      <xdr:row>1</xdr:row>
      <xdr:rowOff>190499</xdr:rowOff>
    </xdr:from>
    <xdr:to>
      <xdr:col>2</xdr:col>
      <xdr:colOff>1098877</xdr:colOff>
      <xdr:row>2</xdr:row>
      <xdr:rowOff>202794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F5079E-C9CA-4A8A-B663-7907FAF7D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0" y="402166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337723</xdr:colOff>
      <xdr:row>65</xdr:row>
      <xdr:rowOff>106380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B4340F-F13A-4A3E-9A21-1205A28D8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27833"/>
          <a:ext cx="5724640" cy="4450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twoCellAnchor editAs="oneCell">
    <xdr:from>
      <xdr:col>1</xdr:col>
      <xdr:colOff>3367767</xdr:colOff>
      <xdr:row>3</xdr:row>
      <xdr:rowOff>20410</xdr:rowOff>
    </xdr:from>
    <xdr:to>
      <xdr:col>3</xdr:col>
      <xdr:colOff>587852</xdr:colOff>
      <xdr:row>4</xdr:row>
      <xdr:rowOff>16074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E86950-B78D-42FE-AE0B-3815FC441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9821" y="653142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3</xdr:col>
      <xdr:colOff>152515</xdr:colOff>
      <xdr:row>68</xdr:row>
      <xdr:rowOff>145690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65280E-7122-401C-93F4-27957CDF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54" y="9538607"/>
          <a:ext cx="5724640" cy="4450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495300</xdr:colOff>
      <xdr:row>2</xdr:row>
      <xdr:rowOff>190500</xdr:rowOff>
    </xdr:from>
    <xdr:ext cx="2790824" cy="209550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846AB366-9AF5-49E6-9D8B-ED3317F34EE5}"/>
            </a:ext>
          </a:extLst>
        </xdr:cNvPr>
        <xdr:cNvSpPr txBox="1"/>
      </xdr:nvSpPr>
      <xdr:spPr>
        <a:xfrm>
          <a:off x="3581400" y="62865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CUARTO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6</xdr:col>
      <xdr:colOff>181090</xdr:colOff>
      <xdr:row>31</xdr:row>
      <xdr:rowOff>197397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55A2D4-EF7E-401F-B3C9-7B350BC7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077200"/>
          <a:ext cx="5724640" cy="4450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3</xdr:col>
      <xdr:colOff>338667</xdr:colOff>
      <xdr:row>2</xdr:row>
      <xdr:rowOff>190500</xdr:rowOff>
    </xdr:from>
    <xdr:to>
      <xdr:col>5</xdr:col>
      <xdr:colOff>908377</xdr:colOff>
      <xdr:row>3</xdr:row>
      <xdr:rowOff>192212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7F2ACA2-255A-45CD-A6E4-D3114AB07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1917" y="624417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5</xdr:col>
      <xdr:colOff>507057</xdr:colOff>
      <xdr:row>46</xdr:row>
      <xdr:rowOff>32297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258EA99-FB8E-496E-AE72-FE0DDCCC1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67" y="8942917"/>
          <a:ext cx="5724640" cy="4450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twoCellAnchor editAs="oneCell">
    <xdr:from>
      <xdr:col>5</xdr:col>
      <xdr:colOff>114300</xdr:colOff>
      <xdr:row>2</xdr:row>
      <xdr:rowOff>95250</xdr:rowOff>
    </xdr:from>
    <xdr:to>
      <xdr:col>8</xdr:col>
      <xdr:colOff>296660</xdr:colOff>
      <xdr:row>3</xdr:row>
      <xdr:rowOff>118128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0DCB13-68DB-498F-ABA6-5CAA28786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3950" y="495300"/>
          <a:ext cx="2792210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39</xdr:row>
      <xdr:rowOff>19050</xdr:rowOff>
    </xdr:from>
    <xdr:to>
      <xdr:col>6</xdr:col>
      <xdr:colOff>47740</xdr:colOff>
      <xdr:row>41</xdr:row>
      <xdr:rowOff>83097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63098-6D5C-40D7-A2E9-67360AF33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896225"/>
          <a:ext cx="5724640" cy="445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view="pageBreakPreview" topLeftCell="A33" zoomScaleNormal="100" zoomScaleSheetLayoutView="100" workbookViewId="0">
      <selection activeCell="C65" sqref="C65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94"/>
      <c r="B1" s="38" t="s">
        <v>0</v>
      </c>
      <c r="C1" s="794"/>
    </row>
    <row r="2" spans="1:3" s="3" customFormat="1" ht="4.5" customHeight="1" x14ac:dyDescent="0.3">
      <c r="A2" s="794"/>
      <c r="B2" s="794"/>
      <c r="C2" s="794"/>
    </row>
    <row r="3" spans="1:3" s="3" customFormat="1" ht="19.5" customHeight="1" thickBot="1" x14ac:dyDescent="0.35">
      <c r="A3" s="40" t="s">
        <v>1126</v>
      </c>
      <c r="B3" s="39"/>
      <c r="C3" s="39"/>
    </row>
    <row r="4" spans="1:3" ht="17.25" customHeight="1" thickBot="1" x14ac:dyDescent="0.3">
      <c r="A4" s="1042" t="s">
        <v>901</v>
      </c>
      <c r="B4" s="1043"/>
      <c r="C4" s="1044"/>
    </row>
    <row r="5" spans="1:3" ht="17.25" customHeight="1" thickBot="1" x14ac:dyDescent="0.3">
      <c r="A5" s="795">
        <v>1</v>
      </c>
      <c r="B5" s="796" t="s">
        <v>1087</v>
      </c>
      <c r="C5" s="796" t="s">
        <v>22</v>
      </c>
    </row>
    <row r="6" spans="1:3" ht="17.25" customHeight="1" thickBot="1" x14ac:dyDescent="0.3">
      <c r="A6" s="797">
        <v>2</v>
      </c>
      <c r="B6" s="798" t="s">
        <v>1088</v>
      </c>
      <c r="C6" s="798" t="s">
        <v>902</v>
      </c>
    </row>
    <row r="7" spans="1:3" ht="17.25" customHeight="1" thickBot="1" x14ac:dyDescent="0.3">
      <c r="A7" s="795">
        <v>3</v>
      </c>
      <c r="B7" s="796" t="s">
        <v>1089</v>
      </c>
      <c r="C7" s="796" t="s">
        <v>1</v>
      </c>
    </row>
    <row r="8" spans="1:3" ht="17.25" customHeight="1" thickBot="1" x14ac:dyDescent="0.3">
      <c r="A8" s="795">
        <v>4</v>
      </c>
      <c r="B8" s="796" t="s">
        <v>1090</v>
      </c>
      <c r="C8" s="796" t="s">
        <v>2</v>
      </c>
    </row>
    <row r="9" spans="1:3" ht="17.25" customHeight="1" thickBot="1" x14ac:dyDescent="0.3">
      <c r="A9" s="795">
        <v>5</v>
      </c>
      <c r="B9" s="796" t="s">
        <v>1091</v>
      </c>
      <c r="C9" s="796" t="s">
        <v>3</v>
      </c>
    </row>
    <row r="10" spans="1:3" ht="17.25" customHeight="1" thickBot="1" x14ac:dyDescent="0.3">
      <c r="A10" s="795">
        <v>6</v>
      </c>
      <c r="B10" s="796" t="s">
        <v>1092</v>
      </c>
      <c r="C10" s="796" t="s">
        <v>4</v>
      </c>
    </row>
    <row r="11" spans="1:3" ht="17.25" customHeight="1" thickBot="1" x14ac:dyDescent="0.3">
      <c r="A11" s="795">
        <v>7</v>
      </c>
      <c r="B11" s="796" t="s">
        <v>1093</v>
      </c>
      <c r="C11" s="796" t="s">
        <v>5</v>
      </c>
    </row>
    <row r="12" spans="1:3" ht="17.25" customHeight="1" thickBot="1" x14ac:dyDescent="0.3">
      <c r="A12" s="795">
        <v>8</v>
      </c>
      <c r="B12" s="796" t="s">
        <v>1094</v>
      </c>
      <c r="C12" s="796" t="s">
        <v>6</v>
      </c>
    </row>
    <row r="13" spans="1:3" ht="17.25" customHeight="1" thickBot="1" x14ac:dyDescent="0.3">
      <c r="A13" s="797">
        <v>9</v>
      </c>
      <c r="B13" s="798" t="s">
        <v>1095</v>
      </c>
      <c r="C13" s="798" t="s">
        <v>7</v>
      </c>
    </row>
    <row r="14" spans="1:3" ht="17.25" customHeight="1" thickBot="1" x14ac:dyDescent="0.3">
      <c r="A14" s="797">
        <v>10</v>
      </c>
      <c r="B14" s="798" t="s">
        <v>1096</v>
      </c>
      <c r="C14" s="798" t="s">
        <v>903</v>
      </c>
    </row>
    <row r="15" spans="1:3" ht="17.25" customHeight="1" thickBot="1" x14ac:dyDescent="0.3">
      <c r="A15" s="795">
        <v>11</v>
      </c>
      <c r="B15" s="796" t="s">
        <v>1097</v>
      </c>
      <c r="C15" s="796" t="s">
        <v>8</v>
      </c>
    </row>
    <row r="16" spans="1:3" ht="17.25" customHeight="1" thickBot="1" x14ac:dyDescent="0.3">
      <c r="A16" s="795">
        <v>12</v>
      </c>
      <c r="B16" s="796" t="s">
        <v>1098</v>
      </c>
      <c r="C16" s="796" t="s">
        <v>9</v>
      </c>
    </row>
    <row r="17" spans="1:3" ht="17.25" customHeight="1" thickBot="1" x14ac:dyDescent="0.3">
      <c r="A17" s="1042" t="s">
        <v>10</v>
      </c>
      <c r="B17" s="1043"/>
      <c r="C17" s="1044"/>
    </row>
    <row r="18" spans="1:3" ht="17.25" customHeight="1" thickBot="1" x14ac:dyDescent="0.3">
      <c r="A18" s="795">
        <v>13</v>
      </c>
      <c r="B18" s="796" t="s">
        <v>1099</v>
      </c>
      <c r="C18" s="796" t="s">
        <v>11</v>
      </c>
    </row>
    <row r="19" spans="1:3" ht="17.25" customHeight="1" thickBot="1" x14ac:dyDescent="0.3">
      <c r="A19" s="797">
        <v>14</v>
      </c>
      <c r="B19" s="798" t="s">
        <v>1100</v>
      </c>
      <c r="C19" s="798" t="s">
        <v>904</v>
      </c>
    </row>
    <row r="20" spans="1:3" ht="17.25" customHeight="1" thickBot="1" x14ac:dyDescent="0.3">
      <c r="A20" s="795">
        <v>15</v>
      </c>
      <c r="B20" s="796" t="s">
        <v>1101</v>
      </c>
      <c r="C20" s="796" t="s">
        <v>905</v>
      </c>
    </row>
    <row r="21" spans="1:3" ht="17.25" customHeight="1" thickBot="1" x14ac:dyDescent="0.3">
      <c r="A21" s="795">
        <v>16</v>
      </c>
      <c r="B21" s="796" t="s">
        <v>1102</v>
      </c>
      <c r="C21" s="796" t="s">
        <v>499</v>
      </c>
    </row>
    <row r="22" spans="1:3" ht="17.25" customHeight="1" x14ac:dyDescent="0.25">
      <c r="A22" s="1040">
        <v>17</v>
      </c>
      <c r="B22" s="1040" t="s">
        <v>1103</v>
      </c>
      <c r="C22" s="799" t="s">
        <v>906</v>
      </c>
    </row>
    <row r="23" spans="1:3" ht="17.25" customHeight="1" thickBot="1" x14ac:dyDescent="0.3">
      <c r="A23" s="1041"/>
      <c r="B23" s="1041"/>
      <c r="C23" s="798" t="s">
        <v>907</v>
      </c>
    </row>
    <row r="24" spans="1:3" ht="17.25" customHeight="1" x14ac:dyDescent="0.25">
      <c r="A24" s="1045">
        <v>18</v>
      </c>
      <c r="B24" s="1045" t="s">
        <v>1104</v>
      </c>
      <c r="C24" s="800" t="s">
        <v>499</v>
      </c>
    </row>
    <row r="25" spans="1:3" ht="17.25" customHeight="1" thickBot="1" x14ac:dyDescent="0.3">
      <c r="A25" s="1046"/>
      <c r="B25" s="1046"/>
      <c r="C25" s="796" t="s">
        <v>908</v>
      </c>
    </row>
    <row r="26" spans="1:3" ht="17.25" customHeight="1" x14ac:dyDescent="0.25">
      <c r="A26" s="1045">
        <v>19</v>
      </c>
      <c r="B26" s="1045" t="s">
        <v>1105</v>
      </c>
      <c r="C26" s="800" t="s">
        <v>499</v>
      </c>
    </row>
    <row r="27" spans="1:3" ht="17.25" customHeight="1" thickBot="1" x14ac:dyDescent="0.3">
      <c r="A27" s="1046"/>
      <c r="B27" s="1046"/>
      <c r="C27" s="796" t="s">
        <v>909</v>
      </c>
    </row>
    <row r="28" spans="1:3" ht="17.25" customHeight="1" thickBot="1" x14ac:dyDescent="0.3">
      <c r="A28" s="797">
        <v>20</v>
      </c>
      <c r="B28" s="798" t="s">
        <v>1106</v>
      </c>
      <c r="C28" s="798" t="s">
        <v>12</v>
      </c>
    </row>
    <row r="29" spans="1:3" ht="17.25" customHeight="1" x14ac:dyDescent="0.25">
      <c r="A29" s="1045">
        <v>21</v>
      </c>
      <c r="B29" s="1045" t="s">
        <v>1107</v>
      </c>
      <c r="C29" s="800" t="s">
        <v>499</v>
      </c>
    </row>
    <row r="30" spans="1:3" ht="17.25" customHeight="1" thickBot="1" x14ac:dyDescent="0.3">
      <c r="A30" s="1046"/>
      <c r="B30" s="1046"/>
      <c r="C30" s="796" t="s">
        <v>910</v>
      </c>
    </row>
    <row r="31" spans="1:3" ht="17.25" customHeight="1" x14ac:dyDescent="0.25">
      <c r="A31" s="1045">
        <v>22</v>
      </c>
      <c r="B31" s="1045" t="s">
        <v>1108</v>
      </c>
      <c r="C31" s="800" t="s">
        <v>499</v>
      </c>
    </row>
    <row r="32" spans="1:3" ht="17.25" customHeight="1" thickBot="1" x14ac:dyDescent="0.3">
      <c r="A32" s="1046"/>
      <c r="B32" s="1046"/>
      <c r="C32" s="796" t="s">
        <v>911</v>
      </c>
    </row>
    <row r="33" spans="1:3" ht="17.25" customHeight="1" x14ac:dyDescent="0.25">
      <c r="A33" s="1045">
        <v>23</v>
      </c>
      <c r="B33" s="1045" t="s">
        <v>1109</v>
      </c>
      <c r="C33" s="800" t="s">
        <v>499</v>
      </c>
    </row>
    <row r="34" spans="1:3" ht="17.25" customHeight="1" thickBot="1" x14ac:dyDescent="0.3">
      <c r="A34" s="1046"/>
      <c r="B34" s="1046"/>
      <c r="C34" s="796" t="s">
        <v>687</v>
      </c>
    </row>
    <row r="35" spans="1:3" ht="17.25" customHeight="1" x14ac:dyDescent="0.25">
      <c r="A35" s="1040">
        <v>24</v>
      </c>
      <c r="B35" s="1040" t="s">
        <v>1110</v>
      </c>
      <c r="C35" s="799" t="s">
        <v>912</v>
      </c>
    </row>
    <row r="36" spans="1:3" ht="17.25" customHeight="1" thickBot="1" x14ac:dyDescent="0.3">
      <c r="A36" s="1041"/>
      <c r="B36" s="1041"/>
      <c r="C36" s="798" t="s">
        <v>687</v>
      </c>
    </row>
    <row r="37" spans="1:3" ht="17.25" customHeight="1" x14ac:dyDescent="0.25">
      <c r="A37" s="1045">
        <v>25</v>
      </c>
      <c r="B37" s="1045" t="s">
        <v>1111</v>
      </c>
      <c r="C37" s="800" t="s">
        <v>499</v>
      </c>
    </row>
    <row r="38" spans="1:3" ht="17.25" customHeight="1" thickBot="1" x14ac:dyDescent="0.3">
      <c r="A38" s="1046"/>
      <c r="B38" s="1046"/>
      <c r="C38" s="796" t="s">
        <v>753</v>
      </c>
    </row>
    <row r="39" spans="1:3" ht="17.25" customHeight="1" x14ac:dyDescent="0.25">
      <c r="A39" s="1040">
        <v>26</v>
      </c>
      <c r="B39" s="1040" t="s">
        <v>1112</v>
      </c>
      <c r="C39" s="799" t="s">
        <v>913</v>
      </c>
    </row>
    <row r="40" spans="1:3" ht="17.25" customHeight="1" thickBot="1" x14ac:dyDescent="0.3">
      <c r="A40" s="1041"/>
      <c r="B40" s="1041"/>
      <c r="C40" s="798" t="s">
        <v>758</v>
      </c>
    </row>
    <row r="41" spans="1:3" ht="17.25" customHeight="1" thickBot="1" x14ac:dyDescent="0.3">
      <c r="A41" s="795">
        <v>27</v>
      </c>
      <c r="B41" s="796" t="s">
        <v>1113</v>
      </c>
      <c r="C41" s="796" t="s">
        <v>914</v>
      </c>
    </row>
    <row r="42" spans="1:3" ht="17.25" customHeight="1" thickBot="1" x14ac:dyDescent="0.3">
      <c r="A42" s="795">
        <v>28</v>
      </c>
      <c r="B42" s="796" t="s">
        <v>1114</v>
      </c>
      <c r="C42" s="796" t="s">
        <v>14</v>
      </c>
    </row>
    <row r="43" spans="1:3" ht="17.25" customHeight="1" thickBot="1" x14ac:dyDescent="0.3">
      <c r="A43" s="795">
        <v>29</v>
      </c>
      <c r="B43" s="796" t="s">
        <v>1115</v>
      </c>
      <c r="C43" s="796" t="s">
        <v>915</v>
      </c>
    </row>
    <row r="44" spans="1:3" ht="17.25" customHeight="1" thickBot="1" x14ac:dyDescent="0.3">
      <c r="A44" s="1042" t="s">
        <v>15</v>
      </c>
      <c r="B44" s="1043"/>
      <c r="C44" s="1044"/>
    </row>
    <row r="45" spans="1:3" ht="17.25" customHeight="1" thickBot="1" x14ac:dyDescent="0.3">
      <c r="A45" s="795">
        <v>30</v>
      </c>
      <c r="B45" s="796" t="s">
        <v>1116</v>
      </c>
      <c r="C45" s="796" t="s">
        <v>16</v>
      </c>
    </row>
    <row r="46" spans="1:3" ht="17.25" customHeight="1" thickBot="1" x14ac:dyDescent="0.3">
      <c r="A46" s="795">
        <v>31</v>
      </c>
      <c r="B46" s="796" t="s">
        <v>1117</v>
      </c>
      <c r="C46" s="796" t="s">
        <v>920</v>
      </c>
    </row>
    <row r="47" spans="1:3" ht="17.25" customHeight="1" thickBot="1" x14ac:dyDescent="0.3">
      <c r="A47" s="795">
        <v>32</v>
      </c>
      <c r="B47" s="796" t="s">
        <v>1118</v>
      </c>
      <c r="C47" s="796" t="s">
        <v>17</v>
      </c>
    </row>
    <row r="48" spans="1:3" ht="17.25" customHeight="1" thickBot="1" x14ac:dyDescent="0.3">
      <c r="A48" s="795">
        <v>33</v>
      </c>
      <c r="B48" s="796" t="s">
        <v>1119</v>
      </c>
      <c r="C48" s="796" t="s">
        <v>916</v>
      </c>
    </row>
    <row r="49" spans="1:3" ht="17.25" customHeight="1" thickBot="1" x14ac:dyDescent="0.3">
      <c r="A49" s="797">
        <v>34</v>
      </c>
      <c r="B49" s="798" t="s">
        <v>1120</v>
      </c>
      <c r="C49" s="798" t="s">
        <v>900</v>
      </c>
    </row>
    <row r="50" spans="1:3" ht="17.25" customHeight="1" thickBot="1" x14ac:dyDescent="0.3">
      <c r="A50" s="1042" t="s">
        <v>917</v>
      </c>
      <c r="B50" s="1043"/>
      <c r="C50" s="1044"/>
    </row>
    <row r="51" spans="1:3" ht="17.25" customHeight="1" thickBot="1" x14ac:dyDescent="0.3">
      <c r="A51" s="795">
        <v>35</v>
      </c>
      <c r="B51" s="796" t="s">
        <v>1121</v>
      </c>
      <c r="C51" s="796" t="s">
        <v>18</v>
      </c>
    </row>
    <row r="52" spans="1:3" ht="17.25" customHeight="1" thickBot="1" x14ac:dyDescent="0.3">
      <c r="A52" s="797">
        <v>36</v>
      </c>
      <c r="B52" s="798" t="s">
        <v>1122</v>
      </c>
      <c r="C52" s="798" t="s">
        <v>19</v>
      </c>
    </row>
    <row r="53" spans="1:3" ht="17.25" customHeight="1" thickBot="1" x14ac:dyDescent="0.3">
      <c r="A53" s="795">
        <v>37</v>
      </c>
      <c r="B53" s="796" t="s">
        <v>1123</v>
      </c>
      <c r="C53" s="796" t="s">
        <v>20</v>
      </c>
    </row>
    <row r="54" spans="1:3" ht="17.25" customHeight="1" thickBot="1" x14ac:dyDescent="0.3">
      <c r="A54" s="795">
        <v>38</v>
      </c>
      <c r="B54" s="796" t="s">
        <v>1124</v>
      </c>
      <c r="C54" s="796" t="s">
        <v>922</v>
      </c>
    </row>
    <row r="55" spans="1:3" ht="17.25" customHeight="1" thickBot="1" x14ac:dyDescent="0.3">
      <c r="A55" s="795">
        <v>39</v>
      </c>
      <c r="B55" s="796" t="s">
        <v>1125</v>
      </c>
      <c r="C55" s="796" t="s">
        <v>921</v>
      </c>
    </row>
    <row r="56" spans="1:3" ht="17.25" customHeight="1" thickBot="1" x14ac:dyDescent="0.3">
      <c r="A56" s="958">
        <v>40</v>
      </c>
      <c r="B56" s="796" t="s">
        <v>1865</v>
      </c>
      <c r="C56" s="796" t="s">
        <v>1866</v>
      </c>
    </row>
    <row r="57" spans="1:3" ht="17.25" customHeight="1" thickBot="1" x14ac:dyDescent="0.3">
      <c r="A57" s="795">
        <v>41</v>
      </c>
      <c r="B57" s="796" t="s">
        <v>1007</v>
      </c>
      <c r="C57" s="796" t="s">
        <v>21</v>
      </c>
    </row>
    <row r="58" spans="1:3" ht="15.75" thickBot="1" x14ac:dyDescent="0.3">
      <c r="A58" s="868">
        <v>42</v>
      </c>
      <c r="B58" s="796" t="s">
        <v>1008</v>
      </c>
      <c r="C58" s="796" t="s">
        <v>1009</v>
      </c>
    </row>
    <row r="59" spans="1:3" ht="15.75" thickBot="1" x14ac:dyDescent="0.3">
      <c r="A59" s="868">
        <v>43</v>
      </c>
      <c r="B59" s="796" t="s">
        <v>1011</v>
      </c>
      <c r="C59" s="796" t="s">
        <v>1010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99"/>
  </sheetPr>
  <dimension ref="A1:J38"/>
  <sheetViews>
    <sheetView view="pageBreakPreview" zoomScaleNormal="100" zoomScaleSheetLayoutView="100" workbookViewId="0">
      <selection activeCell="G14" sqref="G14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" bestFit="1" customWidth="1"/>
    <col min="4" max="5" width="12.42578125" customWidth="1"/>
    <col min="6" max="6" width="13.42578125" customWidth="1"/>
    <col min="7" max="7" width="13.28515625" bestFit="1" customWidth="1"/>
    <col min="8" max="9" width="12.42578125" customWidth="1"/>
  </cols>
  <sheetData>
    <row r="1" spans="1:10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  <c r="F1" s="1050"/>
      <c r="G1" s="1050"/>
      <c r="H1" s="1050"/>
      <c r="I1" s="1050"/>
    </row>
    <row r="2" spans="1:10" ht="15.75" customHeight="1" x14ac:dyDescent="0.25">
      <c r="A2" s="1048" t="s">
        <v>302</v>
      </c>
      <c r="B2" s="1048"/>
      <c r="C2" s="1048"/>
      <c r="D2" s="1048"/>
      <c r="E2" s="1048"/>
      <c r="F2" s="1048"/>
      <c r="G2" s="1048"/>
      <c r="H2" s="1048"/>
      <c r="I2" s="1048"/>
    </row>
    <row r="3" spans="1:10" ht="15" customHeight="1" x14ac:dyDescent="0.25">
      <c r="A3" s="1092" t="str">
        <f>'ETCA-I-03'!A3:D3</f>
        <v>Del 01 de Enero al 31 de Diciembre de 2020</v>
      </c>
      <c r="B3" s="1092"/>
      <c r="C3" s="1092"/>
      <c r="D3" s="1092"/>
      <c r="E3" s="1092"/>
      <c r="F3" s="1092"/>
      <c r="G3" s="1092"/>
      <c r="H3" s="1092"/>
      <c r="I3" s="1092"/>
    </row>
    <row r="4" spans="1:10" ht="15.75" customHeight="1" thickBot="1" x14ac:dyDescent="0.3">
      <c r="A4" s="1093" t="s">
        <v>84</v>
      </c>
      <c r="B4" s="1093"/>
      <c r="C4" s="1093"/>
      <c r="D4" s="1093"/>
      <c r="E4" s="1093"/>
      <c r="F4" s="1093"/>
      <c r="G4" s="1093"/>
      <c r="H4" s="1093"/>
      <c r="I4" s="1093"/>
    </row>
    <row r="5" spans="1:10" ht="24" customHeight="1" x14ac:dyDescent="0.25">
      <c r="A5" s="1094" t="s">
        <v>303</v>
      </c>
      <c r="B5" s="1095"/>
      <c r="C5" s="593" t="s">
        <v>304</v>
      </c>
      <c r="D5" s="1098" t="s">
        <v>305</v>
      </c>
      <c r="E5" s="1098" t="s">
        <v>306</v>
      </c>
      <c r="F5" s="1098" t="s">
        <v>307</v>
      </c>
      <c r="G5" s="593" t="s">
        <v>308</v>
      </c>
      <c r="H5" s="1098" t="s">
        <v>309</v>
      </c>
      <c r="I5" s="1098" t="s">
        <v>310</v>
      </c>
    </row>
    <row r="6" spans="1:10" ht="34.5" customHeight="1" thickBot="1" x14ac:dyDescent="0.3">
      <c r="A6" s="1096"/>
      <c r="B6" s="1097"/>
      <c r="C6" s="760" t="s">
        <v>1035</v>
      </c>
      <c r="D6" s="1099"/>
      <c r="E6" s="1099"/>
      <c r="F6" s="1099"/>
      <c r="G6" s="760" t="s">
        <v>311</v>
      </c>
      <c r="H6" s="1099"/>
      <c r="I6" s="1099"/>
    </row>
    <row r="7" spans="1:10" ht="5.25" customHeight="1" x14ac:dyDescent="0.25">
      <c r="A7" s="1100"/>
      <c r="B7" s="1101"/>
      <c r="C7" s="759"/>
      <c r="D7" s="759"/>
      <c r="E7" s="759"/>
      <c r="F7" s="759"/>
      <c r="G7" s="759"/>
      <c r="H7" s="759"/>
      <c r="I7" s="759"/>
    </row>
    <row r="8" spans="1:10" x14ac:dyDescent="0.25">
      <c r="A8" s="1090" t="s">
        <v>312</v>
      </c>
      <c r="B8" s="1091"/>
      <c r="C8" s="639">
        <f>C9+C13</f>
        <v>0</v>
      </c>
      <c r="D8" s="639">
        <f t="shared" ref="D8:I8" si="0">D9+D13</f>
        <v>0</v>
      </c>
      <c r="E8" s="639">
        <f t="shared" si="0"/>
        <v>0</v>
      </c>
      <c r="F8" s="639">
        <f t="shared" si="0"/>
        <v>0</v>
      </c>
      <c r="G8" s="639">
        <f>+C8+D8-E8+F8</f>
        <v>0</v>
      </c>
      <c r="H8" s="639">
        <f t="shared" si="0"/>
        <v>0</v>
      </c>
      <c r="I8" s="639">
        <f t="shared" si="0"/>
        <v>0</v>
      </c>
    </row>
    <row r="9" spans="1:10" ht="16.5" x14ac:dyDescent="0.25">
      <c r="A9" s="1090" t="s">
        <v>313</v>
      </c>
      <c r="B9" s="1091"/>
      <c r="C9" s="639">
        <f>SUM(C10:C12)</f>
        <v>0</v>
      </c>
      <c r="D9" s="639">
        <f t="shared" ref="D9:I9" si="1">SUM(D10:D12)</f>
        <v>0</v>
      </c>
      <c r="E9" s="639">
        <f t="shared" si="1"/>
        <v>0</v>
      </c>
      <c r="F9" s="639">
        <f t="shared" si="1"/>
        <v>0</v>
      </c>
      <c r="G9" s="639">
        <f t="shared" si="1"/>
        <v>0</v>
      </c>
      <c r="H9" s="639">
        <f t="shared" si="1"/>
        <v>0</v>
      </c>
      <c r="I9" s="639">
        <f t="shared" si="1"/>
        <v>0</v>
      </c>
      <c r="J9" s="404" t="str">
        <f>IF(C9&lt;&gt;'ETCA-I-08'!E20,"ERROR!!!!! NO CONCUERDA CON LO REPORTADO EN EL ESTADO ANALITICO  DE LA DEUDA Y OTROS PASIVOS","")</f>
        <v/>
      </c>
    </row>
    <row r="10" spans="1:10" ht="16.5" x14ac:dyDescent="0.25">
      <c r="A10" s="758"/>
      <c r="B10" s="762" t="s">
        <v>314</v>
      </c>
      <c r="C10" s="663">
        <v>0</v>
      </c>
      <c r="D10" s="663">
        <v>0</v>
      </c>
      <c r="E10" s="663">
        <v>0</v>
      </c>
      <c r="F10" s="663">
        <v>0</v>
      </c>
      <c r="G10" s="639">
        <f t="shared" ref="G10:G12" si="2">+C10+D10-E10+F10</f>
        <v>0</v>
      </c>
      <c r="H10" s="663">
        <v>0</v>
      </c>
      <c r="I10" s="663">
        <v>0</v>
      </c>
      <c r="J10" s="404" t="str">
        <f>IF(G9&lt;&gt;'ETCA-I-08'!F20,"ERROR!!!!! NO CONCUERDA CON LO REPORTADO EN EL ESTADO ANALITICO  DE LA DEUDA Y OTROS PASIVOS","")</f>
        <v/>
      </c>
    </row>
    <row r="11" spans="1:10" x14ac:dyDescent="0.25">
      <c r="A11" s="761"/>
      <c r="B11" s="762" t="s">
        <v>315</v>
      </c>
      <c r="C11" s="663">
        <v>0</v>
      </c>
      <c r="D11" s="663">
        <v>0</v>
      </c>
      <c r="E11" s="663">
        <v>0</v>
      </c>
      <c r="F11" s="663">
        <v>0</v>
      </c>
      <c r="G11" s="639">
        <f t="shared" si="2"/>
        <v>0</v>
      </c>
      <c r="H11" s="663">
        <v>0</v>
      </c>
      <c r="I11" s="663">
        <v>0</v>
      </c>
    </row>
    <row r="12" spans="1:10" x14ac:dyDescent="0.25">
      <c r="A12" s="761"/>
      <c r="B12" s="762" t="s">
        <v>316</v>
      </c>
      <c r="C12" s="663">
        <v>0</v>
      </c>
      <c r="D12" s="663">
        <v>0</v>
      </c>
      <c r="E12" s="663">
        <v>0</v>
      </c>
      <c r="F12" s="663">
        <v>0</v>
      </c>
      <c r="G12" s="639">
        <f t="shared" si="2"/>
        <v>0</v>
      </c>
      <c r="H12" s="663">
        <v>0</v>
      </c>
      <c r="I12" s="663">
        <v>0</v>
      </c>
    </row>
    <row r="13" spans="1:10" ht="16.5" x14ac:dyDescent="0.25">
      <c r="A13" s="1090" t="s">
        <v>317</v>
      </c>
      <c r="B13" s="1091"/>
      <c r="C13" s="639">
        <f t="shared" ref="C13:I13" si="3">SUM(C14:C16)</f>
        <v>0</v>
      </c>
      <c r="D13" s="639">
        <f t="shared" si="3"/>
        <v>0</v>
      </c>
      <c r="E13" s="639">
        <f t="shared" si="3"/>
        <v>0</v>
      </c>
      <c r="F13" s="639">
        <f t="shared" si="3"/>
        <v>0</v>
      </c>
      <c r="G13" s="639">
        <f t="shared" si="3"/>
        <v>0</v>
      </c>
      <c r="H13" s="639">
        <f t="shared" si="3"/>
        <v>0</v>
      </c>
      <c r="I13" s="639">
        <f t="shared" si="3"/>
        <v>0</v>
      </c>
      <c r="J13" s="404" t="str">
        <f>IF(C13&lt;&gt;'ETCA-I-08'!E34,"ERROR!!!!! NO CONCUERDA CON LO REPORTADO EN EL ESTADO ANALITICO DE LA DEUDA Y OTROS PASIVOS","")</f>
        <v/>
      </c>
    </row>
    <row r="14" spans="1:10" ht="16.5" x14ac:dyDescent="0.25">
      <c r="A14" s="758"/>
      <c r="B14" s="762" t="s">
        <v>318</v>
      </c>
      <c r="C14" s="663">
        <v>0</v>
      </c>
      <c r="D14" s="663">
        <v>0</v>
      </c>
      <c r="E14" s="663">
        <v>0</v>
      </c>
      <c r="F14" s="663">
        <v>0</v>
      </c>
      <c r="G14" s="639">
        <f t="shared" ref="G14:G16" si="4">+C14+D14-E14+F14</f>
        <v>0</v>
      </c>
      <c r="H14" s="663">
        <v>0</v>
      </c>
      <c r="I14" s="663">
        <v>0</v>
      </c>
      <c r="J14" s="404" t="str">
        <f>IF(G13&lt;&gt;'ETCA-I-08'!F34,"ERROR!!!!! NO CONCUERDA CON LO REPORTADO EN EL ESTADO ANALITICO DE LA DEUDA Y OTROS PASIVOS","")</f>
        <v/>
      </c>
    </row>
    <row r="15" spans="1:10" x14ac:dyDescent="0.25">
      <c r="A15" s="761"/>
      <c r="B15" s="762" t="s">
        <v>319</v>
      </c>
      <c r="C15" s="663">
        <v>0</v>
      </c>
      <c r="D15" s="663">
        <v>0</v>
      </c>
      <c r="E15" s="663">
        <v>0</v>
      </c>
      <c r="F15" s="663">
        <v>0</v>
      </c>
      <c r="G15" s="639">
        <f t="shared" si="4"/>
        <v>0</v>
      </c>
      <c r="H15" s="663">
        <v>0</v>
      </c>
      <c r="I15" s="663">
        <v>0</v>
      </c>
    </row>
    <row r="16" spans="1:10" x14ac:dyDescent="0.25">
      <c r="A16" s="761"/>
      <c r="B16" s="762" t="s">
        <v>320</v>
      </c>
      <c r="C16" s="663">
        <v>0</v>
      </c>
      <c r="D16" s="663">
        <v>0</v>
      </c>
      <c r="E16" s="663">
        <v>0</v>
      </c>
      <c r="F16" s="663">
        <v>0</v>
      </c>
      <c r="G16" s="639">
        <f t="shared" si="4"/>
        <v>0</v>
      </c>
      <c r="H16" s="663">
        <v>0</v>
      </c>
      <c r="I16" s="663">
        <v>0</v>
      </c>
    </row>
    <row r="17" spans="1:10" s="635" customFormat="1" ht="16.5" x14ac:dyDescent="0.25">
      <c r="A17" s="1090" t="s">
        <v>321</v>
      </c>
      <c r="B17" s="1091"/>
      <c r="C17" s="743">
        <f>+'ETCA-I-08'!E36</f>
        <v>50410451.810000002</v>
      </c>
      <c r="D17" s="682"/>
      <c r="E17" s="682"/>
      <c r="F17" s="682"/>
      <c r="G17" s="743">
        <f>+'ETCA-I-08'!F36</f>
        <v>15097521.43</v>
      </c>
      <c r="H17" s="682"/>
      <c r="I17" s="682"/>
      <c r="J17" s="404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1090" t="s">
        <v>322</v>
      </c>
      <c r="B18" s="1091"/>
      <c r="C18" s="639">
        <f t="shared" ref="C18:I18" si="5">C8+C17</f>
        <v>50410451.810000002</v>
      </c>
      <c r="D18" s="639">
        <f t="shared" si="5"/>
        <v>0</v>
      </c>
      <c r="E18" s="639">
        <f t="shared" si="5"/>
        <v>0</v>
      </c>
      <c r="F18" s="639">
        <f t="shared" si="5"/>
        <v>0</v>
      </c>
      <c r="G18" s="639">
        <f t="shared" si="5"/>
        <v>15097521.43</v>
      </c>
      <c r="H18" s="639">
        <f t="shared" si="5"/>
        <v>0</v>
      </c>
      <c r="I18" s="639">
        <f t="shared" si="5"/>
        <v>0</v>
      </c>
      <c r="J18" s="404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1090" t="s">
        <v>323</v>
      </c>
      <c r="B19" s="1091"/>
      <c r="C19" s="728">
        <f>SUM(C20:C22)</f>
        <v>0</v>
      </c>
      <c r="D19" s="639">
        <f t="shared" ref="D19:I19" si="6">SUM(D20:D22)</f>
        <v>0</v>
      </c>
      <c r="E19" s="639">
        <f t="shared" si="6"/>
        <v>0</v>
      </c>
      <c r="F19" s="639">
        <f t="shared" si="6"/>
        <v>0</v>
      </c>
      <c r="G19" s="639">
        <f>+C19+D19-E19+F19</f>
        <v>0</v>
      </c>
      <c r="H19" s="639">
        <f t="shared" si="6"/>
        <v>0</v>
      </c>
      <c r="I19" s="639">
        <f t="shared" si="6"/>
        <v>0</v>
      </c>
      <c r="J19" s="404" t="str">
        <f>IF(G18&lt;&gt;'ETCA-I-08'!F38,"ERROR!!!! NO CONCUERDA CON LO REPORTADO EN EL ESTADO ANALITICO DE LA DEUDA Y OTROS PASIVOS","")</f>
        <v/>
      </c>
    </row>
    <row r="20" spans="1:10" x14ac:dyDescent="0.25">
      <c r="A20" s="1109" t="s">
        <v>324</v>
      </c>
      <c r="B20" s="1110"/>
      <c r="C20" s="663">
        <v>0</v>
      </c>
      <c r="D20" s="663">
        <v>0</v>
      </c>
      <c r="E20" s="663">
        <v>0</v>
      </c>
      <c r="F20" s="663">
        <v>0</v>
      </c>
      <c r="G20" s="639">
        <f t="shared" ref="G20:G22" si="7">+C20+D20-E20+F20</f>
        <v>0</v>
      </c>
      <c r="H20" s="663">
        <v>0</v>
      </c>
      <c r="I20" s="663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1109" t="s">
        <v>325</v>
      </c>
      <c r="B21" s="1110"/>
      <c r="C21" s="663">
        <v>0</v>
      </c>
      <c r="D21" s="663">
        <v>0</v>
      </c>
      <c r="E21" s="663">
        <v>0</v>
      </c>
      <c r="F21" s="663">
        <v>0</v>
      </c>
      <c r="G21" s="639">
        <f t="shared" si="7"/>
        <v>0</v>
      </c>
      <c r="H21" s="663">
        <v>0</v>
      </c>
      <c r="I21" s="663">
        <v>0</v>
      </c>
    </row>
    <row r="22" spans="1:10" x14ac:dyDescent="0.25">
      <c r="A22" s="1109" t="s">
        <v>326</v>
      </c>
      <c r="B22" s="1110"/>
      <c r="C22" s="663"/>
      <c r="D22" s="663"/>
      <c r="E22" s="663"/>
      <c r="F22" s="663"/>
      <c r="G22" s="639">
        <f t="shared" si="7"/>
        <v>0</v>
      </c>
      <c r="H22" s="663"/>
      <c r="I22" s="663"/>
    </row>
    <row r="23" spans="1:10" ht="16.5" customHeight="1" x14ac:dyDescent="0.25">
      <c r="A23" s="1090" t="s">
        <v>327</v>
      </c>
      <c r="B23" s="1091"/>
      <c r="C23" s="639">
        <f>SUM(C24:C26)</f>
        <v>0</v>
      </c>
      <c r="D23" s="639">
        <f t="shared" ref="D23:I23" si="8">SUM(D24:D26)</f>
        <v>0</v>
      </c>
      <c r="E23" s="639">
        <f t="shared" si="8"/>
        <v>0</v>
      </c>
      <c r="F23" s="639">
        <f t="shared" si="8"/>
        <v>0</v>
      </c>
      <c r="G23" s="639">
        <f t="shared" si="8"/>
        <v>0</v>
      </c>
      <c r="H23" s="639">
        <f t="shared" si="8"/>
        <v>0</v>
      </c>
      <c r="I23" s="639">
        <f t="shared" si="8"/>
        <v>0</v>
      </c>
    </row>
    <row r="24" spans="1:10" x14ac:dyDescent="0.25">
      <c r="A24" s="1109" t="s">
        <v>328</v>
      </c>
      <c r="B24" s="1110"/>
      <c r="C24" s="663">
        <v>0</v>
      </c>
      <c r="D24" s="663">
        <v>0</v>
      </c>
      <c r="E24" s="663">
        <v>0</v>
      </c>
      <c r="F24" s="663">
        <v>0</v>
      </c>
      <c r="G24" s="639">
        <f t="shared" ref="G24:G26" si="9">+C24+D24-E24+F24</f>
        <v>0</v>
      </c>
      <c r="H24" s="663">
        <v>0</v>
      </c>
      <c r="I24" s="663">
        <v>0</v>
      </c>
    </row>
    <row r="25" spans="1:10" x14ac:dyDescent="0.25">
      <c r="A25" s="1109" t="s">
        <v>329</v>
      </c>
      <c r="B25" s="1110"/>
      <c r="C25" s="663">
        <v>0</v>
      </c>
      <c r="D25" s="663">
        <v>0</v>
      </c>
      <c r="E25" s="663">
        <v>0</v>
      </c>
      <c r="F25" s="663">
        <v>0</v>
      </c>
      <c r="G25" s="639">
        <f t="shared" si="9"/>
        <v>0</v>
      </c>
      <c r="H25" s="663">
        <v>0</v>
      </c>
      <c r="I25" s="663">
        <v>0</v>
      </c>
    </row>
    <row r="26" spans="1:10" x14ac:dyDescent="0.25">
      <c r="A26" s="1109" t="s">
        <v>330</v>
      </c>
      <c r="B26" s="1110"/>
      <c r="C26" s="663">
        <v>0</v>
      </c>
      <c r="D26" s="663">
        <v>0</v>
      </c>
      <c r="E26" s="663">
        <v>0</v>
      </c>
      <c r="F26" s="663">
        <v>0</v>
      </c>
      <c r="G26" s="639">
        <f t="shared" si="9"/>
        <v>0</v>
      </c>
      <c r="H26" s="663">
        <v>0</v>
      </c>
      <c r="I26" s="663">
        <v>0</v>
      </c>
    </row>
    <row r="27" spans="1:10" ht="7.5" customHeight="1" thickBot="1" x14ac:dyDescent="0.3">
      <c r="A27" s="1111"/>
      <c r="B27" s="1112"/>
      <c r="C27" s="642"/>
      <c r="D27" s="642"/>
      <c r="E27" s="642"/>
      <c r="F27" s="642"/>
      <c r="G27" s="642"/>
      <c r="H27" s="642"/>
      <c r="I27" s="642"/>
    </row>
    <row r="28" spans="1:10" ht="3.75" customHeight="1" x14ac:dyDescent="0.25"/>
    <row r="29" spans="1:10" ht="33" customHeight="1" x14ac:dyDescent="0.25">
      <c r="B29" s="605">
        <v>1</v>
      </c>
      <c r="C29" s="1102" t="s">
        <v>331</v>
      </c>
      <c r="D29" s="1102"/>
      <c r="E29" s="1102"/>
      <c r="F29" s="1102"/>
      <c r="G29" s="1102"/>
      <c r="H29" s="1102"/>
      <c r="I29" s="1102"/>
    </row>
    <row r="30" spans="1:10" ht="18.75" customHeight="1" x14ac:dyDescent="0.25">
      <c r="B30" s="605">
        <v>2</v>
      </c>
      <c r="C30" s="1102" t="s">
        <v>332</v>
      </c>
      <c r="D30" s="1102"/>
      <c r="E30" s="1102"/>
      <c r="F30" s="1102"/>
      <c r="G30" s="1102"/>
      <c r="H30" s="1102"/>
      <c r="I30" s="1102"/>
    </row>
    <row r="31" spans="1:10" ht="3.75" customHeight="1" thickBot="1" x14ac:dyDescent="0.3"/>
    <row r="32" spans="1:10" ht="19.5" x14ac:dyDescent="0.25">
      <c r="B32" s="1103" t="s">
        <v>333</v>
      </c>
      <c r="C32" s="600" t="s">
        <v>334</v>
      </c>
      <c r="D32" s="600" t="s">
        <v>335</v>
      </c>
      <c r="E32" s="600" t="s">
        <v>336</v>
      </c>
      <c r="F32" s="1106" t="s">
        <v>337</v>
      </c>
      <c r="G32" s="600" t="s">
        <v>338</v>
      </c>
    </row>
    <row r="33" spans="2:7" x14ac:dyDescent="0.25">
      <c r="B33" s="1104"/>
      <c r="C33" s="590" t="s">
        <v>339</v>
      </c>
      <c r="D33" s="590" t="s">
        <v>340</v>
      </c>
      <c r="E33" s="590" t="s">
        <v>341</v>
      </c>
      <c r="F33" s="1107"/>
      <c r="G33" s="590" t="s">
        <v>342</v>
      </c>
    </row>
    <row r="34" spans="2:7" ht="15.75" thickBot="1" x14ac:dyDescent="0.3">
      <c r="B34" s="1105"/>
      <c r="C34" s="601"/>
      <c r="D34" s="591" t="s">
        <v>343</v>
      </c>
      <c r="E34" s="601"/>
      <c r="F34" s="1108"/>
      <c r="G34" s="601"/>
    </row>
    <row r="35" spans="2:7" ht="19.5" x14ac:dyDescent="0.25">
      <c r="B35" s="602" t="s">
        <v>344</v>
      </c>
      <c r="C35" s="592"/>
      <c r="D35" s="592"/>
      <c r="E35" s="592"/>
      <c r="F35" s="592"/>
      <c r="G35" s="592"/>
    </row>
    <row r="36" spans="2:7" x14ac:dyDescent="0.25">
      <c r="B36" s="603" t="s">
        <v>345</v>
      </c>
      <c r="C36" s="640"/>
      <c r="D36" s="640"/>
      <c r="E36" s="640"/>
      <c r="F36" s="640"/>
      <c r="G36" s="640"/>
    </row>
    <row r="37" spans="2:7" x14ac:dyDescent="0.25">
      <c r="B37" s="603" t="s">
        <v>346</v>
      </c>
      <c r="C37" s="640"/>
      <c r="D37" s="640"/>
      <c r="E37" s="640"/>
      <c r="F37" s="640"/>
      <c r="G37" s="640"/>
    </row>
    <row r="38" spans="2:7" ht="15.75" thickBot="1" x14ac:dyDescent="0.3">
      <c r="B38" s="604" t="s">
        <v>347</v>
      </c>
      <c r="C38" s="641"/>
      <c r="D38" s="641"/>
      <c r="E38" s="641"/>
      <c r="F38" s="641"/>
      <c r="G38" s="641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99"/>
  </sheetPr>
  <dimension ref="A1:K20"/>
  <sheetViews>
    <sheetView zoomScaleNormal="100" zoomScaleSheetLayoutView="100" workbookViewId="0">
      <selection activeCell="D8" sqref="D8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</row>
    <row r="2" spans="1:11" ht="15.75" customHeight="1" x14ac:dyDescent="0.25">
      <c r="A2" s="1048" t="s">
        <v>348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</row>
    <row r="3" spans="1:11" ht="15.75" customHeight="1" x14ac:dyDescent="0.25">
      <c r="A3" s="1092" t="str">
        <f>'ETCA-I-09'!A3:I3</f>
        <v>Del 01 de Enero al 31 de Diciembre de 2020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</row>
    <row r="4" spans="1:11" ht="15.75" thickBot="1" x14ac:dyDescent="0.3">
      <c r="A4" s="1093" t="s">
        <v>84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</row>
    <row r="5" spans="1:11" ht="115.5" thickBot="1" x14ac:dyDescent="0.3">
      <c r="A5" s="594" t="s">
        <v>349</v>
      </c>
      <c r="B5" s="595" t="s">
        <v>350</v>
      </c>
      <c r="C5" s="595" t="s">
        <v>351</v>
      </c>
      <c r="D5" s="595" t="s">
        <v>352</v>
      </c>
      <c r="E5" s="595" t="s">
        <v>353</v>
      </c>
      <c r="F5" s="595" t="s">
        <v>354</v>
      </c>
      <c r="G5" s="595" t="s">
        <v>355</v>
      </c>
      <c r="H5" s="595" t="s">
        <v>356</v>
      </c>
      <c r="I5" s="818" t="s">
        <v>1036</v>
      </c>
      <c r="J5" s="818" t="s">
        <v>1037</v>
      </c>
      <c r="K5" s="818" t="s">
        <v>1038</v>
      </c>
    </row>
    <row r="6" spans="1:11" x14ac:dyDescent="0.25">
      <c r="A6" s="587"/>
      <c r="B6" s="589"/>
      <c r="C6" s="589"/>
      <c r="D6" s="589"/>
      <c r="E6" s="589"/>
      <c r="F6" s="589"/>
      <c r="G6" s="589"/>
      <c r="H6" s="589"/>
      <c r="I6" s="589"/>
      <c r="J6" s="589"/>
      <c r="K6" s="589"/>
    </row>
    <row r="7" spans="1:11" ht="25.5" x14ac:dyDescent="0.25">
      <c r="A7" s="596" t="s">
        <v>357</v>
      </c>
      <c r="B7" s="643">
        <f t="shared" ref="B7:J7" si="0">B8+B9+B10+B11</f>
        <v>0</v>
      </c>
      <c r="C7" s="643">
        <f t="shared" si="0"/>
        <v>0</v>
      </c>
      <c r="D7" s="966" t="s">
        <v>1913</v>
      </c>
      <c r="E7" s="643">
        <f t="shared" si="0"/>
        <v>0</v>
      </c>
      <c r="F7" s="643">
        <f t="shared" si="0"/>
        <v>0</v>
      </c>
      <c r="G7" s="643">
        <f t="shared" si="0"/>
        <v>0</v>
      </c>
      <c r="H7" s="643">
        <f t="shared" si="0"/>
        <v>0</v>
      </c>
      <c r="I7" s="643">
        <f t="shared" si="0"/>
        <v>0</v>
      </c>
      <c r="J7" s="643">
        <f t="shared" si="0"/>
        <v>0</v>
      </c>
      <c r="K7" s="643">
        <f>E7-J7</f>
        <v>0</v>
      </c>
    </row>
    <row r="8" spans="1:11" x14ac:dyDescent="0.25">
      <c r="A8" s="597" t="s">
        <v>358</v>
      </c>
      <c r="B8" s="654">
        <v>0</v>
      </c>
      <c r="C8" s="654">
        <v>0</v>
      </c>
      <c r="D8" s="654">
        <v>0</v>
      </c>
      <c r="E8" s="654">
        <v>0</v>
      </c>
      <c r="F8" s="654">
        <v>0</v>
      </c>
      <c r="G8" s="654">
        <v>0</v>
      </c>
      <c r="H8" s="654">
        <v>0</v>
      </c>
      <c r="I8" s="654">
        <v>0</v>
      </c>
      <c r="J8" s="654">
        <v>0</v>
      </c>
      <c r="K8" s="643">
        <f t="shared" ref="K8:K11" si="1">E8-J8</f>
        <v>0</v>
      </c>
    </row>
    <row r="9" spans="1:11" x14ac:dyDescent="0.25">
      <c r="A9" s="597" t="s">
        <v>359</v>
      </c>
      <c r="B9" s="654">
        <v>0</v>
      </c>
      <c r="C9" s="654"/>
      <c r="D9" s="654"/>
      <c r="E9" s="654">
        <v>0</v>
      </c>
      <c r="F9" s="654"/>
      <c r="G9" s="654"/>
      <c r="H9" s="654"/>
      <c r="I9" s="654"/>
      <c r="J9" s="654">
        <v>0</v>
      </c>
      <c r="K9" s="643">
        <f t="shared" si="1"/>
        <v>0</v>
      </c>
    </row>
    <row r="10" spans="1:11" x14ac:dyDescent="0.25">
      <c r="A10" s="597" t="s">
        <v>360</v>
      </c>
      <c r="B10" s="654">
        <v>0</v>
      </c>
      <c r="C10" s="654">
        <v>0</v>
      </c>
      <c r="D10" s="654">
        <v>0</v>
      </c>
      <c r="E10" s="654">
        <v>0</v>
      </c>
      <c r="F10" s="654">
        <v>0</v>
      </c>
      <c r="G10" s="654">
        <v>0</v>
      </c>
      <c r="H10" s="654">
        <v>0</v>
      </c>
      <c r="I10" s="654">
        <v>0</v>
      </c>
      <c r="J10" s="654">
        <v>0</v>
      </c>
      <c r="K10" s="643">
        <f t="shared" si="1"/>
        <v>0</v>
      </c>
    </row>
    <row r="11" spans="1:11" x14ac:dyDescent="0.25">
      <c r="A11" s="597" t="s">
        <v>361</v>
      </c>
      <c r="B11" s="654">
        <v>0</v>
      </c>
      <c r="C11" s="654"/>
      <c r="D11" s="654"/>
      <c r="E11" s="654">
        <v>0</v>
      </c>
      <c r="F11" s="654"/>
      <c r="G11" s="654"/>
      <c r="H11" s="654"/>
      <c r="I11" s="654"/>
      <c r="J11" s="654">
        <v>0</v>
      </c>
      <c r="K11" s="643">
        <f t="shared" si="1"/>
        <v>0</v>
      </c>
    </row>
    <row r="12" spans="1:11" x14ac:dyDescent="0.25">
      <c r="A12" s="588"/>
      <c r="B12" s="643"/>
      <c r="C12" s="643"/>
      <c r="D12" s="643"/>
      <c r="E12" s="643"/>
      <c r="F12" s="643"/>
      <c r="G12" s="643"/>
      <c r="H12" s="643"/>
      <c r="I12" s="643"/>
      <c r="J12" s="643"/>
      <c r="K12" s="643"/>
    </row>
    <row r="13" spans="1:11" ht="25.5" x14ac:dyDescent="0.25">
      <c r="A13" s="596" t="s">
        <v>362</v>
      </c>
      <c r="B13" s="643">
        <f t="shared" ref="B13:J13" si="2">B14+B15+B16+B17</f>
        <v>0</v>
      </c>
      <c r="C13" s="643">
        <f t="shared" si="2"/>
        <v>0</v>
      </c>
      <c r="D13" s="643">
        <f t="shared" si="2"/>
        <v>0</v>
      </c>
      <c r="E13" s="643">
        <f t="shared" si="2"/>
        <v>0</v>
      </c>
      <c r="F13" s="643">
        <f t="shared" si="2"/>
        <v>0</v>
      </c>
      <c r="G13" s="643">
        <f t="shared" si="2"/>
        <v>0</v>
      </c>
      <c r="H13" s="643">
        <f t="shared" si="2"/>
        <v>0</v>
      </c>
      <c r="I13" s="643">
        <f t="shared" si="2"/>
        <v>0</v>
      </c>
      <c r="J13" s="643">
        <f t="shared" si="2"/>
        <v>0</v>
      </c>
      <c r="K13" s="643">
        <f>E13-J13</f>
        <v>0</v>
      </c>
    </row>
    <row r="14" spans="1:11" x14ac:dyDescent="0.25">
      <c r="A14" s="597" t="s">
        <v>363</v>
      </c>
      <c r="B14" s="654">
        <v>0</v>
      </c>
      <c r="C14" s="654"/>
      <c r="D14" s="654"/>
      <c r="E14" s="654">
        <v>0</v>
      </c>
      <c r="F14" s="654"/>
      <c r="G14" s="654"/>
      <c r="H14" s="654"/>
      <c r="I14" s="654"/>
      <c r="J14" s="654"/>
      <c r="K14" s="643">
        <f t="shared" ref="K14:K17" si="3">E14-J14</f>
        <v>0</v>
      </c>
    </row>
    <row r="15" spans="1:11" x14ac:dyDescent="0.25">
      <c r="A15" s="597" t="s">
        <v>364</v>
      </c>
      <c r="B15" s="654">
        <v>0</v>
      </c>
      <c r="C15" s="654"/>
      <c r="D15" s="654">
        <v>0</v>
      </c>
      <c r="E15" s="654">
        <v>0</v>
      </c>
      <c r="F15" s="654">
        <v>0</v>
      </c>
      <c r="G15" s="654">
        <v>0</v>
      </c>
      <c r="H15" s="654">
        <v>0</v>
      </c>
      <c r="I15" s="654">
        <v>0</v>
      </c>
      <c r="J15" s="654">
        <v>0</v>
      </c>
      <c r="K15" s="643">
        <f t="shared" si="3"/>
        <v>0</v>
      </c>
    </row>
    <row r="16" spans="1:11" x14ac:dyDescent="0.25">
      <c r="A16" s="597" t="s">
        <v>365</v>
      </c>
      <c r="B16" s="654">
        <v>0</v>
      </c>
      <c r="C16" s="654">
        <v>0</v>
      </c>
      <c r="D16" s="654"/>
      <c r="E16" s="654">
        <v>0</v>
      </c>
      <c r="F16" s="654"/>
      <c r="G16" s="654"/>
      <c r="H16" s="654"/>
      <c r="I16" s="654"/>
      <c r="J16" s="654"/>
      <c r="K16" s="643">
        <f t="shared" si="3"/>
        <v>0</v>
      </c>
    </row>
    <row r="17" spans="1:11" x14ac:dyDescent="0.25">
      <c r="A17" s="597" t="s">
        <v>366</v>
      </c>
      <c r="B17" s="654">
        <v>0</v>
      </c>
      <c r="C17" s="654"/>
      <c r="D17" s="654"/>
      <c r="E17" s="654">
        <v>0</v>
      </c>
      <c r="F17" s="654"/>
      <c r="G17" s="654"/>
      <c r="H17" s="654"/>
      <c r="I17" s="654"/>
      <c r="J17" s="654"/>
      <c r="K17" s="643">
        <f t="shared" si="3"/>
        <v>0</v>
      </c>
    </row>
    <row r="18" spans="1:11" x14ac:dyDescent="0.25">
      <c r="A18" s="588"/>
      <c r="B18" s="643">
        <v>0</v>
      </c>
      <c r="C18" s="643"/>
      <c r="D18" s="643"/>
      <c r="E18" s="643"/>
      <c r="F18" s="643"/>
      <c r="G18" s="643"/>
      <c r="H18" s="643"/>
      <c r="I18" s="643"/>
      <c r="J18" s="643"/>
      <c r="K18" s="655"/>
    </row>
    <row r="19" spans="1:11" ht="38.25" x14ac:dyDescent="0.25">
      <c r="A19" s="596" t="s">
        <v>367</v>
      </c>
      <c r="B19" s="643">
        <f>B7+B13</f>
        <v>0</v>
      </c>
      <c r="C19" s="643">
        <f t="shared" ref="C19:J19" si="4">C7+C13</f>
        <v>0</v>
      </c>
      <c r="D19" s="643" t="e">
        <f t="shared" si="4"/>
        <v>#VALUE!</v>
      </c>
      <c r="E19" s="643">
        <f t="shared" si="4"/>
        <v>0</v>
      </c>
      <c r="F19" s="643">
        <f t="shared" si="4"/>
        <v>0</v>
      </c>
      <c r="G19" s="643">
        <f t="shared" si="4"/>
        <v>0</v>
      </c>
      <c r="H19" s="643">
        <f t="shared" si="4"/>
        <v>0</v>
      </c>
      <c r="I19" s="643">
        <f t="shared" si="4"/>
        <v>0</v>
      </c>
      <c r="J19" s="643">
        <f t="shared" si="4"/>
        <v>0</v>
      </c>
      <c r="K19" s="643">
        <f>E19-J19</f>
        <v>0</v>
      </c>
    </row>
    <row r="20" spans="1:11" ht="15.75" thickBot="1" x14ac:dyDescent="0.3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rgb="FFFF6699"/>
  </sheetPr>
  <dimension ref="A1:I49"/>
  <sheetViews>
    <sheetView view="pageBreakPreview" topLeftCell="A10" zoomScale="90" zoomScaleNormal="100" zoomScaleSheetLayoutView="90" workbookViewId="0">
      <selection activeCell="G43" sqref="G43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22" t="str">
        <f>'ETCA-I-01'!A1:G1</f>
        <v xml:space="preserve">Nombre de la Entidad </v>
      </c>
      <c r="B1" s="1122"/>
      <c r="C1" s="1122"/>
      <c r="D1" s="1122"/>
      <c r="E1" s="1122"/>
      <c r="F1" s="1122"/>
      <c r="G1" s="1122"/>
      <c r="H1" s="1122"/>
      <c r="I1" s="1122"/>
    </row>
    <row r="2" spans="1:9" x14ac:dyDescent="0.3">
      <c r="A2" s="1123" t="s">
        <v>8</v>
      </c>
      <c r="B2" s="1123"/>
      <c r="C2" s="1123"/>
      <c r="D2" s="1123"/>
      <c r="E2" s="1123"/>
      <c r="F2" s="1123"/>
      <c r="G2" s="1123"/>
      <c r="H2" s="1123"/>
      <c r="I2" s="1123"/>
    </row>
    <row r="3" spans="1:9" x14ac:dyDescent="0.3">
      <c r="A3" s="1124" t="str">
        <f>'ETCA-I-01'!A3:G3</f>
        <v>Al 31 de Diciembre de 2020</v>
      </c>
      <c r="B3" s="1124"/>
      <c r="C3" s="1124"/>
      <c r="D3" s="1124"/>
      <c r="E3" s="1124"/>
      <c r="F3" s="1124"/>
      <c r="G3" s="1124"/>
      <c r="H3" s="1124"/>
      <c r="I3" s="1124"/>
    </row>
    <row r="4" spans="1:9" ht="18" customHeight="1" thickBot="1" x14ac:dyDescent="0.35">
      <c r="A4" s="5"/>
      <c r="B4" s="1125" t="s">
        <v>1016</v>
      </c>
      <c r="C4" s="1125"/>
      <c r="D4" s="1125"/>
      <c r="E4" s="1125"/>
      <c r="F4" s="1125"/>
      <c r="G4" s="1125"/>
      <c r="H4" s="309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113" t="s">
        <v>1912</v>
      </c>
      <c r="D15" s="1114"/>
      <c r="E15" s="1114"/>
      <c r="F15" s="1114"/>
      <c r="G15" s="1114"/>
      <c r="H15" s="1115"/>
      <c r="I15" s="13"/>
    </row>
    <row r="16" spans="1:9" ht="15" customHeight="1" x14ac:dyDescent="0.3">
      <c r="A16" s="11"/>
      <c r="B16" s="12"/>
      <c r="C16" s="1116"/>
      <c r="D16" s="1117"/>
      <c r="E16" s="1117"/>
      <c r="F16" s="1117"/>
      <c r="G16" s="1117"/>
      <c r="H16" s="1118"/>
      <c r="I16" s="13"/>
    </row>
    <row r="17" spans="1:9" ht="15" customHeight="1" x14ac:dyDescent="0.3">
      <c r="A17" s="11"/>
      <c r="B17" s="12"/>
      <c r="C17" s="1116"/>
      <c r="D17" s="1117"/>
      <c r="E17" s="1117"/>
      <c r="F17" s="1117"/>
      <c r="G17" s="1117"/>
      <c r="H17" s="1118"/>
      <c r="I17" s="13"/>
    </row>
    <row r="18" spans="1:9" ht="15" customHeight="1" x14ac:dyDescent="0.3">
      <c r="A18" s="14" t="s">
        <v>369</v>
      </c>
      <c r="B18" s="12"/>
      <c r="C18" s="1116"/>
      <c r="D18" s="1117"/>
      <c r="E18" s="1117"/>
      <c r="F18" s="1117"/>
      <c r="G18" s="1117"/>
      <c r="H18" s="1118"/>
      <c r="I18" s="13"/>
    </row>
    <row r="19" spans="1:9" ht="15" customHeight="1" x14ac:dyDescent="0.3">
      <c r="A19" s="11"/>
      <c r="B19" s="12"/>
      <c r="C19" s="1116"/>
      <c r="D19" s="1117"/>
      <c r="E19" s="1117"/>
      <c r="F19" s="1117"/>
      <c r="G19" s="1117"/>
      <c r="H19" s="1118"/>
      <c r="I19" s="13"/>
    </row>
    <row r="20" spans="1:9" ht="15" customHeight="1" x14ac:dyDescent="0.3">
      <c r="A20" s="11"/>
      <c r="B20" s="12"/>
      <c r="C20" s="1116"/>
      <c r="D20" s="1117"/>
      <c r="E20" s="1117"/>
      <c r="F20" s="1117"/>
      <c r="G20" s="1117"/>
      <c r="H20" s="1118"/>
      <c r="I20" s="13"/>
    </row>
    <row r="21" spans="1:9" ht="15" customHeight="1" x14ac:dyDescent="0.3">
      <c r="A21" s="11"/>
      <c r="B21" s="12"/>
      <c r="C21" s="1116"/>
      <c r="D21" s="1117"/>
      <c r="E21" s="1117"/>
      <c r="F21" s="1117"/>
      <c r="G21" s="1117"/>
      <c r="H21" s="1118"/>
      <c r="I21" s="13"/>
    </row>
    <row r="22" spans="1:9" ht="15" customHeight="1" x14ac:dyDescent="0.3">
      <c r="A22" s="11"/>
      <c r="B22" s="12"/>
      <c r="C22" s="1116"/>
      <c r="D22" s="1117"/>
      <c r="E22" s="1117"/>
      <c r="F22" s="1117"/>
      <c r="G22" s="1117"/>
      <c r="H22" s="1118"/>
      <c r="I22" s="13"/>
    </row>
    <row r="23" spans="1:9" ht="15" customHeight="1" x14ac:dyDescent="0.3">
      <c r="A23" s="11"/>
      <c r="B23" s="12"/>
      <c r="C23" s="1116"/>
      <c r="D23" s="1117"/>
      <c r="E23" s="1117"/>
      <c r="F23" s="1117"/>
      <c r="G23" s="1117"/>
      <c r="H23" s="1118"/>
      <c r="I23" s="13"/>
    </row>
    <row r="24" spans="1:9" ht="15" customHeight="1" x14ac:dyDescent="0.3">
      <c r="A24" s="11"/>
      <c r="B24" s="12"/>
      <c r="C24" s="1116"/>
      <c r="D24" s="1117"/>
      <c r="E24" s="1117"/>
      <c r="F24" s="1117"/>
      <c r="G24" s="1117"/>
      <c r="H24" s="1118"/>
      <c r="I24" s="13"/>
    </row>
    <row r="25" spans="1:9" ht="15" customHeight="1" x14ac:dyDescent="0.3">
      <c r="A25" s="11"/>
      <c r="B25" s="12"/>
      <c r="C25" s="1116"/>
      <c r="D25" s="1117"/>
      <c r="E25" s="1117"/>
      <c r="F25" s="1117"/>
      <c r="G25" s="1117"/>
      <c r="H25" s="1118"/>
      <c r="I25" s="13"/>
    </row>
    <row r="26" spans="1:9" ht="14.25" customHeight="1" x14ac:dyDescent="0.3">
      <c r="A26" s="11"/>
      <c r="B26" s="12"/>
      <c r="C26" s="1116"/>
      <c r="D26" s="1117"/>
      <c r="E26" s="1117"/>
      <c r="F26" s="1117"/>
      <c r="G26" s="1117"/>
      <c r="H26" s="1118"/>
      <c r="I26" s="13"/>
    </row>
    <row r="27" spans="1:9" ht="15.75" customHeight="1" x14ac:dyDescent="0.3">
      <c r="A27" s="11"/>
      <c r="B27" s="12"/>
      <c r="C27" s="1116"/>
      <c r="D27" s="1117"/>
      <c r="E27" s="1117"/>
      <c r="F27" s="1117"/>
      <c r="G27" s="1117"/>
      <c r="H27" s="1118"/>
      <c r="I27" s="13"/>
    </row>
    <row r="28" spans="1:9" x14ac:dyDescent="0.3">
      <c r="A28" s="11"/>
      <c r="B28" s="12"/>
      <c r="C28" s="1116"/>
      <c r="D28" s="1117"/>
      <c r="E28" s="1117"/>
      <c r="F28" s="1117"/>
      <c r="G28" s="1117"/>
      <c r="H28" s="1118"/>
      <c r="I28" s="13"/>
    </row>
    <row r="29" spans="1:9" ht="17.25" thickBot="1" x14ac:dyDescent="0.35">
      <c r="A29" s="11"/>
      <c r="B29" s="12"/>
      <c r="C29" s="1119"/>
      <c r="D29" s="1120"/>
      <c r="E29" s="1120"/>
      <c r="F29" s="1120"/>
      <c r="G29" s="1120"/>
      <c r="H29" s="1121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370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243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rgb="FFFF6699"/>
  </sheetPr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22" t="str">
        <f>'ETCA-I-01'!A1:G1</f>
        <v xml:space="preserve">Nombre de la Entidad </v>
      </c>
      <c r="B1" s="1122"/>
      <c r="C1" s="1122"/>
      <c r="D1" s="1122"/>
      <c r="E1" s="1122"/>
      <c r="F1" s="1122"/>
      <c r="G1" s="1122"/>
      <c r="H1" s="1122"/>
      <c r="I1" s="1122"/>
      <c r="J1" s="1122"/>
    </row>
    <row r="2" spans="1:10" x14ac:dyDescent="0.3">
      <c r="A2" s="1123" t="s">
        <v>9</v>
      </c>
      <c r="B2" s="1123"/>
      <c r="C2" s="1123"/>
      <c r="D2" s="1123"/>
      <c r="E2" s="1123"/>
      <c r="F2" s="1123"/>
      <c r="G2" s="1123"/>
      <c r="H2" s="1123"/>
      <c r="I2" s="1123"/>
      <c r="J2" s="1123"/>
    </row>
    <row r="3" spans="1:10" x14ac:dyDescent="0.3">
      <c r="A3" s="1124" t="str">
        <f>'ETCA-I-01'!A3:G3</f>
        <v>Al 31 de Diciembre de 2020</v>
      </c>
      <c r="B3" s="1124"/>
      <c r="C3" s="1124"/>
      <c r="D3" s="1124"/>
      <c r="E3" s="1124"/>
      <c r="F3" s="1124"/>
      <c r="G3" s="1124"/>
      <c r="H3" s="1124"/>
      <c r="I3" s="1124"/>
      <c r="J3" s="1124"/>
    </row>
    <row r="4" spans="1:10" ht="18" customHeight="1" thickBot="1" x14ac:dyDescent="0.35">
      <c r="A4" s="1135" t="s">
        <v>1017</v>
      </c>
      <c r="B4" s="1135"/>
      <c r="C4" s="1135"/>
      <c r="D4" s="1135"/>
      <c r="E4" s="1135"/>
      <c r="F4" s="1135"/>
      <c r="G4" s="1135"/>
      <c r="H4" s="1135"/>
      <c r="I4" s="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126" t="s">
        <v>1018</v>
      </c>
      <c r="D10" s="1127"/>
      <c r="E10" s="1127"/>
      <c r="F10" s="1127"/>
      <c r="G10" s="1127"/>
      <c r="H10" s="1128"/>
      <c r="I10" s="12"/>
      <c r="J10" s="13"/>
    </row>
    <row r="11" spans="1:10" x14ac:dyDescent="0.3">
      <c r="A11" s="11"/>
      <c r="B11" s="12"/>
      <c r="C11" s="1129"/>
      <c r="D11" s="1130"/>
      <c r="E11" s="1130"/>
      <c r="F11" s="1130"/>
      <c r="G11" s="1130"/>
      <c r="H11" s="1131"/>
      <c r="I11" s="12"/>
      <c r="J11" s="13"/>
    </row>
    <row r="12" spans="1:10" x14ac:dyDescent="0.3">
      <c r="A12" s="11"/>
      <c r="B12" s="12"/>
      <c r="C12" s="1129"/>
      <c r="D12" s="1130"/>
      <c r="E12" s="1130"/>
      <c r="F12" s="1130"/>
      <c r="G12" s="1130"/>
      <c r="H12" s="1131"/>
      <c r="I12" s="12"/>
      <c r="J12" s="13"/>
    </row>
    <row r="13" spans="1:10" x14ac:dyDescent="0.3">
      <c r="A13" s="11"/>
      <c r="B13" s="12"/>
      <c r="C13" s="1129"/>
      <c r="D13" s="1130"/>
      <c r="E13" s="1130"/>
      <c r="F13" s="1130"/>
      <c r="G13" s="1130"/>
      <c r="H13" s="1131"/>
      <c r="I13" s="12"/>
      <c r="J13" s="13"/>
    </row>
    <row r="14" spans="1:10" x14ac:dyDescent="0.3">
      <c r="A14" s="11"/>
      <c r="B14" s="12"/>
      <c r="C14" s="1129"/>
      <c r="D14" s="1130"/>
      <c r="E14" s="1130"/>
      <c r="F14" s="1130"/>
      <c r="G14" s="1130"/>
      <c r="H14" s="1131"/>
      <c r="I14" s="12"/>
      <c r="J14" s="13"/>
    </row>
    <row r="15" spans="1:10" x14ac:dyDescent="0.3">
      <c r="A15" s="11"/>
      <c r="B15" s="12"/>
      <c r="C15" s="1129"/>
      <c r="D15" s="1130"/>
      <c r="E15" s="1130"/>
      <c r="F15" s="1130"/>
      <c r="G15" s="1130"/>
      <c r="H15" s="1131"/>
      <c r="I15" s="12"/>
      <c r="J15" s="13"/>
    </row>
    <row r="16" spans="1:10" ht="17.25" thickBot="1" x14ac:dyDescent="0.35">
      <c r="A16" s="11"/>
      <c r="B16" s="12"/>
      <c r="C16" s="1132"/>
      <c r="D16" s="1133"/>
      <c r="E16" s="1133"/>
      <c r="F16" s="1133"/>
      <c r="G16" s="1133"/>
      <c r="H16" s="1134"/>
      <c r="I16" s="12"/>
      <c r="J16" s="13"/>
    </row>
    <row r="17" spans="1:10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x14ac:dyDescent="0.3">
      <c r="A18" s="11"/>
      <c r="B18" s="12"/>
      <c r="C18" s="19" t="s">
        <v>371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x14ac:dyDescent="0.3">
      <c r="A20" s="11"/>
      <c r="B20" s="12"/>
      <c r="C20" s="20" t="s">
        <v>372</v>
      </c>
      <c r="D20" s="21"/>
      <c r="E20" s="21"/>
      <c r="F20" s="21"/>
      <c r="G20" s="21"/>
      <c r="H20" s="22"/>
      <c r="I20" s="12"/>
      <c r="J20" s="13"/>
    </row>
    <row r="21" spans="1:10" x14ac:dyDescent="0.3">
      <c r="A21" s="11"/>
      <c r="B21" s="12"/>
      <c r="C21" s="23" t="s">
        <v>373</v>
      </c>
      <c r="D21" s="24"/>
      <c r="E21" s="24"/>
      <c r="F21" s="24"/>
      <c r="G21" s="24"/>
      <c r="H21" s="25"/>
      <c r="I21" s="12"/>
      <c r="J21" s="13"/>
    </row>
    <row r="22" spans="1:10" x14ac:dyDescent="0.3">
      <c r="A22" s="11"/>
      <c r="B22" s="12"/>
      <c r="C22" s="23" t="s">
        <v>374</v>
      </c>
      <c r="D22" s="24"/>
      <c r="E22" s="24"/>
      <c r="F22" s="24"/>
      <c r="G22" s="24"/>
      <c r="H22" s="25"/>
      <c r="I22" s="12"/>
      <c r="J22" s="13"/>
    </row>
    <row r="23" spans="1:10" ht="17.25" thickBot="1" x14ac:dyDescent="0.35">
      <c r="A23" s="11"/>
      <c r="B23" s="12"/>
      <c r="C23" s="26" t="s">
        <v>375</v>
      </c>
      <c r="D23" s="27"/>
      <c r="E23" s="27"/>
      <c r="F23" s="27"/>
      <c r="G23" s="27"/>
      <c r="H23" s="28"/>
      <c r="I23" s="12"/>
      <c r="J23" s="13"/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x14ac:dyDescent="0.3">
      <c r="A25" s="29" t="s">
        <v>376</v>
      </c>
      <c r="B25" s="12" t="s">
        <v>377</v>
      </c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378</v>
      </c>
      <c r="B26" s="12" t="s">
        <v>379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380</v>
      </c>
      <c r="B27" s="12" t="s">
        <v>381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382</v>
      </c>
      <c r="B28" s="30" t="s">
        <v>383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384</v>
      </c>
      <c r="B29" s="30" t="s">
        <v>385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386</v>
      </c>
      <c r="B30" s="30" t="s">
        <v>387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388</v>
      </c>
      <c r="B31" s="30" t="s">
        <v>389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390</v>
      </c>
      <c r="B32" s="30" t="s">
        <v>391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392</v>
      </c>
      <c r="B33" s="30" t="s">
        <v>393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394</v>
      </c>
      <c r="B34" s="30" t="s">
        <v>395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396</v>
      </c>
      <c r="B35" s="30" t="s">
        <v>397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398</v>
      </c>
      <c r="B36" s="30" t="s">
        <v>399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400</v>
      </c>
      <c r="B37" s="30" t="s">
        <v>401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402</v>
      </c>
      <c r="B38" s="30" t="s">
        <v>403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404</v>
      </c>
      <c r="B39" s="30" t="s">
        <v>405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406</v>
      </c>
      <c r="B40" s="30" t="s">
        <v>407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408</v>
      </c>
      <c r="B41" s="30" t="s">
        <v>409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99"/>
  </sheetPr>
  <dimension ref="A1:H57"/>
  <sheetViews>
    <sheetView view="pageBreakPreview" zoomScaleNormal="100" zoomScaleSheetLayoutView="100" workbookViewId="0">
      <selection activeCell="H38" sqref="H38"/>
    </sheetView>
  </sheetViews>
  <sheetFormatPr baseColWidth="10" defaultColWidth="11.28515625" defaultRowHeight="16.5" x14ac:dyDescent="0.25"/>
  <cols>
    <col min="1" max="1" width="1.140625" style="226" customWidth="1"/>
    <col min="2" max="2" width="31.7109375" style="226" customWidth="1"/>
    <col min="3" max="4" width="14.28515625" style="116" customWidth="1"/>
    <col min="5" max="5" width="13.140625" style="116" customWidth="1"/>
    <col min="6" max="6" width="14" style="116" customWidth="1"/>
    <col min="7" max="7" width="15" style="116" customWidth="1"/>
    <col min="8" max="8" width="14.28515625" style="116" customWidth="1"/>
    <col min="9" max="16384" width="11.28515625" style="116"/>
  </cols>
  <sheetData>
    <row r="1" spans="1:8" x14ac:dyDescent="0.25">
      <c r="A1" s="1075" t="str">
        <f>'ETCA-I-01'!A1:G1</f>
        <v xml:space="preserve">Nombre de la Entidad </v>
      </c>
      <c r="B1" s="1075"/>
      <c r="C1" s="1075"/>
      <c r="D1" s="1075"/>
      <c r="E1" s="1075"/>
      <c r="F1" s="1075"/>
      <c r="G1" s="1075"/>
      <c r="H1" s="1075"/>
    </row>
    <row r="2" spans="1:8" s="158" customFormat="1" ht="15.75" x14ac:dyDescent="0.25">
      <c r="A2" s="1075" t="s">
        <v>11</v>
      </c>
      <c r="B2" s="1075"/>
      <c r="C2" s="1075"/>
      <c r="D2" s="1075"/>
      <c r="E2" s="1075"/>
      <c r="F2" s="1075"/>
      <c r="G2" s="1075"/>
      <c r="H2" s="1075"/>
    </row>
    <row r="3" spans="1:8" s="158" customFormat="1" x14ac:dyDescent="0.25">
      <c r="A3" s="1076" t="str">
        <f>'ETCA-I-03'!A3:D3</f>
        <v>Del 01 de Enero al 31 de Diciembre de 2020</v>
      </c>
      <c r="B3" s="1076"/>
      <c r="C3" s="1076"/>
      <c r="D3" s="1076"/>
      <c r="E3" s="1076"/>
      <c r="F3" s="1076"/>
      <c r="G3" s="1076"/>
      <c r="H3" s="1076"/>
    </row>
    <row r="4" spans="1:8" s="160" customFormat="1" ht="17.25" thickBot="1" x14ac:dyDescent="0.3">
      <c r="A4" s="159"/>
      <c r="B4" s="159"/>
      <c r="C4" s="1077"/>
      <c r="D4" s="1077"/>
      <c r="E4" s="1077"/>
      <c r="F4" s="1077"/>
      <c r="G4" s="517"/>
      <c r="H4" s="47"/>
    </row>
    <row r="5" spans="1:8" s="197" customFormat="1" ht="17.25" thickBot="1" x14ac:dyDescent="0.3">
      <c r="A5" s="1139" t="s">
        <v>938</v>
      </c>
      <c r="B5" s="1140"/>
      <c r="C5" s="1136" t="s">
        <v>429</v>
      </c>
      <c r="D5" s="1137"/>
      <c r="E5" s="1137"/>
      <c r="F5" s="1137"/>
      <c r="G5" s="1138"/>
      <c r="H5" s="804"/>
    </row>
    <row r="6" spans="1:8" s="197" customFormat="1" ht="39" thickBot="1" x14ac:dyDescent="0.3">
      <c r="A6" s="1141"/>
      <c r="B6" s="1142"/>
      <c r="C6" s="862" t="s">
        <v>939</v>
      </c>
      <c r="D6" s="862" t="s">
        <v>410</v>
      </c>
      <c r="E6" s="862" t="s">
        <v>433</v>
      </c>
      <c r="F6" s="863" t="s">
        <v>759</v>
      </c>
      <c r="G6" s="863" t="s">
        <v>940</v>
      </c>
      <c r="H6" s="864" t="s">
        <v>411</v>
      </c>
    </row>
    <row r="7" spans="1:8" s="197" customFormat="1" ht="17.25" thickBot="1" x14ac:dyDescent="0.3">
      <c r="A7" s="1143"/>
      <c r="B7" s="1144"/>
      <c r="C7" s="211" t="s">
        <v>412</v>
      </c>
      <c r="D7" s="211" t="s">
        <v>413</v>
      </c>
      <c r="E7" s="211" t="s">
        <v>414</v>
      </c>
      <c r="F7" s="805" t="s">
        <v>415</v>
      </c>
      <c r="G7" s="805" t="s">
        <v>416</v>
      </c>
      <c r="H7" s="211" t="s">
        <v>417</v>
      </c>
    </row>
    <row r="8" spans="1:8" s="197" customFormat="1" ht="8.25" customHeight="1" x14ac:dyDescent="0.25">
      <c r="A8" s="201"/>
      <c r="B8" s="801"/>
      <c r="C8" s="806"/>
      <c r="D8" s="806"/>
      <c r="E8" s="807"/>
      <c r="F8" s="806"/>
      <c r="G8" s="806"/>
      <c r="H8" s="807"/>
    </row>
    <row r="9" spans="1:8" ht="17.100000000000001" customHeight="1" x14ac:dyDescent="0.25">
      <c r="A9" s="202"/>
      <c r="B9" s="802" t="s">
        <v>198</v>
      </c>
      <c r="C9" s="808"/>
      <c r="D9" s="808"/>
      <c r="E9" s="809">
        <f>C9+D9</f>
        <v>0</v>
      </c>
      <c r="F9" s="808"/>
      <c r="G9" s="808"/>
      <c r="H9" s="809">
        <f>G9-C9</f>
        <v>0</v>
      </c>
    </row>
    <row r="10" spans="1:8" ht="17.100000000000001" customHeight="1" x14ac:dyDescent="0.25">
      <c r="A10" s="202"/>
      <c r="B10" s="802" t="s">
        <v>199</v>
      </c>
      <c r="C10" s="808">
        <v>0</v>
      </c>
      <c r="D10" s="808">
        <v>0</v>
      </c>
      <c r="E10" s="809">
        <f t="shared" ref="E10:E18" si="0">C10+D10</f>
        <v>0</v>
      </c>
      <c r="F10" s="808">
        <v>0</v>
      </c>
      <c r="G10" s="808">
        <v>0</v>
      </c>
      <c r="H10" s="809">
        <f t="shared" ref="H10:H19" si="1">G10-C10</f>
        <v>0</v>
      </c>
    </row>
    <row r="11" spans="1:8" ht="17.100000000000001" customHeight="1" x14ac:dyDescent="0.25">
      <c r="A11" s="202"/>
      <c r="B11" s="802" t="s">
        <v>418</v>
      </c>
      <c r="C11" s="808">
        <v>0</v>
      </c>
      <c r="D11" s="808"/>
      <c r="E11" s="809">
        <f t="shared" si="0"/>
        <v>0</v>
      </c>
      <c r="F11" s="808"/>
      <c r="G11" s="808"/>
      <c r="H11" s="809">
        <f t="shared" si="1"/>
        <v>0</v>
      </c>
    </row>
    <row r="12" spans="1:8" ht="17.100000000000001" customHeight="1" x14ac:dyDescent="0.25">
      <c r="A12" s="202"/>
      <c r="B12" s="802" t="s">
        <v>201</v>
      </c>
      <c r="C12" s="808">
        <v>0</v>
      </c>
      <c r="D12" s="808"/>
      <c r="E12" s="809">
        <f t="shared" si="0"/>
        <v>0</v>
      </c>
      <c r="F12" s="808"/>
      <c r="G12" s="808"/>
      <c r="H12" s="809">
        <f t="shared" si="1"/>
        <v>0</v>
      </c>
    </row>
    <row r="13" spans="1:8" ht="17.100000000000001" customHeight="1" x14ac:dyDescent="0.25">
      <c r="A13" s="202"/>
      <c r="B13" s="802" t="s">
        <v>419</v>
      </c>
      <c r="C13" s="808">
        <v>0</v>
      </c>
      <c r="D13" s="808"/>
      <c r="E13" s="809">
        <f t="shared" si="0"/>
        <v>0</v>
      </c>
      <c r="F13" s="808">
        <v>590832.06000000006</v>
      </c>
      <c r="G13" s="810">
        <v>590832.06000000006</v>
      </c>
      <c r="H13" s="809">
        <f t="shared" si="1"/>
        <v>590832.06000000006</v>
      </c>
    </row>
    <row r="14" spans="1:8" ht="17.100000000000001" customHeight="1" x14ac:dyDescent="0.25">
      <c r="A14" s="202"/>
      <c r="B14" s="802" t="s">
        <v>420</v>
      </c>
      <c r="C14" s="808">
        <v>0</v>
      </c>
      <c r="D14" s="808"/>
      <c r="E14" s="809">
        <f t="shared" si="0"/>
        <v>0</v>
      </c>
      <c r="F14" s="808"/>
      <c r="G14" s="808"/>
      <c r="H14" s="809">
        <f t="shared" si="1"/>
        <v>0</v>
      </c>
    </row>
    <row r="15" spans="1:8" ht="29.25" customHeight="1" x14ac:dyDescent="0.25">
      <c r="A15" s="202"/>
      <c r="B15" s="802" t="s">
        <v>941</v>
      </c>
      <c r="C15" s="808"/>
      <c r="D15" s="808"/>
      <c r="E15" s="809">
        <f t="shared" si="0"/>
        <v>0</v>
      </c>
      <c r="F15" s="808">
        <v>2607355.7000000002</v>
      </c>
      <c r="G15" s="808">
        <v>2607355.7000000002</v>
      </c>
      <c r="H15" s="809">
        <f t="shared" si="1"/>
        <v>2607355.7000000002</v>
      </c>
    </row>
    <row r="16" spans="1:8" ht="55.5" customHeight="1" x14ac:dyDescent="0.25">
      <c r="A16" s="202"/>
      <c r="B16" s="802" t="s">
        <v>942</v>
      </c>
      <c r="C16" s="808"/>
      <c r="D16" s="808"/>
      <c r="E16" s="809">
        <f t="shared" si="0"/>
        <v>0</v>
      </c>
      <c r="F16" s="808"/>
      <c r="G16" s="808"/>
      <c r="H16" s="809">
        <f t="shared" si="1"/>
        <v>0</v>
      </c>
    </row>
    <row r="17" spans="1:8" ht="25.5" x14ac:dyDescent="0.25">
      <c r="A17" s="202"/>
      <c r="B17" s="802" t="s">
        <v>946</v>
      </c>
      <c r="C17" s="808">
        <v>289232159</v>
      </c>
      <c r="D17" s="808">
        <v>91718724.019999996</v>
      </c>
      <c r="E17" s="809">
        <f t="shared" si="0"/>
        <v>380950883.01999998</v>
      </c>
      <c r="F17" s="808">
        <v>268611336.25999999</v>
      </c>
      <c r="G17" s="808">
        <v>268611336.25999999</v>
      </c>
      <c r="H17" s="809">
        <f t="shared" si="1"/>
        <v>-20620822.74000001</v>
      </c>
    </row>
    <row r="18" spans="1:8" ht="17.100000000000001" customHeight="1" thickBot="1" x14ac:dyDescent="0.3">
      <c r="A18" s="203"/>
      <c r="B18" s="803" t="s">
        <v>421</v>
      </c>
      <c r="C18" s="811"/>
      <c r="D18" s="811"/>
      <c r="E18" s="812">
        <f t="shared" si="0"/>
        <v>0</v>
      </c>
      <c r="F18" s="811"/>
      <c r="G18" s="811"/>
      <c r="H18" s="812">
        <f t="shared" si="1"/>
        <v>0</v>
      </c>
    </row>
    <row r="19" spans="1:8" s="227" customFormat="1" ht="28.5" customHeight="1" thickBot="1" x14ac:dyDescent="0.3">
      <c r="A19" s="1156" t="s">
        <v>249</v>
      </c>
      <c r="B19" s="1157"/>
      <c r="C19" s="813">
        <f>C9+C10+C11+C12+C13+C14+C15+C16+C17+C18</f>
        <v>289232159</v>
      </c>
      <c r="D19" s="813">
        <f>D9+D10+D11+D12+D13+D14+D15+D16+D17+D18</f>
        <v>91718724.019999996</v>
      </c>
      <c r="E19" s="813">
        <f>E9+E10+E11+E12+E13+E14+E15+E16+E17+E18</f>
        <v>380950883.01999998</v>
      </c>
      <c r="F19" s="813">
        <f>F9+F10+F11+F12+F13+F14+F15+F16+F17+F18</f>
        <v>271809524.01999998</v>
      </c>
      <c r="G19" s="813">
        <f>G9+G10+G11+G12+G13+G14+G15+G16+G17+G18</f>
        <v>271809524.01999998</v>
      </c>
      <c r="H19" s="813">
        <f t="shared" si="1"/>
        <v>-17422634.980000019</v>
      </c>
    </row>
    <row r="20" spans="1:8" ht="22.5" customHeight="1" thickBot="1" x14ac:dyDescent="0.3">
      <c r="A20" s="204"/>
      <c r="B20" s="204"/>
      <c r="C20" s="205"/>
      <c r="D20" s="205"/>
      <c r="E20" s="205"/>
      <c r="F20" s="206"/>
      <c r="G20" s="790" t="s">
        <v>943</v>
      </c>
      <c r="H20" s="791" t="str">
        <f>IF(($G$19-$C$19)&lt;=0,"",$G$19-$C$19)</f>
        <v/>
      </c>
    </row>
    <row r="21" spans="1:8" ht="10.5" customHeight="1" thickBot="1" x14ac:dyDescent="0.3">
      <c r="A21" s="207"/>
      <c r="B21" s="207"/>
      <c r="C21" s="208"/>
      <c r="D21" s="208"/>
      <c r="E21" s="208"/>
      <c r="F21" s="209"/>
      <c r="G21" s="210"/>
      <c r="H21" s="206"/>
    </row>
    <row r="22" spans="1:8" s="197" customFormat="1" ht="17.25" thickBot="1" x14ac:dyDescent="0.3">
      <c r="A22" s="1150" t="s">
        <v>944</v>
      </c>
      <c r="B22" s="1151"/>
      <c r="C22" s="1136" t="s">
        <v>429</v>
      </c>
      <c r="D22" s="1137"/>
      <c r="E22" s="1137"/>
      <c r="F22" s="1137"/>
      <c r="G22" s="1138"/>
      <c r="H22" s="804"/>
    </row>
    <row r="23" spans="1:8" s="197" customFormat="1" ht="39" thickBot="1" x14ac:dyDescent="0.3">
      <c r="A23" s="1152"/>
      <c r="B23" s="1153"/>
      <c r="C23" s="862" t="s">
        <v>939</v>
      </c>
      <c r="D23" s="862" t="s">
        <v>410</v>
      </c>
      <c r="E23" s="862" t="s">
        <v>433</v>
      </c>
      <c r="F23" s="863" t="s">
        <v>759</v>
      </c>
      <c r="G23" s="863" t="s">
        <v>940</v>
      </c>
      <c r="H23" s="864" t="s">
        <v>411</v>
      </c>
    </row>
    <row r="24" spans="1:8" s="197" customFormat="1" ht="17.25" thickBot="1" x14ac:dyDescent="0.3">
      <c r="A24" s="1154"/>
      <c r="B24" s="1155"/>
      <c r="C24" s="211" t="s">
        <v>412</v>
      </c>
      <c r="D24" s="211" t="s">
        <v>413</v>
      </c>
      <c r="E24" s="211" t="s">
        <v>414</v>
      </c>
      <c r="F24" s="805" t="s">
        <v>415</v>
      </c>
      <c r="G24" s="805" t="s">
        <v>416</v>
      </c>
      <c r="H24" s="211" t="s">
        <v>417</v>
      </c>
    </row>
    <row r="25" spans="1:8" s="212" customFormat="1" ht="48" customHeight="1" x14ac:dyDescent="0.25">
      <c r="A25" s="1160" t="s">
        <v>945</v>
      </c>
      <c r="B25" s="1161"/>
      <c r="C25" s="466">
        <f t="shared" ref="C25:H25" si="2">SUM(C26,C27,C28,C29,C30,C31,C32,C33)</f>
        <v>289232159</v>
      </c>
      <c r="D25" s="466">
        <f t="shared" si="2"/>
        <v>91718724.019999996</v>
      </c>
      <c r="E25" s="466">
        <f t="shared" si="2"/>
        <v>380950883.01999998</v>
      </c>
      <c r="F25" s="466">
        <f t="shared" si="2"/>
        <v>269202168.31999999</v>
      </c>
      <c r="G25" s="466">
        <f t="shared" si="2"/>
        <v>269202168.31999999</v>
      </c>
      <c r="H25" s="466">
        <f t="shared" si="2"/>
        <v>-20029990.680000011</v>
      </c>
    </row>
    <row r="26" spans="1:8" s="212" customFormat="1" ht="17.100000000000001" customHeight="1" x14ac:dyDescent="0.25">
      <c r="A26" s="213" t="s">
        <v>422</v>
      </c>
      <c r="B26" s="214"/>
      <c r="C26" s="467">
        <v>0</v>
      </c>
      <c r="D26" s="467">
        <v>0</v>
      </c>
      <c r="E26" s="468">
        <f>C26+D26</f>
        <v>0</v>
      </c>
      <c r="F26" s="467">
        <v>0</v>
      </c>
      <c r="G26" s="467">
        <v>0</v>
      </c>
      <c r="H26" s="469">
        <f>G26-C26</f>
        <v>0</v>
      </c>
    </row>
    <row r="27" spans="1:8" s="212" customFormat="1" ht="17.100000000000001" customHeight="1" x14ac:dyDescent="0.25">
      <c r="A27" s="213"/>
      <c r="B27" s="218" t="s">
        <v>199</v>
      </c>
      <c r="C27" s="467"/>
      <c r="D27" s="467"/>
      <c r="E27" s="468"/>
      <c r="F27" s="467"/>
      <c r="G27" s="467"/>
      <c r="H27" s="469"/>
    </row>
    <row r="28" spans="1:8" s="212" customFormat="1" ht="17.100000000000001" customHeight="1" x14ac:dyDescent="0.25">
      <c r="A28" s="213" t="s">
        <v>418</v>
      </c>
      <c r="B28" s="214"/>
      <c r="C28" s="467"/>
      <c r="D28" s="467"/>
      <c r="E28" s="468">
        <f t="shared" ref="E28:E42" si="3">C28+D28</f>
        <v>0</v>
      </c>
      <c r="F28" s="467"/>
      <c r="G28" s="467"/>
      <c r="H28" s="469">
        <f t="shared" ref="H28:H42" si="4">G28-C28</f>
        <v>0</v>
      </c>
    </row>
    <row r="29" spans="1:8" s="212" customFormat="1" x14ac:dyDescent="0.25">
      <c r="A29" s="1158" t="s">
        <v>201</v>
      </c>
      <c r="B29" s="1159"/>
      <c r="C29" s="467"/>
      <c r="D29" s="467"/>
      <c r="E29" s="468">
        <f t="shared" si="3"/>
        <v>0</v>
      </c>
      <c r="F29" s="467"/>
      <c r="G29" s="467"/>
      <c r="H29" s="469">
        <f t="shared" si="4"/>
        <v>0</v>
      </c>
    </row>
    <row r="30" spans="1:8" s="212" customFormat="1" ht="17.100000000000001" customHeight="1" x14ac:dyDescent="0.25">
      <c r="A30" s="1158" t="s">
        <v>957</v>
      </c>
      <c r="B30" s="1159"/>
      <c r="C30" s="467"/>
      <c r="D30" s="467"/>
      <c r="E30" s="468"/>
      <c r="F30" s="467">
        <v>590832.06000000006</v>
      </c>
      <c r="G30" s="467">
        <v>590832.06000000006</v>
      </c>
      <c r="H30" s="469">
        <f t="shared" si="4"/>
        <v>590832.06000000006</v>
      </c>
    </row>
    <row r="31" spans="1:8" ht="17.100000000000001" customHeight="1" x14ac:dyDescent="0.25">
      <c r="A31" s="1158" t="s">
        <v>958</v>
      </c>
      <c r="B31" s="1159" t="s">
        <v>423</v>
      </c>
      <c r="C31" s="470"/>
      <c r="D31" s="470"/>
      <c r="E31" s="468">
        <f t="shared" si="3"/>
        <v>0</v>
      </c>
      <c r="F31" s="470"/>
      <c r="G31" s="470"/>
      <c r="H31" s="469">
        <f t="shared" si="4"/>
        <v>0</v>
      </c>
    </row>
    <row r="32" spans="1:8" s="212" customFormat="1" ht="51" customHeight="1" x14ac:dyDescent="0.25">
      <c r="A32" s="865"/>
      <c r="B32" s="866" t="s">
        <v>942</v>
      </c>
      <c r="C32" s="467"/>
      <c r="D32" s="467"/>
      <c r="E32" s="468">
        <f t="shared" si="3"/>
        <v>0</v>
      </c>
      <c r="F32" s="467"/>
      <c r="G32" s="467"/>
      <c r="H32" s="469">
        <f t="shared" si="4"/>
        <v>0</v>
      </c>
    </row>
    <row r="33" spans="1:8" s="212" customFormat="1" ht="27.75" customHeight="1" x14ac:dyDescent="0.25">
      <c r="A33" s="1158" t="s">
        <v>946</v>
      </c>
      <c r="B33" s="1159"/>
      <c r="C33" s="467">
        <v>289232159</v>
      </c>
      <c r="D33" s="467">
        <v>91718724.019999996</v>
      </c>
      <c r="E33" s="468">
        <f t="shared" si="3"/>
        <v>380950883.01999998</v>
      </c>
      <c r="F33" s="467">
        <v>268611336.25999999</v>
      </c>
      <c r="G33" s="467">
        <v>268611336.25999999</v>
      </c>
      <c r="H33" s="469">
        <f t="shared" si="4"/>
        <v>-20620822.74000001</v>
      </c>
    </row>
    <row r="34" spans="1:8" s="212" customFormat="1" ht="8.25" customHeight="1" x14ac:dyDescent="0.25">
      <c r="A34" s="215"/>
      <c r="B34" s="216"/>
      <c r="C34" s="467"/>
      <c r="D34" s="467"/>
      <c r="E34" s="468"/>
      <c r="F34" s="467"/>
      <c r="G34" s="467"/>
      <c r="H34" s="469"/>
    </row>
    <row r="35" spans="1:8" s="212" customFormat="1" ht="66.75" customHeight="1" x14ac:dyDescent="0.25">
      <c r="A35" s="1148" t="s">
        <v>947</v>
      </c>
      <c r="B35" s="1149"/>
      <c r="C35" s="466">
        <f t="shared" ref="C35:H35" si="5">SUM(C36:C39)</f>
        <v>0</v>
      </c>
      <c r="D35" s="466">
        <f t="shared" si="5"/>
        <v>0</v>
      </c>
      <c r="E35" s="466">
        <f t="shared" si="5"/>
        <v>0</v>
      </c>
      <c r="F35" s="466">
        <f t="shared" si="5"/>
        <v>2607355.7000000002</v>
      </c>
      <c r="G35" s="466">
        <f t="shared" si="5"/>
        <v>2607355.7000000002</v>
      </c>
      <c r="H35" s="466">
        <f t="shared" si="5"/>
        <v>2607355.7000000002</v>
      </c>
    </row>
    <row r="36" spans="1:8" s="212" customFormat="1" ht="17.100000000000001" customHeight="1" x14ac:dyDescent="0.25">
      <c r="A36" s="217"/>
      <c r="B36" s="218" t="s">
        <v>199</v>
      </c>
      <c r="C36" s="467">
        <v>0</v>
      </c>
      <c r="D36" s="467"/>
      <c r="E36" s="468">
        <f t="shared" si="3"/>
        <v>0</v>
      </c>
      <c r="F36" s="467"/>
      <c r="G36" s="467"/>
      <c r="H36" s="469">
        <f t="shared" si="4"/>
        <v>0</v>
      </c>
    </row>
    <row r="37" spans="1:8" s="212" customFormat="1" ht="17.100000000000001" customHeight="1" x14ac:dyDescent="0.25">
      <c r="A37" s="217"/>
      <c r="B37" s="218" t="s">
        <v>957</v>
      </c>
      <c r="C37" s="467">
        <v>0</v>
      </c>
      <c r="D37" s="467"/>
      <c r="E37" s="468">
        <f t="shared" ref="E37" si="6">C37+D37</f>
        <v>0</v>
      </c>
      <c r="F37" s="467"/>
      <c r="G37" s="467"/>
      <c r="H37" s="469">
        <f t="shared" ref="H37" si="7">G37-C37</f>
        <v>0</v>
      </c>
    </row>
    <row r="38" spans="1:8" s="212" customFormat="1" ht="30.75" customHeight="1" x14ac:dyDescent="0.25">
      <c r="A38" s="217"/>
      <c r="B38" s="867" t="s">
        <v>959</v>
      </c>
      <c r="C38" s="467">
        <v>0</v>
      </c>
      <c r="D38" s="467"/>
      <c r="E38" s="468">
        <f t="shared" ref="E38" si="8">C38+D38</f>
        <v>0</v>
      </c>
      <c r="F38" s="467">
        <v>2607355.7000000002</v>
      </c>
      <c r="G38" s="467">
        <v>2607355.7000000002</v>
      </c>
      <c r="H38" s="469">
        <f t="shared" ref="H38" si="9">G38-C38</f>
        <v>2607355.7000000002</v>
      </c>
    </row>
    <row r="39" spans="1:8" s="212" customFormat="1" ht="29.25" customHeight="1" x14ac:dyDescent="0.25">
      <c r="A39" s="217"/>
      <c r="B39" s="219" t="s">
        <v>946</v>
      </c>
      <c r="C39" s="467">
        <v>0</v>
      </c>
      <c r="D39" s="467">
        <v>0</v>
      </c>
      <c r="E39" s="468">
        <f t="shared" si="3"/>
        <v>0</v>
      </c>
      <c r="F39" s="467">
        <v>0</v>
      </c>
      <c r="G39" s="467">
        <v>0</v>
      </c>
      <c r="H39" s="469">
        <f t="shared" si="4"/>
        <v>0</v>
      </c>
    </row>
    <row r="40" spans="1:8" s="212" customFormat="1" ht="6" customHeight="1" x14ac:dyDescent="0.25">
      <c r="A40" s="217"/>
      <c r="B40" s="218"/>
      <c r="C40" s="467"/>
      <c r="D40" s="467"/>
      <c r="E40" s="468"/>
      <c r="F40" s="467"/>
      <c r="G40" s="467"/>
      <c r="H40" s="469"/>
    </row>
    <row r="41" spans="1:8" s="212" customFormat="1" ht="17.100000000000001" customHeight="1" x14ac:dyDescent="0.25">
      <c r="A41" s="215" t="s">
        <v>425</v>
      </c>
      <c r="B41" s="216"/>
      <c r="C41" s="466">
        <f t="shared" ref="C41:H41" si="10">C42</f>
        <v>0</v>
      </c>
      <c r="D41" s="466">
        <f t="shared" si="10"/>
        <v>0</v>
      </c>
      <c r="E41" s="466">
        <f t="shared" si="10"/>
        <v>0</v>
      </c>
      <c r="F41" s="466">
        <f t="shared" si="10"/>
        <v>0</v>
      </c>
      <c r="G41" s="466">
        <f t="shared" si="10"/>
        <v>0</v>
      </c>
      <c r="H41" s="466">
        <f t="shared" si="10"/>
        <v>0</v>
      </c>
    </row>
    <row r="42" spans="1:8" s="212" customFormat="1" ht="17.100000000000001" customHeight="1" x14ac:dyDescent="0.25">
      <c r="A42" s="215"/>
      <c r="B42" s="220" t="s">
        <v>421</v>
      </c>
      <c r="C42" s="467">
        <v>0</v>
      </c>
      <c r="D42" s="467"/>
      <c r="E42" s="468">
        <f t="shared" si="3"/>
        <v>0</v>
      </c>
      <c r="F42" s="467"/>
      <c r="G42" s="467"/>
      <c r="H42" s="469">
        <f t="shared" si="4"/>
        <v>0</v>
      </c>
    </row>
    <row r="43" spans="1:8" s="212" customFormat="1" ht="12.75" customHeight="1" thickBot="1" x14ac:dyDescent="0.3">
      <c r="A43" s="221"/>
      <c r="B43" s="222"/>
      <c r="C43" s="471"/>
      <c r="D43" s="471"/>
      <c r="E43" s="472"/>
      <c r="F43" s="471"/>
      <c r="G43" s="471"/>
      <c r="H43" s="473"/>
    </row>
    <row r="44" spans="1:8" ht="21.75" customHeight="1" thickBot="1" x14ac:dyDescent="0.3">
      <c r="A44" s="1146" t="s">
        <v>249</v>
      </c>
      <c r="B44" s="1147"/>
      <c r="C44" s="789">
        <f t="shared" ref="C44:H44" si="11">C25+C35+C41</f>
        <v>289232159</v>
      </c>
      <c r="D44" s="789">
        <f t="shared" si="11"/>
        <v>91718724.019999996</v>
      </c>
      <c r="E44" s="789">
        <f t="shared" si="11"/>
        <v>380950883.01999998</v>
      </c>
      <c r="F44" s="789">
        <f t="shared" si="11"/>
        <v>271809524.01999998</v>
      </c>
      <c r="G44" s="789">
        <f t="shared" si="11"/>
        <v>271809524.01999998</v>
      </c>
      <c r="H44" s="789">
        <f t="shared" si="11"/>
        <v>-17422634.980000012</v>
      </c>
    </row>
    <row r="45" spans="1:8" ht="23.25" customHeight="1" thickBot="1" x14ac:dyDescent="0.3">
      <c r="A45" s="204"/>
      <c r="B45" s="204"/>
      <c r="C45" s="223"/>
      <c r="D45" s="223"/>
      <c r="E45" s="223"/>
      <c r="F45" s="224"/>
      <c r="G45" s="792" t="s">
        <v>943</v>
      </c>
      <c r="H45" s="793" t="str">
        <f>IF(($G$44-$C$44)&lt;=0,"",$G$44-$C$44)</f>
        <v/>
      </c>
    </row>
    <row r="46" spans="1:8" ht="23.25" customHeight="1" x14ac:dyDescent="0.25">
      <c r="A46" s="207"/>
      <c r="B46" s="207"/>
      <c r="C46" s="566"/>
      <c r="D46" s="566"/>
      <c r="E46" s="566"/>
      <c r="F46" s="567"/>
      <c r="G46" s="568"/>
      <c r="H46" s="568"/>
    </row>
    <row r="47" spans="1:8" ht="23.25" customHeight="1" x14ac:dyDescent="0.25">
      <c r="A47" s="207"/>
      <c r="B47" s="207"/>
      <c r="C47" s="566"/>
      <c r="D47" s="566"/>
      <c r="E47" s="566"/>
      <c r="F47" s="567"/>
      <c r="G47" s="568"/>
      <c r="H47" s="568"/>
    </row>
    <row r="48" spans="1:8" ht="23.25" customHeight="1" x14ac:dyDescent="0.25">
      <c r="A48" s="207"/>
      <c r="B48" s="207"/>
      <c r="C48" s="566"/>
      <c r="D48" s="566"/>
      <c r="E48" s="566"/>
      <c r="F48" s="567"/>
      <c r="G48" s="568"/>
      <c r="H48" s="568"/>
    </row>
    <row r="49" spans="1:8" s="875" customFormat="1" ht="15.75" customHeight="1" x14ac:dyDescent="0.25">
      <c r="A49" s="871"/>
      <c r="B49" s="872" t="s">
        <v>966</v>
      </c>
      <c r="C49" s="873"/>
      <c r="D49" s="873"/>
      <c r="E49" s="873"/>
      <c r="F49" s="873"/>
      <c r="G49" s="874"/>
      <c r="H49" s="874"/>
    </row>
    <row r="50" spans="1:8" s="875" customFormat="1" ht="12.75" customHeight="1" x14ac:dyDescent="0.25">
      <c r="A50" s="871"/>
      <c r="B50" s="872" t="s">
        <v>967</v>
      </c>
      <c r="C50" s="873"/>
      <c r="D50" s="873"/>
      <c r="E50" s="873"/>
      <c r="F50" s="873"/>
      <c r="G50" s="874"/>
      <c r="H50" s="874"/>
    </row>
    <row r="51" spans="1:8" s="875" customFormat="1" ht="26.25" customHeight="1" x14ac:dyDescent="0.25">
      <c r="A51" s="871"/>
      <c r="B51" s="1145" t="s">
        <v>968</v>
      </c>
      <c r="C51" s="1145"/>
      <c r="D51" s="1145"/>
      <c r="E51" s="1145"/>
      <c r="F51" s="1145"/>
      <c r="G51" s="1145"/>
      <c r="H51" s="1145"/>
    </row>
    <row r="52" spans="1:8" ht="23.25" customHeight="1" x14ac:dyDescent="0.25">
      <c r="A52" s="207"/>
      <c r="B52" s="207"/>
      <c r="C52" s="566"/>
      <c r="D52" s="566"/>
      <c r="E52" s="566"/>
      <c r="F52" s="567"/>
      <c r="G52" s="568"/>
      <c r="H52" s="568"/>
    </row>
    <row r="53" spans="1:8" ht="8.25" customHeight="1" x14ac:dyDescent="0.25">
      <c r="A53" s="225"/>
      <c r="B53" s="116"/>
    </row>
    <row r="54" spans="1:8" x14ac:dyDescent="0.25">
      <c r="A54" s="228"/>
      <c r="B54" s="116"/>
      <c r="H54" s="422"/>
    </row>
    <row r="55" spans="1:8" x14ac:dyDescent="0.25">
      <c r="A55" s="229"/>
      <c r="B55" s="230" t="s">
        <v>426</v>
      </c>
      <c r="C55" s="231"/>
      <c r="D55" s="231"/>
      <c r="E55" s="231"/>
      <c r="F55" s="231"/>
      <c r="G55" s="231"/>
      <c r="H55" s="231"/>
    </row>
    <row r="56" spans="1:8" x14ac:dyDescent="0.25">
      <c r="A56" s="229"/>
      <c r="B56" s="230" t="s">
        <v>427</v>
      </c>
      <c r="C56" s="231"/>
      <c r="D56" s="231"/>
      <c r="E56" s="231"/>
      <c r="F56" s="231"/>
      <c r="G56" s="231"/>
      <c r="H56" s="231"/>
    </row>
    <row r="57" spans="1:8" x14ac:dyDescent="0.25">
      <c r="A57" s="229"/>
      <c r="B57" s="230"/>
      <c r="C57" s="231"/>
      <c r="D57" s="231"/>
      <c r="E57" s="231"/>
      <c r="F57" s="231"/>
      <c r="G57" s="231"/>
      <c r="H57" s="231"/>
    </row>
  </sheetData>
  <sheetProtection formatColumns="0" formatRows="0" insertHyperlinks="0"/>
  <mergeCells count="17"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6699"/>
  </sheetPr>
  <dimension ref="A1:J90"/>
  <sheetViews>
    <sheetView view="pageBreakPreview" topLeftCell="D59" zoomScale="130" zoomScaleNormal="120" zoomScaleSheetLayoutView="130" workbookViewId="0">
      <selection activeCell="F37" sqref="F3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85546875" bestFit="1" customWidth="1"/>
    <col min="5" max="5" width="12.85546875" customWidth="1"/>
    <col min="7" max="8" width="12.5703125" bestFit="1" customWidth="1"/>
  </cols>
  <sheetData>
    <row r="1" spans="1:9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  <c r="F1" s="1050"/>
      <c r="G1" s="1050"/>
      <c r="H1" s="1050"/>
      <c r="I1" s="1050"/>
    </row>
    <row r="2" spans="1:9" ht="15.75" customHeight="1" x14ac:dyDescent="0.25">
      <c r="A2" s="1048" t="s">
        <v>428</v>
      </c>
      <c r="B2" s="1048"/>
      <c r="C2" s="1048"/>
      <c r="D2" s="1048"/>
      <c r="E2" s="1048"/>
      <c r="F2" s="1048"/>
      <c r="G2" s="1048"/>
      <c r="H2" s="1048"/>
      <c r="I2" s="1048"/>
    </row>
    <row r="3" spans="1:9" ht="15.75" customHeight="1" x14ac:dyDescent="0.25">
      <c r="A3" s="1162" t="str">
        <f>'ETCA-I-10'!A3:K3</f>
        <v>Del 01 de Enero al 31 de Diciembre de 2020</v>
      </c>
      <c r="B3" s="1162"/>
      <c r="C3" s="1162"/>
      <c r="D3" s="1162"/>
      <c r="E3" s="1162"/>
      <c r="F3" s="1162"/>
      <c r="G3" s="1162"/>
      <c r="H3" s="1162"/>
      <c r="I3" s="1162"/>
    </row>
    <row r="4" spans="1:9" ht="15.75" customHeight="1" thickBot="1" x14ac:dyDescent="0.3">
      <c r="A4" s="1093"/>
      <c r="B4" s="1093"/>
      <c r="C4" s="1093"/>
      <c r="D4" s="1093"/>
      <c r="E4" s="1093"/>
      <c r="F4" s="1093"/>
      <c r="G4" s="1093"/>
      <c r="H4" s="1093"/>
      <c r="I4" s="1093"/>
    </row>
    <row r="5" spans="1:9" ht="15.75" thickBot="1" x14ac:dyDescent="0.3">
      <c r="A5" s="1163"/>
      <c r="B5" s="1164"/>
      <c r="C5" s="1165"/>
      <c r="D5" s="1166" t="s">
        <v>429</v>
      </c>
      <c r="E5" s="1167"/>
      <c r="F5" s="1167"/>
      <c r="G5" s="1167"/>
      <c r="H5" s="1168"/>
      <c r="I5" s="1169" t="s">
        <v>430</v>
      </c>
    </row>
    <row r="6" spans="1:9" x14ac:dyDescent="0.25">
      <c r="A6" s="1172" t="s">
        <v>246</v>
      </c>
      <c r="B6" s="1173"/>
      <c r="C6" s="1174"/>
      <c r="D6" s="1169" t="s">
        <v>431</v>
      </c>
      <c r="E6" s="1178" t="s">
        <v>432</v>
      </c>
      <c r="F6" s="1169" t="s">
        <v>433</v>
      </c>
      <c r="G6" s="1169" t="s">
        <v>434</v>
      </c>
      <c r="H6" s="1169" t="s">
        <v>435</v>
      </c>
      <c r="I6" s="1170"/>
    </row>
    <row r="7" spans="1:9" ht="15.75" thickBot="1" x14ac:dyDescent="0.3">
      <c r="A7" s="1175" t="s">
        <v>436</v>
      </c>
      <c r="B7" s="1176"/>
      <c r="C7" s="1177"/>
      <c r="D7" s="1171"/>
      <c r="E7" s="1179"/>
      <c r="F7" s="1171"/>
      <c r="G7" s="1171"/>
      <c r="H7" s="1171"/>
      <c r="I7" s="1171"/>
    </row>
    <row r="8" spans="1:9" x14ac:dyDescent="0.25">
      <c r="A8" s="1180"/>
      <c r="B8" s="1181"/>
      <c r="C8" s="1182"/>
      <c r="D8" s="750"/>
      <c r="E8" s="750"/>
      <c r="F8" s="750"/>
      <c r="G8" s="750"/>
      <c r="H8" s="750"/>
      <c r="I8" s="750"/>
    </row>
    <row r="9" spans="1:9" x14ac:dyDescent="0.25">
      <c r="A9" s="1186" t="s">
        <v>437</v>
      </c>
      <c r="B9" s="1187"/>
      <c r="C9" s="1188"/>
      <c r="D9" s="648"/>
      <c r="E9" s="648"/>
      <c r="F9" s="648"/>
      <c r="G9" s="648"/>
      <c r="H9" s="648"/>
      <c r="I9" s="648"/>
    </row>
    <row r="10" spans="1:9" x14ac:dyDescent="0.25">
      <c r="A10" s="765"/>
      <c r="B10" s="1183" t="s">
        <v>438</v>
      </c>
      <c r="C10" s="1184"/>
      <c r="D10" s="650">
        <v>0</v>
      </c>
      <c r="E10" s="650">
        <v>0</v>
      </c>
      <c r="F10" s="650">
        <f t="shared" ref="F10:F16" si="0">+D10+E10</f>
        <v>0</v>
      </c>
      <c r="G10" s="650">
        <v>0</v>
      </c>
      <c r="H10" s="650">
        <v>0</v>
      </c>
      <c r="I10" s="649">
        <f>+H10-D10</f>
        <v>0</v>
      </c>
    </row>
    <row r="11" spans="1:9" x14ac:dyDescent="0.25">
      <c r="A11" s="765"/>
      <c r="B11" s="1183" t="s">
        <v>439</v>
      </c>
      <c r="C11" s="1184"/>
      <c r="D11" s="650">
        <v>0</v>
      </c>
      <c r="E11" s="650">
        <v>0</v>
      </c>
      <c r="F11" s="650">
        <f t="shared" si="0"/>
        <v>0</v>
      </c>
      <c r="G11" s="650">
        <v>0</v>
      </c>
      <c r="H11" s="650">
        <v>0</v>
      </c>
      <c r="I11" s="649">
        <f t="shared" ref="I11:I16" si="1">+H11-D11</f>
        <v>0</v>
      </c>
    </row>
    <row r="12" spans="1:9" x14ac:dyDescent="0.25">
      <c r="A12" s="765"/>
      <c r="B12" s="1183" t="s">
        <v>440</v>
      </c>
      <c r="C12" s="1184"/>
      <c r="D12" s="650">
        <v>0</v>
      </c>
      <c r="E12" s="650">
        <v>0</v>
      </c>
      <c r="F12" s="650">
        <f t="shared" si="0"/>
        <v>0</v>
      </c>
      <c r="G12" s="650">
        <v>0</v>
      </c>
      <c r="H12" s="650">
        <v>0</v>
      </c>
      <c r="I12" s="649">
        <f t="shared" si="1"/>
        <v>0</v>
      </c>
    </row>
    <row r="13" spans="1:9" x14ac:dyDescent="0.25">
      <c r="A13" s="765"/>
      <c r="B13" s="1183" t="s">
        <v>441</v>
      </c>
      <c r="C13" s="1184"/>
      <c r="D13" s="650">
        <v>0</v>
      </c>
      <c r="E13" s="650">
        <v>0</v>
      </c>
      <c r="F13" s="650">
        <f t="shared" si="0"/>
        <v>0</v>
      </c>
      <c r="G13" s="650">
        <v>0</v>
      </c>
      <c r="H13" s="650">
        <v>0</v>
      </c>
      <c r="I13" s="649">
        <f t="shared" si="1"/>
        <v>0</v>
      </c>
    </row>
    <row r="14" spans="1:9" x14ac:dyDescent="0.25">
      <c r="A14" s="765"/>
      <c r="B14" s="1183" t="s">
        <v>442</v>
      </c>
      <c r="C14" s="1184"/>
      <c r="D14" s="650">
        <v>0</v>
      </c>
      <c r="E14" s="650">
        <v>0</v>
      </c>
      <c r="F14" s="650">
        <f t="shared" si="0"/>
        <v>0</v>
      </c>
      <c r="G14" s="650">
        <f>+'ETCA-II-01'!F13</f>
        <v>590832.06000000006</v>
      </c>
      <c r="H14" s="650">
        <f>+'ETCA-II-01'!G13</f>
        <v>590832.06000000006</v>
      </c>
      <c r="I14" s="649">
        <f t="shared" si="1"/>
        <v>590832.06000000006</v>
      </c>
    </row>
    <row r="15" spans="1:9" x14ac:dyDescent="0.25">
      <c r="A15" s="765"/>
      <c r="B15" s="1183" t="s">
        <v>443</v>
      </c>
      <c r="C15" s="1184"/>
      <c r="D15" s="650">
        <v>0</v>
      </c>
      <c r="E15" s="650">
        <v>0</v>
      </c>
      <c r="F15" s="650">
        <f t="shared" si="0"/>
        <v>0</v>
      </c>
      <c r="G15" s="650">
        <v>0</v>
      </c>
      <c r="H15" s="650"/>
      <c r="I15" s="649">
        <f t="shared" si="1"/>
        <v>0</v>
      </c>
    </row>
    <row r="16" spans="1:9" x14ac:dyDescent="0.25">
      <c r="A16" s="765"/>
      <c r="B16" s="1183" t="s">
        <v>948</v>
      </c>
      <c r="C16" s="1184"/>
      <c r="D16" s="650">
        <v>0</v>
      </c>
      <c r="E16" s="650">
        <v>0</v>
      </c>
      <c r="F16" s="650">
        <f t="shared" si="0"/>
        <v>0</v>
      </c>
      <c r="G16" s="650">
        <f>+'ETCA-II-01'!F15</f>
        <v>2607355.7000000002</v>
      </c>
      <c r="H16" s="650">
        <f>+'ETCA-II-01'!G15</f>
        <v>2607355.7000000002</v>
      </c>
      <c r="I16" s="649">
        <f t="shared" si="1"/>
        <v>2607355.7000000002</v>
      </c>
    </row>
    <row r="17" spans="1:9" x14ac:dyDescent="0.25">
      <c r="A17" s="1185"/>
      <c r="B17" s="1183" t="s">
        <v>444</v>
      </c>
      <c r="C17" s="1184"/>
      <c r="D17" s="1192">
        <f t="shared" ref="D17:I17" si="2">SUM(D19:D29)</f>
        <v>0</v>
      </c>
      <c r="E17" s="1192">
        <f t="shared" si="2"/>
        <v>0</v>
      </c>
      <c r="F17" s="1192">
        <f t="shared" si="2"/>
        <v>0</v>
      </c>
      <c r="G17" s="1192">
        <f t="shared" si="2"/>
        <v>0</v>
      </c>
      <c r="H17" s="1192">
        <f t="shared" si="2"/>
        <v>0</v>
      </c>
      <c r="I17" s="1192">
        <f t="shared" si="2"/>
        <v>0</v>
      </c>
    </row>
    <row r="18" spans="1:9" x14ac:dyDescent="0.25">
      <c r="A18" s="1185"/>
      <c r="B18" s="1183" t="s">
        <v>445</v>
      </c>
      <c r="C18" s="1184"/>
      <c r="D18" s="1192"/>
      <c r="E18" s="1192"/>
      <c r="F18" s="1192"/>
      <c r="G18" s="1192"/>
      <c r="H18" s="1192"/>
      <c r="I18" s="1192"/>
    </row>
    <row r="19" spans="1:9" x14ac:dyDescent="0.25">
      <c r="A19" s="765"/>
      <c r="B19" s="763"/>
      <c r="C19" s="764" t="s">
        <v>446</v>
      </c>
      <c r="D19" s="650">
        <v>0</v>
      </c>
      <c r="E19" s="650">
        <v>0</v>
      </c>
      <c r="F19" s="650">
        <f t="shared" ref="F19:F29" si="3">+D19+E19</f>
        <v>0</v>
      </c>
      <c r="G19" s="650">
        <v>0</v>
      </c>
      <c r="H19" s="650">
        <v>0</v>
      </c>
      <c r="I19" s="649">
        <f>+H19-D19</f>
        <v>0</v>
      </c>
    </row>
    <row r="20" spans="1:9" x14ac:dyDescent="0.25">
      <c r="A20" s="765"/>
      <c r="B20" s="763"/>
      <c r="C20" s="764" t="s">
        <v>447</v>
      </c>
      <c r="D20" s="650">
        <v>0</v>
      </c>
      <c r="E20" s="650">
        <v>0</v>
      </c>
      <c r="F20" s="650">
        <f t="shared" si="3"/>
        <v>0</v>
      </c>
      <c r="G20" s="650">
        <v>0</v>
      </c>
      <c r="H20" s="650">
        <v>0</v>
      </c>
      <c r="I20" s="649">
        <f t="shared" ref="I20:I36" si="4">+H20-D20</f>
        <v>0</v>
      </c>
    </row>
    <row r="21" spans="1:9" x14ac:dyDescent="0.25">
      <c r="A21" s="765"/>
      <c r="B21" s="763"/>
      <c r="C21" s="764" t="s">
        <v>448</v>
      </c>
      <c r="D21" s="650">
        <v>0</v>
      </c>
      <c r="E21" s="650">
        <v>0</v>
      </c>
      <c r="F21" s="650">
        <f t="shared" si="3"/>
        <v>0</v>
      </c>
      <c r="G21" s="650">
        <v>0</v>
      </c>
      <c r="H21" s="650">
        <v>0</v>
      </c>
      <c r="I21" s="649">
        <f t="shared" si="4"/>
        <v>0</v>
      </c>
    </row>
    <row r="22" spans="1:9" x14ac:dyDescent="0.25">
      <c r="A22" s="765"/>
      <c r="B22" s="763"/>
      <c r="C22" s="764" t="s">
        <v>449</v>
      </c>
      <c r="D22" s="650">
        <v>0</v>
      </c>
      <c r="E22" s="650">
        <v>0</v>
      </c>
      <c r="F22" s="650">
        <f t="shared" si="3"/>
        <v>0</v>
      </c>
      <c r="G22" s="650">
        <v>0</v>
      </c>
      <c r="H22" s="650">
        <v>0</v>
      </c>
      <c r="I22" s="649">
        <f t="shared" si="4"/>
        <v>0</v>
      </c>
    </row>
    <row r="23" spans="1:9" x14ac:dyDescent="0.25">
      <c r="A23" s="765"/>
      <c r="B23" s="763"/>
      <c r="C23" s="764" t="s">
        <v>450</v>
      </c>
      <c r="D23" s="650">
        <v>0</v>
      </c>
      <c r="E23" s="650">
        <v>0</v>
      </c>
      <c r="F23" s="650">
        <f t="shared" si="3"/>
        <v>0</v>
      </c>
      <c r="G23" s="650">
        <v>0</v>
      </c>
      <c r="H23" s="650">
        <v>0</v>
      </c>
      <c r="I23" s="649">
        <f t="shared" si="4"/>
        <v>0</v>
      </c>
    </row>
    <row r="24" spans="1:9" x14ac:dyDescent="0.25">
      <c r="A24" s="765"/>
      <c r="B24" s="763"/>
      <c r="C24" s="764" t="s">
        <v>451</v>
      </c>
      <c r="D24" s="650">
        <v>0</v>
      </c>
      <c r="E24" s="650">
        <v>0</v>
      </c>
      <c r="F24" s="650">
        <f t="shared" si="3"/>
        <v>0</v>
      </c>
      <c r="G24" s="650">
        <v>0</v>
      </c>
      <c r="H24" s="650">
        <v>0</v>
      </c>
      <c r="I24" s="649">
        <f t="shared" si="4"/>
        <v>0</v>
      </c>
    </row>
    <row r="25" spans="1:9" x14ac:dyDescent="0.25">
      <c r="A25" s="765"/>
      <c r="B25" s="763"/>
      <c r="C25" s="764" t="s">
        <v>452</v>
      </c>
      <c r="D25" s="650">
        <v>0</v>
      </c>
      <c r="E25" s="650">
        <v>0</v>
      </c>
      <c r="F25" s="650">
        <f t="shared" si="3"/>
        <v>0</v>
      </c>
      <c r="G25" s="650">
        <v>0</v>
      </c>
      <c r="H25" s="650">
        <v>0</v>
      </c>
      <c r="I25" s="649">
        <f t="shared" si="4"/>
        <v>0</v>
      </c>
    </row>
    <row r="26" spans="1:9" x14ac:dyDescent="0.25">
      <c r="A26" s="765"/>
      <c r="B26" s="763"/>
      <c r="C26" s="764" t="s">
        <v>453</v>
      </c>
      <c r="D26" s="650">
        <v>0</v>
      </c>
      <c r="E26" s="650">
        <v>0</v>
      </c>
      <c r="F26" s="650">
        <f t="shared" si="3"/>
        <v>0</v>
      </c>
      <c r="G26" s="650">
        <v>0</v>
      </c>
      <c r="H26" s="650">
        <v>0</v>
      </c>
      <c r="I26" s="649">
        <f t="shared" si="4"/>
        <v>0</v>
      </c>
    </row>
    <row r="27" spans="1:9" x14ac:dyDescent="0.25">
      <c r="A27" s="765"/>
      <c r="B27" s="763"/>
      <c r="C27" s="764" t="s">
        <v>454</v>
      </c>
      <c r="D27" s="650">
        <v>0</v>
      </c>
      <c r="E27" s="650">
        <v>0</v>
      </c>
      <c r="F27" s="650">
        <f t="shared" si="3"/>
        <v>0</v>
      </c>
      <c r="G27" s="650">
        <v>0</v>
      </c>
      <c r="H27" s="650">
        <v>0</v>
      </c>
      <c r="I27" s="649">
        <f t="shared" si="4"/>
        <v>0</v>
      </c>
    </row>
    <row r="28" spans="1:9" x14ac:dyDescent="0.25">
      <c r="A28" s="765"/>
      <c r="B28" s="763"/>
      <c r="C28" s="764" t="s">
        <v>455</v>
      </c>
      <c r="D28" s="650">
        <v>0</v>
      </c>
      <c r="E28" s="650">
        <v>0</v>
      </c>
      <c r="F28" s="650">
        <f t="shared" si="3"/>
        <v>0</v>
      </c>
      <c r="G28" s="650">
        <v>0</v>
      </c>
      <c r="H28" s="650">
        <v>0</v>
      </c>
      <c r="I28" s="649">
        <f t="shared" si="4"/>
        <v>0</v>
      </c>
    </row>
    <row r="29" spans="1:9" x14ac:dyDescent="0.25">
      <c r="A29" s="765"/>
      <c r="B29" s="763"/>
      <c r="C29" s="764" t="s">
        <v>456</v>
      </c>
      <c r="D29" s="650">
        <v>0</v>
      </c>
      <c r="E29" s="650">
        <v>0</v>
      </c>
      <c r="F29" s="650">
        <f t="shared" si="3"/>
        <v>0</v>
      </c>
      <c r="G29" s="650">
        <v>0</v>
      </c>
      <c r="H29" s="650">
        <v>0</v>
      </c>
      <c r="I29" s="649">
        <f t="shared" si="4"/>
        <v>0</v>
      </c>
    </row>
    <row r="30" spans="1:9" x14ac:dyDescent="0.25">
      <c r="A30" s="765"/>
      <c r="B30" s="1183" t="s">
        <v>457</v>
      </c>
      <c r="C30" s="1184"/>
      <c r="D30" s="649">
        <f t="shared" ref="D30:I30" si="5">SUM(D31:D35)</f>
        <v>0</v>
      </c>
      <c r="E30" s="649">
        <f t="shared" si="5"/>
        <v>0</v>
      </c>
      <c r="F30" s="649">
        <f t="shared" si="5"/>
        <v>0</v>
      </c>
      <c r="G30" s="649">
        <f t="shared" si="5"/>
        <v>0</v>
      </c>
      <c r="H30" s="649">
        <f t="shared" si="5"/>
        <v>0</v>
      </c>
      <c r="I30" s="649">
        <f t="shared" si="5"/>
        <v>0</v>
      </c>
    </row>
    <row r="31" spans="1:9" x14ac:dyDescent="0.25">
      <c r="A31" s="765"/>
      <c r="B31" s="763"/>
      <c r="C31" s="764" t="s">
        <v>458</v>
      </c>
      <c r="D31" s="650">
        <v>0</v>
      </c>
      <c r="E31" s="650">
        <v>0</v>
      </c>
      <c r="F31" s="650">
        <v>0</v>
      </c>
      <c r="G31" s="650"/>
      <c r="H31" s="650">
        <v>0</v>
      </c>
      <c r="I31" s="649">
        <f t="shared" si="4"/>
        <v>0</v>
      </c>
    </row>
    <row r="32" spans="1:9" x14ac:dyDescent="0.25">
      <c r="A32" s="765"/>
      <c r="B32" s="763"/>
      <c r="C32" s="764" t="s">
        <v>459</v>
      </c>
      <c r="D32" s="650">
        <v>0</v>
      </c>
      <c r="E32" s="650">
        <v>0</v>
      </c>
      <c r="F32" s="650">
        <f t="shared" ref="F32:F36" si="6">+D32+E32</f>
        <v>0</v>
      </c>
      <c r="G32" s="650"/>
      <c r="H32" s="650">
        <v>0</v>
      </c>
      <c r="I32" s="649">
        <f t="shared" si="4"/>
        <v>0</v>
      </c>
    </row>
    <row r="33" spans="1:9" ht="15.75" thickBot="1" x14ac:dyDescent="0.3">
      <c r="A33" s="616"/>
      <c r="B33" s="698"/>
      <c r="C33" s="753" t="s">
        <v>460</v>
      </c>
      <c r="D33" s="651">
        <v>0</v>
      </c>
      <c r="E33" s="651">
        <v>0</v>
      </c>
      <c r="F33" s="651">
        <f t="shared" si="6"/>
        <v>0</v>
      </c>
      <c r="G33" s="651"/>
      <c r="H33" s="651"/>
      <c r="I33" s="726">
        <f t="shared" si="4"/>
        <v>0</v>
      </c>
    </row>
    <row r="34" spans="1:9" x14ac:dyDescent="0.25">
      <c r="A34" s="765"/>
      <c r="B34" s="763"/>
      <c r="C34" s="764" t="s">
        <v>461</v>
      </c>
      <c r="D34" s="650">
        <v>0</v>
      </c>
      <c r="E34" s="650">
        <v>0</v>
      </c>
      <c r="F34" s="650">
        <f t="shared" si="6"/>
        <v>0</v>
      </c>
      <c r="G34" s="650"/>
      <c r="H34" s="650"/>
      <c r="I34" s="649">
        <f t="shared" si="4"/>
        <v>0</v>
      </c>
    </row>
    <row r="35" spans="1:9" x14ac:dyDescent="0.25">
      <c r="A35" s="765"/>
      <c r="B35" s="763"/>
      <c r="C35" s="764" t="s">
        <v>462</v>
      </c>
      <c r="D35" s="650">
        <v>0</v>
      </c>
      <c r="E35" s="650">
        <v>0</v>
      </c>
      <c r="F35" s="650">
        <f t="shared" si="6"/>
        <v>0</v>
      </c>
      <c r="G35" s="650"/>
      <c r="H35" s="650"/>
      <c r="I35" s="649">
        <f t="shared" si="4"/>
        <v>0</v>
      </c>
    </row>
    <row r="36" spans="1:9" x14ac:dyDescent="0.25">
      <c r="A36" s="765"/>
      <c r="B36" s="1190" t="s">
        <v>949</v>
      </c>
      <c r="C36" s="1191"/>
      <c r="D36" s="650">
        <f>+'ETCA-II-01'!C17</f>
        <v>289232159</v>
      </c>
      <c r="E36" s="650">
        <f>+'ETCA-II-01'!D17</f>
        <v>91718724.019999996</v>
      </c>
      <c r="F36" s="751">
        <f t="shared" si="6"/>
        <v>380950883.01999998</v>
      </c>
      <c r="G36" s="650">
        <f>+'ETCA-II-01'!F17</f>
        <v>268611336.25999999</v>
      </c>
      <c r="H36" s="650">
        <f>+G36</f>
        <v>268611336.25999999</v>
      </c>
      <c r="I36" s="752">
        <f t="shared" si="4"/>
        <v>-20620822.74000001</v>
      </c>
    </row>
    <row r="37" spans="1:9" x14ac:dyDescent="0.25">
      <c r="A37" s="765"/>
      <c r="B37" s="1183" t="s">
        <v>463</v>
      </c>
      <c r="C37" s="1184"/>
      <c r="D37" s="649">
        <f t="shared" ref="D37:I37" si="7">SUM(D38)</f>
        <v>0</v>
      </c>
      <c r="E37" s="649">
        <f t="shared" si="7"/>
        <v>0</v>
      </c>
      <c r="F37" s="649">
        <f t="shared" si="7"/>
        <v>0</v>
      </c>
      <c r="G37" s="649">
        <f t="shared" si="7"/>
        <v>0</v>
      </c>
      <c r="H37" s="649">
        <f t="shared" si="7"/>
        <v>0</v>
      </c>
      <c r="I37" s="649">
        <f t="shared" si="7"/>
        <v>0</v>
      </c>
    </row>
    <row r="38" spans="1:9" x14ac:dyDescent="0.25">
      <c r="A38" s="765"/>
      <c r="B38" s="763"/>
      <c r="C38" s="764" t="s">
        <v>464</v>
      </c>
      <c r="D38" s="650">
        <v>0</v>
      </c>
      <c r="E38" s="650"/>
      <c r="F38" s="650">
        <f>+D38+E38</f>
        <v>0</v>
      </c>
      <c r="G38" s="650"/>
      <c r="H38" s="650"/>
      <c r="I38" s="649">
        <f>+H38-D38</f>
        <v>0</v>
      </c>
    </row>
    <row r="39" spans="1:9" x14ac:dyDescent="0.25">
      <c r="A39" s="765"/>
      <c r="B39" s="1183" t="s">
        <v>465</v>
      </c>
      <c r="C39" s="1184"/>
      <c r="D39" s="649">
        <f t="shared" ref="D39:I39" si="8">SUM(D40:D41)</f>
        <v>0</v>
      </c>
      <c r="E39" s="649">
        <f t="shared" si="8"/>
        <v>0</v>
      </c>
      <c r="F39" s="649">
        <f t="shared" si="8"/>
        <v>0</v>
      </c>
      <c r="G39" s="649">
        <f t="shared" si="8"/>
        <v>0</v>
      </c>
      <c r="H39" s="649">
        <f t="shared" si="8"/>
        <v>0</v>
      </c>
      <c r="I39" s="649">
        <f t="shared" si="8"/>
        <v>0</v>
      </c>
    </row>
    <row r="40" spans="1:9" x14ac:dyDescent="0.25">
      <c r="A40" s="765"/>
      <c r="B40" s="763"/>
      <c r="C40" s="764" t="s">
        <v>466</v>
      </c>
      <c r="D40" s="650">
        <v>0</v>
      </c>
      <c r="E40" s="650">
        <v>0</v>
      </c>
      <c r="F40" s="650">
        <f>+D40+E40</f>
        <v>0</v>
      </c>
      <c r="G40" s="650"/>
      <c r="H40" s="650"/>
      <c r="I40" s="649">
        <f>H40-D40</f>
        <v>0</v>
      </c>
    </row>
    <row r="41" spans="1:9" x14ac:dyDescent="0.25">
      <c r="A41" s="765"/>
      <c r="B41" s="763"/>
      <c r="C41" s="764" t="s">
        <v>467</v>
      </c>
      <c r="D41" s="650">
        <v>0</v>
      </c>
      <c r="E41" s="650">
        <v>0</v>
      </c>
      <c r="F41" s="650">
        <f>+D41+E41</f>
        <v>0</v>
      </c>
      <c r="G41" s="650"/>
      <c r="H41" s="650"/>
      <c r="I41" s="649">
        <f>H41-D41</f>
        <v>0</v>
      </c>
    </row>
    <row r="42" spans="1:9" ht="8.25" customHeight="1" x14ac:dyDescent="0.25">
      <c r="A42" s="765"/>
      <c r="B42" s="763"/>
      <c r="C42" s="764"/>
      <c r="D42" s="645"/>
      <c r="E42" s="645"/>
      <c r="F42" s="645"/>
      <c r="G42" s="645"/>
      <c r="H42" s="645"/>
      <c r="I42" s="649"/>
    </row>
    <row r="43" spans="1:9" ht="15" customHeight="1" x14ac:dyDescent="0.25">
      <c r="A43" s="781" t="s">
        <v>468</v>
      </c>
      <c r="B43" s="624"/>
      <c r="C43" s="644"/>
      <c r="D43" s="1189">
        <f>+D10+D11+D12+D13+D14+D15+D16+D17+D30+D36+D37+D39</f>
        <v>289232159</v>
      </c>
      <c r="E43" s="1189">
        <f t="shared" ref="E43:I43" si="9">+E10+E11+E12+E13+E14+E15+E16+E17+E30+E36+E37+E39</f>
        <v>91718724.019999996</v>
      </c>
      <c r="F43" s="1189">
        <f t="shared" si="9"/>
        <v>380950883.01999998</v>
      </c>
      <c r="G43" s="1189">
        <f t="shared" si="9"/>
        <v>271809524.01999998</v>
      </c>
      <c r="H43" s="1189">
        <f t="shared" si="9"/>
        <v>271809524.01999998</v>
      </c>
      <c r="I43" s="1189">
        <f t="shared" si="9"/>
        <v>-17422634.980000008</v>
      </c>
    </row>
    <row r="44" spans="1:9" x14ac:dyDescent="0.25">
      <c r="A44" s="781" t="s">
        <v>469</v>
      </c>
      <c r="B44" s="624"/>
      <c r="C44" s="644"/>
      <c r="D44" s="1189"/>
      <c r="E44" s="1189"/>
      <c r="F44" s="1189"/>
      <c r="G44" s="1189"/>
      <c r="H44" s="1189"/>
      <c r="I44" s="1189"/>
    </row>
    <row r="45" spans="1:9" ht="8.25" customHeight="1" x14ac:dyDescent="0.25">
      <c r="A45" s="782"/>
      <c r="B45" s="766"/>
      <c r="C45" s="767"/>
      <c r="D45" s="1189"/>
      <c r="E45" s="1189"/>
      <c r="F45" s="1189"/>
      <c r="G45" s="1189"/>
      <c r="H45" s="1189"/>
      <c r="I45" s="1189"/>
    </row>
    <row r="46" spans="1:9" x14ac:dyDescent="0.25">
      <c r="A46" s="1186" t="s">
        <v>470</v>
      </c>
      <c r="B46" s="1187"/>
      <c r="C46" s="1193"/>
      <c r="D46" s="652"/>
      <c r="E46" s="652"/>
      <c r="F46" s="652"/>
      <c r="G46" s="652"/>
      <c r="H46" s="652"/>
      <c r="I46" s="653" t="str">
        <f>IF(($H$43-$D$43)&lt;=0," ",$H$43-$D$43)</f>
        <v xml:space="preserve"> </v>
      </c>
    </row>
    <row r="47" spans="1:9" ht="11.25" customHeight="1" x14ac:dyDescent="0.25">
      <c r="A47" s="765"/>
      <c r="B47" s="763"/>
      <c r="C47" s="764"/>
      <c r="D47" s="645"/>
      <c r="E47" s="645"/>
      <c r="F47" s="645"/>
      <c r="G47" s="645"/>
      <c r="H47" s="645"/>
      <c r="I47" s="649"/>
    </row>
    <row r="48" spans="1:9" x14ac:dyDescent="0.25">
      <c r="A48" s="1186" t="s">
        <v>471</v>
      </c>
      <c r="B48" s="1187"/>
      <c r="C48" s="1193"/>
      <c r="D48" s="645"/>
      <c r="E48" s="645"/>
      <c r="F48" s="645"/>
      <c r="G48" s="645"/>
      <c r="H48" s="645"/>
      <c r="I48" s="649"/>
    </row>
    <row r="49" spans="1:9" x14ac:dyDescent="0.25">
      <c r="A49" s="765"/>
      <c r="B49" s="1183" t="s">
        <v>472</v>
      </c>
      <c r="C49" s="1184"/>
      <c r="D49" s="645">
        <f t="shared" ref="D49:I49" si="10">SUM(D50:D57)</f>
        <v>0</v>
      </c>
      <c r="E49" s="645">
        <f t="shared" si="10"/>
        <v>0</v>
      </c>
      <c r="F49" s="645">
        <f t="shared" si="10"/>
        <v>0</v>
      </c>
      <c r="G49" s="645">
        <f t="shared" si="10"/>
        <v>0</v>
      </c>
      <c r="H49" s="645">
        <f t="shared" si="10"/>
        <v>0</v>
      </c>
      <c r="I49" s="649">
        <f t="shared" si="10"/>
        <v>0</v>
      </c>
    </row>
    <row r="50" spans="1:9" x14ac:dyDescent="0.25">
      <c r="A50" s="765"/>
      <c r="B50" s="763"/>
      <c r="C50" s="764" t="s">
        <v>473</v>
      </c>
      <c r="D50" s="650">
        <v>0</v>
      </c>
      <c r="E50" s="650">
        <v>0</v>
      </c>
      <c r="F50" s="650">
        <f t="shared" ref="F50:F78" si="11">+D50+E50</f>
        <v>0</v>
      </c>
      <c r="G50" s="650">
        <v>0</v>
      </c>
      <c r="H50" s="650">
        <v>0</v>
      </c>
      <c r="I50" s="649">
        <f>H50-D50</f>
        <v>0</v>
      </c>
    </row>
    <row r="51" spans="1:9" x14ac:dyDescent="0.25">
      <c r="A51" s="765"/>
      <c r="B51" s="763"/>
      <c r="C51" s="764" t="s">
        <v>474</v>
      </c>
      <c r="D51" s="650">
        <v>0</v>
      </c>
      <c r="E51" s="650"/>
      <c r="F51" s="650">
        <f t="shared" si="11"/>
        <v>0</v>
      </c>
      <c r="G51" s="650"/>
      <c r="H51" s="650"/>
      <c r="I51" s="649">
        <f t="shared" ref="I51:I62" si="12">H51-D51</f>
        <v>0</v>
      </c>
    </row>
    <row r="52" spans="1:9" x14ac:dyDescent="0.25">
      <c r="A52" s="765"/>
      <c r="B52" s="763"/>
      <c r="C52" s="764" t="s">
        <v>475</v>
      </c>
      <c r="D52" s="650">
        <v>0</v>
      </c>
      <c r="E52" s="650"/>
      <c r="F52" s="650">
        <f t="shared" si="11"/>
        <v>0</v>
      </c>
      <c r="G52" s="650"/>
      <c r="H52" s="650"/>
      <c r="I52" s="649">
        <f t="shared" si="12"/>
        <v>0</v>
      </c>
    </row>
    <row r="53" spans="1:9" ht="19.5" x14ac:dyDescent="0.25">
      <c r="A53" s="765"/>
      <c r="B53" s="763"/>
      <c r="C53" s="768" t="s">
        <v>476</v>
      </c>
      <c r="D53" s="650">
        <v>0</v>
      </c>
      <c r="E53" s="650"/>
      <c r="F53" s="650">
        <f t="shared" si="11"/>
        <v>0</v>
      </c>
      <c r="G53" s="650"/>
      <c r="H53" s="650"/>
      <c r="I53" s="649">
        <f t="shared" si="12"/>
        <v>0</v>
      </c>
    </row>
    <row r="54" spans="1:9" x14ac:dyDescent="0.25">
      <c r="A54" s="765"/>
      <c r="B54" s="763"/>
      <c r="C54" s="764" t="s">
        <v>477</v>
      </c>
      <c r="D54" s="650">
        <v>0</v>
      </c>
      <c r="E54" s="650">
        <v>0</v>
      </c>
      <c r="F54" s="650">
        <f t="shared" si="11"/>
        <v>0</v>
      </c>
      <c r="G54" s="650">
        <v>0</v>
      </c>
      <c r="H54" s="650">
        <v>0</v>
      </c>
      <c r="I54" s="649">
        <f t="shared" si="12"/>
        <v>0</v>
      </c>
    </row>
    <row r="55" spans="1:9" x14ac:dyDescent="0.25">
      <c r="A55" s="765"/>
      <c r="B55" s="763"/>
      <c r="C55" s="764" t="s">
        <v>478</v>
      </c>
      <c r="D55" s="650">
        <v>0</v>
      </c>
      <c r="E55" s="650"/>
      <c r="F55" s="650">
        <f t="shared" si="11"/>
        <v>0</v>
      </c>
      <c r="G55" s="650"/>
      <c r="H55" s="650"/>
      <c r="I55" s="649">
        <f t="shared" si="12"/>
        <v>0</v>
      </c>
    </row>
    <row r="56" spans="1:9" ht="19.5" x14ac:dyDescent="0.25">
      <c r="A56" s="765"/>
      <c r="B56" s="763"/>
      <c r="C56" s="768" t="s">
        <v>479</v>
      </c>
      <c r="D56" s="650">
        <v>0</v>
      </c>
      <c r="E56" s="650"/>
      <c r="F56" s="650">
        <f t="shared" si="11"/>
        <v>0</v>
      </c>
      <c r="G56" s="650"/>
      <c r="H56" s="650"/>
      <c r="I56" s="649">
        <f t="shared" si="12"/>
        <v>0</v>
      </c>
    </row>
    <row r="57" spans="1:9" ht="19.5" x14ac:dyDescent="0.25">
      <c r="A57" s="765"/>
      <c r="B57" s="763"/>
      <c r="C57" s="768" t="s">
        <v>480</v>
      </c>
      <c r="D57" s="650">
        <v>0</v>
      </c>
      <c r="E57" s="650"/>
      <c r="F57" s="650">
        <f t="shared" si="11"/>
        <v>0</v>
      </c>
      <c r="G57" s="650"/>
      <c r="H57" s="650"/>
      <c r="I57" s="649">
        <f t="shared" si="12"/>
        <v>0</v>
      </c>
    </row>
    <row r="58" spans="1:9" x14ac:dyDescent="0.25">
      <c r="A58" s="765"/>
      <c r="B58" s="1183" t="s">
        <v>481</v>
      </c>
      <c r="C58" s="1184"/>
      <c r="D58" s="645">
        <f t="shared" ref="D58:I58" si="13">SUM(D59:D62)</f>
        <v>0</v>
      </c>
      <c r="E58" s="645">
        <f t="shared" si="13"/>
        <v>0</v>
      </c>
      <c r="F58" s="645">
        <f t="shared" si="13"/>
        <v>0</v>
      </c>
      <c r="G58" s="645">
        <f t="shared" si="13"/>
        <v>0</v>
      </c>
      <c r="H58" s="645">
        <f t="shared" si="13"/>
        <v>0</v>
      </c>
      <c r="I58" s="649">
        <f t="shared" si="13"/>
        <v>0</v>
      </c>
    </row>
    <row r="59" spans="1:9" x14ac:dyDescent="0.25">
      <c r="A59" s="765"/>
      <c r="B59" s="763"/>
      <c r="C59" s="764" t="s">
        <v>482</v>
      </c>
      <c r="D59" s="650">
        <v>0</v>
      </c>
      <c r="E59" s="650"/>
      <c r="F59" s="650">
        <f t="shared" si="11"/>
        <v>0</v>
      </c>
      <c r="G59" s="650"/>
      <c r="H59" s="650"/>
      <c r="I59" s="649">
        <f t="shared" si="12"/>
        <v>0</v>
      </c>
    </row>
    <row r="60" spans="1:9" x14ac:dyDescent="0.25">
      <c r="A60" s="765"/>
      <c r="B60" s="763"/>
      <c r="C60" s="764" t="s">
        <v>483</v>
      </c>
      <c r="D60" s="650">
        <v>0</v>
      </c>
      <c r="E60" s="650"/>
      <c r="F60" s="650">
        <v>0</v>
      </c>
      <c r="G60" s="650"/>
      <c r="H60" s="650"/>
      <c r="I60" s="649">
        <f t="shared" si="12"/>
        <v>0</v>
      </c>
    </row>
    <row r="61" spans="1:9" x14ac:dyDescent="0.25">
      <c r="A61" s="765"/>
      <c r="B61" s="763"/>
      <c r="C61" s="764" t="s">
        <v>484</v>
      </c>
      <c r="D61" s="650">
        <v>0</v>
      </c>
      <c r="E61" s="650"/>
      <c r="F61" s="650">
        <v>0</v>
      </c>
      <c r="G61" s="650"/>
      <c r="H61" s="650"/>
      <c r="I61" s="649">
        <f t="shared" si="12"/>
        <v>0</v>
      </c>
    </row>
    <row r="62" spans="1:9" x14ac:dyDescent="0.25">
      <c r="A62" s="765"/>
      <c r="B62" s="763"/>
      <c r="C62" s="764" t="s">
        <v>485</v>
      </c>
      <c r="D62" s="650">
        <v>0</v>
      </c>
      <c r="E62" s="650"/>
      <c r="F62" s="650">
        <v>0</v>
      </c>
      <c r="G62" s="650"/>
      <c r="H62" s="650"/>
      <c r="I62" s="649">
        <f t="shared" si="12"/>
        <v>0</v>
      </c>
    </row>
    <row r="63" spans="1:9" x14ac:dyDescent="0.25">
      <c r="A63" s="765"/>
      <c r="B63" s="1183" t="s">
        <v>486</v>
      </c>
      <c r="C63" s="1184"/>
      <c r="D63" s="645">
        <f t="shared" ref="D63:I63" si="14">SUM(D64:D65)</f>
        <v>0</v>
      </c>
      <c r="E63" s="645">
        <f t="shared" si="14"/>
        <v>0</v>
      </c>
      <c r="F63" s="645">
        <f t="shared" si="14"/>
        <v>0</v>
      </c>
      <c r="G63" s="645">
        <f t="shared" si="14"/>
        <v>0</v>
      </c>
      <c r="H63" s="645">
        <f t="shared" si="14"/>
        <v>0</v>
      </c>
      <c r="I63" s="649">
        <f t="shared" si="14"/>
        <v>0</v>
      </c>
    </row>
    <row r="64" spans="1:9" ht="20.25" thickBot="1" x14ac:dyDescent="0.3">
      <c r="A64" s="616"/>
      <c r="B64" s="698"/>
      <c r="C64" s="699" t="s">
        <v>487</v>
      </c>
      <c r="D64" s="651">
        <v>0</v>
      </c>
      <c r="E64" s="651">
        <v>0</v>
      </c>
      <c r="F64" s="651">
        <f t="shared" si="11"/>
        <v>0</v>
      </c>
      <c r="G64" s="651">
        <v>0</v>
      </c>
      <c r="H64" s="651">
        <v>0</v>
      </c>
      <c r="I64" s="726">
        <f>H64-D64</f>
        <v>0</v>
      </c>
    </row>
    <row r="65" spans="1:10" x14ac:dyDescent="0.25">
      <c r="A65" s="765"/>
      <c r="B65" s="763"/>
      <c r="C65" s="768" t="s">
        <v>488</v>
      </c>
      <c r="D65" s="650">
        <v>0</v>
      </c>
      <c r="E65" s="650">
        <v>0</v>
      </c>
      <c r="F65" s="751">
        <v>0</v>
      </c>
      <c r="G65" s="650">
        <v>0</v>
      </c>
      <c r="H65" s="650">
        <v>0</v>
      </c>
      <c r="I65" s="649">
        <f>H65-D65</f>
        <v>0</v>
      </c>
    </row>
    <row r="66" spans="1:10" x14ac:dyDescent="0.25">
      <c r="A66" s="765"/>
      <c r="B66" s="1183" t="s">
        <v>960</v>
      </c>
      <c r="C66" s="1184"/>
      <c r="D66" s="650">
        <v>0</v>
      </c>
      <c r="E66" s="650">
        <v>0</v>
      </c>
      <c r="F66" s="650">
        <f t="shared" si="11"/>
        <v>0</v>
      </c>
      <c r="G66" s="650">
        <v>0</v>
      </c>
      <c r="H66" s="650">
        <v>0</v>
      </c>
      <c r="I66" s="649">
        <f>H66-D66</f>
        <v>0</v>
      </c>
    </row>
    <row r="67" spans="1:10" x14ac:dyDescent="0.25">
      <c r="A67" s="765"/>
      <c r="B67" s="1183" t="s">
        <v>489</v>
      </c>
      <c r="C67" s="1184"/>
      <c r="D67" s="650">
        <v>0</v>
      </c>
      <c r="E67" s="650">
        <v>0</v>
      </c>
      <c r="F67" s="650">
        <f t="shared" si="11"/>
        <v>0</v>
      </c>
      <c r="G67" s="650">
        <v>0</v>
      </c>
      <c r="H67" s="650">
        <v>0</v>
      </c>
      <c r="I67" s="649">
        <f>H67-D67</f>
        <v>0</v>
      </c>
    </row>
    <row r="68" spans="1:10" ht="8.25" customHeight="1" x14ac:dyDescent="0.25">
      <c r="A68" s="765"/>
      <c r="B68" s="1183"/>
      <c r="C68" s="1184"/>
      <c r="D68" s="645"/>
      <c r="E68" s="645"/>
      <c r="F68" s="645" t="s">
        <v>244</v>
      </c>
      <c r="G68" s="645"/>
      <c r="H68" s="645"/>
      <c r="I68" s="649"/>
    </row>
    <row r="69" spans="1:10" x14ac:dyDescent="0.25">
      <c r="A69" s="1195" t="s">
        <v>490</v>
      </c>
      <c r="B69" s="1196"/>
      <c r="C69" s="1197"/>
      <c r="D69" s="647">
        <f t="shared" ref="D69:I69" si="15">+D49+D58+D63+D66+D67</f>
        <v>0</v>
      </c>
      <c r="E69" s="647">
        <f t="shared" si="15"/>
        <v>0</v>
      </c>
      <c r="F69" s="647">
        <f t="shared" si="15"/>
        <v>0</v>
      </c>
      <c r="G69" s="647">
        <f t="shared" si="15"/>
        <v>0</v>
      </c>
      <c r="H69" s="647">
        <f t="shared" si="15"/>
        <v>0</v>
      </c>
      <c r="I69" s="727">
        <f t="shared" si="15"/>
        <v>0</v>
      </c>
    </row>
    <row r="70" spans="1:10" ht="6" customHeight="1" x14ac:dyDescent="0.25">
      <c r="A70" s="765"/>
      <c r="B70" s="1183"/>
      <c r="C70" s="1184"/>
      <c r="D70" s="645"/>
      <c r="E70" s="645"/>
      <c r="F70" s="645" t="s">
        <v>244</v>
      </c>
      <c r="G70" s="645"/>
      <c r="H70" s="645"/>
      <c r="I70" s="649"/>
    </row>
    <row r="71" spans="1:10" x14ac:dyDescent="0.25">
      <c r="A71" s="1186" t="s">
        <v>491</v>
      </c>
      <c r="B71" s="1187"/>
      <c r="C71" s="1193"/>
      <c r="D71" s="647">
        <f t="shared" ref="D71:I71" si="16">SUM(D72)</f>
        <v>0</v>
      </c>
      <c r="E71" s="647">
        <f t="shared" si="16"/>
        <v>0</v>
      </c>
      <c r="F71" s="647">
        <f t="shared" si="16"/>
        <v>0</v>
      </c>
      <c r="G71" s="647">
        <f t="shared" si="16"/>
        <v>0</v>
      </c>
      <c r="H71" s="647">
        <f t="shared" si="16"/>
        <v>0</v>
      </c>
      <c r="I71" s="727">
        <f t="shared" si="16"/>
        <v>0</v>
      </c>
    </row>
    <row r="72" spans="1:10" x14ac:dyDescent="0.25">
      <c r="A72" s="765"/>
      <c r="B72" s="1194" t="s">
        <v>492</v>
      </c>
      <c r="C72" s="1184"/>
      <c r="D72" s="650">
        <v>0</v>
      </c>
      <c r="E72" s="650"/>
      <c r="F72" s="650" t="s">
        <v>244</v>
      </c>
      <c r="G72" s="650"/>
      <c r="H72" s="650">
        <v>0</v>
      </c>
      <c r="I72" s="649">
        <f>H72-D72</f>
        <v>0</v>
      </c>
    </row>
    <row r="73" spans="1:10" ht="7.5" customHeight="1" x14ac:dyDescent="0.25">
      <c r="A73" s="765"/>
      <c r="B73" s="1194"/>
      <c r="C73" s="1184"/>
      <c r="D73" s="645"/>
      <c r="E73" s="645"/>
      <c r="F73" s="645" t="s">
        <v>244</v>
      </c>
      <c r="G73" s="645"/>
      <c r="H73" s="645"/>
      <c r="I73" s="649"/>
    </row>
    <row r="74" spans="1:10" x14ac:dyDescent="0.25">
      <c r="A74" s="1186" t="s">
        <v>493</v>
      </c>
      <c r="B74" s="1187"/>
      <c r="C74" s="1193"/>
      <c r="D74" s="647">
        <f t="shared" ref="D74:I74" si="17">+D43+D69+D71</f>
        <v>289232159</v>
      </c>
      <c r="E74" s="647">
        <f t="shared" si="17"/>
        <v>91718724.019999996</v>
      </c>
      <c r="F74" s="647">
        <f t="shared" si="17"/>
        <v>380950883.01999998</v>
      </c>
      <c r="G74" s="647">
        <f t="shared" si="17"/>
        <v>271809524.01999998</v>
      </c>
      <c r="H74" s="647">
        <f t="shared" si="17"/>
        <v>271809524.01999998</v>
      </c>
      <c r="I74" s="727">
        <f t="shared" si="17"/>
        <v>-17422634.980000008</v>
      </c>
    </row>
    <row r="75" spans="1:10" ht="6" customHeight="1" x14ac:dyDescent="0.25">
      <c r="A75" s="765"/>
      <c r="B75" s="1194"/>
      <c r="C75" s="1184"/>
      <c r="D75" s="645"/>
      <c r="E75" s="645"/>
      <c r="F75" s="645" t="s">
        <v>244</v>
      </c>
      <c r="G75" s="645"/>
      <c r="H75" s="645"/>
      <c r="I75" s="649"/>
    </row>
    <row r="76" spans="1:10" x14ac:dyDescent="0.25">
      <c r="A76" s="765"/>
      <c r="B76" s="1200" t="s">
        <v>494</v>
      </c>
      <c r="C76" s="1193"/>
      <c r="D76" s="649"/>
      <c r="E76" s="649"/>
      <c r="F76" s="649" t="s">
        <v>244</v>
      </c>
      <c r="G76" s="649"/>
      <c r="H76" s="649"/>
      <c r="I76" s="649"/>
    </row>
    <row r="77" spans="1:10" ht="21.75" customHeight="1" x14ac:dyDescent="0.25">
      <c r="A77" s="765"/>
      <c r="B77" s="1201" t="s">
        <v>495</v>
      </c>
      <c r="C77" s="1202"/>
      <c r="D77" s="650">
        <v>0</v>
      </c>
      <c r="E77" s="650">
        <v>0</v>
      </c>
      <c r="F77" s="650">
        <f t="shared" si="11"/>
        <v>0</v>
      </c>
      <c r="G77" s="650">
        <v>0</v>
      </c>
      <c r="H77" s="650">
        <v>0</v>
      </c>
      <c r="I77" s="649">
        <f t="shared" ref="I77:I78" si="18">H77-D77</f>
        <v>0</v>
      </c>
    </row>
    <row r="78" spans="1:10" ht="22.5" customHeight="1" x14ac:dyDescent="0.25">
      <c r="A78" s="765"/>
      <c r="B78" s="1201" t="s">
        <v>496</v>
      </c>
      <c r="C78" s="1202"/>
      <c r="D78" s="650">
        <v>0</v>
      </c>
      <c r="E78" s="650">
        <v>0</v>
      </c>
      <c r="F78" s="650">
        <f t="shared" si="11"/>
        <v>0</v>
      </c>
      <c r="G78" s="650">
        <v>0</v>
      </c>
      <c r="H78" s="650">
        <v>0</v>
      </c>
      <c r="I78" s="649">
        <f t="shared" si="18"/>
        <v>0</v>
      </c>
    </row>
    <row r="79" spans="1:10" x14ac:dyDescent="0.25">
      <c r="A79" s="765"/>
      <c r="B79" s="1200" t="s">
        <v>497</v>
      </c>
      <c r="C79" s="1193"/>
      <c r="D79" s="647">
        <f t="shared" ref="D79:I79" si="19">+D77+D78</f>
        <v>0</v>
      </c>
      <c r="E79" s="647">
        <f t="shared" si="19"/>
        <v>0</v>
      </c>
      <c r="F79" s="647">
        <f t="shared" si="19"/>
        <v>0</v>
      </c>
      <c r="G79" s="647">
        <f t="shared" si="19"/>
        <v>0</v>
      </c>
      <c r="H79" s="647">
        <f t="shared" si="19"/>
        <v>0</v>
      </c>
      <c r="I79" s="727">
        <f t="shared" si="19"/>
        <v>0</v>
      </c>
      <c r="J79" s="497" t="str">
        <f>IF(D74&lt;&gt;'ETCA-II-01'!C19,"ERROR!!!!! EL MONTO ESTIMADO NO COINCIDE CON LO REPORTADO EN EL FORMATO ETCA-II-01 EN EL TOTAL DE INGRESOS","")</f>
        <v/>
      </c>
    </row>
    <row r="80" spans="1:10" ht="15.75" thickBot="1" x14ac:dyDescent="0.3">
      <c r="A80" s="615"/>
      <c r="B80" s="1198"/>
      <c r="C80" s="1199"/>
      <c r="D80" s="646"/>
      <c r="E80" s="646"/>
      <c r="F80" s="646"/>
      <c r="G80" s="646"/>
      <c r="H80" s="646"/>
      <c r="I80" s="646"/>
      <c r="J80" s="497" t="str">
        <f>IF(E74&lt;&gt;'ETCA-II-01'!D19,"ERROR!!!!! EL MONTO NO COINCIDE CON LO REPORTADO EN EL FORMATO ETCA-II-01 EN EL TOTAL DE INGRESOS","")</f>
        <v/>
      </c>
    </row>
    <row r="81" spans="10:10" x14ac:dyDescent="0.25">
      <c r="J81" s="497" t="str">
        <f>IF(F74&lt;&gt;'ETCA-II-01'!E19,"ERROR!!!!! EL MONTO NO COINCIDE CON LO REPORTADO EN EL FORMATO ETCA-II-01 EN EL TOTAL DE INGRESOS","")</f>
        <v/>
      </c>
    </row>
    <row r="82" spans="10:10" x14ac:dyDescent="0.25">
      <c r="J82" s="497" t="str">
        <f>IF(G74&lt;&gt;'ETCA-II-01'!F19,"ERROR!!!!! EL MONTO NO COINCIDE CON LO REPORTADO EN EL FORMATO ETCA-II-01 EN EL TOTAL DE INGRESOS","")</f>
        <v/>
      </c>
    </row>
    <row r="83" spans="10:10" x14ac:dyDescent="0.25">
      <c r="J83" s="497" t="str">
        <f>IF(H74&lt;&gt;'ETCA-II-01'!G19,"ERROR!!!!! EL MONTO NO COINCIDE CON LO REPORTADO EN EL FORMATO ETCA-II-01 EN EL TOTAL DE INGRESOS","")</f>
        <v/>
      </c>
    </row>
    <row r="84" spans="10:10" x14ac:dyDescent="0.25">
      <c r="J84" s="497" t="str">
        <f>IF(I74&lt;&gt;'ETCA-II-01'!H19,"ERROR!!!!! EL MONTO NO COINCIDE CON LO REPORTADO EN EL FORMATO ETCA-II-01 EN EL TOTAL DE INGRESOS","")</f>
        <v/>
      </c>
    </row>
    <row r="85" spans="10:10" x14ac:dyDescent="0.25">
      <c r="J85" s="497" t="str">
        <f>IF(D74&lt;&gt;'ETCA-II-01'!C44,"ERROR!!!!! EL MONTO NO COINCIDE CON LO REPORTADO EN EL FORMATO ETCA-II-01 EN EL TOTAL DE INGRESOS","")</f>
        <v/>
      </c>
    </row>
    <row r="86" spans="10:10" x14ac:dyDescent="0.25">
      <c r="J86" s="497" t="str">
        <f>IF(E74&lt;&gt;'ETCA-II-01'!D44,"ERROR!!!!! EL MONTO NO COINCIDE CON LO REPORTADO EN EL FORMATO ETCA-II-01 EN EL TOTAL DE INGRESOS","")</f>
        <v/>
      </c>
    </row>
    <row r="87" spans="10:10" x14ac:dyDescent="0.25">
      <c r="J87" s="497" t="str">
        <f>IF(F74&lt;&gt;'ETCA-II-01'!E44,"ERROR!!!!! EL MONTO NO COINCIDE CON LO REPORTADO EN EL FORMATO ETCA-II-01 EN EL TOTAL DE INGRESOS","")</f>
        <v/>
      </c>
    </row>
    <row r="88" spans="10:10" x14ac:dyDescent="0.25">
      <c r="J88" s="497" t="str">
        <f>IF(G74&lt;&gt;'ETCA-II-01'!F44,"ERROR!!!!! EL MONTO NO COINCIDE CON LO REPORTADO EN EL FORMATO ETCA-II-01 EN EL TOTAL DE INGRESOS","")</f>
        <v/>
      </c>
    </row>
    <row r="89" spans="10:10" x14ac:dyDescent="0.25">
      <c r="J89" s="497" t="str">
        <f>IF(H74&lt;&gt;'ETCA-II-01'!G44,"ERROR!!!!! EL MONTO NO COINCIDE CON LO REPORTADO EN EL FORMATO ETCA-II-01 EN EL TOTAL DE INGRESOS","")</f>
        <v/>
      </c>
    </row>
    <row r="90" spans="10:10" x14ac:dyDescent="0.25">
      <c r="J90" s="497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tabColor rgb="FFFF6699"/>
    <pageSetUpPr fitToPage="1"/>
  </sheetPr>
  <dimension ref="A1:E26"/>
  <sheetViews>
    <sheetView view="pageBreakPreview" zoomScale="120" zoomScaleNormal="100" zoomScaleSheetLayoutView="120" workbookViewId="0">
      <selection activeCell="B41" sqref="B41"/>
    </sheetView>
  </sheetViews>
  <sheetFormatPr baseColWidth="10" defaultColWidth="11.28515625" defaultRowHeight="16.5" x14ac:dyDescent="0.25"/>
  <cols>
    <col min="1" max="1" width="1.28515625" style="116" customWidth="1"/>
    <col min="2" max="2" width="43.85546875" style="116" customWidth="1"/>
    <col min="3" max="4" width="25.7109375" style="116" customWidth="1"/>
    <col min="5" max="5" width="62" style="227" customWidth="1"/>
    <col min="6" max="16384" width="11.28515625" style="116"/>
  </cols>
  <sheetData>
    <row r="1" spans="1:5" x14ac:dyDescent="0.25">
      <c r="A1" s="1075" t="str">
        <f>'ETCA-I-01'!A1:G1</f>
        <v xml:space="preserve">Nombre de la Entidad </v>
      </c>
      <c r="B1" s="1075"/>
      <c r="C1" s="1075"/>
      <c r="D1" s="1075"/>
    </row>
    <row r="2" spans="1:5" s="158" customFormat="1" ht="15.75" x14ac:dyDescent="0.25">
      <c r="A2" s="1075" t="s">
        <v>498</v>
      </c>
      <c r="B2" s="1075"/>
      <c r="C2" s="1075"/>
      <c r="D2" s="1075"/>
      <c r="E2" s="402"/>
    </row>
    <row r="3" spans="1:5" s="158" customFormat="1" x14ac:dyDescent="0.25">
      <c r="A3" s="1076" t="str">
        <f>'ETCA-I-01'!A3:G3</f>
        <v>Al 31 de Diciembre de 2020</v>
      </c>
      <c r="B3" s="1076"/>
      <c r="C3" s="1076"/>
      <c r="D3" s="1076"/>
      <c r="E3" s="401"/>
    </row>
    <row r="4" spans="1:5" s="160" customFormat="1" ht="17.25" thickBot="1" x14ac:dyDescent="0.3">
      <c r="A4" s="159"/>
      <c r="B4" s="1077" t="s">
        <v>1019</v>
      </c>
      <c r="C4" s="1077"/>
      <c r="D4" s="232"/>
      <c r="E4" s="403"/>
    </row>
    <row r="5" spans="1:5" s="161" customFormat="1" ht="27" customHeight="1" thickBot="1" x14ac:dyDescent="0.3">
      <c r="A5" s="1203" t="s">
        <v>926</v>
      </c>
      <c r="B5" s="1204"/>
      <c r="C5" s="241"/>
      <c r="D5" s="242">
        <f>'ETCA-II-01'!F19</f>
        <v>271809524.01999998</v>
      </c>
      <c r="E5" s="404" t="str">
        <f>IF(D5&lt;&gt;'ETCA-II-01'!F44,"ERROR!!!!! EL MONTO NO COINCIDE CON LO REPORTADO EN EL FORMATO ETCA-II-01 EN EL TOTAL DEVENGADO DEL ANALÍTICO DE INGRESOS","")</f>
        <v/>
      </c>
    </row>
    <row r="6" spans="1:5" s="235" customFormat="1" ht="9.75" customHeight="1" x14ac:dyDescent="0.25">
      <c r="A6" s="254"/>
      <c r="B6" s="233"/>
      <c r="C6" s="234"/>
      <c r="D6" s="256"/>
      <c r="E6" s="405"/>
    </row>
    <row r="7" spans="1:5" s="235" customFormat="1" ht="17.25" customHeight="1" thickBot="1" x14ac:dyDescent="0.3">
      <c r="A7" s="255"/>
      <c r="B7" s="236"/>
      <c r="C7" s="237"/>
      <c r="D7" s="257"/>
      <c r="E7" s="404"/>
    </row>
    <row r="8" spans="1:5" ht="20.100000000000001" customHeight="1" thickBot="1" x14ac:dyDescent="0.3">
      <c r="A8" s="243" t="s">
        <v>927</v>
      </c>
      <c r="B8" s="244"/>
      <c r="C8" s="245"/>
      <c r="D8" s="246">
        <f>SUM(C9:C14)</f>
        <v>0</v>
      </c>
      <c r="E8" s="404"/>
    </row>
    <row r="9" spans="1:5" ht="20.100000000000001" customHeight="1" x14ac:dyDescent="0.2">
      <c r="A9" s="162"/>
      <c r="B9" s="263" t="s">
        <v>924</v>
      </c>
      <c r="C9" s="247"/>
      <c r="D9" s="406"/>
      <c r="E9" s="423" t="str">
        <f>IF(C9&lt;&gt;'ETCA-I-03'!C20,"ERROR!!!, NO COINCIDEN LOS MONTOS CON LO REPORTADO EN EL FORMATO ETCA-I-03","")</f>
        <v/>
      </c>
    </row>
    <row r="10" spans="1:5" ht="20.100000000000001" customHeight="1" x14ac:dyDescent="0.2">
      <c r="A10" s="162"/>
      <c r="B10" s="264" t="s">
        <v>205</v>
      </c>
      <c r="C10" s="247"/>
      <c r="D10" s="406"/>
      <c r="E10" s="423"/>
    </row>
    <row r="11" spans="1:5" ht="33" customHeight="1" x14ac:dyDescent="0.2">
      <c r="A11" s="162"/>
      <c r="B11" s="264" t="s">
        <v>206</v>
      </c>
      <c r="C11" s="247"/>
      <c r="D11" s="406"/>
      <c r="E11" s="423" t="str">
        <f>IF(C11&lt;&gt;'ETCA-I-03'!C21,"ERROR!!!, NO COINCIDEN LOS MONTOS CON LO REPORTADO EN EL FORMATO ETCA-I-03","")</f>
        <v/>
      </c>
    </row>
    <row r="12" spans="1:5" ht="20.100000000000001" customHeight="1" x14ac:dyDescent="0.2">
      <c r="A12" s="163"/>
      <c r="B12" s="264" t="s">
        <v>207</v>
      </c>
      <c r="C12" s="247"/>
      <c r="D12" s="406"/>
      <c r="E12" s="423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3"/>
      <c r="B13" s="264" t="s">
        <v>208</v>
      </c>
      <c r="C13" s="247"/>
      <c r="D13" s="406"/>
      <c r="E13" s="423"/>
    </row>
    <row r="14" spans="1:5" ht="24.75" customHeight="1" thickBot="1" x14ac:dyDescent="0.3">
      <c r="A14" s="238" t="s">
        <v>961</v>
      </c>
      <c r="B14" s="267"/>
      <c r="C14" s="248"/>
      <c r="D14" s="407"/>
      <c r="E14" s="404"/>
    </row>
    <row r="15" spans="1:5" ht="7.5" customHeight="1" x14ac:dyDescent="0.25">
      <c r="A15" s="268"/>
      <c r="B15" s="258"/>
      <c r="C15" s="259"/>
      <c r="D15" s="260"/>
      <c r="E15" s="404"/>
    </row>
    <row r="16" spans="1:5" ht="20.100000000000001" customHeight="1" thickBot="1" x14ac:dyDescent="0.3">
      <c r="A16" s="269"/>
      <c r="B16" s="261"/>
      <c r="C16" s="262"/>
      <c r="D16" s="239"/>
      <c r="E16" s="404"/>
    </row>
    <row r="17" spans="1:5" ht="20.100000000000001" customHeight="1" thickBot="1" x14ac:dyDescent="0.3">
      <c r="A17" s="243" t="s">
        <v>928</v>
      </c>
      <c r="B17" s="244"/>
      <c r="C17" s="245"/>
      <c r="D17" s="246">
        <f>SUM(C18:C21)</f>
        <v>0</v>
      </c>
      <c r="E17" s="404"/>
    </row>
    <row r="18" spans="1:5" ht="20.100000000000001" customHeight="1" x14ac:dyDescent="0.25">
      <c r="A18" s="163"/>
      <c r="B18" s="263" t="s">
        <v>925</v>
      </c>
      <c r="C18" s="249"/>
      <c r="D18" s="406"/>
      <c r="E18" s="404"/>
    </row>
    <row r="19" spans="1:5" ht="20.100000000000001" customHeight="1" x14ac:dyDescent="0.25">
      <c r="A19" s="163"/>
      <c r="B19" s="264" t="s">
        <v>421</v>
      </c>
      <c r="C19" s="249"/>
      <c r="D19" s="406"/>
      <c r="E19" s="404"/>
    </row>
    <row r="20" spans="1:5" ht="20.100000000000001" customHeight="1" x14ac:dyDescent="0.25">
      <c r="A20" s="240" t="s">
        <v>962</v>
      </c>
      <c r="B20" s="265"/>
      <c r="C20" s="249"/>
      <c r="D20" s="406"/>
      <c r="E20" s="404"/>
    </row>
    <row r="21" spans="1:5" ht="20.100000000000001" customHeight="1" thickBot="1" x14ac:dyDescent="0.3">
      <c r="A21" s="163"/>
      <c r="B21" s="266"/>
      <c r="C21" s="250"/>
      <c r="D21" s="406"/>
      <c r="E21" s="404"/>
    </row>
    <row r="22" spans="1:5" ht="26.25" customHeight="1" thickBot="1" x14ac:dyDescent="0.3">
      <c r="A22" s="251" t="s">
        <v>929</v>
      </c>
      <c r="B22" s="252"/>
      <c r="C22" s="253"/>
      <c r="D22" s="242">
        <f>D5+D8-D17</f>
        <v>271809524.01999998</v>
      </c>
      <c r="E22" s="404" t="str">
        <f>IF(D22&lt;&gt;'ETCA-I-03'!C24,"ERROR!!!!! EL MONTO NO COINCIDE CON LO REPORTADO EN EL FORMATO ETCA-I-03 EN EL TOTAL DE INGRESOS Y OTROS BENEFICIOS","")</f>
        <v/>
      </c>
    </row>
    <row r="25" spans="1:5" s="869" customFormat="1" ht="13.5" x14ac:dyDescent="0.25">
      <c r="B25" s="876" t="s">
        <v>969</v>
      </c>
      <c r="C25" s="876"/>
      <c r="D25" s="876"/>
      <c r="E25" s="870"/>
    </row>
    <row r="26" spans="1:5" s="869" customFormat="1" ht="13.5" x14ac:dyDescent="0.25">
      <c r="B26" s="876" t="s">
        <v>970</v>
      </c>
      <c r="C26" s="876"/>
      <c r="D26" s="876"/>
      <c r="E26" s="870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6699"/>
  </sheetPr>
  <dimension ref="A1:G90"/>
  <sheetViews>
    <sheetView topLeftCell="A28" zoomScaleNormal="100" zoomScaleSheetLayoutView="98" workbookViewId="0">
      <selection activeCell="C11" sqref="C11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075" t="str">
        <f>'ETCA-I-01'!A1:G1</f>
        <v xml:space="preserve">Nombre de la Entidad </v>
      </c>
      <c r="B1" s="1075"/>
      <c r="C1" s="1075"/>
      <c r="D1" s="1075"/>
      <c r="E1" s="1075"/>
      <c r="F1" s="1075"/>
      <c r="G1" s="1075"/>
    </row>
    <row r="2" spans="1:7" ht="15.75" x14ac:dyDescent="0.25">
      <c r="A2" s="1075" t="s">
        <v>499</v>
      </c>
      <c r="B2" s="1075"/>
      <c r="C2" s="1075"/>
      <c r="D2" s="1075"/>
      <c r="E2" s="1075"/>
      <c r="F2" s="1075"/>
      <c r="G2" s="1075"/>
    </row>
    <row r="3" spans="1:7" ht="15.75" x14ac:dyDescent="0.25">
      <c r="A3" s="1075" t="s">
        <v>500</v>
      </c>
      <c r="B3" s="1075"/>
      <c r="C3" s="1075"/>
      <c r="D3" s="1075"/>
      <c r="E3" s="1075"/>
      <c r="F3" s="1075"/>
      <c r="G3" s="1075"/>
    </row>
    <row r="4" spans="1:7" ht="16.5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7" ht="17.25" thickBot="1" x14ac:dyDescent="0.3">
      <c r="A5" s="1207" t="s">
        <v>1020</v>
      </c>
      <c r="B5" s="1207"/>
      <c r="C5" s="1207"/>
      <c r="D5" s="1207"/>
      <c r="E5" s="1207"/>
      <c r="F5" s="232"/>
      <c r="G5" s="160"/>
    </row>
    <row r="6" spans="1:7" ht="38.25" x14ac:dyDescent="0.25">
      <c r="A6" s="1205" t="s">
        <v>501</v>
      </c>
      <c r="B6" s="194" t="s">
        <v>502</v>
      </c>
      <c r="C6" s="194" t="s">
        <v>432</v>
      </c>
      <c r="D6" s="450" t="s">
        <v>503</v>
      </c>
      <c r="E6" s="195" t="s">
        <v>504</v>
      </c>
      <c r="F6" s="195" t="s">
        <v>505</v>
      </c>
      <c r="G6" s="451" t="s">
        <v>506</v>
      </c>
    </row>
    <row r="7" spans="1:7" ht="15.75" thickBot="1" x14ac:dyDescent="0.3">
      <c r="A7" s="1206"/>
      <c r="B7" s="198" t="s">
        <v>412</v>
      </c>
      <c r="C7" s="198" t="s">
        <v>413</v>
      </c>
      <c r="D7" s="452" t="s">
        <v>507</v>
      </c>
      <c r="E7" s="199" t="s">
        <v>415</v>
      </c>
      <c r="F7" s="199" t="s">
        <v>416</v>
      </c>
      <c r="G7" s="453" t="s">
        <v>508</v>
      </c>
    </row>
    <row r="8" spans="1:7" x14ac:dyDescent="0.25">
      <c r="A8" s="454" t="s">
        <v>212</v>
      </c>
      <c r="B8" s="459">
        <f>SUM(B9:B15)</f>
        <v>61539664</v>
      </c>
      <c r="C8" s="459">
        <f>SUM(C9:C15)</f>
        <v>1600000.0000000028</v>
      </c>
      <c r="D8" s="459">
        <f>B8+C8</f>
        <v>63139664</v>
      </c>
      <c r="E8" s="459">
        <f>SUM(E9:E15)</f>
        <v>51820561.299999997</v>
      </c>
      <c r="F8" s="459">
        <f>SUM(F9:F15)</f>
        <v>48535718.969999999</v>
      </c>
      <c r="G8" s="460">
        <f>D8-E8</f>
        <v>11319102.700000003</v>
      </c>
    </row>
    <row r="9" spans="1:7" x14ac:dyDescent="0.25">
      <c r="A9" s="455" t="s">
        <v>509</v>
      </c>
      <c r="B9" s="461">
        <v>60563257</v>
      </c>
      <c r="C9" s="461">
        <v>-39062311.719999999</v>
      </c>
      <c r="D9" s="459">
        <f t="shared" ref="D9:D71" si="0">B9+C9</f>
        <v>21500945.280000001</v>
      </c>
      <c r="E9" s="461">
        <v>11938530.9</v>
      </c>
      <c r="F9" s="461">
        <v>11938530.9</v>
      </c>
      <c r="G9" s="460">
        <f t="shared" ref="G9:G72" si="1">D9-E9</f>
        <v>9562414.3800000008</v>
      </c>
    </row>
    <row r="10" spans="1:7" x14ac:dyDescent="0.25">
      <c r="A10" s="455" t="s">
        <v>510</v>
      </c>
      <c r="B10" s="461"/>
      <c r="C10" s="461">
        <v>24917773.77</v>
      </c>
      <c r="D10" s="459">
        <f t="shared" si="0"/>
        <v>24917773.77</v>
      </c>
      <c r="E10" s="461">
        <v>24428457.199999999</v>
      </c>
      <c r="F10" s="461">
        <f>+E10</f>
        <v>24428457.199999999</v>
      </c>
      <c r="G10" s="460">
        <f t="shared" si="1"/>
        <v>489316.5700000003</v>
      </c>
    </row>
    <row r="11" spans="1:7" x14ac:dyDescent="0.25">
      <c r="A11" s="455" t="s">
        <v>511</v>
      </c>
      <c r="B11" s="461"/>
      <c r="C11" s="461">
        <v>5708523.0300000003</v>
      </c>
      <c r="D11" s="459">
        <f t="shared" si="0"/>
        <v>5708523.0300000003</v>
      </c>
      <c r="E11" s="461">
        <v>5696388.3300000001</v>
      </c>
      <c r="F11" s="461">
        <f>+E11</f>
        <v>5696388.3300000001</v>
      </c>
      <c r="G11" s="460">
        <f t="shared" si="1"/>
        <v>12134.700000000186</v>
      </c>
    </row>
    <row r="12" spans="1:7" x14ac:dyDescent="0.25">
      <c r="A12" s="455" t="s">
        <v>512</v>
      </c>
      <c r="B12" s="461"/>
      <c r="C12" s="461">
        <v>9302869.4600000009</v>
      </c>
      <c r="D12" s="459">
        <f t="shared" si="0"/>
        <v>9302869.4600000009</v>
      </c>
      <c r="E12" s="461">
        <v>9212490.5899999999</v>
      </c>
      <c r="F12" s="461">
        <v>5927648.2599999998</v>
      </c>
      <c r="G12" s="460">
        <f t="shared" si="1"/>
        <v>90378.870000001043</v>
      </c>
    </row>
    <row r="13" spans="1:7" x14ac:dyDescent="0.25">
      <c r="A13" s="455" t="s">
        <v>513</v>
      </c>
      <c r="B13" s="461"/>
      <c r="C13" s="461">
        <v>709925.46</v>
      </c>
      <c r="D13" s="459">
        <f t="shared" si="0"/>
        <v>709925.46</v>
      </c>
      <c r="E13" s="461">
        <v>521474.28</v>
      </c>
      <c r="F13" s="461">
        <v>521474.28</v>
      </c>
      <c r="G13" s="460">
        <f t="shared" si="1"/>
        <v>188451.17999999993</v>
      </c>
    </row>
    <row r="14" spans="1:7" x14ac:dyDescent="0.25">
      <c r="A14" s="455" t="s">
        <v>514</v>
      </c>
      <c r="B14" s="461">
        <v>976407</v>
      </c>
      <c r="C14" s="461"/>
      <c r="D14" s="459">
        <f t="shared" si="0"/>
        <v>976407</v>
      </c>
      <c r="E14" s="461"/>
      <c r="F14" s="461"/>
      <c r="G14" s="460">
        <f t="shared" si="1"/>
        <v>976407</v>
      </c>
    </row>
    <row r="15" spans="1:7" x14ac:dyDescent="0.25">
      <c r="A15" s="455" t="s">
        <v>515</v>
      </c>
      <c r="B15" s="461"/>
      <c r="C15" s="461">
        <v>23220</v>
      </c>
      <c r="D15" s="459">
        <f t="shared" si="0"/>
        <v>23220</v>
      </c>
      <c r="E15" s="461">
        <v>23220</v>
      </c>
      <c r="F15" s="461">
        <v>23220</v>
      </c>
      <c r="G15" s="460">
        <f t="shared" si="1"/>
        <v>0</v>
      </c>
    </row>
    <row r="16" spans="1:7" x14ac:dyDescent="0.25">
      <c r="A16" s="456" t="s">
        <v>213</v>
      </c>
      <c r="B16" s="459">
        <f>SUM(B17:B25)</f>
        <v>5350000</v>
      </c>
      <c r="C16" s="459">
        <f>SUM(C17:C25)</f>
        <v>-181659.46</v>
      </c>
      <c r="D16" s="459">
        <f>B16+C16</f>
        <v>5168340.54</v>
      </c>
      <c r="E16" s="459">
        <f>SUM(E17:E25)</f>
        <v>3624988.0999999996</v>
      </c>
      <c r="F16" s="459">
        <f>SUM(F17:F25)</f>
        <v>3403433.13</v>
      </c>
      <c r="G16" s="460">
        <f t="shared" si="1"/>
        <v>1543352.4400000004</v>
      </c>
    </row>
    <row r="17" spans="1:7" ht="25.5" x14ac:dyDescent="0.25">
      <c r="A17" s="455" t="s">
        <v>516</v>
      </c>
      <c r="B17" s="461">
        <v>1163895</v>
      </c>
      <c r="C17" s="461">
        <v>-36290</v>
      </c>
      <c r="D17" s="459">
        <f t="shared" si="0"/>
        <v>1127605</v>
      </c>
      <c r="E17" s="461">
        <v>832786.95</v>
      </c>
      <c r="F17" s="461">
        <v>778849.25</v>
      </c>
      <c r="G17" s="460">
        <f t="shared" si="1"/>
        <v>294818.05000000005</v>
      </c>
    </row>
    <row r="18" spans="1:7" x14ac:dyDescent="0.25">
      <c r="A18" s="455" t="s">
        <v>517</v>
      </c>
      <c r="B18" s="461">
        <v>94195.01</v>
      </c>
      <c r="C18" s="461">
        <v>-5000</v>
      </c>
      <c r="D18" s="459">
        <f t="shared" si="0"/>
        <v>89195.01</v>
      </c>
      <c r="E18" s="461">
        <v>23207.41</v>
      </c>
      <c r="F18" s="461">
        <v>23207.41</v>
      </c>
      <c r="G18" s="460">
        <f t="shared" si="1"/>
        <v>65987.599999999991</v>
      </c>
    </row>
    <row r="19" spans="1:7" x14ac:dyDescent="0.25">
      <c r="A19" s="455" t="s">
        <v>518</v>
      </c>
      <c r="B19" s="461">
        <v>54395.1</v>
      </c>
      <c r="C19" s="461">
        <v>-31500</v>
      </c>
      <c r="D19" s="459">
        <f t="shared" si="0"/>
        <v>22895.1</v>
      </c>
      <c r="E19" s="461">
        <v>5875.26</v>
      </c>
      <c r="F19" s="461">
        <v>5875.26</v>
      </c>
      <c r="G19" s="460">
        <f t="shared" si="1"/>
        <v>17019.839999999997</v>
      </c>
    </row>
    <row r="20" spans="1:7" x14ac:dyDescent="0.25">
      <c r="A20" s="455" t="s">
        <v>519</v>
      </c>
      <c r="B20" s="461"/>
      <c r="C20" s="461"/>
      <c r="D20" s="459">
        <f t="shared" si="0"/>
        <v>0</v>
      </c>
      <c r="E20" s="461"/>
      <c r="F20" s="461"/>
      <c r="G20" s="460">
        <f t="shared" si="1"/>
        <v>0</v>
      </c>
    </row>
    <row r="21" spans="1:7" x14ac:dyDescent="0.25">
      <c r="A21" s="455" t="s">
        <v>520</v>
      </c>
      <c r="B21" s="461">
        <v>5000</v>
      </c>
      <c r="C21" s="461"/>
      <c r="D21" s="459">
        <f t="shared" si="0"/>
        <v>5000</v>
      </c>
      <c r="E21" s="461">
        <v>1095.01</v>
      </c>
      <c r="F21" s="461">
        <v>1095.01</v>
      </c>
      <c r="G21" s="460">
        <f t="shared" si="1"/>
        <v>3904.99</v>
      </c>
    </row>
    <row r="22" spans="1:7" x14ac:dyDescent="0.25">
      <c r="A22" s="455" t="s">
        <v>521</v>
      </c>
      <c r="B22" s="461">
        <v>3312000</v>
      </c>
      <c r="C22" s="461">
        <v>-84271</v>
      </c>
      <c r="D22" s="459">
        <f t="shared" si="0"/>
        <v>3227729</v>
      </c>
      <c r="E22" s="461">
        <v>2168824.98</v>
      </c>
      <c r="F22" s="461">
        <v>2004787.47</v>
      </c>
      <c r="G22" s="460">
        <f t="shared" si="1"/>
        <v>1058904.02</v>
      </c>
    </row>
    <row r="23" spans="1:7" x14ac:dyDescent="0.25">
      <c r="A23" s="455" t="s">
        <v>522</v>
      </c>
      <c r="B23" s="461">
        <v>54000</v>
      </c>
      <c r="C23" s="461">
        <v>-13676</v>
      </c>
      <c r="D23" s="459">
        <f t="shared" si="0"/>
        <v>40324</v>
      </c>
      <c r="E23" s="461"/>
      <c r="F23" s="461"/>
      <c r="G23" s="460">
        <f t="shared" si="1"/>
        <v>40324</v>
      </c>
    </row>
    <row r="24" spans="1:7" x14ac:dyDescent="0.25">
      <c r="A24" s="455" t="s">
        <v>523</v>
      </c>
      <c r="B24" s="461"/>
      <c r="C24" s="461"/>
      <c r="D24" s="459">
        <f t="shared" si="0"/>
        <v>0</v>
      </c>
      <c r="E24" s="461"/>
      <c r="F24" s="461"/>
      <c r="G24" s="460">
        <f t="shared" si="1"/>
        <v>0</v>
      </c>
    </row>
    <row r="25" spans="1:7" x14ac:dyDescent="0.25">
      <c r="A25" s="455" t="s">
        <v>524</v>
      </c>
      <c r="B25" s="461">
        <v>666514.89</v>
      </c>
      <c r="C25" s="461">
        <v>-10922.46</v>
      </c>
      <c r="D25" s="459">
        <f t="shared" si="0"/>
        <v>655592.43000000005</v>
      </c>
      <c r="E25" s="461">
        <v>593198.49</v>
      </c>
      <c r="F25" s="461">
        <v>589618.73</v>
      </c>
      <c r="G25" s="460">
        <f t="shared" si="1"/>
        <v>62393.940000000061</v>
      </c>
    </row>
    <row r="26" spans="1:7" x14ac:dyDescent="0.25">
      <c r="A26" s="456" t="s">
        <v>214</v>
      </c>
      <c r="B26" s="459">
        <f>SUM(B27:B35)</f>
        <v>10837899</v>
      </c>
      <c r="C26" s="459">
        <f>SUM(C27:C35)</f>
        <v>34900.969999999972</v>
      </c>
      <c r="D26" s="459">
        <f>B26+C26</f>
        <v>10872799.970000001</v>
      </c>
      <c r="E26" s="459">
        <f>SUM(E27:E35)</f>
        <v>7336505.3900000006</v>
      </c>
      <c r="F26" s="459">
        <f>SUM(F27:F35)</f>
        <v>5953631.8399999999</v>
      </c>
      <c r="G26" s="460">
        <f t="shared" si="1"/>
        <v>3536294.58</v>
      </c>
    </row>
    <row r="27" spans="1:7" x14ac:dyDescent="0.25">
      <c r="A27" s="455" t="s">
        <v>525</v>
      </c>
      <c r="B27" s="461">
        <v>801276</v>
      </c>
      <c r="C27" s="461"/>
      <c r="D27" s="459">
        <f t="shared" si="0"/>
        <v>801276</v>
      </c>
      <c r="E27" s="461">
        <v>603620.36</v>
      </c>
      <c r="F27" s="461">
        <v>602360.38</v>
      </c>
      <c r="G27" s="460">
        <f t="shared" si="1"/>
        <v>197655.64</v>
      </c>
    </row>
    <row r="28" spans="1:7" x14ac:dyDescent="0.25">
      <c r="A28" s="455" t="s">
        <v>526</v>
      </c>
      <c r="B28" s="461">
        <v>603679</v>
      </c>
      <c r="C28" s="461">
        <v>23900</v>
      </c>
      <c r="D28" s="459">
        <f t="shared" si="0"/>
        <v>627579</v>
      </c>
      <c r="E28" s="461">
        <v>607635.4</v>
      </c>
      <c r="F28" s="461">
        <v>588750.6</v>
      </c>
      <c r="G28" s="460">
        <f t="shared" si="1"/>
        <v>19943.599999999977</v>
      </c>
    </row>
    <row r="29" spans="1:7" x14ac:dyDescent="0.25">
      <c r="A29" s="455" t="s">
        <v>527</v>
      </c>
      <c r="B29" s="461">
        <v>2703836</v>
      </c>
      <c r="C29" s="461">
        <v>993277</v>
      </c>
      <c r="D29" s="459">
        <f t="shared" si="0"/>
        <v>3697113</v>
      </c>
      <c r="E29" s="461">
        <v>3072113.06</v>
      </c>
      <c r="F29" s="461">
        <v>1871397.06</v>
      </c>
      <c r="G29" s="460">
        <f t="shared" si="1"/>
        <v>624999.93999999994</v>
      </c>
    </row>
    <row r="30" spans="1:7" x14ac:dyDescent="0.25">
      <c r="A30" s="455" t="s">
        <v>528</v>
      </c>
      <c r="B30" s="461">
        <v>292555</v>
      </c>
      <c r="C30" s="461"/>
      <c r="D30" s="459">
        <f t="shared" si="0"/>
        <v>292555</v>
      </c>
      <c r="E30" s="461">
        <v>232566.24</v>
      </c>
      <c r="F30" s="461">
        <f>+E30</f>
        <v>232566.24</v>
      </c>
      <c r="G30" s="460">
        <f t="shared" si="1"/>
        <v>59988.760000000009</v>
      </c>
    </row>
    <row r="31" spans="1:7" ht="25.5" x14ac:dyDescent="0.25">
      <c r="A31" s="455" t="s">
        <v>529</v>
      </c>
      <c r="B31" s="461">
        <v>1198974</v>
      </c>
      <c r="C31" s="461">
        <v>15719.97</v>
      </c>
      <c r="D31" s="459">
        <f t="shared" si="0"/>
        <v>1214693.97</v>
      </c>
      <c r="E31" s="461">
        <v>811057.33</v>
      </c>
      <c r="F31" s="461">
        <v>755625.56</v>
      </c>
      <c r="G31" s="460">
        <f t="shared" si="1"/>
        <v>403636.64</v>
      </c>
    </row>
    <row r="32" spans="1:7" x14ac:dyDescent="0.25">
      <c r="A32" s="455" t="s">
        <v>530</v>
      </c>
      <c r="B32" s="461">
        <v>480240</v>
      </c>
      <c r="C32" s="461">
        <v>-470960</v>
      </c>
      <c r="D32" s="459">
        <f t="shared" si="0"/>
        <v>9280</v>
      </c>
      <c r="E32" s="461">
        <v>9280</v>
      </c>
      <c r="F32" s="461">
        <v>9280</v>
      </c>
      <c r="G32" s="460">
        <f t="shared" si="1"/>
        <v>0</v>
      </c>
    </row>
    <row r="33" spans="1:7" x14ac:dyDescent="0.25">
      <c r="A33" s="455" t="s">
        <v>531</v>
      </c>
      <c r="B33" s="461">
        <v>2789339</v>
      </c>
      <c r="C33" s="461"/>
      <c r="D33" s="459">
        <f t="shared" si="0"/>
        <v>2789339</v>
      </c>
      <c r="E33" s="461">
        <v>1145687</v>
      </c>
      <c r="F33" s="461">
        <v>1116509</v>
      </c>
      <c r="G33" s="460">
        <f t="shared" si="1"/>
        <v>1643652</v>
      </c>
    </row>
    <row r="34" spans="1:7" ht="15.75" thickBot="1" x14ac:dyDescent="0.3">
      <c r="A34" s="457" t="s">
        <v>532</v>
      </c>
      <c r="B34" s="462">
        <v>682000</v>
      </c>
      <c r="C34" s="462">
        <v>-541844</v>
      </c>
      <c r="D34" s="463">
        <f t="shared" si="0"/>
        <v>140156</v>
      </c>
      <c r="E34" s="462">
        <v>50460</v>
      </c>
      <c r="F34" s="462">
        <f>+E34</f>
        <v>50460</v>
      </c>
      <c r="G34" s="464">
        <f t="shared" si="1"/>
        <v>89696</v>
      </c>
    </row>
    <row r="35" spans="1:7" x14ac:dyDescent="0.25">
      <c r="A35" s="455" t="s">
        <v>533</v>
      </c>
      <c r="B35" s="461">
        <v>1286000</v>
      </c>
      <c r="C35" s="461">
        <v>14808</v>
      </c>
      <c r="D35" s="459">
        <f t="shared" si="0"/>
        <v>1300808</v>
      </c>
      <c r="E35" s="461">
        <v>804086</v>
      </c>
      <c r="F35" s="461">
        <v>726683</v>
      </c>
      <c r="G35" s="460">
        <f t="shared" si="1"/>
        <v>496722</v>
      </c>
    </row>
    <row r="36" spans="1:7" x14ac:dyDescent="0.25">
      <c r="A36" s="456" t="s">
        <v>424</v>
      </c>
      <c r="B36" s="459">
        <f>SUM(B37:B45)</f>
        <v>27799664</v>
      </c>
      <c r="C36" s="459">
        <f>SUM(C37:C45)</f>
        <v>88562192.920000002</v>
      </c>
      <c r="D36" s="459">
        <f>B36+C36</f>
        <v>116361856.92</v>
      </c>
      <c r="E36" s="459">
        <f>SUM(E37:E45)</f>
        <v>92307926.469999999</v>
      </c>
      <c r="F36" s="459">
        <f>SUM(F37:F45)</f>
        <v>92307926.469999999</v>
      </c>
      <c r="G36" s="460">
        <f t="shared" si="1"/>
        <v>24053930.450000003</v>
      </c>
    </row>
    <row r="37" spans="1:7" x14ac:dyDescent="0.25">
      <c r="A37" s="455" t="s">
        <v>215</v>
      </c>
      <c r="B37" s="461"/>
      <c r="C37" s="461"/>
      <c r="D37" s="459">
        <f t="shared" si="0"/>
        <v>0</v>
      </c>
      <c r="E37" s="461"/>
      <c r="F37" s="461"/>
      <c r="G37" s="460">
        <f t="shared" si="1"/>
        <v>0</v>
      </c>
    </row>
    <row r="38" spans="1:7" x14ac:dyDescent="0.25">
      <c r="A38" s="455" t="s">
        <v>216</v>
      </c>
      <c r="B38" s="461"/>
      <c r="C38" s="461"/>
      <c r="D38" s="459">
        <f t="shared" si="0"/>
        <v>0</v>
      </c>
      <c r="E38" s="461"/>
      <c r="F38" s="461"/>
      <c r="G38" s="460">
        <f t="shared" si="1"/>
        <v>0</v>
      </c>
    </row>
    <row r="39" spans="1:7" x14ac:dyDescent="0.25">
      <c r="A39" s="455" t="s">
        <v>217</v>
      </c>
      <c r="B39" s="461">
        <v>15800000</v>
      </c>
      <c r="C39" s="461">
        <v>2125500</v>
      </c>
      <c r="D39" s="459">
        <f t="shared" si="0"/>
        <v>17925500</v>
      </c>
      <c r="E39" s="461">
        <v>4672837.95</v>
      </c>
      <c r="F39" s="461">
        <f>+E39</f>
        <v>4672837.95</v>
      </c>
      <c r="G39" s="460">
        <f t="shared" si="1"/>
        <v>13252662.050000001</v>
      </c>
    </row>
    <row r="40" spans="1:7" x14ac:dyDescent="0.25">
      <c r="A40" s="455" t="s">
        <v>218</v>
      </c>
      <c r="B40" s="461">
        <v>9199664</v>
      </c>
      <c r="C40" s="461">
        <v>6306994.2400000002</v>
      </c>
      <c r="D40" s="459">
        <f t="shared" si="0"/>
        <v>15506658.24</v>
      </c>
      <c r="E40" s="461">
        <v>6579510.3099999996</v>
      </c>
      <c r="F40" s="461">
        <f>+E40</f>
        <v>6579510.3099999996</v>
      </c>
      <c r="G40" s="460">
        <f t="shared" si="1"/>
        <v>8927147.9299999997</v>
      </c>
    </row>
    <row r="41" spans="1:7" x14ac:dyDescent="0.25">
      <c r="A41" s="455" t="s">
        <v>219</v>
      </c>
      <c r="B41" s="461"/>
      <c r="C41" s="461"/>
      <c r="D41" s="459">
        <f t="shared" si="0"/>
        <v>0</v>
      </c>
      <c r="E41" s="461"/>
      <c r="F41" s="461"/>
      <c r="G41" s="460">
        <f t="shared" si="1"/>
        <v>0</v>
      </c>
    </row>
    <row r="42" spans="1:7" x14ac:dyDescent="0.25">
      <c r="A42" s="455" t="s">
        <v>534</v>
      </c>
      <c r="B42" s="461"/>
      <c r="C42" s="461"/>
      <c r="D42" s="459">
        <f t="shared" si="0"/>
        <v>0</v>
      </c>
      <c r="E42" s="461"/>
      <c r="F42" s="461"/>
      <c r="G42" s="460">
        <f t="shared" si="1"/>
        <v>0</v>
      </c>
    </row>
    <row r="43" spans="1:7" x14ac:dyDescent="0.25">
      <c r="A43" s="455" t="s">
        <v>221</v>
      </c>
      <c r="B43" s="461"/>
      <c r="C43" s="461"/>
      <c r="D43" s="459">
        <f t="shared" si="0"/>
        <v>0</v>
      </c>
      <c r="E43" s="461"/>
      <c r="F43" s="461"/>
      <c r="G43" s="460">
        <f t="shared" si="1"/>
        <v>0</v>
      </c>
    </row>
    <row r="44" spans="1:7" x14ac:dyDescent="0.25">
      <c r="A44" s="455" t="s">
        <v>222</v>
      </c>
      <c r="B44" s="461">
        <v>2800000</v>
      </c>
      <c r="C44" s="461">
        <v>80129698.680000007</v>
      </c>
      <c r="D44" s="459">
        <f t="shared" si="0"/>
        <v>82929698.680000007</v>
      </c>
      <c r="E44" s="461">
        <v>81055578.209999993</v>
      </c>
      <c r="F44" s="461">
        <f>+E44</f>
        <v>81055578.209999993</v>
      </c>
      <c r="G44" s="460">
        <f t="shared" si="1"/>
        <v>1874120.4700000137</v>
      </c>
    </row>
    <row r="45" spans="1:7" x14ac:dyDescent="0.25">
      <c r="A45" s="455" t="s">
        <v>223</v>
      </c>
      <c r="B45" s="461"/>
      <c r="C45" s="461"/>
      <c r="D45" s="459">
        <f t="shared" si="0"/>
        <v>0</v>
      </c>
      <c r="E45" s="461"/>
      <c r="F45" s="461"/>
      <c r="G45" s="460">
        <f t="shared" si="1"/>
        <v>0</v>
      </c>
    </row>
    <row r="46" spans="1:7" x14ac:dyDescent="0.25">
      <c r="A46" s="456" t="s">
        <v>535</v>
      </c>
      <c r="B46" s="459">
        <f>SUM(B47:B55)</f>
        <v>150000</v>
      </c>
      <c r="C46" s="459">
        <f>SUM(C47:C55)</f>
        <v>1167375</v>
      </c>
      <c r="D46" s="459">
        <f>B46+C46</f>
        <v>1317375</v>
      </c>
      <c r="E46" s="459">
        <f>SUM(E47:E55)</f>
        <v>105603.40000000001</v>
      </c>
      <c r="F46" s="459">
        <f>SUM(F47:F55)</f>
        <v>83411.740000000005</v>
      </c>
      <c r="G46" s="460">
        <f t="shared" si="1"/>
        <v>1211771.6000000001</v>
      </c>
    </row>
    <row r="47" spans="1:7" x14ac:dyDescent="0.25">
      <c r="A47" s="455" t="s">
        <v>536</v>
      </c>
      <c r="B47" s="461">
        <v>0</v>
      </c>
      <c r="C47" s="461">
        <v>84793.34</v>
      </c>
      <c r="D47" s="459">
        <f t="shared" si="0"/>
        <v>84793.34</v>
      </c>
      <c r="E47" s="461">
        <v>83411.740000000005</v>
      </c>
      <c r="F47" s="461">
        <v>83411.740000000005</v>
      </c>
      <c r="G47" s="460">
        <f>D47-E47</f>
        <v>1381.5999999999913</v>
      </c>
    </row>
    <row r="48" spans="1:7" x14ac:dyDescent="0.25">
      <c r="A48" s="455" t="s">
        <v>537</v>
      </c>
      <c r="B48" s="461"/>
      <c r="C48" s="461"/>
      <c r="D48" s="459">
        <f t="shared" si="0"/>
        <v>0</v>
      </c>
      <c r="E48" s="461"/>
      <c r="F48" s="461"/>
      <c r="G48" s="460">
        <f t="shared" si="1"/>
        <v>0</v>
      </c>
    </row>
    <row r="49" spans="1:7" x14ac:dyDescent="0.25">
      <c r="A49" s="455" t="s">
        <v>538</v>
      </c>
      <c r="B49" s="461"/>
      <c r="C49" s="461"/>
      <c r="D49" s="459">
        <f t="shared" si="0"/>
        <v>0</v>
      </c>
      <c r="E49" s="461"/>
      <c r="F49" s="461"/>
      <c r="G49" s="460">
        <f t="shared" si="1"/>
        <v>0</v>
      </c>
    </row>
    <row r="50" spans="1:7" x14ac:dyDescent="0.25">
      <c r="A50" s="455" t="s">
        <v>539</v>
      </c>
      <c r="B50" s="461"/>
      <c r="C50" s="461">
        <v>1167375</v>
      </c>
      <c r="D50" s="459">
        <f t="shared" si="0"/>
        <v>1167375</v>
      </c>
      <c r="E50" s="461"/>
      <c r="F50" s="461"/>
      <c r="G50" s="460">
        <f t="shared" si="1"/>
        <v>1167375</v>
      </c>
    </row>
    <row r="51" spans="1:7" x14ac:dyDescent="0.25">
      <c r="A51" s="455" t="s">
        <v>540</v>
      </c>
      <c r="B51" s="461"/>
      <c r="C51" s="461"/>
      <c r="D51" s="459">
        <f t="shared" si="0"/>
        <v>0</v>
      </c>
      <c r="E51" s="461"/>
      <c r="F51" s="461"/>
      <c r="G51" s="460">
        <f t="shared" si="1"/>
        <v>0</v>
      </c>
    </row>
    <row r="52" spans="1:7" x14ac:dyDescent="0.25">
      <c r="A52" s="455" t="s">
        <v>541</v>
      </c>
      <c r="B52" s="461">
        <v>150000</v>
      </c>
      <c r="C52" s="461">
        <v>-84793.34</v>
      </c>
      <c r="D52" s="459">
        <f t="shared" si="0"/>
        <v>65206.66</v>
      </c>
      <c r="E52" s="461">
        <v>22191.66</v>
      </c>
      <c r="F52" s="461"/>
      <c r="G52" s="460">
        <f t="shared" si="1"/>
        <v>43015</v>
      </c>
    </row>
    <row r="53" spans="1:7" x14ac:dyDescent="0.25">
      <c r="A53" s="455" t="s">
        <v>542</v>
      </c>
      <c r="B53" s="461"/>
      <c r="C53" s="461"/>
      <c r="D53" s="459">
        <f t="shared" si="0"/>
        <v>0</v>
      </c>
      <c r="E53" s="461"/>
      <c r="F53" s="461"/>
      <c r="G53" s="460">
        <f t="shared" si="1"/>
        <v>0</v>
      </c>
    </row>
    <row r="54" spans="1:7" x14ac:dyDescent="0.25">
      <c r="A54" s="455" t="s">
        <v>543</v>
      </c>
      <c r="B54" s="461"/>
      <c r="C54" s="461"/>
      <c r="D54" s="459">
        <f t="shared" si="0"/>
        <v>0</v>
      </c>
      <c r="E54" s="461"/>
      <c r="F54" s="461"/>
      <c r="G54" s="460">
        <f t="shared" si="1"/>
        <v>0</v>
      </c>
    </row>
    <row r="55" spans="1:7" x14ac:dyDescent="0.25">
      <c r="A55" s="455" t="s">
        <v>54</v>
      </c>
      <c r="B55" s="461"/>
      <c r="C55" s="461"/>
      <c r="D55" s="459">
        <f t="shared" si="0"/>
        <v>0</v>
      </c>
      <c r="E55" s="461"/>
      <c r="F55" s="461"/>
      <c r="G55" s="460">
        <f t="shared" si="1"/>
        <v>0</v>
      </c>
    </row>
    <row r="56" spans="1:7" x14ac:dyDescent="0.25">
      <c r="A56" s="456" t="s">
        <v>239</v>
      </c>
      <c r="B56" s="459">
        <f>SUM(B57:B59)</f>
        <v>183554932</v>
      </c>
      <c r="C56" s="459">
        <f>SUM(C57:C59)</f>
        <v>535914.59</v>
      </c>
      <c r="D56" s="459">
        <f>B56+C56</f>
        <v>184090846.59</v>
      </c>
      <c r="E56" s="459">
        <f>SUM(E57:E59)</f>
        <v>59501817.990000002</v>
      </c>
      <c r="F56" s="459">
        <f>SUM(F57:F59)</f>
        <v>53602796.950000003</v>
      </c>
      <c r="G56" s="460">
        <f t="shared" si="1"/>
        <v>124589028.59999999</v>
      </c>
    </row>
    <row r="57" spans="1:7" x14ac:dyDescent="0.25">
      <c r="A57" s="455" t="s">
        <v>544</v>
      </c>
      <c r="B57" s="461">
        <v>183554932</v>
      </c>
      <c r="C57" s="461">
        <v>535914.59</v>
      </c>
      <c r="D57" s="459">
        <f t="shared" si="0"/>
        <v>184090846.59</v>
      </c>
      <c r="E57" s="461">
        <v>59501817.990000002</v>
      </c>
      <c r="F57" s="461">
        <v>53602796.950000003</v>
      </c>
      <c r="G57" s="460">
        <f t="shared" si="1"/>
        <v>124589028.59999999</v>
      </c>
    </row>
    <row r="58" spans="1:7" x14ac:dyDescent="0.25">
      <c r="A58" s="455" t="s">
        <v>545</v>
      </c>
      <c r="B58" s="461"/>
      <c r="C58" s="461"/>
      <c r="D58" s="459">
        <f t="shared" si="0"/>
        <v>0</v>
      </c>
      <c r="E58" s="461"/>
      <c r="F58" s="461"/>
      <c r="G58" s="460">
        <f t="shared" si="1"/>
        <v>0</v>
      </c>
    </row>
    <row r="59" spans="1:7" x14ac:dyDescent="0.25">
      <c r="A59" s="455" t="s">
        <v>546</v>
      </c>
      <c r="B59" s="461"/>
      <c r="C59" s="461"/>
      <c r="D59" s="459">
        <f t="shared" si="0"/>
        <v>0</v>
      </c>
      <c r="E59" s="461"/>
      <c r="F59" s="461"/>
      <c r="G59" s="460">
        <f t="shared" si="1"/>
        <v>0</v>
      </c>
    </row>
    <row r="60" spans="1:7" x14ac:dyDescent="0.25">
      <c r="A60" s="456" t="s">
        <v>547</v>
      </c>
      <c r="B60" s="459">
        <f>SUM(B61:B67)</f>
        <v>0</v>
      </c>
      <c r="C60" s="459">
        <f>SUM(C61:C67)</f>
        <v>0</v>
      </c>
      <c r="D60" s="459">
        <f>B60+C60</f>
        <v>0</v>
      </c>
      <c r="E60" s="459">
        <f>SUM(E61:E67)</f>
        <v>0</v>
      </c>
      <c r="F60" s="459">
        <f>SUM(F61:F67)</f>
        <v>0</v>
      </c>
      <c r="G60" s="460">
        <f t="shared" si="1"/>
        <v>0</v>
      </c>
    </row>
    <row r="61" spans="1:7" x14ac:dyDescent="0.25">
      <c r="A61" s="455" t="s">
        <v>548</v>
      </c>
      <c r="B61" s="461"/>
      <c r="C61" s="461"/>
      <c r="D61" s="459">
        <f t="shared" si="0"/>
        <v>0</v>
      </c>
      <c r="E61" s="461"/>
      <c r="F61" s="461"/>
      <c r="G61" s="460">
        <f t="shared" si="1"/>
        <v>0</v>
      </c>
    </row>
    <row r="62" spans="1:7" ht="15.75" thickBot="1" x14ac:dyDescent="0.3">
      <c r="A62" s="457" t="s">
        <v>549</v>
      </c>
      <c r="B62" s="462"/>
      <c r="C62" s="462"/>
      <c r="D62" s="463">
        <f t="shared" si="0"/>
        <v>0</v>
      </c>
      <c r="E62" s="462"/>
      <c r="F62" s="462"/>
      <c r="G62" s="464">
        <f t="shared" si="1"/>
        <v>0</v>
      </c>
    </row>
    <row r="63" spans="1:7" x14ac:dyDescent="0.25">
      <c r="A63" s="455" t="s">
        <v>550</v>
      </c>
      <c r="B63" s="461"/>
      <c r="C63" s="461"/>
      <c r="D63" s="459">
        <f t="shared" si="0"/>
        <v>0</v>
      </c>
      <c r="E63" s="461"/>
      <c r="F63" s="461"/>
      <c r="G63" s="460">
        <f t="shared" si="1"/>
        <v>0</v>
      </c>
    </row>
    <row r="64" spans="1:7" x14ac:dyDescent="0.25">
      <c r="A64" s="455" t="s">
        <v>551</v>
      </c>
      <c r="B64" s="461"/>
      <c r="C64" s="461"/>
      <c r="D64" s="459">
        <f t="shared" si="0"/>
        <v>0</v>
      </c>
      <c r="E64" s="461"/>
      <c r="F64" s="461"/>
      <c r="G64" s="460">
        <f t="shared" si="1"/>
        <v>0</v>
      </c>
    </row>
    <row r="65" spans="1:7" x14ac:dyDescent="0.25">
      <c r="A65" s="455" t="s">
        <v>552</v>
      </c>
      <c r="B65" s="461"/>
      <c r="C65" s="461"/>
      <c r="D65" s="459">
        <f t="shared" si="0"/>
        <v>0</v>
      </c>
      <c r="E65" s="461"/>
      <c r="F65" s="461"/>
      <c r="G65" s="460">
        <f t="shared" si="1"/>
        <v>0</v>
      </c>
    </row>
    <row r="66" spans="1:7" x14ac:dyDescent="0.25">
      <c r="A66" s="455" t="s">
        <v>553</v>
      </c>
      <c r="B66" s="461"/>
      <c r="C66" s="461"/>
      <c r="D66" s="459">
        <f t="shared" si="0"/>
        <v>0</v>
      </c>
      <c r="E66" s="461"/>
      <c r="F66" s="461"/>
      <c r="G66" s="460">
        <f t="shared" si="1"/>
        <v>0</v>
      </c>
    </row>
    <row r="67" spans="1:7" x14ac:dyDescent="0.25">
      <c r="A67" s="455" t="s">
        <v>554</v>
      </c>
      <c r="B67" s="461"/>
      <c r="C67" s="461"/>
      <c r="D67" s="459">
        <f t="shared" si="0"/>
        <v>0</v>
      </c>
      <c r="E67" s="461"/>
      <c r="F67" s="461"/>
      <c r="G67" s="460">
        <f t="shared" si="1"/>
        <v>0</v>
      </c>
    </row>
    <row r="68" spans="1:7" x14ac:dyDescent="0.25">
      <c r="A68" s="456" t="s">
        <v>202</v>
      </c>
      <c r="B68" s="459">
        <f>SUM(B69:B71)</f>
        <v>0</v>
      </c>
      <c r="C68" s="459">
        <f>SUM(C69:C71)</f>
        <v>0</v>
      </c>
      <c r="D68" s="459">
        <f>B68+C68</f>
        <v>0</v>
      </c>
      <c r="E68" s="459">
        <f>SUM(E69:E71)</f>
        <v>0</v>
      </c>
      <c r="F68" s="459">
        <f>SUM(F69:F71)</f>
        <v>0</v>
      </c>
      <c r="G68" s="460">
        <f t="shared" si="1"/>
        <v>0</v>
      </c>
    </row>
    <row r="69" spans="1:7" x14ac:dyDescent="0.25">
      <c r="A69" s="455" t="s">
        <v>225</v>
      </c>
      <c r="B69" s="461"/>
      <c r="C69" s="461"/>
      <c r="D69" s="459">
        <f t="shared" si="0"/>
        <v>0</v>
      </c>
      <c r="E69" s="461"/>
      <c r="F69" s="461"/>
      <c r="G69" s="460">
        <f t="shared" si="1"/>
        <v>0</v>
      </c>
    </row>
    <row r="70" spans="1:7" x14ac:dyDescent="0.25">
      <c r="A70" s="455" t="s">
        <v>67</v>
      </c>
      <c r="B70" s="461"/>
      <c r="C70" s="461"/>
      <c r="D70" s="459">
        <f t="shared" si="0"/>
        <v>0</v>
      </c>
      <c r="E70" s="461"/>
      <c r="F70" s="461"/>
      <c r="G70" s="460">
        <f t="shared" si="1"/>
        <v>0</v>
      </c>
    </row>
    <row r="71" spans="1:7" x14ac:dyDescent="0.25">
      <c r="A71" s="455" t="s">
        <v>226</v>
      </c>
      <c r="B71" s="461"/>
      <c r="C71" s="461"/>
      <c r="D71" s="459">
        <f t="shared" si="0"/>
        <v>0</v>
      </c>
      <c r="E71" s="461"/>
      <c r="F71" s="461"/>
      <c r="G71" s="460">
        <f t="shared" si="1"/>
        <v>0</v>
      </c>
    </row>
    <row r="72" spans="1:7" x14ac:dyDescent="0.25">
      <c r="A72" s="456" t="s">
        <v>555</v>
      </c>
      <c r="B72" s="459">
        <f>SUM(B73:B79)</f>
        <v>0</v>
      </c>
      <c r="C72" s="459">
        <f>SUM(C73:C79)</f>
        <v>0</v>
      </c>
      <c r="D72" s="459">
        <f>B72+C72</f>
        <v>0</v>
      </c>
      <c r="E72" s="459">
        <f>SUM(E73:E79)</f>
        <v>0</v>
      </c>
      <c r="F72" s="459">
        <f>SUM(F73:F79)</f>
        <v>0</v>
      </c>
      <c r="G72" s="460">
        <f t="shared" si="1"/>
        <v>0</v>
      </c>
    </row>
    <row r="73" spans="1:7" x14ac:dyDescent="0.25">
      <c r="A73" s="455" t="s">
        <v>556</v>
      </c>
      <c r="B73" s="461"/>
      <c r="C73" s="461"/>
      <c r="D73" s="459">
        <f t="shared" ref="D73:D79" si="2">B73+C73</f>
        <v>0</v>
      </c>
      <c r="E73" s="461"/>
      <c r="F73" s="461"/>
      <c r="G73" s="460">
        <f t="shared" ref="G73:G79" si="3">D73-E73</f>
        <v>0</v>
      </c>
    </row>
    <row r="74" spans="1:7" x14ac:dyDescent="0.25">
      <c r="A74" s="455" t="s">
        <v>228</v>
      </c>
      <c r="B74" s="461"/>
      <c r="C74" s="461"/>
      <c r="D74" s="459">
        <f t="shared" si="2"/>
        <v>0</v>
      </c>
      <c r="E74" s="461"/>
      <c r="F74" s="461"/>
      <c r="G74" s="460">
        <f t="shared" si="3"/>
        <v>0</v>
      </c>
    </row>
    <row r="75" spans="1:7" x14ac:dyDescent="0.25">
      <c r="A75" s="455" t="s">
        <v>229</v>
      </c>
      <c r="B75" s="461"/>
      <c r="C75" s="461"/>
      <c r="D75" s="459">
        <f t="shared" si="2"/>
        <v>0</v>
      </c>
      <c r="E75" s="461"/>
      <c r="F75" s="461"/>
      <c r="G75" s="460">
        <f t="shared" si="3"/>
        <v>0</v>
      </c>
    </row>
    <row r="76" spans="1:7" x14ac:dyDescent="0.25">
      <c r="A76" s="455" t="s">
        <v>230</v>
      </c>
      <c r="B76" s="461"/>
      <c r="C76" s="461"/>
      <c r="D76" s="459">
        <f t="shared" si="2"/>
        <v>0</v>
      </c>
      <c r="E76" s="461"/>
      <c r="F76" s="461"/>
      <c r="G76" s="460">
        <f t="shared" si="3"/>
        <v>0</v>
      </c>
    </row>
    <row r="77" spans="1:7" x14ac:dyDescent="0.25">
      <c r="A77" s="455" t="s">
        <v>231</v>
      </c>
      <c r="B77" s="461"/>
      <c r="C77" s="461"/>
      <c r="D77" s="459">
        <f t="shared" si="2"/>
        <v>0</v>
      </c>
      <c r="E77" s="461"/>
      <c r="F77" s="461"/>
      <c r="G77" s="460">
        <f t="shared" si="3"/>
        <v>0</v>
      </c>
    </row>
    <row r="78" spans="1:7" x14ac:dyDescent="0.25">
      <c r="A78" s="455" t="s">
        <v>232</v>
      </c>
      <c r="B78" s="461"/>
      <c r="C78" s="461"/>
      <c r="D78" s="459">
        <f t="shared" si="2"/>
        <v>0</v>
      </c>
      <c r="E78" s="461"/>
      <c r="F78" s="461"/>
      <c r="G78" s="460">
        <f t="shared" si="3"/>
        <v>0</v>
      </c>
    </row>
    <row r="79" spans="1:7" ht="15.75" thickBot="1" x14ac:dyDescent="0.3">
      <c r="A79" s="457" t="s">
        <v>557</v>
      </c>
      <c r="B79" s="462"/>
      <c r="C79" s="462"/>
      <c r="D79" s="463">
        <f t="shared" si="2"/>
        <v>0</v>
      </c>
      <c r="E79" s="462"/>
      <c r="F79" s="462"/>
      <c r="G79" s="464">
        <f t="shared" si="3"/>
        <v>0</v>
      </c>
    </row>
    <row r="80" spans="1:7" ht="15.75" thickBot="1" x14ac:dyDescent="0.3">
      <c r="A80" s="458" t="s">
        <v>558</v>
      </c>
      <c r="B80" s="431">
        <f>B72+B68+B60+B56+B46+B36+B26+B16+B8</f>
        <v>289232159</v>
      </c>
      <c r="C80" s="431">
        <f>C72+C68+C60+C56+C46+C36+C26+C16+C8</f>
        <v>91718724.020000011</v>
      </c>
      <c r="D80" s="431">
        <f>B80+C80</f>
        <v>380950883.01999998</v>
      </c>
      <c r="E80" s="431">
        <f>E72+E68+E60+E56+E46+E36+E26+E16+E8</f>
        <v>214697402.64999998</v>
      </c>
      <c r="F80" s="431">
        <f>F72+F68+F60+F56+F46+F36+F26+F16+F8</f>
        <v>203886919.09999999</v>
      </c>
      <c r="G80" s="465">
        <f>D80-E80</f>
        <v>166253480.37</v>
      </c>
    </row>
    <row r="81" spans="1:7" x14ac:dyDescent="0.25">
      <c r="A81" s="571"/>
      <c r="B81" s="572"/>
      <c r="C81" s="572"/>
      <c r="D81" s="572"/>
      <c r="E81" s="572"/>
      <c r="F81" s="572"/>
      <c r="G81" s="572"/>
    </row>
    <row r="82" spans="1:7" x14ac:dyDescent="0.25">
      <c r="A82" s="571"/>
      <c r="B82" s="572"/>
      <c r="C82" s="572"/>
      <c r="D82" s="572"/>
      <c r="E82" s="572"/>
      <c r="F82" s="572"/>
      <c r="G82" s="572"/>
    </row>
    <row r="83" spans="1:7" x14ac:dyDescent="0.25">
      <c r="A83" s="571"/>
      <c r="B83" s="572"/>
      <c r="C83" s="572"/>
      <c r="D83" s="572"/>
      <c r="E83" s="572"/>
      <c r="F83" s="572"/>
      <c r="G83" s="572"/>
    </row>
    <row r="84" spans="1:7" x14ac:dyDescent="0.25">
      <c r="A84" s="571"/>
      <c r="B84" s="572"/>
      <c r="C84" s="572"/>
      <c r="D84" s="572"/>
      <c r="E84" s="572"/>
      <c r="F84" s="572"/>
      <c r="G84" s="572"/>
    </row>
    <row r="85" spans="1:7" x14ac:dyDescent="0.25">
      <c r="A85" s="571"/>
      <c r="B85" s="572"/>
      <c r="C85" s="572"/>
      <c r="D85" s="572"/>
      <c r="E85" s="572"/>
      <c r="F85" s="572"/>
      <c r="G85" s="572"/>
    </row>
    <row r="86" spans="1:7" x14ac:dyDescent="0.25">
      <c r="A86" s="571"/>
      <c r="B86" s="572"/>
      <c r="C86" s="572"/>
      <c r="D86" s="572"/>
      <c r="E86" s="572"/>
      <c r="F86" s="572"/>
      <c r="G86" s="572"/>
    </row>
    <row r="87" spans="1:7" ht="16.5" x14ac:dyDescent="0.25">
      <c r="A87" s="116"/>
      <c r="B87" s="116"/>
      <c r="C87" s="116"/>
      <c r="D87" s="116"/>
      <c r="E87" s="116"/>
      <c r="F87" s="116"/>
      <c r="G87" s="116"/>
    </row>
    <row r="88" spans="1:7" ht="16.5" x14ac:dyDescent="0.25">
      <c r="A88" s="116"/>
      <c r="B88" s="116"/>
      <c r="C88" s="116"/>
      <c r="D88" s="116"/>
      <c r="E88" s="116"/>
      <c r="F88" s="116"/>
      <c r="G88" s="116"/>
    </row>
    <row r="89" spans="1:7" ht="16.5" x14ac:dyDescent="0.25">
      <c r="A89" s="116"/>
      <c r="B89" s="116"/>
      <c r="C89" s="116"/>
      <c r="D89" s="116"/>
      <c r="E89" s="116"/>
      <c r="F89" s="116"/>
      <c r="G89" s="116"/>
    </row>
    <row r="90" spans="1:7" ht="16.5" x14ac:dyDescent="0.25">
      <c r="A90" s="116"/>
      <c r="B90" s="116"/>
      <c r="C90" s="116"/>
      <c r="D90" s="116"/>
      <c r="E90" s="116"/>
      <c r="F90" s="116"/>
      <c r="G90" s="116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6699"/>
  </sheetPr>
  <dimension ref="A1:I159"/>
  <sheetViews>
    <sheetView view="pageBreakPreview" topLeftCell="A25" zoomScaleNormal="100" zoomScaleSheetLayoutView="100" workbookViewId="0">
      <selection activeCell="G60" sqref="G60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2.85546875" bestFit="1" customWidth="1"/>
    <col min="5" max="5" width="13.140625" bestFit="1" customWidth="1"/>
    <col min="6" max="6" width="12.85546875" bestFit="1" customWidth="1"/>
    <col min="7" max="7" width="12.5703125" bestFit="1" customWidth="1"/>
    <col min="8" max="8" width="12.85546875" bestFit="1" customWidth="1"/>
  </cols>
  <sheetData>
    <row r="1" spans="1:8" ht="15.75" x14ac:dyDescent="0.25">
      <c r="A1" s="1223" t="str">
        <f>'ETCA-I-01'!A1:G1</f>
        <v xml:space="preserve">Nombre de la Entidad </v>
      </c>
      <c r="B1" s="1224"/>
      <c r="C1" s="1224"/>
      <c r="D1" s="1224"/>
      <c r="E1" s="1224"/>
      <c r="F1" s="1224"/>
      <c r="G1" s="1224"/>
      <c r="H1" s="1225"/>
    </row>
    <row r="2" spans="1:8" x14ac:dyDescent="0.25">
      <c r="A2" s="1226" t="s">
        <v>559</v>
      </c>
      <c r="B2" s="1227"/>
      <c r="C2" s="1227"/>
      <c r="D2" s="1227"/>
      <c r="E2" s="1227"/>
      <c r="F2" s="1227"/>
      <c r="G2" s="1227"/>
      <c r="H2" s="1228"/>
    </row>
    <row r="3" spans="1:8" x14ac:dyDescent="0.25">
      <c r="A3" s="1226" t="s">
        <v>560</v>
      </c>
      <c r="B3" s="1227"/>
      <c r="C3" s="1227"/>
      <c r="D3" s="1227"/>
      <c r="E3" s="1227"/>
      <c r="F3" s="1227"/>
      <c r="G3" s="1227"/>
      <c r="H3" s="1228"/>
    </row>
    <row r="4" spans="1:8" x14ac:dyDescent="0.25">
      <c r="A4" s="1226" t="str">
        <f>'ETCA-II-02'!A3:I3</f>
        <v>Del 01 de Enero al 31 de Diciembre de 2020</v>
      </c>
      <c r="B4" s="1227"/>
      <c r="C4" s="1227"/>
      <c r="D4" s="1227"/>
      <c r="E4" s="1227"/>
      <c r="F4" s="1227"/>
      <c r="G4" s="1227"/>
      <c r="H4" s="1228"/>
    </row>
    <row r="5" spans="1:8" ht="15.75" thickBot="1" x14ac:dyDescent="0.3">
      <c r="A5" s="1214" t="s">
        <v>84</v>
      </c>
      <c r="B5" s="1221"/>
      <c r="C5" s="1221"/>
      <c r="D5" s="1221"/>
      <c r="E5" s="1221"/>
      <c r="F5" s="1221"/>
      <c r="G5" s="1221"/>
      <c r="H5" s="1222"/>
    </row>
    <row r="6" spans="1:8" ht="15.75" thickBot="1" x14ac:dyDescent="0.3">
      <c r="A6" s="1212" t="s">
        <v>85</v>
      </c>
      <c r="B6" s="1213"/>
      <c r="C6" s="1216" t="s">
        <v>561</v>
      </c>
      <c r="D6" s="1217"/>
      <c r="E6" s="1217"/>
      <c r="F6" s="1217"/>
      <c r="G6" s="1218"/>
      <c r="H6" s="1219" t="s">
        <v>562</v>
      </c>
    </row>
    <row r="7" spans="1:8" ht="36.75" thickBot="1" x14ac:dyDescent="0.3">
      <c r="A7" s="1214"/>
      <c r="B7" s="1215"/>
      <c r="C7" s="815" t="s">
        <v>563</v>
      </c>
      <c r="D7" s="689" t="s">
        <v>564</v>
      </c>
      <c r="E7" s="815" t="s">
        <v>565</v>
      </c>
      <c r="F7" s="815" t="s">
        <v>434</v>
      </c>
      <c r="G7" s="815" t="s">
        <v>566</v>
      </c>
      <c r="H7" s="1220"/>
    </row>
    <row r="8" spans="1:8" x14ac:dyDescent="0.25">
      <c r="A8" s="816"/>
      <c r="B8" s="740"/>
      <c r="C8" s="740"/>
      <c r="D8" s="741"/>
      <c r="E8" s="740"/>
      <c r="F8" s="740"/>
      <c r="G8" s="740"/>
      <c r="H8" s="742"/>
    </row>
    <row r="9" spans="1:8" x14ac:dyDescent="0.25">
      <c r="A9" s="1208" t="s">
        <v>567</v>
      </c>
      <c r="B9" s="1209"/>
      <c r="C9" s="683">
        <f t="shared" ref="C9:H9" si="0">+C10+C18+C28+C38+C48+C58+C62+C71+C75</f>
        <v>289232159</v>
      </c>
      <c r="D9" s="683">
        <f t="shared" si="0"/>
        <v>91718724.020000011</v>
      </c>
      <c r="E9" s="683">
        <f t="shared" si="0"/>
        <v>380950883.01999998</v>
      </c>
      <c r="F9" s="683">
        <f t="shared" si="0"/>
        <v>214697402.65000001</v>
      </c>
      <c r="G9" s="683">
        <f t="shared" si="0"/>
        <v>203886919.10000002</v>
      </c>
      <c r="H9" s="683">
        <f t="shared" si="0"/>
        <v>166253480.37</v>
      </c>
    </row>
    <row r="10" spans="1:8" x14ac:dyDescent="0.25">
      <c r="A10" s="1210" t="s">
        <v>568</v>
      </c>
      <c r="B10" s="1211"/>
      <c r="C10" s="684">
        <f>SUM(C11:C17)</f>
        <v>61539664</v>
      </c>
      <c r="D10" s="684">
        <f t="shared" ref="D10:H10" si="1">SUM(D11:D17)</f>
        <v>1600000.0000000028</v>
      </c>
      <c r="E10" s="687">
        <f t="shared" si="1"/>
        <v>63139664</v>
      </c>
      <c r="F10" s="684">
        <f t="shared" si="1"/>
        <v>51820561.299999997</v>
      </c>
      <c r="G10" s="684">
        <f t="shared" si="1"/>
        <v>48535718.969999999</v>
      </c>
      <c r="H10" s="684">
        <f t="shared" si="1"/>
        <v>11319102.700000003</v>
      </c>
    </row>
    <row r="11" spans="1:8" x14ac:dyDescent="0.25">
      <c r="A11" s="814"/>
      <c r="B11" s="723" t="s">
        <v>569</v>
      </c>
      <c r="C11" s="686">
        <f>+'ETCA II-04'!B9</f>
        <v>60563257</v>
      </c>
      <c r="D11" s="686">
        <f>+'ETCA II-04'!C9</f>
        <v>-39062311.719999999</v>
      </c>
      <c r="E11" s="687">
        <f>C11+D11</f>
        <v>21500945.280000001</v>
      </c>
      <c r="F11" s="686">
        <f>+'ETCA II-04'!E9</f>
        <v>11938530.9</v>
      </c>
      <c r="G11" s="686">
        <f>+'ETCA II-04'!F9</f>
        <v>11938530.9</v>
      </c>
      <c r="H11" s="685">
        <f t="shared" ref="H11:H17" si="2">+E11-F11</f>
        <v>9562414.3800000008</v>
      </c>
    </row>
    <row r="12" spans="1:8" x14ac:dyDescent="0.25">
      <c r="A12" s="814"/>
      <c r="B12" s="723" t="s">
        <v>570</v>
      </c>
      <c r="C12" s="686">
        <f>+'ETCA II-04'!B10</f>
        <v>0</v>
      </c>
      <c r="D12" s="686">
        <f>+'ETCA II-04'!C10</f>
        <v>24917773.77</v>
      </c>
      <c r="E12" s="687">
        <f t="shared" ref="E12:E76" si="3">C12+D12</f>
        <v>24917773.77</v>
      </c>
      <c r="F12" s="686">
        <f>+'ETCA II-04'!E10</f>
        <v>24428457.199999999</v>
      </c>
      <c r="G12" s="686">
        <f>+'ETCA II-04'!F10</f>
        <v>24428457.199999999</v>
      </c>
      <c r="H12" s="685">
        <f t="shared" si="2"/>
        <v>489316.5700000003</v>
      </c>
    </row>
    <row r="13" spans="1:8" x14ac:dyDescent="0.25">
      <c r="A13" s="814"/>
      <c r="B13" s="723" t="s">
        <v>571</v>
      </c>
      <c r="C13" s="686">
        <f>+'ETCA II-04'!B11</f>
        <v>0</v>
      </c>
      <c r="D13" s="686">
        <f>+'ETCA II-04'!C11</f>
        <v>5708523.0300000003</v>
      </c>
      <c r="E13" s="687">
        <f t="shared" si="3"/>
        <v>5708523.0300000003</v>
      </c>
      <c r="F13" s="686">
        <f>+'ETCA II-04'!E11</f>
        <v>5696388.3300000001</v>
      </c>
      <c r="G13" s="686">
        <f>+'ETCA II-04'!F11</f>
        <v>5696388.3300000001</v>
      </c>
      <c r="H13" s="685">
        <f t="shared" si="2"/>
        <v>12134.700000000186</v>
      </c>
    </row>
    <row r="14" spans="1:8" x14ac:dyDescent="0.25">
      <c r="A14" s="814"/>
      <c r="B14" s="723" t="s">
        <v>572</v>
      </c>
      <c r="C14" s="686">
        <f>+'ETCA II-04'!B12</f>
        <v>0</v>
      </c>
      <c r="D14" s="686">
        <f>+'ETCA II-04'!C12</f>
        <v>9302869.4600000009</v>
      </c>
      <c r="E14" s="687">
        <f t="shared" si="3"/>
        <v>9302869.4600000009</v>
      </c>
      <c r="F14" s="686">
        <f>+'ETCA II-04'!E12</f>
        <v>9212490.5899999999</v>
      </c>
      <c r="G14" s="686">
        <f>+'ETCA II-04'!F12</f>
        <v>5927648.2599999998</v>
      </c>
      <c r="H14" s="685">
        <f t="shared" si="2"/>
        <v>90378.870000001043</v>
      </c>
    </row>
    <row r="15" spans="1:8" x14ac:dyDescent="0.25">
      <c r="A15" s="814"/>
      <c r="B15" s="723" t="s">
        <v>573</v>
      </c>
      <c r="C15" s="686">
        <f>+'ETCA II-04'!B13</f>
        <v>0</v>
      </c>
      <c r="D15" s="686">
        <f>+'ETCA II-04'!C13</f>
        <v>709925.46</v>
      </c>
      <c r="E15" s="687">
        <f t="shared" si="3"/>
        <v>709925.46</v>
      </c>
      <c r="F15" s="686">
        <f>+'ETCA II-04'!E13</f>
        <v>521474.28</v>
      </c>
      <c r="G15" s="686">
        <f>+'ETCA II-04'!F13</f>
        <v>521474.28</v>
      </c>
      <c r="H15" s="685">
        <f t="shared" si="2"/>
        <v>188451.17999999993</v>
      </c>
    </row>
    <row r="16" spans="1:8" x14ac:dyDescent="0.25">
      <c r="A16" s="814"/>
      <c r="B16" s="723" t="s">
        <v>574</v>
      </c>
      <c r="C16" s="686">
        <f>+'ETCA II-04'!B14</f>
        <v>976407</v>
      </c>
      <c r="D16" s="686">
        <f>+'ETCA II-04'!C14</f>
        <v>0</v>
      </c>
      <c r="E16" s="687">
        <f t="shared" si="3"/>
        <v>976407</v>
      </c>
      <c r="F16" s="686">
        <f>+'ETCA II-04'!E14</f>
        <v>0</v>
      </c>
      <c r="G16" s="686">
        <f>+'ETCA II-04'!F14</f>
        <v>0</v>
      </c>
      <c r="H16" s="685">
        <f t="shared" si="2"/>
        <v>976407</v>
      </c>
    </row>
    <row r="17" spans="1:8" x14ac:dyDescent="0.25">
      <c r="A17" s="814"/>
      <c r="B17" s="723" t="s">
        <v>575</v>
      </c>
      <c r="C17" s="686">
        <f>+'ETCA II-04'!B15</f>
        <v>0</v>
      </c>
      <c r="D17" s="686">
        <f>+'ETCA II-04'!C15</f>
        <v>23220</v>
      </c>
      <c r="E17" s="687">
        <f t="shared" si="3"/>
        <v>23220</v>
      </c>
      <c r="F17" s="686">
        <f>+'ETCA II-04'!E15</f>
        <v>23220</v>
      </c>
      <c r="G17" s="686">
        <f>+'ETCA II-04'!F15</f>
        <v>23220</v>
      </c>
      <c r="H17" s="685">
        <f t="shared" si="2"/>
        <v>0</v>
      </c>
    </row>
    <row r="18" spans="1:8" x14ac:dyDescent="0.25">
      <c r="A18" s="1210" t="s">
        <v>576</v>
      </c>
      <c r="B18" s="1211"/>
      <c r="C18" s="684">
        <f>SUM(C19:C27)</f>
        <v>5350000</v>
      </c>
      <c r="D18" s="684">
        <f t="shared" ref="D18:H18" si="4">SUM(D19:D27)</f>
        <v>-181659.46</v>
      </c>
      <c r="E18" s="687">
        <f t="shared" si="4"/>
        <v>5168340.54</v>
      </c>
      <c r="F18" s="684">
        <f t="shared" si="4"/>
        <v>3624988.0999999996</v>
      </c>
      <c r="G18" s="684">
        <f t="shared" si="4"/>
        <v>3403433.13</v>
      </c>
      <c r="H18" s="684">
        <f t="shared" si="4"/>
        <v>1543352.44</v>
      </c>
    </row>
    <row r="19" spans="1:8" x14ac:dyDescent="0.25">
      <c r="A19" s="814"/>
      <c r="B19" s="723" t="s">
        <v>577</v>
      </c>
      <c r="C19" s="686">
        <f>+'ETCA II-04'!B17</f>
        <v>1163895</v>
      </c>
      <c r="D19" s="686">
        <f>+'ETCA II-04'!C17</f>
        <v>-36290</v>
      </c>
      <c r="E19" s="687">
        <f t="shared" si="3"/>
        <v>1127605</v>
      </c>
      <c r="F19" s="686">
        <f>+'ETCA II-04'!E17</f>
        <v>832786.95</v>
      </c>
      <c r="G19" s="686">
        <f>+'ETCA II-04'!F17</f>
        <v>778849.25</v>
      </c>
      <c r="H19" s="685">
        <f t="shared" ref="H19:H82" si="5">+E19-F19</f>
        <v>294818.05000000005</v>
      </c>
    </row>
    <row r="20" spans="1:8" x14ac:dyDescent="0.25">
      <c r="A20" s="814"/>
      <c r="B20" s="723" t="s">
        <v>578</v>
      </c>
      <c r="C20" s="686">
        <f>+'ETCA II-04'!B18</f>
        <v>94195.01</v>
      </c>
      <c r="D20" s="686">
        <f>+'ETCA II-04'!C18</f>
        <v>-5000</v>
      </c>
      <c r="E20" s="687">
        <f t="shared" si="3"/>
        <v>89195.01</v>
      </c>
      <c r="F20" s="686">
        <f>+'ETCA II-04'!E18</f>
        <v>23207.41</v>
      </c>
      <c r="G20" s="686">
        <f>+'ETCA II-04'!F18</f>
        <v>23207.41</v>
      </c>
      <c r="H20" s="685">
        <f t="shared" si="5"/>
        <v>65987.599999999991</v>
      </c>
    </row>
    <row r="21" spans="1:8" x14ac:dyDescent="0.25">
      <c r="A21" s="814"/>
      <c r="B21" s="723" t="s">
        <v>579</v>
      </c>
      <c r="C21" s="686">
        <f>+'ETCA II-04'!B19</f>
        <v>54395.1</v>
      </c>
      <c r="D21" s="686">
        <f>+'ETCA II-04'!C19</f>
        <v>-31500</v>
      </c>
      <c r="E21" s="687">
        <f t="shared" si="3"/>
        <v>22895.1</v>
      </c>
      <c r="F21" s="686">
        <f>+'ETCA II-04'!E19</f>
        <v>5875.26</v>
      </c>
      <c r="G21" s="686">
        <f>+'ETCA II-04'!F19</f>
        <v>5875.26</v>
      </c>
      <c r="H21" s="685">
        <f t="shared" si="5"/>
        <v>17019.839999999997</v>
      </c>
    </row>
    <row r="22" spans="1:8" x14ac:dyDescent="0.25">
      <c r="A22" s="814"/>
      <c r="B22" s="723" t="s">
        <v>580</v>
      </c>
      <c r="C22" s="686">
        <f>+'ETCA II-04'!B20</f>
        <v>0</v>
      </c>
      <c r="D22" s="686">
        <f>+'ETCA II-04'!C20</f>
        <v>0</v>
      </c>
      <c r="E22" s="687">
        <f t="shared" si="3"/>
        <v>0</v>
      </c>
      <c r="F22" s="686">
        <f>+'ETCA II-04'!E20</f>
        <v>0</v>
      </c>
      <c r="G22" s="686">
        <f>+'ETCA II-04'!F20</f>
        <v>0</v>
      </c>
      <c r="H22" s="685">
        <f t="shared" si="5"/>
        <v>0</v>
      </c>
    </row>
    <row r="23" spans="1:8" x14ac:dyDescent="0.25">
      <c r="A23" s="814"/>
      <c r="B23" s="723" t="s">
        <v>581</v>
      </c>
      <c r="C23" s="686">
        <f>+'ETCA II-04'!B21</f>
        <v>5000</v>
      </c>
      <c r="D23" s="686">
        <f>+'ETCA II-04'!C21</f>
        <v>0</v>
      </c>
      <c r="E23" s="687">
        <f t="shared" si="3"/>
        <v>5000</v>
      </c>
      <c r="F23" s="686">
        <f>+'ETCA II-04'!E21</f>
        <v>1095.01</v>
      </c>
      <c r="G23" s="686">
        <f>+'ETCA II-04'!F21</f>
        <v>1095.01</v>
      </c>
      <c r="H23" s="685">
        <f t="shared" si="5"/>
        <v>3904.99</v>
      </c>
    </row>
    <row r="24" spans="1:8" x14ac:dyDescent="0.25">
      <c r="A24" s="814"/>
      <c r="B24" s="723" t="s">
        <v>582</v>
      </c>
      <c r="C24" s="686">
        <f>+'ETCA II-04'!B22</f>
        <v>3312000</v>
      </c>
      <c r="D24" s="686">
        <f>+'ETCA II-04'!C22</f>
        <v>-84271</v>
      </c>
      <c r="E24" s="687">
        <f t="shared" si="3"/>
        <v>3227729</v>
      </c>
      <c r="F24" s="686">
        <f>+'ETCA II-04'!E22</f>
        <v>2168824.98</v>
      </c>
      <c r="G24" s="686">
        <f>+'ETCA II-04'!F22</f>
        <v>2004787.47</v>
      </c>
      <c r="H24" s="685">
        <f t="shared" si="5"/>
        <v>1058904.02</v>
      </c>
    </row>
    <row r="25" spans="1:8" x14ac:dyDescent="0.25">
      <c r="A25" s="814"/>
      <c r="B25" s="723" t="s">
        <v>583</v>
      </c>
      <c r="C25" s="686">
        <f>+'ETCA II-04'!B23</f>
        <v>54000</v>
      </c>
      <c r="D25" s="686">
        <f>+'ETCA II-04'!C23</f>
        <v>-13676</v>
      </c>
      <c r="E25" s="687">
        <f t="shared" si="3"/>
        <v>40324</v>
      </c>
      <c r="F25" s="686">
        <f>+'ETCA II-04'!E23</f>
        <v>0</v>
      </c>
      <c r="G25" s="686">
        <f>+'ETCA II-04'!F23</f>
        <v>0</v>
      </c>
      <c r="H25" s="685">
        <f t="shared" si="5"/>
        <v>40324</v>
      </c>
    </row>
    <row r="26" spans="1:8" x14ac:dyDescent="0.25">
      <c r="A26" s="814"/>
      <c r="B26" s="723" t="s">
        <v>584</v>
      </c>
      <c r="C26" s="686">
        <f>+'ETCA II-04'!B24</f>
        <v>0</v>
      </c>
      <c r="D26" s="686">
        <f>+'ETCA II-04'!C24</f>
        <v>0</v>
      </c>
      <c r="E26" s="687">
        <f t="shared" si="3"/>
        <v>0</v>
      </c>
      <c r="F26" s="686">
        <f>+'ETCA II-04'!E24</f>
        <v>0</v>
      </c>
      <c r="G26" s="686">
        <f>+'ETCA II-04'!F24</f>
        <v>0</v>
      </c>
      <c r="H26" s="685">
        <f t="shared" si="5"/>
        <v>0</v>
      </c>
    </row>
    <row r="27" spans="1:8" x14ac:dyDescent="0.25">
      <c r="A27" s="814"/>
      <c r="B27" s="723" t="s">
        <v>585</v>
      </c>
      <c r="C27" s="686">
        <f>+'ETCA II-04'!B25</f>
        <v>666514.89</v>
      </c>
      <c r="D27" s="686">
        <f>+'ETCA II-04'!C25</f>
        <v>-10922.46</v>
      </c>
      <c r="E27" s="687">
        <f t="shared" si="3"/>
        <v>655592.43000000005</v>
      </c>
      <c r="F27" s="686">
        <f>+'ETCA II-04'!E25</f>
        <v>593198.49</v>
      </c>
      <c r="G27" s="686">
        <f>+'ETCA II-04'!F25</f>
        <v>589618.73</v>
      </c>
      <c r="H27" s="685">
        <f t="shared" si="5"/>
        <v>62393.940000000061</v>
      </c>
    </row>
    <row r="28" spans="1:8" x14ac:dyDescent="0.25">
      <c r="A28" s="1210" t="s">
        <v>586</v>
      </c>
      <c r="B28" s="1211"/>
      <c r="C28" s="684">
        <f>SUM(C29:C37)</f>
        <v>10837899</v>
      </c>
      <c r="D28" s="684">
        <f t="shared" ref="D28:H28" si="6">SUM(D29:D37)</f>
        <v>34900.969999999972</v>
      </c>
      <c r="E28" s="687">
        <f t="shared" si="6"/>
        <v>10872799.969999999</v>
      </c>
      <c r="F28" s="684">
        <f t="shared" si="6"/>
        <v>7336505.3900000006</v>
      </c>
      <c r="G28" s="684">
        <f t="shared" si="6"/>
        <v>5953631.8399999999</v>
      </c>
      <c r="H28" s="684">
        <f t="shared" si="6"/>
        <v>3536294.58</v>
      </c>
    </row>
    <row r="29" spans="1:8" x14ac:dyDescent="0.25">
      <c r="A29" s="814"/>
      <c r="B29" s="723" t="s">
        <v>587</v>
      </c>
      <c r="C29" s="686">
        <f>+'ETCA II-04'!B27</f>
        <v>801276</v>
      </c>
      <c r="D29" s="686">
        <f>+'ETCA II-04'!C27</f>
        <v>0</v>
      </c>
      <c r="E29" s="687">
        <f t="shared" si="3"/>
        <v>801276</v>
      </c>
      <c r="F29" s="686">
        <f>+'ETCA II-04'!E27</f>
        <v>603620.36</v>
      </c>
      <c r="G29" s="686">
        <f>+'ETCA II-04'!F27</f>
        <v>602360.38</v>
      </c>
      <c r="H29" s="685">
        <f t="shared" si="5"/>
        <v>197655.64</v>
      </c>
    </row>
    <row r="30" spans="1:8" x14ac:dyDescent="0.25">
      <c r="A30" s="814"/>
      <c r="B30" s="723" t="s">
        <v>588</v>
      </c>
      <c r="C30" s="686">
        <f>+'ETCA II-04'!B28</f>
        <v>603679</v>
      </c>
      <c r="D30" s="686">
        <f>+'ETCA II-04'!C28</f>
        <v>23900</v>
      </c>
      <c r="E30" s="687">
        <f t="shared" si="3"/>
        <v>627579</v>
      </c>
      <c r="F30" s="686">
        <f>+'ETCA II-04'!E28</f>
        <v>607635.4</v>
      </c>
      <c r="G30" s="686">
        <f>+'ETCA II-04'!F28</f>
        <v>588750.6</v>
      </c>
      <c r="H30" s="685">
        <f t="shared" si="5"/>
        <v>19943.599999999977</v>
      </c>
    </row>
    <row r="31" spans="1:8" x14ac:dyDescent="0.25">
      <c r="A31" s="814"/>
      <c r="B31" s="723" t="s">
        <v>589</v>
      </c>
      <c r="C31" s="686">
        <f>+'ETCA II-04'!B29</f>
        <v>2703836</v>
      </c>
      <c r="D31" s="686">
        <f>+'ETCA II-04'!C29</f>
        <v>993277</v>
      </c>
      <c r="E31" s="687">
        <f t="shared" si="3"/>
        <v>3697113</v>
      </c>
      <c r="F31" s="686">
        <f>+'ETCA II-04'!E29</f>
        <v>3072113.06</v>
      </c>
      <c r="G31" s="686">
        <f>+'ETCA II-04'!F29</f>
        <v>1871397.06</v>
      </c>
      <c r="H31" s="685">
        <f t="shared" si="5"/>
        <v>624999.93999999994</v>
      </c>
    </row>
    <row r="32" spans="1:8" x14ac:dyDescent="0.25">
      <c r="A32" s="814"/>
      <c r="B32" s="723" t="s">
        <v>590</v>
      </c>
      <c r="C32" s="686">
        <f>+'ETCA II-04'!B30</f>
        <v>292555</v>
      </c>
      <c r="D32" s="686">
        <f>+'ETCA II-04'!C30</f>
        <v>0</v>
      </c>
      <c r="E32" s="687">
        <f t="shared" si="3"/>
        <v>292555</v>
      </c>
      <c r="F32" s="686">
        <f>+'ETCA II-04'!E30</f>
        <v>232566.24</v>
      </c>
      <c r="G32" s="686">
        <f>+'ETCA II-04'!F30</f>
        <v>232566.24</v>
      </c>
      <c r="H32" s="685">
        <f t="shared" si="5"/>
        <v>59988.760000000009</v>
      </c>
    </row>
    <row r="33" spans="1:8" x14ac:dyDescent="0.25">
      <c r="A33" s="814"/>
      <c r="B33" s="723" t="s">
        <v>591</v>
      </c>
      <c r="C33" s="686">
        <f>+'ETCA II-04'!B31</f>
        <v>1198974</v>
      </c>
      <c r="D33" s="686">
        <f>+'ETCA II-04'!C31</f>
        <v>15719.97</v>
      </c>
      <c r="E33" s="687">
        <f t="shared" si="3"/>
        <v>1214693.97</v>
      </c>
      <c r="F33" s="686">
        <f>+'ETCA II-04'!E31</f>
        <v>811057.33</v>
      </c>
      <c r="G33" s="686">
        <f>+'ETCA II-04'!F31</f>
        <v>755625.56</v>
      </c>
      <c r="H33" s="685">
        <f t="shared" si="5"/>
        <v>403636.64</v>
      </c>
    </row>
    <row r="34" spans="1:8" x14ac:dyDescent="0.25">
      <c r="A34" s="814"/>
      <c r="B34" s="723" t="s">
        <v>592</v>
      </c>
      <c r="C34" s="686">
        <f>+'ETCA II-04'!B32</f>
        <v>480240</v>
      </c>
      <c r="D34" s="686">
        <f>+'ETCA II-04'!C32</f>
        <v>-470960</v>
      </c>
      <c r="E34" s="687">
        <f t="shared" si="3"/>
        <v>9280</v>
      </c>
      <c r="F34" s="686">
        <f>+'ETCA II-04'!E32</f>
        <v>9280</v>
      </c>
      <c r="G34" s="686">
        <f>+'ETCA II-04'!F32</f>
        <v>9280</v>
      </c>
      <c r="H34" s="685">
        <f t="shared" si="5"/>
        <v>0</v>
      </c>
    </row>
    <row r="35" spans="1:8" x14ac:dyDescent="0.25">
      <c r="A35" s="814"/>
      <c r="B35" s="723" t="s">
        <v>593</v>
      </c>
      <c r="C35" s="686">
        <f>+'ETCA II-04'!B33</f>
        <v>2789339</v>
      </c>
      <c r="D35" s="686">
        <f>+'ETCA II-04'!C33</f>
        <v>0</v>
      </c>
      <c r="E35" s="687">
        <f t="shared" si="3"/>
        <v>2789339</v>
      </c>
      <c r="F35" s="686">
        <f>+'ETCA II-04'!E33</f>
        <v>1145687</v>
      </c>
      <c r="G35" s="686">
        <f>+'ETCA II-04'!F33</f>
        <v>1116509</v>
      </c>
      <c r="H35" s="685">
        <f t="shared" si="5"/>
        <v>1643652</v>
      </c>
    </row>
    <row r="36" spans="1:8" x14ac:dyDescent="0.25">
      <c r="A36" s="814"/>
      <c r="B36" s="723" t="s">
        <v>594</v>
      </c>
      <c r="C36" s="686">
        <f>+'ETCA II-04'!B34</f>
        <v>682000</v>
      </c>
      <c r="D36" s="686">
        <f>+'ETCA II-04'!C34</f>
        <v>-541844</v>
      </c>
      <c r="E36" s="687">
        <f t="shared" si="3"/>
        <v>140156</v>
      </c>
      <c r="F36" s="686">
        <f>+'ETCA II-04'!E34</f>
        <v>50460</v>
      </c>
      <c r="G36" s="686">
        <f>+'ETCA II-04'!F34</f>
        <v>50460</v>
      </c>
      <c r="H36" s="685">
        <f t="shared" si="5"/>
        <v>89696</v>
      </c>
    </row>
    <row r="37" spans="1:8" ht="15.75" thickBot="1" x14ac:dyDescent="0.3">
      <c r="A37" s="722"/>
      <c r="B37" s="657" t="s">
        <v>595</v>
      </c>
      <c r="C37" s="686">
        <f>+'ETCA II-04'!B35</f>
        <v>1286000</v>
      </c>
      <c r="D37" s="686">
        <f>+'ETCA II-04'!C35</f>
        <v>14808</v>
      </c>
      <c r="E37" s="701">
        <f t="shared" si="3"/>
        <v>1300808</v>
      </c>
      <c r="F37" s="686">
        <f>+'ETCA II-04'!E35</f>
        <v>804086</v>
      </c>
      <c r="G37" s="686">
        <f>+'ETCA II-04'!F35</f>
        <v>726683</v>
      </c>
      <c r="H37" s="702">
        <f t="shared" si="5"/>
        <v>496722</v>
      </c>
    </row>
    <row r="38" spans="1:8" x14ac:dyDescent="0.25">
      <c r="A38" s="1210" t="s">
        <v>596</v>
      </c>
      <c r="B38" s="1211"/>
      <c r="C38" s="684">
        <f t="shared" ref="C38:H38" si="7">SUM(C39:C47)</f>
        <v>27799664</v>
      </c>
      <c r="D38" s="684">
        <f t="shared" si="7"/>
        <v>88562192.920000002</v>
      </c>
      <c r="E38" s="684">
        <f t="shared" si="7"/>
        <v>116361856.92000002</v>
      </c>
      <c r="F38" s="684">
        <f t="shared" si="7"/>
        <v>92307926.469999999</v>
      </c>
      <c r="G38" s="684">
        <f t="shared" si="7"/>
        <v>92307926.469999999</v>
      </c>
      <c r="H38" s="684">
        <f t="shared" si="7"/>
        <v>24053930.450000014</v>
      </c>
    </row>
    <row r="39" spans="1:8" x14ac:dyDescent="0.25">
      <c r="A39" s="814"/>
      <c r="B39" s="723" t="s">
        <v>597</v>
      </c>
      <c r="C39" s="686">
        <f>+'ETCA II-04'!B37</f>
        <v>0</v>
      </c>
      <c r="D39" s="686">
        <f>+'ETCA II-04'!C37</f>
        <v>0</v>
      </c>
      <c r="E39" s="687">
        <f t="shared" si="3"/>
        <v>0</v>
      </c>
      <c r="F39" s="686">
        <f>+'ETCA II-04'!E37</f>
        <v>0</v>
      </c>
      <c r="G39" s="686">
        <f>+'ETCA II-04'!F37</f>
        <v>0</v>
      </c>
      <c r="H39" s="685">
        <f t="shared" si="5"/>
        <v>0</v>
      </c>
    </row>
    <row r="40" spans="1:8" x14ac:dyDescent="0.25">
      <c r="A40" s="814"/>
      <c r="B40" s="723" t="s">
        <v>598</v>
      </c>
      <c r="C40" s="686">
        <f>+'ETCA II-04'!B38</f>
        <v>0</v>
      </c>
      <c r="D40" s="686">
        <f>+'ETCA II-04'!C38</f>
        <v>0</v>
      </c>
      <c r="E40" s="687">
        <f t="shared" si="3"/>
        <v>0</v>
      </c>
      <c r="F40" s="686">
        <f>+'ETCA II-04'!E38</f>
        <v>0</v>
      </c>
      <c r="G40" s="686">
        <f>+'ETCA II-04'!F38</f>
        <v>0</v>
      </c>
      <c r="H40" s="685">
        <f t="shared" si="5"/>
        <v>0</v>
      </c>
    </row>
    <row r="41" spans="1:8" x14ac:dyDescent="0.25">
      <c r="A41" s="814"/>
      <c r="B41" s="723" t="s">
        <v>599</v>
      </c>
      <c r="C41" s="686">
        <f>+'ETCA II-04'!B39</f>
        <v>15800000</v>
      </c>
      <c r="D41" s="686">
        <f>+'ETCA II-04'!C39</f>
        <v>2125500</v>
      </c>
      <c r="E41" s="687">
        <f t="shared" si="3"/>
        <v>17925500</v>
      </c>
      <c r="F41" s="686">
        <f>+'ETCA II-04'!E39</f>
        <v>4672837.95</v>
      </c>
      <c r="G41" s="686">
        <f>+'ETCA II-04'!F39</f>
        <v>4672837.95</v>
      </c>
      <c r="H41" s="685">
        <f t="shared" si="5"/>
        <v>13252662.050000001</v>
      </c>
    </row>
    <row r="42" spans="1:8" x14ac:dyDescent="0.25">
      <c r="A42" s="814"/>
      <c r="B42" s="723" t="s">
        <v>600</v>
      </c>
      <c r="C42" s="686">
        <f>+'ETCA II-04'!B40</f>
        <v>9199664</v>
      </c>
      <c r="D42" s="686">
        <f>+'ETCA II-04'!C40</f>
        <v>6306994.2400000002</v>
      </c>
      <c r="E42" s="687">
        <f t="shared" si="3"/>
        <v>15506658.24</v>
      </c>
      <c r="F42" s="686">
        <f>+'ETCA II-04'!E40</f>
        <v>6579510.3099999996</v>
      </c>
      <c r="G42" s="686">
        <f>+'ETCA II-04'!F40</f>
        <v>6579510.3099999996</v>
      </c>
      <c r="H42" s="685">
        <f t="shared" si="5"/>
        <v>8927147.9299999997</v>
      </c>
    </row>
    <row r="43" spans="1:8" x14ac:dyDescent="0.25">
      <c r="A43" s="814"/>
      <c r="B43" s="723" t="s">
        <v>601</v>
      </c>
      <c r="C43" s="686">
        <f>+'ETCA II-04'!B41</f>
        <v>0</v>
      </c>
      <c r="D43" s="686">
        <f>+'ETCA II-04'!C41</f>
        <v>0</v>
      </c>
      <c r="E43" s="687">
        <f t="shared" si="3"/>
        <v>0</v>
      </c>
      <c r="F43" s="686">
        <f>+'ETCA II-04'!E41</f>
        <v>0</v>
      </c>
      <c r="G43" s="686">
        <f>+'ETCA II-04'!F41</f>
        <v>0</v>
      </c>
      <c r="H43" s="685">
        <f t="shared" si="5"/>
        <v>0</v>
      </c>
    </row>
    <row r="44" spans="1:8" x14ac:dyDescent="0.25">
      <c r="A44" s="814"/>
      <c r="B44" s="723" t="s">
        <v>602</v>
      </c>
      <c r="C44" s="686">
        <f>+'ETCA II-04'!B42</f>
        <v>0</v>
      </c>
      <c r="D44" s="686">
        <f>+'ETCA II-04'!C42</f>
        <v>0</v>
      </c>
      <c r="E44" s="687">
        <f t="shared" si="3"/>
        <v>0</v>
      </c>
      <c r="F44" s="686">
        <f>+'ETCA II-04'!E42</f>
        <v>0</v>
      </c>
      <c r="G44" s="686">
        <f>+'ETCA II-04'!F42</f>
        <v>0</v>
      </c>
      <c r="H44" s="685">
        <f t="shared" si="5"/>
        <v>0</v>
      </c>
    </row>
    <row r="45" spans="1:8" x14ac:dyDescent="0.25">
      <c r="A45" s="814"/>
      <c r="B45" s="723" t="s">
        <v>603</v>
      </c>
      <c r="C45" s="686">
        <f>+'ETCA II-04'!B43</f>
        <v>0</v>
      </c>
      <c r="D45" s="686">
        <f>+'ETCA II-04'!C43</f>
        <v>0</v>
      </c>
      <c r="E45" s="687">
        <f t="shared" si="3"/>
        <v>0</v>
      </c>
      <c r="F45" s="686">
        <f>+'ETCA II-04'!E43</f>
        <v>0</v>
      </c>
      <c r="G45" s="686">
        <f>+'ETCA II-04'!F43</f>
        <v>0</v>
      </c>
      <c r="H45" s="685">
        <f t="shared" si="5"/>
        <v>0</v>
      </c>
    </row>
    <row r="46" spans="1:8" x14ac:dyDescent="0.25">
      <c r="A46" s="814"/>
      <c r="B46" s="723" t="s">
        <v>604</v>
      </c>
      <c r="C46" s="686">
        <f>+'ETCA II-04'!B44</f>
        <v>2800000</v>
      </c>
      <c r="D46" s="686">
        <f>+'ETCA II-04'!C44</f>
        <v>80129698.680000007</v>
      </c>
      <c r="E46" s="687">
        <f t="shared" si="3"/>
        <v>82929698.680000007</v>
      </c>
      <c r="F46" s="686">
        <f>+'ETCA II-04'!E44</f>
        <v>81055578.209999993</v>
      </c>
      <c r="G46" s="686">
        <f>+'ETCA II-04'!F44</f>
        <v>81055578.209999993</v>
      </c>
      <c r="H46" s="685">
        <f t="shared" si="5"/>
        <v>1874120.4700000137</v>
      </c>
    </row>
    <row r="47" spans="1:8" x14ac:dyDescent="0.25">
      <c r="A47" s="814"/>
      <c r="B47" s="723" t="s">
        <v>605</v>
      </c>
      <c r="C47" s="686">
        <f>+'ETCA II-04'!B45</f>
        <v>0</v>
      </c>
      <c r="D47" s="686">
        <f>+'ETCA II-04'!C45</f>
        <v>0</v>
      </c>
      <c r="E47" s="687">
        <f t="shared" si="3"/>
        <v>0</v>
      </c>
      <c r="F47" s="686">
        <f>+'ETCA II-04'!E45</f>
        <v>0</v>
      </c>
      <c r="G47" s="686">
        <f>+'ETCA II-04'!F45</f>
        <v>0</v>
      </c>
      <c r="H47" s="685">
        <f t="shared" si="5"/>
        <v>0</v>
      </c>
    </row>
    <row r="48" spans="1:8" x14ac:dyDescent="0.25">
      <c r="A48" s="1210" t="s">
        <v>606</v>
      </c>
      <c r="B48" s="1211"/>
      <c r="C48" s="684">
        <f>SUM(C49:C57)</f>
        <v>150000</v>
      </c>
      <c r="D48" s="684">
        <f t="shared" ref="D48:H48" si="8">SUM(D49:D57)</f>
        <v>1167375</v>
      </c>
      <c r="E48" s="687">
        <f t="shared" si="8"/>
        <v>1317375</v>
      </c>
      <c r="F48" s="684">
        <f t="shared" si="8"/>
        <v>105603.40000000001</v>
      </c>
      <c r="G48" s="684">
        <f t="shared" si="8"/>
        <v>83411.740000000005</v>
      </c>
      <c r="H48" s="684">
        <f t="shared" si="8"/>
        <v>1211771.6000000001</v>
      </c>
    </row>
    <row r="49" spans="1:8" x14ac:dyDescent="0.25">
      <c r="A49" s="814"/>
      <c r="B49" s="723" t="s">
        <v>607</v>
      </c>
      <c r="C49" s="686">
        <f>+'ETCA II-04'!B47</f>
        <v>0</v>
      </c>
      <c r="D49" s="686">
        <f>+'ETCA II-04'!C47</f>
        <v>84793.34</v>
      </c>
      <c r="E49" s="687">
        <f t="shared" si="3"/>
        <v>84793.34</v>
      </c>
      <c r="F49" s="686">
        <f>+'ETCA II-04'!E47</f>
        <v>83411.740000000005</v>
      </c>
      <c r="G49" s="686">
        <f>+'ETCA II-04'!F47</f>
        <v>83411.740000000005</v>
      </c>
      <c r="H49" s="685">
        <f t="shared" si="5"/>
        <v>1381.5999999999913</v>
      </c>
    </row>
    <row r="50" spans="1:8" x14ac:dyDescent="0.25">
      <c r="A50" s="814"/>
      <c r="B50" s="723" t="s">
        <v>608</v>
      </c>
      <c r="C50" s="686">
        <f>+'ETCA II-04'!B48</f>
        <v>0</v>
      </c>
      <c r="D50" s="686">
        <f>+'ETCA II-04'!C48</f>
        <v>0</v>
      </c>
      <c r="E50" s="687">
        <f t="shared" si="3"/>
        <v>0</v>
      </c>
      <c r="F50" s="686">
        <f>+'ETCA II-04'!E48</f>
        <v>0</v>
      </c>
      <c r="G50" s="686">
        <f>+'ETCA II-04'!F48</f>
        <v>0</v>
      </c>
      <c r="H50" s="685">
        <f t="shared" si="5"/>
        <v>0</v>
      </c>
    </row>
    <row r="51" spans="1:8" x14ac:dyDescent="0.25">
      <c r="A51" s="814"/>
      <c r="B51" s="723" t="s">
        <v>609</v>
      </c>
      <c r="C51" s="686">
        <f>+'ETCA II-04'!B49</f>
        <v>0</v>
      </c>
      <c r="D51" s="686">
        <f>+'ETCA II-04'!C49</f>
        <v>0</v>
      </c>
      <c r="E51" s="687">
        <f t="shared" si="3"/>
        <v>0</v>
      </c>
      <c r="F51" s="686">
        <f>+'ETCA II-04'!E49</f>
        <v>0</v>
      </c>
      <c r="G51" s="686">
        <f>+'ETCA II-04'!F49</f>
        <v>0</v>
      </c>
      <c r="H51" s="685">
        <f t="shared" si="5"/>
        <v>0</v>
      </c>
    </row>
    <row r="52" spans="1:8" x14ac:dyDescent="0.25">
      <c r="A52" s="814"/>
      <c r="B52" s="723" t="s">
        <v>610</v>
      </c>
      <c r="C52" s="686">
        <f>+'ETCA II-04'!B50</f>
        <v>0</v>
      </c>
      <c r="D52" s="686">
        <f>+'ETCA II-04'!C50</f>
        <v>1167375</v>
      </c>
      <c r="E52" s="687">
        <f t="shared" si="3"/>
        <v>1167375</v>
      </c>
      <c r="F52" s="686">
        <f>+'ETCA II-04'!E50</f>
        <v>0</v>
      </c>
      <c r="G52" s="686">
        <f>+'ETCA II-04'!F50</f>
        <v>0</v>
      </c>
      <c r="H52" s="685">
        <f t="shared" si="5"/>
        <v>1167375</v>
      </c>
    </row>
    <row r="53" spans="1:8" x14ac:dyDescent="0.25">
      <c r="A53" s="814"/>
      <c r="B53" s="723" t="s">
        <v>611</v>
      </c>
      <c r="C53" s="686">
        <f>+'ETCA II-04'!B51</f>
        <v>0</v>
      </c>
      <c r="D53" s="686">
        <f>+'ETCA II-04'!C51</f>
        <v>0</v>
      </c>
      <c r="E53" s="687">
        <f t="shared" si="3"/>
        <v>0</v>
      </c>
      <c r="F53" s="686">
        <f>+'ETCA II-04'!E51</f>
        <v>0</v>
      </c>
      <c r="G53" s="686">
        <f>+'ETCA II-04'!F51</f>
        <v>0</v>
      </c>
      <c r="H53" s="685">
        <f t="shared" si="5"/>
        <v>0</v>
      </c>
    </row>
    <row r="54" spans="1:8" x14ac:dyDescent="0.25">
      <c r="A54" s="814"/>
      <c r="B54" s="723" t="s">
        <v>612</v>
      </c>
      <c r="C54" s="686">
        <f>+'ETCA II-04'!B52</f>
        <v>150000</v>
      </c>
      <c r="D54" s="686">
        <f>+'ETCA II-04'!C52</f>
        <v>-84793.34</v>
      </c>
      <c r="E54" s="687">
        <f t="shared" si="3"/>
        <v>65206.66</v>
      </c>
      <c r="F54" s="686">
        <f>+'ETCA II-04'!E52</f>
        <v>22191.66</v>
      </c>
      <c r="G54" s="686">
        <f>+'ETCA II-04'!F52</f>
        <v>0</v>
      </c>
      <c r="H54" s="685">
        <f t="shared" si="5"/>
        <v>43015</v>
      </c>
    </row>
    <row r="55" spans="1:8" x14ac:dyDescent="0.25">
      <c r="A55" s="814"/>
      <c r="B55" s="723" t="s">
        <v>613</v>
      </c>
      <c r="C55" s="686">
        <f>+'ETCA II-04'!B53</f>
        <v>0</v>
      </c>
      <c r="D55" s="686">
        <f>+'ETCA II-04'!C53</f>
        <v>0</v>
      </c>
      <c r="E55" s="687">
        <f t="shared" si="3"/>
        <v>0</v>
      </c>
      <c r="F55" s="686">
        <f>+'ETCA II-04'!E53</f>
        <v>0</v>
      </c>
      <c r="G55" s="686">
        <f>+'ETCA II-04'!F53</f>
        <v>0</v>
      </c>
      <c r="H55" s="685">
        <f t="shared" si="5"/>
        <v>0</v>
      </c>
    </row>
    <row r="56" spans="1:8" x14ac:dyDescent="0.25">
      <c r="A56" s="814"/>
      <c r="B56" s="723" t="s">
        <v>614</v>
      </c>
      <c r="C56" s="686">
        <f>+'ETCA II-04'!B54</f>
        <v>0</v>
      </c>
      <c r="D56" s="686">
        <f>+'ETCA II-04'!C54</f>
        <v>0</v>
      </c>
      <c r="E56" s="687">
        <f t="shared" si="3"/>
        <v>0</v>
      </c>
      <c r="F56" s="686">
        <f>+'ETCA II-04'!E54</f>
        <v>0</v>
      </c>
      <c r="G56" s="686">
        <f>+'ETCA II-04'!F54</f>
        <v>0</v>
      </c>
      <c r="H56" s="685">
        <f t="shared" si="5"/>
        <v>0</v>
      </c>
    </row>
    <row r="57" spans="1:8" x14ac:dyDescent="0.25">
      <c r="A57" s="814"/>
      <c r="B57" s="723" t="s">
        <v>615</v>
      </c>
      <c r="C57" s="686">
        <f>+'ETCA II-04'!B55</f>
        <v>0</v>
      </c>
      <c r="D57" s="686">
        <f>+'ETCA II-04'!C55</f>
        <v>0</v>
      </c>
      <c r="E57" s="687">
        <f t="shared" si="3"/>
        <v>0</v>
      </c>
      <c r="F57" s="686">
        <f>+'ETCA II-04'!E55</f>
        <v>0</v>
      </c>
      <c r="G57" s="686">
        <f>+'ETCA II-04'!F55</f>
        <v>0</v>
      </c>
      <c r="H57" s="685">
        <f t="shared" si="5"/>
        <v>0</v>
      </c>
    </row>
    <row r="58" spans="1:8" x14ac:dyDescent="0.25">
      <c r="A58" s="1210" t="s">
        <v>616</v>
      </c>
      <c r="B58" s="1211"/>
      <c r="C58" s="684">
        <f>SUM(C59:C61)</f>
        <v>183554932</v>
      </c>
      <c r="D58" s="684">
        <f t="shared" ref="D58:H58" si="9">SUM(D59:D61)</f>
        <v>535914.59</v>
      </c>
      <c r="E58" s="687">
        <f t="shared" si="9"/>
        <v>184090846.59</v>
      </c>
      <c r="F58" s="684">
        <f t="shared" si="9"/>
        <v>59501817.990000002</v>
      </c>
      <c r="G58" s="684">
        <f t="shared" si="9"/>
        <v>53602796.950000003</v>
      </c>
      <c r="H58" s="684">
        <f t="shared" si="9"/>
        <v>124589028.59999999</v>
      </c>
    </row>
    <row r="59" spans="1:8" x14ac:dyDescent="0.25">
      <c r="A59" s="814"/>
      <c r="B59" s="723" t="s">
        <v>617</v>
      </c>
      <c r="C59" s="686">
        <f>+'ETCA II-04'!B57</f>
        <v>183554932</v>
      </c>
      <c r="D59" s="686">
        <f>+'ETCA II-04'!C57</f>
        <v>535914.59</v>
      </c>
      <c r="E59" s="687">
        <f t="shared" si="3"/>
        <v>184090846.59</v>
      </c>
      <c r="F59" s="686">
        <f>+'ETCA II-04'!E57</f>
        <v>59501817.990000002</v>
      </c>
      <c r="G59" s="686">
        <f>+'ETCA II-04'!F57</f>
        <v>53602796.950000003</v>
      </c>
      <c r="H59" s="685">
        <f t="shared" si="5"/>
        <v>124589028.59999999</v>
      </c>
    </row>
    <row r="60" spans="1:8" x14ac:dyDescent="0.25">
      <c r="A60" s="814"/>
      <c r="B60" s="723" t="s">
        <v>618</v>
      </c>
      <c r="C60" s="686">
        <f>+'ETCA II-04'!B58</f>
        <v>0</v>
      </c>
      <c r="D60" s="686"/>
      <c r="E60" s="687">
        <f t="shared" si="3"/>
        <v>0</v>
      </c>
      <c r="F60" s="686"/>
      <c r="G60" s="686"/>
      <c r="H60" s="685">
        <f t="shared" si="5"/>
        <v>0</v>
      </c>
    </row>
    <row r="61" spans="1:8" x14ac:dyDescent="0.25">
      <c r="A61" s="814"/>
      <c r="B61" s="723" t="s">
        <v>619</v>
      </c>
      <c r="C61" s="686">
        <f>+'ETCA II-04'!B59</f>
        <v>0</v>
      </c>
      <c r="D61" s="686"/>
      <c r="E61" s="687">
        <f t="shared" si="3"/>
        <v>0</v>
      </c>
      <c r="F61" s="686"/>
      <c r="G61" s="686"/>
      <c r="H61" s="685">
        <f t="shared" si="5"/>
        <v>0</v>
      </c>
    </row>
    <row r="62" spans="1:8" x14ac:dyDescent="0.25">
      <c r="A62" s="1210" t="s">
        <v>620</v>
      </c>
      <c r="B62" s="1211"/>
      <c r="C62" s="684">
        <f t="shared" ref="C62:H62" si="10">SUM(C63:C70)</f>
        <v>0</v>
      </c>
      <c r="D62" s="684">
        <f t="shared" si="10"/>
        <v>0</v>
      </c>
      <c r="E62" s="684">
        <f t="shared" si="10"/>
        <v>0</v>
      </c>
      <c r="F62" s="684">
        <f t="shared" si="10"/>
        <v>0</v>
      </c>
      <c r="G62" s="684">
        <f t="shared" si="10"/>
        <v>0</v>
      </c>
      <c r="H62" s="684">
        <f t="shared" si="10"/>
        <v>0</v>
      </c>
    </row>
    <row r="63" spans="1:8" x14ac:dyDescent="0.25">
      <c r="A63" s="814"/>
      <c r="B63" s="723" t="s">
        <v>621</v>
      </c>
      <c r="C63" s="686"/>
      <c r="D63" s="686"/>
      <c r="E63" s="687">
        <f t="shared" si="3"/>
        <v>0</v>
      </c>
      <c r="F63" s="686"/>
      <c r="G63" s="686"/>
      <c r="H63" s="685">
        <f t="shared" si="5"/>
        <v>0</v>
      </c>
    </row>
    <row r="64" spans="1:8" x14ac:dyDescent="0.25">
      <c r="A64" s="814"/>
      <c r="B64" s="723" t="s">
        <v>622</v>
      </c>
      <c r="C64" s="686"/>
      <c r="D64" s="686"/>
      <c r="E64" s="687">
        <f t="shared" si="3"/>
        <v>0</v>
      </c>
      <c r="F64" s="686"/>
      <c r="G64" s="686"/>
      <c r="H64" s="685">
        <f t="shared" si="5"/>
        <v>0</v>
      </c>
    </row>
    <row r="65" spans="1:8" x14ac:dyDescent="0.25">
      <c r="A65" s="814"/>
      <c r="B65" s="723" t="s">
        <v>623</v>
      </c>
      <c r="C65" s="686"/>
      <c r="D65" s="686"/>
      <c r="E65" s="687">
        <f t="shared" si="3"/>
        <v>0</v>
      </c>
      <c r="F65" s="686"/>
      <c r="G65" s="686"/>
      <c r="H65" s="685">
        <f t="shared" si="5"/>
        <v>0</v>
      </c>
    </row>
    <row r="66" spans="1:8" x14ac:dyDescent="0.25">
      <c r="A66" s="814"/>
      <c r="B66" s="723" t="s">
        <v>624</v>
      </c>
      <c r="C66" s="686"/>
      <c r="D66" s="686"/>
      <c r="E66" s="687">
        <f t="shared" si="3"/>
        <v>0</v>
      </c>
      <c r="F66" s="686"/>
      <c r="G66" s="686"/>
      <c r="H66" s="685">
        <f t="shared" si="5"/>
        <v>0</v>
      </c>
    </row>
    <row r="67" spans="1:8" x14ac:dyDescent="0.25">
      <c r="A67" s="814"/>
      <c r="B67" s="723" t="s">
        <v>625</v>
      </c>
      <c r="C67" s="686"/>
      <c r="D67" s="686"/>
      <c r="E67" s="687">
        <f t="shared" si="3"/>
        <v>0</v>
      </c>
      <c r="F67" s="686"/>
      <c r="G67" s="686"/>
      <c r="H67" s="685">
        <f t="shared" si="5"/>
        <v>0</v>
      </c>
    </row>
    <row r="68" spans="1:8" x14ac:dyDescent="0.25">
      <c r="A68" s="814"/>
      <c r="B68" s="723" t="s">
        <v>626</v>
      </c>
      <c r="C68" s="686"/>
      <c r="D68" s="686"/>
      <c r="E68" s="687">
        <f t="shared" si="3"/>
        <v>0</v>
      </c>
      <c r="F68" s="686"/>
      <c r="G68" s="686"/>
      <c r="H68" s="685">
        <f t="shared" si="5"/>
        <v>0</v>
      </c>
    </row>
    <row r="69" spans="1:8" x14ac:dyDescent="0.25">
      <c r="A69" s="814"/>
      <c r="B69" s="723" t="s">
        <v>627</v>
      </c>
      <c r="C69" s="686"/>
      <c r="D69" s="686"/>
      <c r="E69" s="687">
        <f t="shared" si="3"/>
        <v>0</v>
      </c>
      <c r="F69" s="686"/>
      <c r="G69" s="686"/>
      <c r="H69" s="685">
        <f t="shared" si="5"/>
        <v>0</v>
      </c>
    </row>
    <row r="70" spans="1:8" x14ac:dyDescent="0.25">
      <c r="A70" s="814"/>
      <c r="B70" s="723" t="s">
        <v>628</v>
      </c>
      <c r="C70" s="686"/>
      <c r="D70" s="686"/>
      <c r="E70" s="687">
        <f t="shared" si="3"/>
        <v>0</v>
      </c>
      <c r="F70" s="686"/>
      <c r="G70" s="686"/>
      <c r="H70" s="685">
        <f t="shared" si="5"/>
        <v>0</v>
      </c>
    </row>
    <row r="71" spans="1:8" x14ac:dyDescent="0.25">
      <c r="A71" s="1210" t="s">
        <v>629</v>
      </c>
      <c r="B71" s="1211"/>
      <c r="C71" s="684">
        <f>SUM(C72:C74)</f>
        <v>0</v>
      </c>
      <c r="D71" s="684">
        <f t="shared" ref="D71:H71" si="11">SUM(D72:D74)</f>
        <v>0</v>
      </c>
      <c r="E71" s="687">
        <f t="shared" si="11"/>
        <v>0</v>
      </c>
      <c r="F71" s="684">
        <f t="shared" si="11"/>
        <v>0</v>
      </c>
      <c r="G71" s="684">
        <f t="shared" si="11"/>
        <v>0</v>
      </c>
      <c r="H71" s="684">
        <f t="shared" si="11"/>
        <v>0</v>
      </c>
    </row>
    <row r="72" spans="1:8" ht="15.75" thickBot="1" x14ac:dyDescent="0.3">
      <c r="A72" s="722"/>
      <c r="B72" s="657" t="s">
        <v>630</v>
      </c>
      <c r="C72" s="700"/>
      <c r="D72" s="700"/>
      <c r="E72" s="701">
        <f t="shared" si="3"/>
        <v>0</v>
      </c>
      <c r="F72" s="700"/>
      <c r="G72" s="700"/>
      <c r="H72" s="702">
        <f t="shared" si="5"/>
        <v>0</v>
      </c>
    </row>
    <row r="73" spans="1:8" x14ac:dyDescent="0.25">
      <c r="A73" s="814"/>
      <c r="B73" s="723" t="s">
        <v>631</v>
      </c>
      <c r="C73" s="686"/>
      <c r="D73" s="686"/>
      <c r="E73" s="687">
        <f t="shared" si="3"/>
        <v>0</v>
      </c>
      <c r="F73" s="686"/>
      <c r="G73" s="686"/>
      <c r="H73" s="685">
        <f t="shared" si="5"/>
        <v>0</v>
      </c>
    </row>
    <row r="74" spans="1:8" x14ac:dyDescent="0.25">
      <c r="A74" s="814"/>
      <c r="B74" s="723" t="s">
        <v>632</v>
      </c>
      <c r="C74" s="686"/>
      <c r="D74" s="686"/>
      <c r="E74" s="687">
        <f t="shared" si="3"/>
        <v>0</v>
      </c>
      <c r="F74" s="686"/>
      <c r="G74" s="686"/>
      <c r="H74" s="685">
        <f t="shared" si="5"/>
        <v>0</v>
      </c>
    </row>
    <row r="75" spans="1:8" x14ac:dyDescent="0.25">
      <c r="A75" s="1210" t="s">
        <v>633</v>
      </c>
      <c r="B75" s="1211"/>
      <c r="C75" s="684">
        <f>SUM(C76:C82)</f>
        <v>0</v>
      </c>
      <c r="D75" s="684">
        <f t="shared" ref="D75:H75" si="12">SUM(D76:D82)</f>
        <v>0</v>
      </c>
      <c r="E75" s="687">
        <f t="shared" si="12"/>
        <v>0</v>
      </c>
      <c r="F75" s="684">
        <f t="shared" si="12"/>
        <v>0</v>
      </c>
      <c r="G75" s="684">
        <f t="shared" si="12"/>
        <v>0</v>
      </c>
      <c r="H75" s="684">
        <f t="shared" si="12"/>
        <v>0</v>
      </c>
    </row>
    <row r="76" spans="1:8" x14ac:dyDescent="0.25">
      <c r="A76" s="814"/>
      <c r="B76" s="723" t="s">
        <v>634</v>
      </c>
      <c r="C76" s="686"/>
      <c r="D76" s="686"/>
      <c r="E76" s="687">
        <f t="shared" si="3"/>
        <v>0</v>
      </c>
      <c r="F76" s="686"/>
      <c r="G76" s="686"/>
      <c r="H76" s="685">
        <f t="shared" si="5"/>
        <v>0</v>
      </c>
    </row>
    <row r="77" spans="1:8" x14ac:dyDescent="0.25">
      <c r="A77" s="814"/>
      <c r="B77" s="723" t="s">
        <v>635</v>
      </c>
      <c r="C77" s="686"/>
      <c r="D77" s="686"/>
      <c r="E77" s="687">
        <f t="shared" ref="E77:E82" si="13">C77+D77</f>
        <v>0</v>
      </c>
      <c r="F77" s="686"/>
      <c r="G77" s="686"/>
      <c r="H77" s="685">
        <f t="shared" si="5"/>
        <v>0</v>
      </c>
    </row>
    <row r="78" spans="1:8" x14ac:dyDescent="0.25">
      <c r="A78" s="814"/>
      <c r="B78" s="723" t="s">
        <v>636</v>
      </c>
      <c r="C78" s="686"/>
      <c r="D78" s="686"/>
      <c r="E78" s="687">
        <f t="shared" si="13"/>
        <v>0</v>
      </c>
      <c r="F78" s="686"/>
      <c r="G78" s="686"/>
      <c r="H78" s="685">
        <f t="shared" si="5"/>
        <v>0</v>
      </c>
    </row>
    <row r="79" spans="1:8" x14ac:dyDescent="0.25">
      <c r="A79" s="814"/>
      <c r="B79" s="723" t="s">
        <v>637</v>
      </c>
      <c r="C79" s="686"/>
      <c r="D79" s="686"/>
      <c r="E79" s="687">
        <f t="shared" si="13"/>
        <v>0</v>
      </c>
      <c r="F79" s="686"/>
      <c r="G79" s="686"/>
      <c r="H79" s="685">
        <f t="shared" si="5"/>
        <v>0</v>
      </c>
    </row>
    <row r="80" spans="1:8" x14ac:dyDescent="0.25">
      <c r="A80" s="814"/>
      <c r="B80" s="723" t="s">
        <v>638</v>
      </c>
      <c r="C80" s="686"/>
      <c r="D80" s="686"/>
      <c r="E80" s="687">
        <f t="shared" si="13"/>
        <v>0</v>
      </c>
      <c r="F80" s="686"/>
      <c r="G80" s="686"/>
      <c r="H80" s="685">
        <f t="shared" si="5"/>
        <v>0</v>
      </c>
    </row>
    <row r="81" spans="1:8" x14ac:dyDescent="0.25">
      <c r="A81" s="814"/>
      <c r="B81" s="723" t="s">
        <v>639</v>
      </c>
      <c r="C81" s="686"/>
      <c r="D81" s="686"/>
      <c r="E81" s="687">
        <f t="shared" si="13"/>
        <v>0</v>
      </c>
      <c r="F81" s="686"/>
      <c r="G81" s="686"/>
      <c r="H81" s="685">
        <f t="shared" si="5"/>
        <v>0</v>
      </c>
    </row>
    <row r="82" spans="1:8" x14ac:dyDescent="0.25">
      <c r="A82" s="814"/>
      <c r="B82" s="723" t="s">
        <v>640</v>
      </c>
      <c r="C82" s="686"/>
      <c r="D82" s="686"/>
      <c r="E82" s="687">
        <f t="shared" si="13"/>
        <v>0</v>
      </c>
      <c r="F82" s="686"/>
      <c r="G82" s="686"/>
      <c r="H82" s="685">
        <f t="shared" si="5"/>
        <v>0</v>
      </c>
    </row>
    <row r="83" spans="1:8" x14ac:dyDescent="0.25">
      <c r="A83" s="1208" t="s">
        <v>641</v>
      </c>
      <c r="B83" s="1209"/>
      <c r="C83" s="683">
        <f>+C84+C92+C102+C112+C122+C132+C136+C145+C149</f>
        <v>0</v>
      </c>
      <c r="D83" s="683">
        <f t="shared" ref="D83:H83" si="14">+D84+D92+D102+D112+D122+D132+D136+D145+D149</f>
        <v>0</v>
      </c>
      <c r="E83" s="688">
        <f t="shared" si="14"/>
        <v>0</v>
      </c>
      <c r="F83" s="683">
        <f t="shared" si="14"/>
        <v>0</v>
      </c>
      <c r="G83" s="683">
        <f t="shared" si="14"/>
        <v>0</v>
      </c>
      <c r="H83" s="683">
        <f t="shared" si="14"/>
        <v>0</v>
      </c>
    </row>
    <row r="84" spans="1:8" x14ac:dyDescent="0.25">
      <c r="A84" s="1210" t="s">
        <v>568</v>
      </c>
      <c r="B84" s="1211"/>
      <c r="C84" s="684">
        <f>SUM(C85:C91)</f>
        <v>0</v>
      </c>
      <c r="D84" s="684">
        <f t="shared" ref="D84:H84" si="15">SUM(D85:D91)</f>
        <v>0</v>
      </c>
      <c r="E84" s="687">
        <f t="shared" si="15"/>
        <v>0</v>
      </c>
      <c r="F84" s="684">
        <f t="shared" si="15"/>
        <v>0</v>
      </c>
      <c r="G84" s="684">
        <f t="shared" si="15"/>
        <v>0</v>
      </c>
      <c r="H84" s="684">
        <f t="shared" si="15"/>
        <v>0</v>
      </c>
    </row>
    <row r="85" spans="1:8" x14ac:dyDescent="0.25">
      <c r="A85" s="814"/>
      <c r="B85" s="723" t="s">
        <v>569</v>
      </c>
      <c r="C85" s="686"/>
      <c r="D85" s="686"/>
      <c r="E85" s="687">
        <f t="shared" ref="E85:E91" si="16">C85+D85</f>
        <v>0</v>
      </c>
      <c r="F85" s="686"/>
      <c r="G85" s="686"/>
      <c r="H85" s="685">
        <f t="shared" ref="H85:H148" si="17">+E85-F85</f>
        <v>0</v>
      </c>
    </row>
    <row r="86" spans="1:8" x14ac:dyDescent="0.25">
      <c r="A86" s="814"/>
      <c r="B86" s="723" t="s">
        <v>570</v>
      </c>
      <c r="C86" s="686"/>
      <c r="D86" s="686"/>
      <c r="E86" s="687">
        <f t="shared" si="16"/>
        <v>0</v>
      </c>
      <c r="F86" s="686"/>
      <c r="G86" s="686"/>
      <c r="H86" s="685">
        <f t="shared" si="17"/>
        <v>0</v>
      </c>
    </row>
    <row r="87" spans="1:8" x14ac:dyDescent="0.25">
      <c r="A87" s="814"/>
      <c r="B87" s="723" t="s">
        <v>571</v>
      </c>
      <c r="C87" s="686"/>
      <c r="D87" s="686"/>
      <c r="E87" s="687">
        <f t="shared" si="16"/>
        <v>0</v>
      </c>
      <c r="F87" s="686"/>
      <c r="G87" s="686"/>
      <c r="H87" s="685">
        <f t="shared" si="17"/>
        <v>0</v>
      </c>
    </row>
    <row r="88" spans="1:8" x14ac:dyDescent="0.25">
      <c r="A88" s="814"/>
      <c r="B88" s="723" t="s">
        <v>572</v>
      </c>
      <c r="C88" s="686"/>
      <c r="D88" s="686"/>
      <c r="E88" s="687">
        <f t="shared" si="16"/>
        <v>0</v>
      </c>
      <c r="F88" s="686"/>
      <c r="G88" s="686"/>
      <c r="H88" s="685">
        <f t="shared" si="17"/>
        <v>0</v>
      </c>
    </row>
    <row r="89" spans="1:8" x14ac:dyDescent="0.25">
      <c r="A89" s="814"/>
      <c r="B89" s="723" t="s">
        <v>573</v>
      </c>
      <c r="C89" s="686"/>
      <c r="D89" s="686"/>
      <c r="E89" s="687">
        <f t="shared" si="16"/>
        <v>0</v>
      </c>
      <c r="F89" s="686"/>
      <c r="G89" s="686"/>
      <c r="H89" s="685">
        <f t="shared" si="17"/>
        <v>0</v>
      </c>
    </row>
    <row r="90" spans="1:8" x14ac:dyDescent="0.25">
      <c r="A90" s="814"/>
      <c r="B90" s="723" t="s">
        <v>574</v>
      </c>
      <c r="C90" s="686"/>
      <c r="D90" s="686"/>
      <c r="E90" s="687">
        <f t="shared" si="16"/>
        <v>0</v>
      </c>
      <c r="F90" s="686"/>
      <c r="G90" s="686"/>
      <c r="H90" s="685">
        <f t="shared" si="17"/>
        <v>0</v>
      </c>
    </row>
    <row r="91" spans="1:8" x14ac:dyDescent="0.25">
      <c r="A91" s="814"/>
      <c r="B91" s="723" t="s">
        <v>575</v>
      </c>
      <c r="C91" s="686"/>
      <c r="D91" s="686"/>
      <c r="E91" s="687">
        <f t="shared" si="16"/>
        <v>0</v>
      </c>
      <c r="F91" s="686"/>
      <c r="G91" s="686"/>
      <c r="H91" s="685">
        <f t="shared" si="17"/>
        <v>0</v>
      </c>
    </row>
    <row r="92" spans="1:8" x14ac:dyDescent="0.25">
      <c r="A92" s="1210" t="s">
        <v>576</v>
      </c>
      <c r="B92" s="1211"/>
      <c r="C92" s="684">
        <f>SUM(C93:C101)</f>
        <v>0</v>
      </c>
      <c r="D92" s="684">
        <f t="shared" ref="D92:H92" si="18">SUM(D93:D101)</f>
        <v>0</v>
      </c>
      <c r="E92" s="687">
        <f t="shared" si="18"/>
        <v>0</v>
      </c>
      <c r="F92" s="684">
        <f t="shared" si="18"/>
        <v>0</v>
      </c>
      <c r="G92" s="684">
        <f t="shared" si="18"/>
        <v>0</v>
      </c>
      <c r="H92" s="684">
        <f t="shared" si="18"/>
        <v>0</v>
      </c>
    </row>
    <row r="93" spans="1:8" x14ac:dyDescent="0.25">
      <c r="A93" s="814"/>
      <c r="B93" s="723" t="s">
        <v>577</v>
      </c>
      <c r="C93" s="686"/>
      <c r="D93" s="686"/>
      <c r="E93" s="687">
        <f t="shared" ref="E93:E101" si="19">C93+D93</f>
        <v>0</v>
      </c>
      <c r="F93" s="686"/>
      <c r="G93" s="686"/>
      <c r="H93" s="685">
        <f t="shared" si="17"/>
        <v>0</v>
      </c>
    </row>
    <row r="94" spans="1:8" x14ac:dyDescent="0.25">
      <c r="A94" s="814"/>
      <c r="B94" s="723" t="s">
        <v>578</v>
      </c>
      <c r="C94" s="686"/>
      <c r="D94" s="686"/>
      <c r="E94" s="687">
        <f t="shared" si="19"/>
        <v>0</v>
      </c>
      <c r="F94" s="686"/>
      <c r="G94" s="686"/>
      <c r="H94" s="685">
        <f t="shared" si="17"/>
        <v>0</v>
      </c>
    </row>
    <row r="95" spans="1:8" x14ac:dyDescent="0.25">
      <c r="A95" s="814"/>
      <c r="B95" s="723" t="s">
        <v>579</v>
      </c>
      <c r="C95" s="686"/>
      <c r="D95" s="686"/>
      <c r="E95" s="687">
        <f t="shared" si="19"/>
        <v>0</v>
      </c>
      <c r="F95" s="686"/>
      <c r="G95" s="686"/>
      <c r="H95" s="685">
        <f t="shared" si="17"/>
        <v>0</v>
      </c>
    </row>
    <row r="96" spans="1:8" x14ac:dyDescent="0.25">
      <c r="A96" s="814"/>
      <c r="B96" s="723" t="s">
        <v>580</v>
      </c>
      <c r="C96" s="686"/>
      <c r="D96" s="686"/>
      <c r="E96" s="687">
        <f t="shared" si="19"/>
        <v>0</v>
      </c>
      <c r="F96" s="686"/>
      <c r="G96" s="686"/>
      <c r="H96" s="685">
        <f t="shared" si="17"/>
        <v>0</v>
      </c>
    </row>
    <row r="97" spans="1:8" x14ac:dyDescent="0.25">
      <c r="A97" s="814"/>
      <c r="B97" s="723" t="s">
        <v>581</v>
      </c>
      <c r="C97" s="686"/>
      <c r="D97" s="686"/>
      <c r="E97" s="687">
        <f t="shared" si="19"/>
        <v>0</v>
      </c>
      <c r="F97" s="686"/>
      <c r="G97" s="686"/>
      <c r="H97" s="685">
        <f t="shared" si="17"/>
        <v>0</v>
      </c>
    </row>
    <row r="98" spans="1:8" x14ac:dyDescent="0.25">
      <c r="A98" s="814"/>
      <c r="B98" s="723" t="s">
        <v>582</v>
      </c>
      <c r="C98" s="686"/>
      <c r="D98" s="686"/>
      <c r="E98" s="687">
        <f t="shared" si="19"/>
        <v>0</v>
      </c>
      <c r="F98" s="686"/>
      <c r="G98" s="686"/>
      <c r="H98" s="685">
        <f t="shared" si="17"/>
        <v>0</v>
      </c>
    </row>
    <row r="99" spans="1:8" x14ac:dyDescent="0.25">
      <c r="A99" s="814"/>
      <c r="B99" s="723" t="s">
        <v>583</v>
      </c>
      <c r="C99" s="686"/>
      <c r="D99" s="686"/>
      <c r="E99" s="687">
        <f t="shared" si="19"/>
        <v>0</v>
      </c>
      <c r="F99" s="686"/>
      <c r="G99" s="686"/>
      <c r="H99" s="685">
        <f t="shared" si="17"/>
        <v>0</v>
      </c>
    </row>
    <row r="100" spans="1:8" x14ac:dyDescent="0.25">
      <c r="A100" s="814"/>
      <c r="B100" s="723" t="s">
        <v>584</v>
      </c>
      <c r="C100" s="686"/>
      <c r="D100" s="686"/>
      <c r="E100" s="687">
        <f t="shared" si="19"/>
        <v>0</v>
      </c>
      <c r="F100" s="686"/>
      <c r="G100" s="686"/>
      <c r="H100" s="685">
        <f t="shared" si="17"/>
        <v>0</v>
      </c>
    </row>
    <row r="101" spans="1:8" x14ac:dyDescent="0.25">
      <c r="A101" s="814"/>
      <c r="B101" s="723" t="s">
        <v>585</v>
      </c>
      <c r="C101" s="686"/>
      <c r="D101" s="686"/>
      <c r="E101" s="687">
        <f t="shared" si="19"/>
        <v>0</v>
      </c>
      <c r="F101" s="686"/>
      <c r="G101" s="686"/>
      <c r="H101" s="685">
        <f t="shared" si="17"/>
        <v>0</v>
      </c>
    </row>
    <row r="102" spans="1:8" x14ac:dyDescent="0.25">
      <c r="A102" s="1210" t="s">
        <v>586</v>
      </c>
      <c r="B102" s="1211"/>
      <c r="C102" s="684">
        <f>SUM(C103:C111)</f>
        <v>0</v>
      </c>
      <c r="D102" s="684">
        <f t="shared" ref="D102:H102" si="20">SUM(D103:D111)</f>
        <v>0</v>
      </c>
      <c r="E102" s="687">
        <f t="shared" si="20"/>
        <v>0</v>
      </c>
      <c r="F102" s="684">
        <f t="shared" si="20"/>
        <v>0</v>
      </c>
      <c r="G102" s="684">
        <f t="shared" si="20"/>
        <v>0</v>
      </c>
      <c r="H102" s="684">
        <f t="shared" si="20"/>
        <v>0</v>
      </c>
    </row>
    <row r="103" spans="1:8" x14ac:dyDescent="0.25">
      <c r="A103" s="814"/>
      <c r="B103" s="723" t="s">
        <v>587</v>
      </c>
      <c r="C103" s="686"/>
      <c r="D103" s="686"/>
      <c r="E103" s="687">
        <f t="shared" ref="E103:E111" si="21">C103+D103</f>
        <v>0</v>
      </c>
      <c r="F103" s="686"/>
      <c r="G103" s="686"/>
      <c r="H103" s="685">
        <f t="shared" si="17"/>
        <v>0</v>
      </c>
    </row>
    <row r="104" spans="1:8" x14ac:dyDescent="0.25">
      <c r="A104" s="814"/>
      <c r="B104" s="723" t="s">
        <v>588</v>
      </c>
      <c r="C104" s="686"/>
      <c r="D104" s="686"/>
      <c r="E104" s="687">
        <f t="shared" si="21"/>
        <v>0</v>
      </c>
      <c r="F104" s="686"/>
      <c r="G104" s="686"/>
      <c r="H104" s="685">
        <f t="shared" si="17"/>
        <v>0</v>
      </c>
    </row>
    <row r="105" spans="1:8" x14ac:dyDescent="0.25">
      <c r="A105" s="814"/>
      <c r="B105" s="723" t="s">
        <v>589</v>
      </c>
      <c r="C105" s="686"/>
      <c r="D105" s="686"/>
      <c r="E105" s="687">
        <f t="shared" si="21"/>
        <v>0</v>
      </c>
      <c r="F105" s="686"/>
      <c r="G105" s="686"/>
      <c r="H105" s="685">
        <f t="shared" si="17"/>
        <v>0</v>
      </c>
    </row>
    <row r="106" spans="1:8" x14ac:dyDescent="0.25">
      <c r="A106" s="814"/>
      <c r="B106" s="723" t="s">
        <v>590</v>
      </c>
      <c r="C106" s="686"/>
      <c r="D106" s="686"/>
      <c r="E106" s="687">
        <f t="shared" si="21"/>
        <v>0</v>
      </c>
      <c r="F106" s="686"/>
      <c r="G106" s="686"/>
      <c r="H106" s="685">
        <f t="shared" si="17"/>
        <v>0</v>
      </c>
    </row>
    <row r="107" spans="1:8" ht="15.75" thickBot="1" x14ac:dyDescent="0.3">
      <c r="A107" s="722"/>
      <c r="B107" s="657" t="s">
        <v>591</v>
      </c>
      <c r="C107" s="700"/>
      <c r="D107" s="700"/>
      <c r="E107" s="701">
        <f t="shared" si="21"/>
        <v>0</v>
      </c>
      <c r="F107" s="700"/>
      <c r="G107" s="700"/>
      <c r="H107" s="702">
        <f t="shared" si="17"/>
        <v>0</v>
      </c>
    </row>
    <row r="108" spans="1:8" x14ac:dyDescent="0.25">
      <c r="A108" s="814"/>
      <c r="B108" s="723" t="s">
        <v>592</v>
      </c>
      <c r="C108" s="686"/>
      <c r="D108" s="686"/>
      <c r="E108" s="687">
        <f t="shared" si="21"/>
        <v>0</v>
      </c>
      <c r="F108" s="686"/>
      <c r="G108" s="686"/>
      <c r="H108" s="685">
        <f t="shared" si="17"/>
        <v>0</v>
      </c>
    </row>
    <row r="109" spans="1:8" x14ac:dyDescent="0.25">
      <c r="A109" s="814"/>
      <c r="B109" s="723" t="s">
        <v>593</v>
      </c>
      <c r="C109" s="686"/>
      <c r="D109" s="686"/>
      <c r="E109" s="687">
        <f t="shared" si="21"/>
        <v>0</v>
      </c>
      <c r="F109" s="686"/>
      <c r="G109" s="686"/>
      <c r="H109" s="685">
        <f t="shared" si="17"/>
        <v>0</v>
      </c>
    </row>
    <row r="110" spans="1:8" x14ac:dyDescent="0.25">
      <c r="A110" s="814"/>
      <c r="B110" s="723" t="s">
        <v>594</v>
      </c>
      <c r="C110" s="686"/>
      <c r="D110" s="686"/>
      <c r="E110" s="687">
        <f t="shared" si="21"/>
        <v>0</v>
      </c>
      <c r="F110" s="686"/>
      <c r="G110" s="686"/>
      <c r="H110" s="685">
        <f t="shared" si="17"/>
        <v>0</v>
      </c>
    </row>
    <row r="111" spans="1:8" x14ac:dyDescent="0.25">
      <c r="A111" s="814"/>
      <c r="B111" s="723" t="s">
        <v>595</v>
      </c>
      <c r="C111" s="686"/>
      <c r="D111" s="686"/>
      <c r="E111" s="687">
        <f t="shared" si="21"/>
        <v>0</v>
      </c>
      <c r="F111" s="686"/>
      <c r="G111" s="686"/>
      <c r="H111" s="685">
        <f t="shared" si="17"/>
        <v>0</v>
      </c>
    </row>
    <row r="112" spans="1:8" x14ac:dyDescent="0.25">
      <c r="A112" s="1210" t="s">
        <v>596</v>
      </c>
      <c r="B112" s="1211"/>
      <c r="C112" s="684">
        <f>SUM(C113:C121)</f>
        <v>0</v>
      </c>
      <c r="D112" s="684">
        <f t="shared" ref="D112:H112" si="22">SUM(D113:D121)</f>
        <v>0</v>
      </c>
      <c r="E112" s="687">
        <f t="shared" si="22"/>
        <v>0</v>
      </c>
      <c r="F112" s="684">
        <f t="shared" si="22"/>
        <v>0</v>
      </c>
      <c r="G112" s="684">
        <f t="shared" si="22"/>
        <v>0</v>
      </c>
      <c r="H112" s="684">
        <f t="shared" si="22"/>
        <v>0</v>
      </c>
    </row>
    <row r="113" spans="1:8" x14ac:dyDescent="0.25">
      <c r="A113" s="814"/>
      <c r="B113" s="723" t="s">
        <v>597</v>
      </c>
      <c r="C113" s="686"/>
      <c r="D113" s="686"/>
      <c r="E113" s="687">
        <f t="shared" ref="E113:E121" si="23">C113+D113</f>
        <v>0</v>
      </c>
      <c r="F113" s="686"/>
      <c r="G113" s="686"/>
      <c r="H113" s="685">
        <f t="shared" si="17"/>
        <v>0</v>
      </c>
    </row>
    <row r="114" spans="1:8" x14ac:dyDescent="0.25">
      <c r="A114" s="814"/>
      <c r="B114" s="723" t="s">
        <v>598</v>
      </c>
      <c r="C114" s="686"/>
      <c r="D114" s="686"/>
      <c r="E114" s="687">
        <f t="shared" si="23"/>
        <v>0</v>
      </c>
      <c r="F114" s="686"/>
      <c r="G114" s="686"/>
      <c r="H114" s="685">
        <f t="shared" si="17"/>
        <v>0</v>
      </c>
    </row>
    <row r="115" spans="1:8" x14ac:dyDescent="0.25">
      <c r="A115" s="814"/>
      <c r="B115" s="723" t="s">
        <v>599</v>
      </c>
      <c r="C115" s="686"/>
      <c r="D115" s="686"/>
      <c r="E115" s="687">
        <f t="shared" si="23"/>
        <v>0</v>
      </c>
      <c r="F115" s="686"/>
      <c r="G115" s="686"/>
      <c r="H115" s="685">
        <f t="shared" si="17"/>
        <v>0</v>
      </c>
    </row>
    <row r="116" spans="1:8" x14ac:dyDescent="0.25">
      <c r="A116" s="814"/>
      <c r="B116" s="723" t="s">
        <v>600</v>
      </c>
      <c r="C116" s="686"/>
      <c r="D116" s="686"/>
      <c r="E116" s="687">
        <f t="shared" si="23"/>
        <v>0</v>
      </c>
      <c r="F116" s="686"/>
      <c r="G116" s="686"/>
      <c r="H116" s="685">
        <f t="shared" si="17"/>
        <v>0</v>
      </c>
    </row>
    <row r="117" spans="1:8" x14ac:dyDescent="0.25">
      <c r="A117" s="814"/>
      <c r="B117" s="723" t="s">
        <v>601</v>
      </c>
      <c r="C117" s="686"/>
      <c r="D117" s="686"/>
      <c r="E117" s="687">
        <f t="shared" si="23"/>
        <v>0</v>
      </c>
      <c r="F117" s="686"/>
      <c r="G117" s="686"/>
      <c r="H117" s="685">
        <f t="shared" si="17"/>
        <v>0</v>
      </c>
    </row>
    <row r="118" spans="1:8" x14ac:dyDescent="0.25">
      <c r="A118" s="814"/>
      <c r="B118" s="723" t="s">
        <v>602</v>
      </c>
      <c r="C118" s="686"/>
      <c r="D118" s="686"/>
      <c r="E118" s="687">
        <f t="shared" si="23"/>
        <v>0</v>
      </c>
      <c r="F118" s="686"/>
      <c r="G118" s="686"/>
      <c r="H118" s="685">
        <f t="shared" si="17"/>
        <v>0</v>
      </c>
    </row>
    <row r="119" spans="1:8" x14ac:dyDescent="0.25">
      <c r="A119" s="814"/>
      <c r="B119" s="723" t="s">
        <v>603</v>
      </c>
      <c r="C119" s="686"/>
      <c r="D119" s="686"/>
      <c r="E119" s="687">
        <f t="shared" si="23"/>
        <v>0</v>
      </c>
      <c r="F119" s="686"/>
      <c r="G119" s="686"/>
      <c r="H119" s="685">
        <f t="shared" si="17"/>
        <v>0</v>
      </c>
    </row>
    <row r="120" spans="1:8" x14ac:dyDescent="0.25">
      <c r="A120" s="814"/>
      <c r="B120" s="723" t="s">
        <v>604</v>
      </c>
      <c r="C120" s="686"/>
      <c r="D120" s="686"/>
      <c r="E120" s="687">
        <f t="shared" si="23"/>
        <v>0</v>
      </c>
      <c r="F120" s="686"/>
      <c r="G120" s="686"/>
      <c r="H120" s="685">
        <f t="shared" si="17"/>
        <v>0</v>
      </c>
    </row>
    <row r="121" spans="1:8" x14ac:dyDescent="0.25">
      <c r="A121" s="814"/>
      <c r="B121" s="723" t="s">
        <v>605</v>
      </c>
      <c r="C121" s="686"/>
      <c r="D121" s="686"/>
      <c r="E121" s="687">
        <f t="shared" si="23"/>
        <v>0</v>
      </c>
      <c r="F121" s="686"/>
      <c r="G121" s="686"/>
      <c r="H121" s="685">
        <f t="shared" si="17"/>
        <v>0</v>
      </c>
    </row>
    <row r="122" spans="1:8" x14ac:dyDescent="0.25">
      <c r="A122" s="1210" t="s">
        <v>606</v>
      </c>
      <c r="B122" s="1211"/>
      <c r="C122" s="684">
        <f>SUM(C123:C131)</f>
        <v>0</v>
      </c>
      <c r="D122" s="684">
        <f t="shared" ref="D122:H122" si="24">SUM(D123:D131)</f>
        <v>0</v>
      </c>
      <c r="E122" s="687">
        <f t="shared" si="24"/>
        <v>0</v>
      </c>
      <c r="F122" s="684">
        <f t="shared" si="24"/>
        <v>0</v>
      </c>
      <c r="G122" s="684">
        <f t="shared" si="24"/>
        <v>0</v>
      </c>
      <c r="H122" s="684">
        <f t="shared" si="24"/>
        <v>0</v>
      </c>
    </row>
    <row r="123" spans="1:8" x14ac:dyDescent="0.25">
      <c r="A123" s="814"/>
      <c r="B123" s="723" t="s">
        <v>607</v>
      </c>
      <c r="C123" s="686">
        <v>0</v>
      </c>
      <c r="D123" s="686"/>
      <c r="E123" s="687">
        <f t="shared" ref="E123:E131" si="25">C123+D123</f>
        <v>0</v>
      </c>
      <c r="F123" s="686"/>
      <c r="G123" s="686"/>
      <c r="H123" s="685">
        <f t="shared" si="17"/>
        <v>0</v>
      </c>
    </row>
    <row r="124" spans="1:8" x14ac:dyDescent="0.25">
      <c r="A124" s="814"/>
      <c r="B124" s="723" t="s">
        <v>608</v>
      </c>
      <c r="C124" s="686"/>
      <c r="D124" s="686"/>
      <c r="E124" s="687">
        <f t="shared" si="25"/>
        <v>0</v>
      </c>
      <c r="F124" s="686"/>
      <c r="G124" s="686"/>
      <c r="H124" s="685">
        <f t="shared" si="17"/>
        <v>0</v>
      </c>
    </row>
    <row r="125" spans="1:8" x14ac:dyDescent="0.25">
      <c r="A125" s="814"/>
      <c r="B125" s="723" t="s">
        <v>609</v>
      </c>
      <c r="C125" s="686"/>
      <c r="D125" s="686"/>
      <c r="E125" s="687">
        <f t="shared" si="25"/>
        <v>0</v>
      </c>
      <c r="F125" s="686"/>
      <c r="G125" s="686"/>
      <c r="H125" s="685">
        <f t="shared" si="17"/>
        <v>0</v>
      </c>
    </row>
    <row r="126" spans="1:8" x14ac:dyDescent="0.25">
      <c r="A126" s="814"/>
      <c r="B126" s="723" t="s">
        <v>610</v>
      </c>
      <c r="C126" s="686"/>
      <c r="D126" s="686"/>
      <c r="E126" s="687">
        <f t="shared" si="25"/>
        <v>0</v>
      </c>
      <c r="F126" s="686"/>
      <c r="G126" s="686"/>
      <c r="H126" s="685">
        <f t="shared" si="17"/>
        <v>0</v>
      </c>
    </row>
    <row r="127" spans="1:8" x14ac:dyDescent="0.25">
      <c r="A127" s="814"/>
      <c r="B127" s="723" t="s">
        <v>611</v>
      </c>
      <c r="C127" s="686"/>
      <c r="D127" s="686"/>
      <c r="E127" s="687">
        <f t="shared" si="25"/>
        <v>0</v>
      </c>
      <c r="F127" s="686"/>
      <c r="G127" s="686"/>
      <c r="H127" s="685">
        <f t="shared" si="17"/>
        <v>0</v>
      </c>
    </row>
    <row r="128" spans="1:8" x14ac:dyDescent="0.25">
      <c r="A128" s="814"/>
      <c r="B128" s="723" t="s">
        <v>612</v>
      </c>
      <c r="C128" s="686"/>
      <c r="D128" s="686"/>
      <c r="E128" s="687">
        <f t="shared" si="25"/>
        <v>0</v>
      </c>
      <c r="F128" s="686"/>
      <c r="G128" s="686"/>
      <c r="H128" s="685">
        <f t="shared" si="17"/>
        <v>0</v>
      </c>
    </row>
    <row r="129" spans="1:8" x14ac:dyDescent="0.25">
      <c r="A129" s="814"/>
      <c r="B129" s="723" t="s">
        <v>613</v>
      </c>
      <c r="C129" s="686"/>
      <c r="D129" s="686"/>
      <c r="E129" s="687">
        <f t="shared" si="25"/>
        <v>0</v>
      </c>
      <c r="F129" s="686"/>
      <c r="G129" s="686"/>
      <c r="H129" s="685">
        <f t="shared" si="17"/>
        <v>0</v>
      </c>
    </row>
    <row r="130" spans="1:8" x14ac:dyDescent="0.25">
      <c r="A130" s="814"/>
      <c r="B130" s="723" t="s">
        <v>614</v>
      </c>
      <c r="C130" s="686"/>
      <c r="D130" s="686"/>
      <c r="E130" s="687">
        <f t="shared" si="25"/>
        <v>0</v>
      </c>
      <c r="F130" s="686"/>
      <c r="G130" s="686"/>
      <c r="H130" s="685">
        <f t="shared" si="17"/>
        <v>0</v>
      </c>
    </row>
    <row r="131" spans="1:8" x14ac:dyDescent="0.25">
      <c r="A131" s="814"/>
      <c r="B131" s="723" t="s">
        <v>615</v>
      </c>
      <c r="C131" s="686"/>
      <c r="D131" s="686"/>
      <c r="E131" s="687">
        <f t="shared" si="25"/>
        <v>0</v>
      </c>
      <c r="F131" s="686"/>
      <c r="G131" s="686"/>
      <c r="H131" s="685">
        <f t="shared" si="17"/>
        <v>0</v>
      </c>
    </row>
    <row r="132" spans="1:8" x14ac:dyDescent="0.25">
      <c r="A132" s="1210" t="s">
        <v>616</v>
      </c>
      <c r="B132" s="1211"/>
      <c r="C132" s="684">
        <f>SUM(C133:C135)</f>
        <v>0</v>
      </c>
      <c r="D132" s="684">
        <f t="shared" ref="D132:H132" si="26">SUM(D133:D135)</f>
        <v>0</v>
      </c>
      <c r="E132" s="687">
        <f t="shared" si="26"/>
        <v>0</v>
      </c>
      <c r="F132" s="684">
        <f t="shared" si="26"/>
        <v>0</v>
      </c>
      <c r="G132" s="684">
        <f t="shared" si="26"/>
        <v>0</v>
      </c>
      <c r="H132" s="684">
        <f t="shared" si="26"/>
        <v>0</v>
      </c>
    </row>
    <row r="133" spans="1:8" x14ac:dyDescent="0.25">
      <c r="A133" s="814"/>
      <c r="B133" s="723" t="s">
        <v>617</v>
      </c>
      <c r="C133" s="686"/>
      <c r="D133" s="686"/>
      <c r="E133" s="687">
        <f t="shared" ref="E133:E135" si="27">C133+D133</f>
        <v>0</v>
      </c>
      <c r="F133" s="686"/>
      <c r="G133" s="686"/>
      <c r="H133" s="685">
        <f t="shared" si="17"/>
        <v>0</v>
      </c>
    </row>
    <row r="134" spans="1:8" x14ac:dyDescent="0.25">
      <c r="A134" s="814"/>
      <c r="B134" s="723" t="s">
        <v>618</v>
      </c>
      <c r="C134" s="686"/>
      <c r="D134" s="686"/>
      <c r="E134" s="687">
        <f t="shared" si="27"/>
        <v>0</v>
      </c>
      <c r="F134" s="686"/>
      <c r="G134" s="686"/>
      <c r="H134" s="685">
        <f t="shared" si="17"/>
        <v>0</v>
      </c>
    </row>
    <row r="135" spans="1:8" x14ac:dyDescent="0.25">
      <c r="A135" s="814"/>
      <c r="B135" s="723" t="s">
        <v>619</v>
      </c>
      <c r="C135" s="686"/>
      <c r="D135" s="686"/>
      <c r="E135" s="687">
        <f t="shared" si="27"/>
        <v>0</v>
      </c>
      <c r="F135" s="686"/>
      <c r="G135" s="686"/>
      <c r="H135" s="685">
        <f t="shared" si="17"/>
        <v>0</v>
      </c>
    </row>
    <row r="136" spans="1:8" x14ac:dyDescent="0.25">
      <c r="A136" s="1210" t="s">
        <v>620</v>
      </c>
      <c r="B136" s="1211"/>
      <c r="C136" s="684">
        <f>SUM(C137:C144)</f>
        <v>0</v>
      </c>
      <c r="D136" s="684">
        <f t="shared" ref="D136:H136" si="28">SUM(D137:D144)</f>
        <v>0</v>
      </c>
      <c r="E136" s="687">
        <f t="shared" si="28"/>
        <v>0</v>
      </c>
      <c r="F136" s="684">
        <f t="shared" si="28"/>
        <v>0</v>
      </c>
      <c r="G136" s="684">
        <f t="shared" si="28"/>
        <v>0</v>
      </c>
      <c r="H136" s="684">
        <f t="shared" si="28"/>
        <v>0</v>
      </c>
    </row>
    <row r="137" spans="1:8" x14ac:dyDescent="0.25">
      <c r="A137" s="814"/>
      <c r="B137" s="723" t="s">
        <v>621</v>
      </c>
      <c r="C137" s="686"/>
      <c r="D137" s="686"/>
      <c r="E137" s="687">
        <f t="shared" ref="E137:E144" si="29">C137+D137</f>
        <v>0</v>
      </c>
      <c r="F137" s="686"/>
      <c r="G137" s="686"/>
      <c r="H137" s="685">
        <f t="shared" si="17"/>
        <v>0</v>
      </c>
    </row>
    <row r="138" spans="1:8" x14ac:dyDescent="0.25">
      <c r="A138" s="814"/>
      <c r="B138" s="723" t="s">
        <v>622</v>
      </c>
      <c r="C138" s="686"/>
      <c r="D138" s="686"/>
      <c r="E138" s="687">
        <f t="shared" si="29"/>
        <v>0</v>
      </c>
      <c r="F138" s="686"/>
      <c r="G138" s="686"/>
      <c r="H138" s="685">
        <f t="shared" si="17"/>
        <v>0</v>
      </c>
    </row>
    <row r="139" spans="1:8" x14ac:dyDescent="0.25">
      <c r="A139" s="814"/>
      <c r="B139" s="723" t="s">
        <v>623</v>
      </c>
      <c r="C139" s="686"/>
      <c r="D139" s="686"/>
      <c r="E139" s="687">
        <f t="shared" si="29"/>
        <v>0</v>
      </c>
      <c r="F139" s="686"/>
      <c r="G139" s="686"/>
      <c r="H139" s="685">
        <f t="shared" si="17"/>
        <v>0</v>
      </c>
    </row>
    <row r="140" spans="1:8" x14ac:dyDescent="0.25">
      <c r="A140" s="814"/>
      <c r="B140" s="723" t="s">
        <v>624</v>
      </c>
      <c r="C140" s="686"/>
      <c r="D140" s="686"/>
      <c r="E140" s="687">
        <f t="shared" si="29"/>
        <v>0</v>
      </c>
      <c r="F140" s="686"/>
      <c r="G140" s="686"/>
      <c r="H140" s="685">
        <f t="shared" si="17"/>
        <v>0</v>
      </c>
    </row>
    <row r="141" spans="1:8" x14ac:dyDescent="0.25">
      <c r="A141" s="814"/>
      <c r="B141" s="723" t="s">
        <v>625</v>
      </c>
      <c r="C141" s="686"/>
      <c r="D141" s="686"/>
      <c r="E141" s="687">
        <f t="shared" si="29"/>
        <v>0</v>
      </c>
      <c r="F141" s="686"/>
      <c r="G141" s="686"/>
      <c r="H141" s="685">
        <f t="shared" si="17"/>
        <v>0</v>
      </c>
    </row>
    <row r="142" spans="1:8" ht="15.75" thickBot="1" x14ac:dyDescent="0.3">
      <c r="A142" s="722"/>
      <c r="B142" s="657" t="s">
        <v>626</v>
      </c>
      <c r="C142" s="700"/>
      <c r="D142" s="700"/>
      <c r="E142" s="701">
        <f t="shared" si="29"/>
        <v>0</v>
      </c>
      <c r="F142" s="700"/>
      <c r="G142" s="700"/>
      <c r="H142" s="702">
        <f t="shared" si="17"/>
        <v>0</v>
      </c>
    </row>
    <row r="143" spans="1:8" x14ac:dyDescent="0.25">
      <c r="A143" s="814"/>
      <c r="B143" s="723" t="s">
        <v>627</v>
      </c>
      <c r="C143" s="686"/>
      <c r="D143" s="686"/>
      <c r="E143" s="687">
        <f t="shared" si="29"/>
        <v>0</v>
      </c>
      <c r="F143" s="686"/>
      <c r="G143" s="686"/>
      <c r="H143" s="685">
        <f t="shared" si="17"/>
        <v>0</v>
      </c>
    </row>
    <row r="144" spans="1:8" x14ac:dyDescent="0.25">
      <c r="A144" s="814"/>
      <c r="B144" s="723" t="s">
        <v>628</v>
      </c>
      <c r="C144" s="686"/>
      <c r="D144" s="686"/>
      <c r="E144" s="687">
        <f t="shared" si="29"/>
        <v>0</v>
      </c>
      <c r="F144" s="686"/>
      <c r="G144" s="686"/>
      <c r="H144" s="685">
        <f t="shared" si="17"/>
        <v>0</v>
      </c>
    </row>
    <row r="145" spans="1:9" x14ac:dyDescent="0.25">
      <c r="A145" s="1210" t="s">
        <v>629</v>
      </c>
      <c r="B145" s="1211"/>
      <c r="C145" s="684">
        <f>SUM(C146:C148)</f>
        <v>0</v>
      </c>
      <c r="D145" s="684">
        <f t="shared" ref="D145:H145" si="30">SUM(D146:D148)</f>
        <v>0</v>
      </c>
      <c r="E145" s="687">
        <f t="shared" si="30"/>
        <v>0</v>
      </c>
      <c r="F145" s="684">
        <f t="shared" si="30"/>
        <v>0</v>
      </c>
      <c r="G145" s="684">
        <f t="shared" si="30"/>
        <v>0</v>
      </c>
      <c r="H145" s="684">
        <f t="shared" si="30"/>
        <v>0</v>
      </c>
    </row>
    <row r="146" spans="1:9" x14ac:dyDescent="0.25">
      <c r="A146" s="814"/>
      <c r="B146" s="723" t="s">
        <v>630</v>
      </c>
      <c r="C146" s="686"/>
      <c r="D146" s="686"/>
      <c r="E146" s="687">
        <f t="shared" ref="E146:E148" si="31">C146+D146</f>
        <v>0</v>
      </c>
      <c r="F146" s="686"/>
      <c r="G146" s="686"/>
      <c r="H146" s="685">
        <f t="shared" si="17"/>
        <v>0</v>
      </c>
    </row>
    <row r="147" spans="1:9" x14ac:dyDescent="0.25">
      <c r="A147" s="814"/>
      <c r="B147" s="723" t="s">
        <v>631</v>
      </c>
      <c r="C147" s="686"/>
      <c r="D147" s="686"/>
      <c r="E147" s="687">
        <f t="shared" si="31"/>
        <v>0</v>
      </c>
      <c r="F147" s="686"/>
      <c r="G147" s="686"/>
      <c r="H147" s="685">
        <f t="shared" si="17"/>
        <v>0</v>
      </c>
    </row>
    <row r="148" spans="1:9" x14ac:dyDescent="0.25">
      <c r="A148" s="814"/>
      <c r="B148" s="723" t="s">
        <v>632</v>
      </c>
      <c r="C148" s="686"/>
      <c r="D148" s="686"/>
      <c r="E148" s="687">
        <f t="shared" si="31"/>
        <v>0</v>
      </c>
      <c r="F148" s="686"/>
      <c r="G148" s="686"/>
      <c r="H148" s="685">
        <f t="shared" si="17"/>
        <v>0</v>
      </c>
    </row>
    <row r="149" spans="1:9" x14ac:dyDescent="0.25">
      <c r="A149" s="1210" t="s">
        <v>633</v>
      </c>
      <c r="B149" s="1211"/>
      <c r="C149" s="684">
        <f>SUM(C150:C156)</f>
        <v>0</v>
      </c>
      <c r="D149" s="684">
        <f t="shared" ref="D149:H149" si="32">SUM(D150:D156)</f>
        <v>0</v>
      </c>
      <c r="E149" s="687">
        <f t="shared" si="32"/>
        <v>0</v>
      </c>
      <c r="F149" s="684">
        <f t="shared" si="32"/>
        <v>0</v>
      </c>
      <c r="G149" s="684">
        <f t="shared" si="32"/>
        <v>0</v>
      </c>
      <c r="H149" s="684">
        <f t="shared" si="32"/>
        <v>0</v>
      </c>
    </row>
    <row r="150" spans="1:9" x14ac:dyDescent="0.25">
      <c r="A150" s="814"/>
      <c r="B150" s="723" t="s">
        <v>634</v>
      </c>
      <c r="C150" s="686"/>
      <c r="D150" s="686"/>
      <c r="E150" s="687">
        <f t="shared" ref="E150:E157" si="33">C150+D150</f>
        <v>0</v>
      </c>
      <c r="F150" s="686"/>
      <c r="G150" s="686"/>
      <c r="H150" s="685">
        <f t="shared" ref="H150:H156" si="34">+E150-F150</f>
        <v>0</v>
      </c>
    </row>
    <row r="151" spans="1:9" x14ac:dyDescent="0.25">
      <c r="A151" s="814"/>
      <c r="B151" s="723" t="s">
        <v>635</v>
      </c>
      <c r="C151" s="686"/>
      <c r="D151" s="686"/>
      <c r="E151" s="687">
        <f t="shared" si="33"/>
        <v>0</v>
      </c>
      <c r="F151" s="686"/>
      <c r="G151" s="686"/>
      <c r="H151" s="685">
        <f t="shared" si="34"/>
        <v>0</v>
      </c>
    </row>
    <row r="152" spans="1:9" x14ac:dyDescent="0.25">
      <c r="A152" s="814"/>
      <c r="B152" s="723" t="s">
        <v>636</v>
      </c>
      <c r="C152" s="686"/>
      <c r="D152" s="686"/>
      <c r="E152" s="687">
        <f t="shared" si="33"/>
        <v>0</v>
      </c>
      <c r="F152" s="686"/>
      <c r="G152" s="686"/>
      <c r="H152" s="685">
        <f t="shared" si="34"/>
        <v>0</v>
      </c>
    </row>
    <row r="153" spans="1:9" x14ac:dyDescent="0.25">
      <c r="A153" s="814"/>
      <c r="B153" s="723" t="s">
        <v>637</v>
      </c>
      <c r="C153" s="686"/>
      <c r="D153" s="686"/>
      <c r="E153" s="687">
        <f t="shared" si="33"/>
        <v>0</v>
      </c>
      <c r="F153" s="686"/>
      <c r="G153" s="686"/>
      <c r="H153" s="685">
        <f t="shared" si="34"/>
        <v>0</v>
      </c>
    </row>
    <row r="154" spans="1:9" x14ac:dyDescent="0.25">
      <c r="A154" s="814"/>
      <c r="B154" s="723" t="s">
        <v>638</v>
      </c>
      <c r="C154" s="686"/>
      <c r="D154" s="686"/>
      <c r="E154" s="687">
        <f t="shared" si="33"/>
        <v>0</v>
      </c>
      <c r="F154" s="686"/>
      <c r="G154" s="686"/>
      <c r="H154" s="685">
        <f t="shared" si="34"/>
        <v>0</v>
      </c>
      <c r="I154" s="497" t="str">
        <f>IF((C158-'ETCA II-04'!B80)&gt;0.9,"ERROR!!!!! EL MONTO NO COINCIDE CON LO REPORTADO EN EL FORMATO ETCA-II-04 EN EL TOTAL DEL GASTO","")</f>
        <v/>
      </c>
    </row>
    <row r="155" spans="1:9" x14ac:dyDescent="0.25">
      <c r="A155" s="814"/>
      <c r="B155" s="723" t="s">
        <v>639</v>
      </c>
      <c r="C155" s="686"/>
      <c r="D155" s="686"/>
      <c r="E155" s="687">
        <f t="shared" si="33"/>
        <v>0</v>
      </c>
      <c r="F155" s="686"/>
      <c r="G155" s="686"/>
      <c r="H155" s="685">
        <f t="shared" si="34"/>
        <v>0</v>
      </c>
      <c r="I155" s="497" t="str">
        <f>IF((D158-'ETCA II-04'!C80)&gt;0.9,"ERROR!!!!! EL MONTO NO COINCIDE CON LO REPORTADO EN EL FORMATO ETCA-II-04 EN EL TOTAL DEL GASTO","")</f>
        <v/>
      </c>
    </row>
    <row r="156" spans="1:9" x14ac:dyDescent="0.25">
      <c r="A156" s="814"/>
      <c r="B156" s="723" t="s">
        <v>640</v>
      </c>
      <c r="C156" s="686"/>
      <c r="D156" s="686"/>
      <c r="E156" s="687">
        <f t="shared" si="33"/>
        <v>0</v>
      </c>
      <c r="F156" s="686"/>
      <c r="G156" s="686"/>
      <c r="H156" s="685">
        <f t="shared" si="34"/>
        <v>0</v>
      </c>
      <c r="I156" s="497" t="str">
        <f>IF((E158-'ETCA II-04'!D80)&gt;0.9,"ERROR!!!!! EL MONTO NO COINCIDE CON LO REPORTADO EN EL FORMATO ETCA-II-04 EN EL TOTAL DEL GASTO","")</f>
        <v/>
      </c>
    </row>
    <row r="157" spans="1:9" x14ac:dyDescent="0.25">
      <c r="A157" s="814"/>
      <c r="B157" s="723"/>
      <c r="C157" s="684"/>
      <c r="D157" s="684"/>
      <c r="E157" s="687">
        <f t="shared" si="33"/>
        <v>0</v>
      </c>
      <c r="F157" s="684"/>
      <c r="G157" s="684"/>
      <c r="H157" s="685"/>
      <c r="I157" s="497" t="str">
        <f>IF((H158-'ETCA II-04'!G80)&gt;0.9,"ERROR!!!!! EL MONTO NO COINCIDE CON LO REPORTADO EN EL FORMATO ETCA-II-04 EN EL TOTAL DEL GASTO","")</f>
        <v/>
      </c>
    </row>
    <row r="158" spans="1:9" x14ac:dyDescent="0.25">
      <c r="A158" s="1208" t="s">
        <v>642</v>
      </c>
      <c r="B158" s="1209"/>
      <c r="C158" s="683">
        <f>+C9+C83</f>
        <v>289232159</v>
      </c>
      <c r="D158" s="683">
        <f t="shared" ref="D158:H158" si="35">+D9+D83</f>
        <v>91718724.020000011</v>
      </c>
      <c r="E158" s="688">
        <f t="shared" si="35"/>
        <v>380950883.01999998</v>
      </c>
      <c r="F158" s="683">
        <f t="shared" si="35"/>
        <v>214697402.65000001</v>
      </c>
      <c r="G158" s="683">
        <f t="shared" si="35"/>
        <v>203886919.10000002</v>
      </c>
      <c r="H158" s="683">
        <f t="shared" si="35"/>
        <v>166253480.37</v>
      </c>
      <c r="I158" s="497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22"/>
      <c r="B159" s="657"/>
      <c r="C159" s="658"/>
      <c r="D159" s="658"/>
      <c r="E159" s="658"/>
      <c r="F159" s="658"/>
      <c r="G159" s="658"/>
      <c r="H159" s="659"/>
      <c r="I159" s="497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6699"/>
  </sheetPr>
  <dimension ref="A1:H39"/>
  <sheetViews>
    <sheetView view="pageBreakPreview" zoomScaleNormal="100" zoomScaleSheetLayoutView="100" workbookViewId="0">
      <selection activeCell="E9" sqref="E9:F9"/>
    </sheetView>
  </sheetViews>
  <sheetFormatPr baseColWidth="10" defaultColWidth="11.28515625" defaultRowHeight="16.5" x14ac:dyDescent="0.25"/>
  <cols>
    <col min="1" max="1" width="36.7109375" style="270" customWidth="1"/>
    <col min="2" max="2" width="13.7109375" style="270" customWidth="1"/>
    <col min="3" max="3" width="12" style="270" customWidth="1"/>
    <col min="4" max="4" width="13" style="270" customWidth="1"/>
    <col min="5" max="5" width="13.7109375" style="270" customWidth="1"/>
    <col min="6" max="6" width="15.7109375" style="270" customWidth="1"/>
    <col min="7" max="7" width="12.140625" style="270" customWidth="1"/>
    <col min="8" max="16384" width="11.28515625" style="270"/>
  </cols>
  <sheetData>
    <row r="1" spans="1:8" x14ac:dyDescent="0.25">
      <c r="A1" s="1075" t="str">
        <f>'ETCA-I-01'!A1:G1</f>
        <v xml:space="preserve">Nombre de la Entidad </v>
      </c>
      <c r="B1" s="1075"/>
      <c r="C1" s="1075"/>
      <c r="D1" s="1075"/>
      <c r="E1" s="1075"/>
      <c r="F1" s="1075"/>
      <c r="G1" s="1075"/>
    </row>
    <row r="2" spans="1:8" s="271" customFormat="1" ht="15.75" x14ac:dyDescent="0.25">
      <c r="A2" s="1075" t="s">
        <v>499</v>
      </c>
      <c r="B2" s="1075"/>
      <c r="C2" s="1075"/>
      <c r="D2" s="1075"/>
      <c r="E2" s="1075"/>
      <c r="F2" s="1075"/>
      <c r="G2" s="1075"/>
    </row>
    <row r="3" spans="1:8" s="271" customFormat="1" ht="15.75" x14ac:dyDescent="0.25">
      <c r="A3" s="1075" t="s">
        <v>643</v>
      </c>
      <c r="B3" s="1075"/>
      <c r="C3" s="1075"/>
      <c r="D3" s="1075"/>
      <c r="E3" s="1075"/>
      <c r="F3" s="1075"/>
      <c r="G3" s="1075"/>
    </row>
    <row r="4" spans="1:8" s="271" customFormat="1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8" s="272" customFormat="1" ht="17.25" thickBot="1" x14ac:dyDescent="0.3">
      <c r="A5" s="1207" t="s">
        <v>1021</v>
      </c>
      <c r="B5" s="1207"/>
      <c r="C5" s="1207"/>
      <c r="D5" s="1207"/>
      <c r="E5" s="1207"/>
      <c r="F5" s="159"/>
      <c r="G5" s="756"/>
    </row>
    <row r="6" spans="1:8" s="273" customFormat="1" ht="38.25" x14ac:dyDescent="0.25">
      <c r="A6" s="1139" t="s">
        <v>246</v>
      </c>
      <c r="B6" s="194" t="s">
        <v>502</v>
      </c>
      <c r="C6" s="194" t="s">
        <v>432</v>
      </c>
      <c r="D6" s="194" t="s">
        <v>503</v>
      </c>
      <c r="E6" s="195" t="s">
        <v>504</v>
      </c>
      <c r="F6" s="195" t="s">
        <v>505</v>
      </c>
      <c r="G6" s="196" t="s">
        <v>506</v>
      </c>
    </row>
    <row r="7" spans="1:8" s="274" customFormat="1" ht="15.75" customHeight="1" thickBot="1" x14ac:dyDescent="0.3">
      <c r="A7" s="1143"/>
      <c r="B7" s="198" t="s">
        <v>412</v>
      </c>
      <c r="C7" s="198" t="s">
        <v>413</v>
      </c>
      <c r="D7" s="198" t="s">
        <v>507</v>
      </c>
      <c r="E7" s="198" t="s">
        <v>415</v>
      </c>
      <c r="F7" s="198" t="s">
        <v>416</v>
      </c>
      <c r="G7" s="200" t="s">
        <v>508</v>
      </c>
    </row>
    <row r="8" spans="1:8" ht="21.75" customHeight="1" x14ac:dyDescent="0.25">
      <c r="A8" s="279" t="s">
        <v>644</v>
      </c>
      <c r="B8" s="447">
        <f>+'ETCA-II-05'!C10+'ETCA-II-05'!C18+'ETCA-II-05'!C28+'ETCA-II-05'!C38+'ETCA-II-05'!C48</f>
        <v>105677227</v>
      </c>
      <c r="C8" s="447">
        <f>+'ETCA-II-05'!D10+'ETCA-II-05'!D18+'ETCA-II-05'!D28+'ETCA-II-05'!D38+'ETCA-II-05'!D48</f>
        <v>91182809.430000007</v>
      </c>
      <c r="D8" s="448">
        <f>C8+B8</f>
        <v>196860036.43000001</v>
      </c>
      <c r="E8" s="447">
        <f>+'ETCA-II-05'!F10+'ETCA-II-05'!F18+'ETCA-II-05'!F28+'ETCA-II-05'!F38+'ETCA-II-05'!F48</f>
        <v>155195584.66</v>
      </c>
      <c r="F8" s="447">
        <f>+'ETCA-II-05'!G10+'ETCA-II-05'!G18+'ETCA-II-05'!G28+'ETCA-II-05'!G38+'ETCA-II-05'!G48</f>
        <v>150284122.15000001</v>
      </c>
      <c r="G8" s="449">
        <f>D8-E8</f>
        <v>41664451.770000011</v>
      </c>
    </row>
    <row r="9" spans="1:8" ht="22.5" customHeight="1" x14ac:dyDescent="0.25">
      <c r="A9" s="279" t="s">
        <v>645</v>
      </c>
      <c r="B9" s="447">
        <f>+'ETCA-II-05'!C58</f>
        <v>183554932</v>
      </c>
      <c r="C9" s="447">
        <f>+'ETCA-II-05'!D58</f>
        <v>535914.59</v>
      </c>
      <c r="D9" s="448">
        <f>C9+B9</f>
        <v>184090846.59</v>
      </c>
      <c r="E9" s="447">
        <f>+'ETCA-II-05'!F58</f>
        <v>59501817.990000002</v>
      </c>
      <c r="F9" s="447">
        <f>+'ETCA-II-05'!G58</f>
        <v>53602796.950000003</v>
      </c>
      <c r="G9" s="449">
        <f>D9-E9</f>
        <v>124589028.59999999</v>
      </c>
    </row>
    <row r="10" spans="1:8" ht="22.5" customHeight="1" x14ac:dyDescent="0.25">
      <c r="A10" s="279" t="s">
        <v>646</v>
      </c>
      <c r="B10" s="447"/>
      <c r="C10" s="447"/>
      <c r="D10" s="448">
        <f>C10+B10</f>
        <v>0</v>
      </c>
      <c r="E10" s="447"/>
      <c r="F10" s="447"/>
      <c r="G10" s="449">
        <f>D10-E10</f>
        <v>0</v>
      </c>
    </row>
    <row r="11" spans="1:8" ht="23.25" customHeight="1" x14ac:dyDescent="0.25">
      <c r="A11" s="279" t="s">
        <v>219</v>
      </c>
      <c r="B11" s="447"/>
      <c r="C11" s="447"/>
      <c r="D11" s="448">
        <f>C11+B11</f>
        <v>0</v>
      </c>
      <c r="E11" s="447"/>
      <c r="F11" s="447"/>
      <c r="G11" s="449">
        <f>D11-E11</f>
        <v>0</v>
      </c>
    </row>
    <row r="12" spans="1:8" ht="22.5" customHeight="1" x14ac:dyDescent="0.25">
      <c r="A12" s="279" t="s">
        <v>225</v>
      </c>
      <c r="B12" s="447"/>
      <c r="C12" s="447"/>
      <c r="D12" s="448">
        <f>C12+B12</f>
        <v>0</v>
      </c>
      <c r="E12" s="447"/>
      <c r="F12" s="447"/>
      <c r="G12" s="449">
        <f>D12-E12</f>
        <v>0</v>
      </c>
    </row>
    <row r="13" spans="1:8" ht="10.5" customHeight="1" thickBot="1" x14ac:dyDescent="0.3">
      <c r="A13" s="280"/>
      <c r="B13" s="504"/>
      <c r="C13" s="504"/>
      <c r="D13" s="505"/>
      <c r="E13" s="504"/>
      <c r="F13" s="504"/>
      <c r="G13" s="506"/>
    </row>
    <row r="14" spans="1:8" ht="16.5" customHeight="1" thickBot="1" x14ac:dyDescent="0.3">
      <c r="A14" s="769" t="s">
        <v>558</v>
      </c>
      <c r="B14" s="507">
        <f>SUM(B8:B13)</f>
        <v>289232159</v>
      </c>
      <c r="C14" s="507">
        <f>SUM(C8:C13)</f>
        <v>91718724.020000011</v>
      </c>
      <c r="D14" s="508">
        <f>C14+B14</f>
        <v>380950883.01999998</v>
      </c>
      <c r="E14" s="507">
        <f>SUM(E8:E13)</f>
        <v>214697402.65000001</v>
      </c>
      <c r="F14" s="507">
        <f>SUM(F8:F13)</f>
        <v>203886919.10000002</v>
      </c>
      <c r="G14" s="509">
        <f>D14-E14</f>
        <v>166253480.36999997</v>
      </c>
      <c r="H14" s="497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79"/>
      <c r="B15" s="569"/>
      <c r="C15" s="569"/>
      <c r="D15" s="570"/>
      <c r="E15" s="569"/>
      <c r="F15" s="569"/>
      <c r="G15" s="569"/>
      <c r="H15" s="497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79"/>
      <c r="B16" s="569"/>
      <c r="C16" s="569"/>
      <c r="D16" s="570"/>
      <c r="E16" s="569"/>
      <c r="F16" s="569"/>
      <c r="G16" s="569"/>
      <c r="H16" s="497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79"/>
      <c r="B17" s="569"/>
      <c r="C17" s="569"/>
      <c r="D17" s="570"/>
      <c r="E17" s="569"/>
      <c r="F17" s="569"/>
      <c r="G17" s="569"/>
      <c r="H17" s="497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79"/>
      <c r="B18" s="569"/>
      <c r="C18" s="569"/>
      <c r="D18" s="570"/>
      <c r="E18" s="569"/>
      <c r="F18" s="569"/>
      <c r="G18" s="569"/>
      <c r="H18" s="497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79"/>
      <c r="B19" s="569"/>
      <c r="C19" s="569"/>
      <c r="D19" s="570"/>
      <c r="E19" s="569"/>
      <c r="F19" s="569"/>
      <c r="G19" s="569"/>
      <c r="H19" s="497"/>
    </row>
    <row r="20" spans="1:8" ht="16.5" customHeight="1" x14ac:dyDescent="0.25">
      <c r="A20" s="479"/>
      <c r="B20" s="569"/>
      <c r="C20" s="569"/>
      <c r="D20" s="570"/>
      <c r="E20" s="569"/>
      <c r="F20" s="569"/>
      <c r="G20" s="569"/>
      <c r="H20" s="497"/>
    </row>
    <row r="21" spans="1:8" ht="16.5" customHeight="1" x14ac:dyDescent="0.25">
      <c r="A21" s="479"/>
      <c r="B21" s="569"/>
      <c r="C21" s="569"/>
      <c r="D21" s="570"/>
      <c r="E21" s="569"/>
      <c r="F21" s="569"/>
      <c r="G21" s="569"/>
      <c r="H21" s="497"/>
    </row>
    <row r="22" spans="1:8" ht="16.5" customHeight="1" x14ac:dyDescent="0.25">
      <c r="A22" s="479"/>
      <c r="B22" s="569"/>
      <c r="C22" s="569"/>
      <c r="D22" s="570"/>
      <c r="E22" s="569"/>
      <c r="F22" s="569"/>
      <c r="G22" s="569"/>
      <c r="H22" s="497"/>
    </row>
    <row r="23" spans="1:8" ht="16.5" customHeight="1" x14ac:dyDescent="0.25">
      <c r="A23" s="479"/>
      <c r="B23" s="569"/>
      <c r="C23" s="569"/>
      <c r="D23" s="570"/>
      <c r="E23" s="569"/>
      <c r="F23" s="569"/>
      <c r="G23" s="569"/>
      <c r="H23" s="497"/>
    </row>
    <row r="24" spans="1:8" ht="16.5" customHeight="1" x14ac:dyDescent="0.25">
      <c r="A24" s="479"/>
      <c r="B24" s="569"/>
      <c r="C24" s="569"/>
      <c r="D24" s="570"/>
      <c r="E24" s="569"/>
      <c r="F24" s="569"/>
      <c r="G24" s="569"/>
      <c r="H24" s="497"/>
    </row>
    <row r="25" spans="1:8" ht="18.75" customHeight="1" x14ac:dyDescent="0.25">
      <c r="H25" s="497" t="str">
        <f>IF(C14&lt;&gt;'ETCA II-04'!C80,"ERROR!!!!! EL MONTO NO COINCIDE CON LO REPORTADO EN EL FORMATO ETCA-II-11 EN EL TOTAL DE AMPLIACIONES/REDUCCIONES DEL ANALÍTICO DE EGRESOS","")</f>
        <v/>
      </c>
    </row>
    <row r="26" spans="1:8" s="276" customFormat="1" ht="15.75" x14ac:dyDescent="0.25">
      <c r="A26" s="1230" t="s">
        <v>647</v>
      </c>
      <c r="B26" s="1230"/>
      <c r="C26" s="1230"/>
      <c r="D26" s="1230"/>
      <c r="E26" s="1230"/>
      <c r="F26" s="1230"/>
      <c r="G26" s="275"/>
      <c r="H26" s="497" t="str">
        <f>IF(D14&lt;&gt;'ETCA II-04'!D80,"ERROR!!!!! EL MONTO NO COINCIDE CON LO REPORTADO EN EL FORMATO ETCA-II-11 EN EL TOTAL MODIFICADO ANUAL DEL ANALÍTICO DE EGRESOS","")</f>
        <v/>
      </c>
    </row>
    <row r="27" spans="1:8" s="276" customFormat="1" ht="13.5" x14ac:dyDescent="0.25">
      <c r="A27" s="277" t="s">
        <v>648</v>
      </c>
      <c r="B27" s="275"/>
      <c r="C27" s="275"/>
      <c r="D27" s="275"/>
      <c r="E27" s="275"/>
      <c r="F27" s="275"/>
      <c r="G27" s="275"/>
      <c r="H27" s="497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6" customFormat="1" ht="28.5" customHeight="1" x14ac:dyDescent="0.25">
      <c r="A28" s="1229" t="s">
        <v>649</v>
      </c>
      <c r="B28" s="1229"/>
      <c r="C28" s="1229"/>
      <c r="D28" s="1229"/>
      <c r="E28" s="1229"/>
      <c r="F28" s="1229"/>
      <c r="G28" s="1229"/>
      <c r="H28" s="497" t="str">
        <f>IF(F14&lt;&gt;'ETCA II-04'!F80,"ERROR!!!!! EL MONTO NO COINCIDE CON LO REPORTADO EN EL FORMATO ETCA-II-11 EN EL TOTAL PAGADO ANUAL DEL ANALÍTICO DE EGRESOS","")</f>
        <v/>
      </c>
    </row>
    <row r="29" spans="1:8" s="276" customFormat="1" ht="13.5" x14ac:dyDescent="0.25">
      <c r="A29" s="277" t="s">
        <v>650</v>
      </c>
      <c r="B29" s="275"/>
      <c r="C29" s="275"/>
      <c r="D29" s="275"/>
      <c r="E29" s="275"/>
      <c r="F29" s="275"/>
      <c r="G29" s="275"/>
      <c r="H29" s="497" t="str">
        <f>IF(G14&lt;&gt;'ETCA II-04'!G80,"ERROR!!!!! EL MONTO NO COINCIDE CON LO REPORTADO EN EL FORMATO ETCA-II-11 EN EL TOTAL DEL SUBEJERCICIO DEL ANALÍTICO DE EGRESOS","")</f>
        <v/>
      </c>
    </row>
    <row r="30" spans="1:8" s="276" customFormat="1" ht="25.5" customHeight="1" x14ac:dyDescent="0.25">
      <c r="A30" s="1229" t="s">
        <v>651</v>
      </c>
      <c r="B30" s="1229"/>
      <c r="C30" s="1229"/>
      <c r="D30" s="1229"/>
      <c r="E30" s="1229"/>
      <c r="F30" s="1229"/>
      <c r="G30" s="1229"/>
    </row>
    <row r="31" spans="1:8" s="276" customFormat="1" ht="13.5" x14ac:dyDescent="0.25">
      <c r="A31" s="1231" t="s">
        <v>652</v>
      </c>
      <c r="B31" s="1231"/>
      <c r="C31" s="1231"/>
      <c r="D31" s="1231"/>
      <c r="E31" s="275"/>
      <c r="F31" s="275"/>
      <c r="G31" s="275"/>
    </row>
    <row r="32" spans="1:8" s="276" customFormat="1" ht="13.5" customHeight="1" x14ac:dyDescent="0.25">
      <c r="A32" s="1229" t="s">
        <v>653</v>
      </c>
      <c r="B32" s="1229"/>
      <c r="C32" s="1229"/>
      <c r="D32" s="1229"/>
      <c r="E32" s="1229"/>
      <c r="F32" s="1229"/>
      <c r="G32" s="1229"/>
    </row>
    <row r="33" spans="1:7" s="276" customFormat="1" ht="13.5" x14ac:dyDescent="0.25">
      <c r="A33" s="277" t="s">
        <v>654</v>
      </c>
      <c r="B33" s="275"/>
      <c r="C33" s="275"/>
      <c r="D33" s="275"/>
      <c r="E33" s="275"/>
      <c r="F33" s="275"/>
      <c r="G33" s="275"/>
    </row>
    <row r="34" spans="1:7" s="276" customFormat="1" ht="13.5" customHeight="1" x14ac:dyDescent="0.25">
      <c r="A34" s="1229" t="s">
        <v>655</v>
      </c>
      <c r="B34" s="1229"/>
      <c r="C34" s="1229"/>
      <c r="D34" s="1229"/>
      <c r="E34" s="1229"/>
      <c r="F34" s="1229"/>
      <c r="G34" s="1229"/>
    </row>
    <row r="35" spans="1:7" s="276" customFormat="1" ht="13.5" x14ac:dyDescent="0.25">
      <c r="A35" s="278" t="s">
        <v>656</v>
      </c>
      <c r="B35" s="275"/>
      <c r="C35" s="275"/>
      <c r="D35" s="275"/>
      <c r="E35" s="275"/>
      <c r="F35" s="275"/>
      <c r="G35" s="275"/>
    </row>
    <row r="36" spans="1:7" s="276" customFormat="1" ht="13.5" x14ac:dyDescent="0.25">
      <c r="A36" s="277" t="s">
        <v>657</v>
      </c>
      <c r="B36" s="275"/>
      <c r="C36" s="275"/>
      <c r="D36" s="275"/>
      <c r="E36" s="275"/>
      <c r="F36" s="275"/>
      <c r="G36" s="275"/>
    </row>
    <row r="37" spans="1:7" s="276" customFormat="1" ht="13.5" customHeight="1" x14ac:dyDescent="0.25">
      <c r="A37" s="1229" t="s">
        <v>658</v>
      </c>
      <c r="B37" s="1229"/>
      <c r="C37" s="1229"/>
      <c r="D37" s="1229"/>
      <c r="E37" s="1229"/>
      <c r="F37" s="1229"/>
      <c r="G37" s="1229"/>
    </row>
    <row r="38" spans="1:7" s="276" customFormat="1" ht="13.5" x14ac:dyDescent="0.25">
      <c r="A38" s="278" t="s">
        <v>656</v>
      </c>
      <c r="B38" s="275"/>
      <c r="C38" s="275"/>
      <c r="D38" s="275"/>
      <c r="E38" s="275"/>
      <c r="F38" s="275"/>
      <c r="G38" s="275"/>
    </row>
    <row r="39" spans="1:7" ht="8.25" customHeight="1" x14ac:dyDescent="0.25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6699"/>
    <pageSetUpPr fitToPage="1"/>
  </sheetPr>
  <dimension ref="A1:H59"/>
  <sheetViews>
    <sheetView view="pageBreakPreview" topLeftCell="A4" zoomScaleNormal="100" zoomScaleSheetLayoutView="100" workbookViewId="0">
      <selection activeCell="A46" sqref="A46"/>
    </sheetView>
  </sheetViews>
  <sheetFormatPr baseColWidth="10" defaultColWidth="11.28515625" defaultRowHeight="16.5" x14ac:dyDescent="0.3"/>
  <cols>
    <col min="1" max="1" width="51.140625" style="46" customWidth="1"/>
    <col min="2" max="2" width="16" style="46" customWidth="1"/>
    <col min="3" max="3" width="15.7109375" style="46" customWidth="1"/>
    <col min="4" max="4" width="38.7109375" style="46" customWidth="1"/>
    <col min="5" max="5" width="10.28515625" style="46" customWidth="1"/>
    <col min="6" max="6" width="15.28515625" style="46" bestFit="1" customWidth="1"/>
    <col min="7" max="7" width="15.7109375" style="46" customWidth="1"/>
    <col min="8" max="8" width="164.28515625" style="46" customWidth="1"/>
    <col min="9" max="16384" width="11.28515625" style="46"/>
  </cols>
  <sheetData>
    <row r="1" spans="1:7" x14ac:dyDescent="0.3">
      <c r="A1" s="1048" t="s">
        <v>1127</v>
      </c>
      <c r="B1" s="1048"/>
      <c r="C1" s="1048"/>
      <c r="D1" s="1048"/>
      <c r="E1" s="1048"/>
      <c r="F1" s="1048"/>
      <c r="G1" s="1048"/>
    </row>
    <row r="2" spans="1:7" x14ac:dyDescent="0.3">
      <c r="A2" s="1048" t="s">
        <v>22</v>
      </c>
      <c r="B2" s="1048"/>
      <c r="C2" s="1048"/>
      <c r="D2" s="1048"/>
      <c r="E2" s="1048"/>
      <c r="F2" s="1048"/>
      <c r="G2" s="1048"/>
    </row>
    <row r="3" spans="1:7" ht="17.25" thickBot="1" x14ac:dyDescent="0.35">
      <c r="A3" s="1049" t="s">
        <v>1867</v>
      </c>
      <c r="B3" s="1049"/>
      <c r="C3" s="1049"/>
      <c r="D3" s="1049"/>
      <c r="E3" s="1049"/>
      <c r="F3" s="1049"/>
      <c r="G3" s="1049"/>
    </row>
    <row r="4" spans="1:7" ht="24" customHeight="1" thickBot="1" x14ac:dyDescent="0.35">
      <c r="A4" s="92" t="s">
        <v>23</v>
      </c>
      <c r="B4" s="822">
        <v>2020</v>
      </c>
      <c r="C4" s="822">
        <v>2019</v>
      </c>
      <c r="D4" s="114" t="s">
        <v>24</v>
      </c>
      <c r="E4" s="114"/>
      <c r="F4" s="822">
        <v>2020</v>
      </c>
      <c r="G4" s="823">
        <v>2019</v>
      </c>
    </row>
    <row r="5" spans="1:7" ht="17.25" thickTop="1" x14ac:dyDescent="0.3">
      <c r="A5" s="49"/>
      <c r="B5" s="50"/>
      <c r="C5" s="50"/>
      <c r="D5" s="50"/>
      <c r="E5" s="50"/>
      <c r="F5" s="50"/>
      <c r="G5" s="51"/>
    </row>
    <row r="6" spans="1:7" x14ac:dyDescent="0.3">
      <c r="A6" s="52" t="s">
        <v>25</v>
      </c>
      <c r="B6" s="53"/>
      <c r="C6" s="53"/>
      <c r="D6" s="55" t="s">
        <v>26</v>
      </c>
      <c r="E6" s="55"/>
      <c r="F6" s="53"/>
      <c r="G6" s="56"/>
    </row>
    <row r="7" spans="1:7" x14ac:dyDescent="0.3">
      <c r="A7" s="57" t="s">
        <v>27</v>
      </c>
      <c r="B7" s="58">
        <v>30922309.390000001</v>
      </c>
      <c r="C7" s="58">
        <v>34000206.719999999</v>
      </c>
      <c r="D7" s="1047" t="s">
        <v>28</v>
      </c>
      <c r="E7" s="1047"/>
      <c r="F7" s="58">
        <v>14404748.99</v>
      </c>
      <c r="G7" s="60">
        <v>49189387.140000001</v>
      </c>
    </row>
    <row r="8" spans="1:7" x14ac:dyDescent="0.3">
      <c r="A8" s="57" t="s">
        <v>29</v>
      </c>
      <c r="B8" s="58">
        <v>75244.929999999993</v>
      </c>
      <c r="C8" s="58">
        <v>39179.89</v>
      </c>
      <c r="D8" s="1047" t="s">
        <v>30</v>
      </c>
      <c r="E8" s="1047"/>
      <c r="F8" s="58">
        <v>0</v>
      </c>
      <c r="G8" s="60" t="s">
        <v>1911</v>
      </c>
    </row>
    <row r="9" spans="1:7" x14ac:dyDescent="0.3">
      <c r="A9" s="57" t="s">
        <v>31</v>
      </c>
      <c r="B9" s="58">
        <v>4364941.57</v>
      </c>
      <c r="C9" s="58">
        <v>6890356.4000000004</v>
      </c>
      <c r="D9" s="1047" t="s">
        <v>32</v>
      </c>
      <c r="E9" s="1047"/>
      <c r="F9" s="58">
        <v>0</v>
      </c>
      <c r="G9" s="60" t="s">
        <v>1911</v>
      </c>
    </row>
    <row r="10" spans="1:7" x14ac:dyDescent="0.3">
      <c r="A10" s="57" t="s">
        <v>33</v>
      </c>
      <c r="B10" s="58">
        <v>0</v>
      </c>
      <c r="C10" s="58">
        <v>0</v>
      </c>
      <c r="D10" s="1047" t="s">
        <v>34</v>
      </c>
      <c r="E10" s="1047"/>
      <c r="F10" s="58">
        <v>0</v>
      </c>
      <c r="G10" s="60" t="s">
        <v>1911</v>
      </c>
    </row>
    <row r="11" spans="1:7" x14ac:dyDescent="0.3">
      <c r="A11" s="57" t="s">
        <v>35</v>
      </c>
      <c r="B11" s="58">
        <v>0</v>
      </c>
      <c r="C11" s="58">
        <v>0</v>
      </c>
      <c r="D11" s="1047" t="s">
        <v>36</v>
      </c>
      <c r="E11" s="1047"/>
      <c r="F11" s="58">
        <v>0</v>
      </c>
      <c r="G11" s="60" t="s">
        <v>1911</v>
      </c>
    </row>
    <row r="12" spans="1:7" ht="33" customHeight="1" x14ac:dyDescent="0.3">
      <c r="A12" s="511" t="s">
        <v>37</v>
      </c>
      <c r="B12" s="58">
        <v>0</v>
      </c>
      <c r="C12" s="58">
        <v>0</v>
      </c>
      <c r="D12" s="1047" t="s">
        <v>38</v>
      </c>
      <c r="E12" s="1047"/>
      <c r="F12" s="58">
        <v>0</v>
      </c>
      <c r="G12" s="60" t="s">
        <v>1911</v>
      </c>
    </row>
    <row r="13" spans="1:7" x14ac:dyDescent="0.3">
      <c r="A13" s="57" t="s">
        <v>39</v>
      </c>
      <c r="B13" s="58">
        <v>0</v>
      </c>
      <c r="C13" s="58">
        <v>0</v>
      </c>
      <c r="D13" s="1047" t="s">
        <v>40</v>
      </c>
      <c r="E13" s="1047"/>
      <c r="F13" s="58">
        <v>0</v>
      </c>
      <c r="G13" s="60" t="s">
        <v>1911</v>
      </c>
    </row>
    <row r="14" spans="1:7" x14ac:dyDescent="0.3">
      <c r="A14" s="62"/>
      <c r="B14" s="58"/>
      <c r="C14" s="58"/>
      <c r="D14" s="1047" t="s">
        <v>41</v>
      </c>
      <c r="E14" s="1047"/>
      <c r="F14" s="58">
        <v>65629.56</v>
      </c>
      <c r="G14" s="60">
        <v>7767.16</v>
      </c>
    </row>
    <row r="15" spans="1:7" x14ac:dyDescent="0.3">
      <c r="A15" s="62"/>
      <c r="B15" s="63"/>
      <c r="C15" s="63"/>
      <c r="D15" s="54"/>
      <c r="E15" s="54"/>
      <c r="F15" s="58"/>
      <c r="G15" s="60"/>
    </row>
    <row r="16" spans="1:7" x14ac:dyDescent="0.3">
      <c r="A16" s="95" t="s">
        <v>42</v>
      </c>
      <c r="B16" s="44">
        <f>SUM(B7:B15)</f>
        <v>35362495.890000001</v>
      </c>
      <c r="C16" s="44">
        <f>SUM(C7:C15)</f>
        <v>40929743.009999998</v>
      </c>
      <c r="D16" s="96" t="s">
        <v>43</v>
      </c>
      <c r="E16" s="96"/>
      <c r="F16" s="44">
        <f>SUM(F7:F15)</f>
        <v>14470378.550000001</v>
      </c>
      <c r="G16" s="85">
        <f>SUM(G7:G15)</f>
        <v>49197154.299999997</v>
      </c>
    </row>
    <row r="17" spans="1:7" x14ac:dyDescent="0.3">
      <c r="A17" s="62"/>
      <c r="B17" s="64"/>
      <c r="C17" s="64"/>
      <c r="D17" s="65"/>
      <c r="E17" s="65"/>
      <c r="F17" s="64"/>
      <c r="G17" s="66"/>
    </row>
    <row r="18" spans="1:7" x14ac:dyDescent="0.3">
      <c r="A18" s="52" t="s">
        <v>44</v>
      </c>
      <c r="B18" s="58"/>
      <c r="C18" s="58"/>
      <c r="D18" s="55" t="s">
        <v>45</v>
      </c>
      <c r="E18" s="55"/>
      <c r="F18" s="67"/>
      <c r="G18" s="68"/>
    </row>
    <row r="19" spans="1:7" x14ac:dyDescent="0.3">
      <c r="A19" s="57" t="s">
        <v>46</v>
      </c>
      <c r="B19" s="58">
        <v>0</v>
      </c>
      <c r="C19" s="58">
        <v>0</v>
      </c>
      <c r="D19" s="59" t="s">
        <v>47</v>
      </c>
      <c r="E19" s="59"/>
      <c r="F19" s="58">
        <v>0</v>
      </c>
      <c r="G19" s="60">
        <v>0</v>
      </c>
    </row>
    <row r="20" spans="1:7" x14ac:dyDescent="0.3">
      <c r="A20" s="61" t="s">
        <v>48</v>
      </c>
      <c r="B20" s="58">
        <v>0</v>
      </c>
      <c r="C20" s="58">
        <v>0</v>
      </c>
      <c r="D20" s="757" t="s">
        <v>49</v>
      </c>
      <c r="E20" s="757"/>
      <c r="F20" s="58">
        <v>0</v>
      </c>
      <c r="G20" s="60">
        <v>0</v>
      </c>
    </row>
    <row r="21" spans="1:7" ht="16.5" customHeight="1" x14ac:dyDescent="0.3">
      <c r="A21" s="510" t="s">
        <v>50</v>
      </c>
      <c r="B21" s="58">
        <v>50075895.810000002</v>
      </c>
      <c r="C21" s="58">
        <v>69498660.480000004</v>
      </c>
      <c r="D21" s="59" t="s">
        <v>51</v>
      </c>
      <c r="E21" s="59"/>
      <c r="F21" s="58">
        <v>0</v>
      </c>
      <c r="G21" s="60">
        <v>0</v>
      </c>
    </row>
    <row r="22" spans="1:7" ht="16.5" customHeight="1" x14ac:dyDescent="0.3">
      <c r="A22" s="57" t="s">
        <v>52</v>
      </c>
      <c r="B22" s="58">
        <v>7188295.9699999997</v>
      </c>
      <c r="C22" s="58">
        <v>7699041.1500000004</v>
      </c>
      <c r="D22" s="59" t="s">
        <v>53</v>
      </c>
      <c r="E22" s="59"/>
      <c r="F22" s="58">
        <v>0</v>
      </c>
      <c r="G22" s="60">
        <v>0</v>
      </c>
    </row>
    <row r="23" spans="1:7" ht="33" customHeight="1" x14ac:dyDescent="0.3">
      <c r="A23" s="512" t="s">
        <v>54</v>
      </c>
      <c r="B23" s="58">
        <v>45535.45</v>
      </c>
      <c r="C23" s="58">
        <v>45535.45</v>
      </c>
      <c r="D23" s="1047" t="s">
        <v>55</v>
      </c>
      <c r="E23" s="1047"/>
      <c r="F23" s="58">
        <v>0</v>
      </c>
      <c r="G23" s="60">
        <v>0</v>
      </c>
    </row>
    <row r="24" spans="1:7" x14ac:dyDescent="0.3">
      <c r="A24" s="61" t="s">
        <v>56</v>
      </c>
      <c r="B24" s="58">
        <v>-5598430.2199999997</v>
      </c>
      <c r="C24" s="58">
        <v>-5349275.4400000004</v>
      </c>
      <c r="D24" s="59" t="s">
        <v>57</v>
      </c>
      <c r="E24" s="59"/>
      <c r="F24" s="58">
        <v>627142.88</v>
      </c>
      <c r="G24" s="60">
        <v>627142.88</v>
      </c>
    </row>
    <row r="25" spans="1:7" x14ac:dyDescent="0.3">
      <c r="A25" s="57" t="s">
        <v>58</v>
      </c>
      <c r="B25" s="58">
        <v>0</v>
      </c>
      <c r="C25" s="58">
        <v>0</v>
      </c>
      <c r="D25" s="59"/>
      <c r="E25" s="59"/>
      <c r="F25" s="58"/>
      <c r="G25" s="60"/>
    </row>
    <row r="26" spans="1:7" x14ac:dyDescent="0.3">
      <c r="A26" s="61" t="s">
        <v>59</v>
      </c>
      <c r="B26" s="58">
        <v>0</v>
      </c>
      <c r="C26" s="58">
        <v>0</v>
      </c>
      <c r="D26" s="69"/>
      <c r="E26" s="69"/>
      <c r="F26" s="58"/>
      <c r="G26" s="60"/>
    </row>
    <row r="27" spans="1:7" x14ac:dyDescent="0.3">
      <c r="A27" s="57" t="s">
        <v>60</v>
      </c>
      <c r="B27" s="58">
        <v>0</v>
      </c>
      <c r="C27" s="58">
        <v>0</v>
      </c>
      <c r="D27" s="69"/>
      <c r="E27" s="69"/>
      <c r="F27" s="67"/>
      <c r="G27" s="68"/>
    </row>
    <row r="28" spans="1:7" x14ac:dyDescent="0.3">
      <c r="A28" s="70"/>
      <c r="B28" s="58"/>
      <c r="C28" s="58"/>
      <c r="D28" s="69"/>
      <c r="E28" s="69"/>
      <c r="F28" s="67"/>
      <c r="G28" s="68"/>
    </row>
    <row r="29" spans="1:7" x14ac:dyDescent="0.3">
      <c r="A29" s="95" t="s">
        <v>61</v>
      </c>
      <c r="B29" s="44">
        <f>SUM(B19:B27)</f>
        <v>51711297.010000005</v>
      </c>
      <c r="C29" s="44">
        <f>SUM(C19:C27)</f>
        <v>71893961.640000015</v>
      </c>
      <c r="D29" s="97" t="s">
        <v>62</v>
      </c>
      <c r="E29" s="97"/>
      <c r="F29" s="44">
        <f>SUM(F19:F27)</f>
        <v>627142.88</v>
      </c>
      <c r="G29" s="85">
        <f>SUM(G19:G27)</f>
        <v>627142.88</v>
      </c>
    </row>
    <row r="30" spans="1:7" x14ac:dyDescent="0.3">
      <c r="A30" s="70"/>
      <c r="B30" s="58"/>
      <c r="C30" s="58"/>
      <c r="D30" s="69"/>
      <c r="E30" s="69"/>
      <c r="F30" s="63"/>
      <c r="G30" s="71"/>
    </row>
    <row r="31" spans="1:7" x14ac:dyDescent="0.3">
      <c r="A31" s="95" t="s">
        <v>63</v>
      </c>
      <c r="B31" s="44">
        <f>B29+B16</f>
        <v>87073792.900000006</v>
      </c>
      <c r="C31" s="44">
        <f>C29+C16</f>
        <v>112823704.65000001</v>
      </c>
      <c r="D31" s="97" t="s">
        <v>64</v>
      </c>
      <c r="E31" s="97"/>
      <c r="F31" s="44">
        <f>F29+F16</f>
        <v>15097521.430000002</v>
      </c>
      <c r="G31" s="85">
        <f>G29+G16</f>
        <v>49824297.18</v>
      </c>
    </row>
    <row r="32" spans="1:7" x14ac:dyDescent="0.3">
      <c r="A32" s="62"/>
      <c r="B32" s="72"/>
      <c r="C32" s="72"/>
      <c r="D32" s="69"/>
      <c r="E32" s="69"/>
      <c r="F32" s="67"/>
      <c r="G32" s="68"/>
    </row>
    <row r="33" spans="1:7" x14ac:dyDescent="0.3">
      <c r="A33" s="62"/>
      <c r="B33" s="58"/>
      <c r="C33" s="58"/>
      <c r="D33" s="73" t="s">
        <v>65</v>
      </c>
      <c r="E33" s="73"/>
      <c r="F33" s="63"/>
      <c r="G33" s="71"/>
    </row>
    <row r="34" spans="1:7" x14ac:dyDescent="0.3">
      <c r="A34" s="62"/>
      <c r="B34" s="63"/>
      <c r="C34" s="63"/>
      <c r="D34" s="97" t="s">
        <v>66</v>
      </c>
      <c r="E34" s="97"/>
      <c r="F34" s="86">
        <f>SUM(F35:F37)</f>
        <v>0</v>
      </c>
      <c r="G34" s="87">
        <f>SUM(G35:G37)</f>
        <v>0</v>
      </c>
    </row>
    <row r="35" spans="1:7" x14ac:dyDescent="0.3">
      <c r="A35" s="62"/>
      <c r="B35" s="63"/>
      <c r="C35" s="63"/>
      <c r="D35" s="59" t="s">
        <v>67</v>
      </c>
      <c r="E35" s="59"/>
      <c r="F35" s="58">
        <v>0</v>
      </c>
      <c r="G35" s="60"/>
    </row>
    <row r="36" spans="1:7" x14ac:dyDescent="0.3">
      <c r="A36" s="62"/>
      <c r="B36" s="63"/>
      <c r="C36" s="63"/>
      <c r="D36" s="59" t="s">
        <v>68</v>
      </c>
      <c r="E36" s="59"/>
      <c r="F36" s="58">
        <v>0</v>
      </c>
      <c r="G36" s="60"/>
    </row>
    <row r="37" spans="1:7" ht="33" x14ac:dyDescent="0.3">
      <c r="A37" s="62"/>
      <c r="B37" s="63"/>
      <c r="C37" s="63"/>
      <c r="D37" s="59" t="s">
        <v>69</v>
      </c>
      <c r="E37" s="59"/>
      <c r="F37" s="58"/>
      <c r="G37" s="60">
        <v>0</v>
      </c>
    </row>
    <row r="38" spans="1:7" x14ac:dyDescent="0.3">
      <c r="A38" s="70"/>
      <c r="B38" s="64"/>
      <c r="C38" s="64"/>
      <c r="D38" s="97" t="s">
        <v>70</v>
      </c>
      <c r="E38" s="97"/>
      <c r="F38" s="86">
        <f>SUM(F39:F43)</f>
        <v>71976271.469999999</v>
      </c>
      <c r="G38" s="87">
        <f>SUM(G39:G43)</f>
        <v>62999407.469999999</v>
      </c>
    </row>
    <row r="39" spans="1:7" x14ac:dyDescent="0.3">
      <c r="A39" s="70"/>
      <c r="B39" s="64"/>
      <c r="C39" s="64"/>
      <c r="D39" s="59" t="s">
        <v>71</v>
      </c>
      <c r="E39" s="59"/>
      <c r="F39" s="58">
        <v>108828739.70999999</v>
      </c>
      <c r="G39" s="60">
        <v>69788907.519999996</v>
      </c>
    </row>
    <row r="40" spans="1:7" x14ac:dyDescent="0.3">
      <c r="A40" s="70"/>
      <c r="B40" s="64"/>
      <c r="C40" s="64"/>
      <c r="D40" s="59" t="s">
        <v>72</v>
      </c>
      <c r="E40" s="59"/>
      <c r="F40" s="58">
        <v>-36852468.240000002</v>
      </c>
      <c r="G40" s="60">
        <v>-6789500.0499999998</v>
      </c>
    </row>
    <row r="41" spans="1:7" x14ac:dyDescent="0.3">
      <c r="A41" s="62"/>
      <c r="B41" s="63"/>
      <c r="C41" s="63"/>
      <c r="D41" s="59" t="s">
        <v>73</v>
      </c>
      <c r="E41" s="59"/>
      <c r="F41" s="58">
        <v>0</v>
      </c>
      <c r="G41" s="60">
        <v>0</v>
      </c>
    </row>
    <row r="42" spans="1:7" x14ac:dyDescent="0.3">
      <c r="A42" s="62"/>
      <c r="B42" s="63"/>
      <c r="C42" s="63"/>
      <c r="D42" s="59" t="s">
        <v>74</v>
      </c>
      <c r="E42" s="59"/>
      <c r="F42" s="58"/>
      <c r="G42" s="60">
        <v>0</v>
      </c>
    </row>
    <row r="43" spans="1:7" ht="33" x14ac:dyDescent="0.3">
      <c r="A43" s="62"/>
      <c r="B43" s="63"/>
      <c r="C43" s="63"/>
      <c r="D43" s="59" t="s">
        <v>75</v>
      </c>
      <c r="E43" s="59"/>
      <c r="F43" s="58">
        <v>0</v>
      </c>
      <c r="G43" s="60">
        <v>0</v>
      </c>
    </row>
    <row r="44" spans="1:7" ht="33" x14ac:dyDescent="0.3">
      <c r="A44" s="62"/>
      <c r="B44" s="63"/>
      <c r="C44" s="63"/>
      <c r="D44" s="98" t="s">
        <v>76</v>
      </c>
      <c r="E44" s="98"/>
      <c r="F44" s="88">
        <f>SUM(F45:F46)</f>
        <v>0</v>
      </c>
      <c r="G44" s="89">
        <f>SUM(G45:G46)</f>
        <v>0</v>
      </c>
    </row>
    <row r="45" spans="1:7" x14ac:dyDescent="0.3">
      <c r="A45" s="57"/>
      <c r="B45" s="63"/>
      <c r="C45" s="63"/>
      <c r="D45" s="59" t="s">
        <v>77</v>
      </c>
      <c r="E45" s="59"/>
      <c r="F45" s="58"/>
      <c r="G45" s="60">
        <v>0</v>
      </c>
    </row>
    <row r="46" spans="1:7" ht="33" x14ac:dyDescent="0.3">
      <c r="A46" s="74"/>
      <c r="B46" s="75"/>
      <c r="C46" s="75"/>
      <c r="D46" s="59" t="s">
        <v>78</v>
      </c>
      <c r="E46" s="59"/>
      <c r="F46" s="58">
        <v>0</v>
      </c>
      <c r="G46" s="60"/>
    </row>
    <row r="47" spans="1:7" x14ac:dyDescent="0.3">
      <c r="A47" s="62"/>
      <c r="B47" s="75"/>
      <c r="C47" s="75"/>
      <c r="D47" s="76"/>
      <c r="E47" s="76"/>
      <c r="F47" s="75"/>
      <c r="G47" s="77"/>
    </row>
    <row r="48" spans="1:7" x14ac:dyDescent="0.3">
      <c r="A48" s="57"/>
      <c r="B48" s="75"/>
      <c r="C48" s="75"/>
      <c r="D48" s="97" t="s">
        <v>79</v>
      </c>
      <c r="E48" s="97"/>
      <c r="F48" s="90">
        <f>F44+F38+F34</f>
        <v>71976271.469999999</v>
      </c>
      <c r="G48" s="91">
        <f>G44+G38+G34</f>
        <v>62999407.469999999</v>
      </c>
    </row>
    <row r="49" spans="1:8" x14ac:dyDescent="0.3">
      <c r="A49" s="74"/>
      <c r="B49" s="75"/>
      <c r="C49" s="75"/>
      <c r="D49" s="65"/>
      <c r="E49" s="65"/>
      <c r="F49" s="78"/>
      <c r="G49" s="79"/>
    </row>
    <row r="50" spans="1:8" ht="33" x14ac:dyDescent="0.3">
      <c r="A50" s="62"/>
      <c r="D50" s="97" t="s">
        <v>80</v>
      </c>
      <c r="E50" s="97"/>
      <c r="F50" s="90">
        <f>F48+F31</f>
        <v>87073792.900000006</v>
      </c>
      <c r="G50" s="91">
        <f>G48+G31</f>
        <v>112823704.65000001</v>
      </c>
      <c r="H50" s="725" t="str">
        <f>IF($B$31=$F$50,"","VALOR INCORRECTO!! TOTAL DE ACTIVOS TIENE QUE SER IGUAL AL TOTAL DE LA SUMA DE PASIVO Y HACIENDA")</f>
        <v/>
      </c>
    </row>
    <row r="51" spans="1:8" ht="17.25" thickBot="1" x14ac:dyDescent="0.35">
      <c r="A51" s="80"/>
      <c r="B51" s="81"/>
      <c r="C51" s="81"/>
      <c r="D51" s="82"/>
      <c r="E51" s="82"/>
      <c r="F51" s="83"/>
      <c r="G51" s="84"/>
      <c r="H51" s="725" t="str">
        <f>IF($C$31=$G$50,"","VALOR INCORRECTO!! TOTAL DE ACTIVOS TIENE QUE SER IGUAL AL TOTAL DE LA SUMA DE PASIVO Y HCIENDA")</f>
        <v/>
      </c>
    </row>
    <row r="52" spans="1:8" x14ac:dyDescent="0.3">
      <c r="A52" s="46" t="s">
        <v>81</v>
      </c>
      <c r="B52" s="474"/>
      <c r="C52" s="474"/>
      <c r="D52" s="48"/>
      <c r="E52" s="48"/>
      <c r="F52" s="475"/>
      <c r="G52" s="475"/>
      <c r="H52" s="725"/>
    </row>
    <row r="53" spans="1:8" x14ac:dyDescent="0.3">
      <c r="B53" s="474"/>
      <c r="C53" s="474"/>
      <c r="D53" s="48"/>
      <c r="E53" s="48"/>
      <c r="F53" s="475"/>
      <c r="G53" s="475"/>
      <c r="H53" s="725"/>
    </row>
    <row r="54" spans="1:8" x14ac:dyDescent="0.3">
      <c r="A54" s="48"/>
      <c r="B54" s="474"/>
      <c r="C54" s="474"/>
      <c r="D54" s="48"/>
      <c r="E54" s="48"/>
      <c r="F54" s="475"/>
      <c r="G54" s="475"/>
      <c r="H54" s="725"/>
    </row>
    <row r="55" spans="1:8" x14ac:dyDescent="0.3">
      <c r="A55" s="48"/>
      <c r="B55" s="474"/>
      <c r="C55" s="474"/>
      <c r="D55" s="48"/>
      <c r="E55" s="48"/>
      <c r="F55" s="475"/>
      <c r="G55" s="475"/>
      <c r="H55" s="725"/>
    </row>
    <row r="56" spans="1:8" x14ac:dyDescent="0.3">
      <c r="A56" s="48"/>
      <c r="B56" s="474"/>
      <c r="C56" s="474"/>
      <c r="D56" s="48"/>
      <c r="E56" s="48"/>
      <c r="F56" s="475"/>
      <c r="G56" s="475"/>
      <c r="H56" s="725"/>
    </row>
    <row r="59" spans="1:8" x14ac:dyDescent="0.3">
      <c r="B59" s="93"/>
      <c r="C59" s="94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6699"/>
  </sheetPr>
  <dimension ref="A1:H36"/>
  <sheetViews>
    <sheetView view="pageBreakPreview" topLeftCell="A4" zoomScale="115" zoomScaleNormal="100" zoomScaleSheetLayoutView="115" workbookViewId="0">
      <selection activeCell="A8" sqref="A8:A12"/>
    </sheetView>
  </sheetViews>
  <sheetFormatPr baseColWidth="10" defaultColWidth="11.28515625" defaultRowHeight="16.5" x14ac:dyDescent="0.25"/>
  <cols>
    <col min="1" max="1" width="39.85546875" style="270" customWidth="1"/>
    <col min="2" max="7" width="13.7109375" style="270" customWidth="1"/>
    <col min="8" max="16384" width="11.28515625" style="270"/>
  </cols>
  <sheetData>
    <row r="1" spans="1:7" x14ac:dyDescent="0.25">
      <c r="A1" s="1075" t="str">
        <f>'ETCA-I-01'!A1:G1</f>
        <v xml:space="preserve">Nombre de la Entidad </v>
      </c>
      <c r="B1" s="1075"/>
      <c r="C1" s="1075"/>
      <c r="D1" s="1075"/>
      <c r="E1" s="1075"/>
      <c r="F1" s="1075"/>
      <c r="G1" s="1075"/>
    </row>
    <row r="2" spans="1:7" s="272" customFormat="1" x14ac:dyDescent="0.25">
      <c r="A2" s="1075" t="s">
        <v>499</v>
      </c>
      <c r="B2" s="1075"/>
      <c r="C2" s="1075"/>
      <c r="D2" s="1075"/>
      <c r="E2" s="1075"/>
      <c r="F2" s="1075"/>
      <c r="G2" s="1075"/>
    </row>
    <row r="3" spans="1:7" s="272" customFormat="1" x14ac:dyDescent="0.25">
      <c r="A3" s="1075" t="s">
        <v>659</v>
      </c>
      <c r="B3" s="1075"/>
      <c r="C3" s="1075"/>
      <c r="D3" s="1075"/>
      <c r="E3" s="1075"/>
      <c r="F3" s="1075"/>
      <c r="G3" s="1075"/>
    </row>
    <row r="4" spans="1:7" s="272" customFormat="1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7" s="272" customFormat="1" ht="17.25" thickBot="1" x14ac:dyDescent="0.3">
      <c r="A5" s="1207" t="s">
        <v>1022</v>
      </c>
      <c r="B5" s="1207"/>
      <c r="C5" s="1207"/>
      <c r="D5" s="1207"/>
      <c r="E5" s="1207"/>
      <c r="F5" s="159"/>
      <c r="G5" s="756"/>
    </row>
    <row r="6" spans="1:7" s="283" customFormat="1" ht="38.25" x14ac:dyDescent="0.25">
      <c r="A6" s="1232" t="s">
        <v>659</v>
      </c>
      <c r="B6" s="194" t="s">
        <v>502</v>
      </c>
      <c r="C6" s="194" t="s">
        <v>432</v>
      </c>
      <c r="D6" s="194" t="s">
        <v>503</v>
      </c>
      <c r="E6" s="195" t="s">
        <v>504</v>
      </c>
      <c r="F6" s="195" t="s">
        <v>505</v>
      </c>
      <c r="G6" s="196" t="s">
        <v>506</v>
      </c>
    </row>
    <row r="7" spans="1:7" s="286" customFormat="1" ht="17.25" thickBot="1" x14ac:dyDescent="0.3">
      <c r="A7" s="1233"/>
      <c r="B7" s="284" t="s">
        <v>412</v>
      </c>
      <c r="C7" s="284" t="s">
        <v>413</v>
      </c>
      <c r="D7" s="284" t="s">
        <v>507</v>
      </c>
      <c r="E7" s="284" t="s">
        <v>415</v>
      </c>
      <c r="F7" s="284" t="s">
        <v>416</v>
      </c>
      <c r="G7" s="285" t="s">
        <v>508</v>
      </c>
    </row>
    <row r="8" spans="1:7" ht="21" customHeight="1" x14ac:dyDescent="0.25">
      <c r="A8" s="287" t="s">
        <v>1914</v>
      </c>
      <c r="B8" s="447">
        <v>5710002.0010000002</v>
      </c>
      <c r="C8" s="447">
        <v>2685047.12</v>
      </c>
      <c r="D8" s="447">
        <f>IF($A8="","",B8+C8)</f>
        <v>8395049.1209999993</v>
      </c>
      <c r="E8" s="447">
        <v>5913728.9400000004</v>
      </c>
      <c r="F8" s="447">
        <v>5836928.4299999997</v>
      </c>
      <c r="G8" s="500">
        <f>IF($A8="","",D8-E8)</f>
        <v>2481320.1809999989</v>
      </c>
    </row>
    <row r="9" spans="1:7" ht="21" customHeight="1" x14ac:dyDescent="0.25">
      <c r="A9" s="287" t="s">
        <v>1915</v>
      </c>
      <c r="B9" s="447">
        <v>194928505.03</v>
      </c>
      <c r="C9" s="447">
        <v>6834696.5999999996</v>
      </c>
      <c r="D9" s="447">
        <f t="shared" ref="D9:D30" si="0">IF($A9="","",B9+C9)</f>
        <v>201763201.63</v>
      </c>
      <c r="E9" s="447">
        <v>75794213.299999997</v>
      </c>
      <c r="F9" s="447">
        <v>68637275.299999997</v>
      </c>
      <c r="G9" s="500">
        <f t="shared" ref="G9:G30" si="1">IF($A9="","",D9-E9)</f>
        <v>125968988.33</v>
      </c>
    </row>
    <row r="10" spans="1:7" ht="21" customHeight="1" x14ac:dyDescent="0.25">
      <c r="A10" s="287" t="s">
        <v>1916</v>
      </c>
      <c r="B10" s="447">
        <v>9885801.8699999992</v>
      </c>
      <c r="C10" s="447">
        <v>4202070.8899999997</v>
      </c>
      <c r="D10" s="447">
        <f t="shared" si="0"/>
        <v>14087872.759999998</v>
      </c>
      <c r="E10" s="447">
        <v>12165869.619999999</v>
      </c>
      <c r="F10" s="447">
        <v>11939257.199999999</v>
      </c>
      <c r="G10" s="500">
        <f t="shared" si="1"/>
        <v>1922003.1399999987</v>
      </c>
    </row>
    <row r="11" spans="1:7" ht="21" customHeight="1" x14ac:dyDescent="0.25">
      <c r="A11" s="287" t="s">
        <v>1917</v>
      </c>
      <c r="B11" s="447">
        <v>11332796.800000001</v>
      </c>
      <c r="C11" s="447">
        <v>6737274.7199999997</v>
      </c>
      <c r="D11" s="447">
        <f t="shared" si="0"/>
        <v>18070071.52</v>
      </c>
      <c r="E11" s="447">
        <v>15435463.289999999</v>
      </c>
      <c r="F11" s="447">
        <v>15387700.26</v>
      </c>
      <c r="G11" s="500">
        <f t="shared" si="1"/>
        <v>2634608.2300000004</v>
      </c>
    </row>
    <row r="12" spans="1:7" ht="21" customHeight="1" x14ac:dyDescent="0.25">
      <c r="A12" s="287" t="s">
        <v>1918</v>
      </c>
      <c r="B12" s="447">
        <v>67375053.290000007</v>
      </c>
      <c r="C12" s="447">
        <v>71259634.689999998</v>
      </c>
      <c r="D12" s="447">
        <f t="shared" si="0"/>
        <v>138634687.98000002</v>
      </c>
      <c r="E12" s="447">
        <v>105388127.5</v>
      </c>
      <c r="F12" s="447">
        <v>102085757.91</v>
      </c>
      <c r="G12" s="500">
        <f t="shared" si="1"/>
        <v>33246560.480000019</v>
      </c>
    </row>
    <row r="13" spans="1:7" ht="21" customHeight="1" x14ac:dyDescent="0.25">
      <c r="A13" s="287"/>
      <c r="B13" s="447"/>
      <c r="C13" s="447"/>
      <c r="D13" s="447" t="str">
        <f t="shared" si="0"/>
        <v/>
      </c>
      <c r="E13" s="447"/>
      <c r="F13" s="447"/>
      <c r="G13" s="500" t="str">
        <f t="shared" si="1"/>
        <v/>
      </c>
    </row>
    <row r="14" spans="1:7" ht="21" customHeight="1" x14ac:dyDescent="0.25">
      <c r="A14" s="287"/>
      <c r="B14" s="447"/>
      <c r="C14" s="447"/>
      <c r="D14" s="447" t="str">
        <f t="shared" si="0"/>
        <v/>
      </c>
      <c r="E14" s="447"/>
      <c r="F14" s="447"/>
      <c r="G14" s="500" t="str">
        <f t="shared" si="1"/>
        <v/>
      </c>
    </row>
    <row r="15" spans="1:7" ht="21" customHeight="1" x14ac:dyDescent="0.25">
      <c r="A15" s="287"/>
      <c r="B15" s="447"/>
      <c r="C15" s="447"/>
      <c r="D15" s="447" t="str">
        <f t="shared" si="0"/>
        <v/>
      </c>
      <c r="E15" s="447"/>
      <c r="F15" s="447"/>
      <c r="G15" s="500" t="str">
        <f t="shared" si="1"/>
        <v/>
      </c>
    </row>
    <row r="16" spans="1:7" ht="21" customHeight="1" x14ac:dyDescent="0.25">
      <c r="A16" s="287"/>
      <c r="B16" s="447"/>
      <c r="C16" s="447"/>
      <c r="D16" s="447" t="str">
        <f t="shared" si="0"/>
        <v/>
      </c>
      <c r="E16" s="447"/>
      <c r="F16" s="447"/>
      <c r="G16" s="500" t="str">
        <f t="shared" si="1"/>
        <v/>
      </c>
    </row>
    <row r="17" spans="1:8" ht="21" customHeight="1" x14ac:dyDescent="0.25">
      <c r="A17" s="287"/>
      <c r="B17" s="447"/>
      <c r="C17" s="447"/>
      <c r="D17" s="447" t="str">
        <f t="shared" si="0"/>
        <v/>
      </c>
      <c r="E17" s="447"/>
      <c r="F17" s="447"/>
      <c r="G17" s="500" t="str">
        <f t="shared" si="1"/>
        <v/>
      </c>
    </row>
    <row r="18" spans="1:8" ht="21" customHeight="1" x14ac:dyDescent="0.25">
      <c r="A18" s="287"/>
      <c r="B18" s="447"/>
      <c r="C18" s="447"/>
      <c r="D18" s="447" t="str">
        <f t="shared" si="0"/>
        <v/>
      </c>
      <c r="E18" s="447"/>
      <c r="F18" s="447"/>
      <c r="G18" s="500" t="str">
        <f t="shared" si="1"/>
        <v/>
      </c>
    </row>
    <row r="19" spans="1:8" ht="21" customHeight="1" x14ac:dyDescent="0.25">
      <c r="A19" s="287"/>
      <c r="B19" s="447"/>
      <c r="C19" s="447"/>
      <c r="D19" s="447" t="str">
        <f t="shared" si="0"/>
        <v/>
      </c>
      <c r="E19" s="447"/>
      <c r="F19" s="447"/>
      <c r="G19" s="500" t="str">
        <f t="shared" si="1"/>
        <v/>
      </c>
    </row>
    <row r="20" spans="1:8" ht="21" customHeight="1" x14ac:dyDescent="0.25">
      <c r="A20" s="287"/>
      <c r="B20" s="447"/>
      <c r="C20" s="447"/>
      <c r="D20" s="447" t="str">
        <f t="shared" si="0"/>
        <v/>
      </c>
      <c r="E20" s="447"/>
      <c r="F20" s="447"/>
      <c r="G20" s="500" t="str">
        <f t="shared" si="1"/>
        <v/>
      </c>
    </row>
    <row r="21" spans="1:8" ht="21" customHeight="1" x14ac:dyDescent="0.25">
      <c r="A21" s="287"/>
      <c r="B21" s="447"/>
      <c r="C21" s="447"/>
      <c r="D21" s="447" t="str">
        <f t="shared" si="0"/>
        <v/>
      </c>
      <c r="E21" s="447"/>
      <c r="F21" s="447"/>
      <c r="G21" s="500" t="str">
        <f t="shared" si="1"/>
        <v/>
      </c>
    </row>
    <row r="22" spans="1:8" ht="21" customHeight="1" x14ac:dyDescent="0.25">
      <c r="A22" s="287"/>
      <c r="B22" s="447"/>
      <c r="C22" s="447"/>
      <c r="D22" s="447" t="str">
        <f t="shared" si="0"/>
        <v/>
      </c>
      <c r="E22" s="447"/>
      <c r="F22" s="447"/>
      <c r="G22" s="500" t="str">
        <f t="shared" si="1"/>
        <v/>
      </c>
    </row>
    <row r="23" spans="1:8" ht="21" customHeight="1" x14ac:dyDescent="0.25">
      <c r="A23" s="287"/>
      <c r="B23" s="447"/>
      <c r="C23" s="447"/>
      <c r="D23" s="447" t="str">
        <f t="shared" si="0"/>
        <v/>
      </c>
      <c r="E23" s="447"/>
      <c r="F23" s="447"/>
      <c r="G23" s="500" t="str">
        <f t="shared" si="1"/>
        <v/>
      </c>
    </row>
    <row r="24" spans="1:8" ht="21" customHeight="1" x14ac:dyDescent="0.25">
      <c r="A24" s="287"/>
      <c r="B24" s="447"/>
      <c r="C24" s="447"/>
      <c r="D24" s="447" t="str">
        <f t="shared" si="0"/>
        <v/>
      </c>
      <c r="E24" s="447"/>
      <c r="F24" s="447"/>
      <c r="G24" s="500" t="str">
        <f t="shared" si="1"/>
        <v/>
      </c>
    </row>
    <row r="25" spans="1:8" ht="21" customHeight="1" x14ac:dyDescent="0.25">
      <c r="A25" s="287"/>
      <c r="B25" s="447"/>
      <c r="C25" s="447"/>
      <c r="D25" s="447" t="str">
        <f t="shared" si="0"/>
        <v/>
      </c>
      <c r="E25" s="447"/>
      <c r="F25" s="447"/>
      <c r="G25" s="500" t="str">
        <f t="shared" si="1"/>
        <v/>
      </c>
    </row>
    <row r="26" spans="1:8" ht="21" customHeight="1" x14ac:dyDescent="0.25">
      <c r="A26" s="287"/>
      <c r="B26" s="447"/>
      <c r="C26" s="447"/>
      <c r="D26" s="447" t="str">
        <f t="shared" si="0"/>
        <v/>
      </c>
      <c r="E26" s="447"/>
      <c r="F26" s="447"/>
      <c r="G26" s="500" t="str">
        <f t="shared" si="1"/>
        <v/>
      </c>
    </row>
    <row r="27" spans="1:8" ht="21" customHeight="1" x14ac:dyDescent="0.25">
      <c r="A27" s="287"/>
      <c r="B27" s="447"/>
      <c r="C27" s="447"/>
      <c r="D27" s="447" t="str">
        <f t="shared" si="0"/>
        <v/>
      </c>
      <c r="E27" s="447"/>
      <c r="F27" s="447"/>
      <c r="G27" s="500" t="str">
        <f t="shared" si="1"/>
        <v/>
      </c>
    </row>
    <row r="28" spans="1:8" ht="21" customHeight="1" x14ac:dyDescent="0.25">
      <c r="A28" s="287"/>
      <c r="B28" s="447"/>
      <c r="C28" s="447"/>
      <c r="D28" s="447" t="str">
        <f t="shared" si="0"/>
        <v/>
      </c>
      <c r="E28" s="447"/>
      <c r="F28" s="447"/>
      <c r="G28" s="500" t="str">
        <f t="shared" si="1"/>
        <v/>
      </c>
    </row>
    <row r="29" spans="1:8" ht="21" customHeight="1" x14ac:dyDescent="0.25">
      <c r="A29" s="287"/>
      <c r="B29" s="447"/>
      <c r="C29" s="447"/>
      <c r="D29" s="447" t="str">
        <f t="shared" si="0"/>
        <v/>
      </c>
      <c r="E29" s="447"/>
      <c r="F29" s="447"/>
      <c r="G29" s="500" t="str">
        <f t="shared" si="1"/>
        <v/>
      </c>
    </row>
    <row r="30" spans="1:8" ht="21" customHeight="1" thickBot="1" x14ac:dyDescent="0.3">
      <c r="A30" s="287"/>
      <c r="B30" s="447"/>
      <c r="C30" s="447"/>
      <c r="D30" s="447" t="str">
        <f t="shared" si="0"/>
        <v/>
      </c>
      <c r="E30" s="447"/>
      <c r="F30" s="447"/>
      <c r="G30" s="500" t="str">
        <f t="shared" si="1"/>
        <v/>
      </c>
    </row>
    <row r="31" spans="1:8" ht="21" customHeight="1" thickBot="1" x14ac:dyDescent="0.3">
      <c r="A31" s="288" t="s">
        <v>558</v>
      </c>
      <c r="B31" s="441">
        <f>SUM(B8:B30)</f>
        <v>289232158.991</v>
      </c>
      <c r="C31" s="441">
        <f>SUM(C8:C30)</f>
        <v>91718724.019999996</v>
      </c>
      <c r="D31" s="441">
        <f>IF($A31="","",B31+C31)</f>
        <v>380950883.01099998</v>
      </c>
      <c r="E31" s="441">
        <f>SUM(E8:E30)</f>
        <v>214697402.65000001</v>
      </c>
      <c r="F31" s="441">
        <f>SUM(F8:F30)</f>
        <v>203886919.09999999</v>
      </c>
      <c r="G31" s="442">
        <f>IF($A31="","",D31-E31)</f>
        <v>166253480.36099997</v>
      </c>
      <c r="H31" s="273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73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73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73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73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73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6699"/>
  </sheetPr>
  <dimension ref="A1:H35"/>
  <sheetViews>
    <sheetView view="pageBreakPreview" zoomScaleNormal="100" zoomScaleSheetLayoutView="100" workbookViewId="0">
      <selection activeCell="C13" sqref="C13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05" customFormat="1" ht="15.75" x14ac:dyDescent="0.2">
      <c r="A1" s="1239" t="str">
        <f>'ETCA-I-01'!A1:G1</f>
        <v xml:space="preserve">Nombre de la Entidad </v>
      </c>
      <c r="B1" s="1240"/>
      <c r="C1" s="1240"/>
      <c r="D1" s="1240"/>
      <c r="E1" s="1240"/>
      <c r="F1" s="1240"/>
      <c r="G1" s="1241"/>
    </row>
    <row r="2" spans="1:7" s="705" customFormat="1" ht="12.75" x14ac:dyDescent="0.2">
      <c r="A2" s="1242" t="s">
        <v>559</v>
      </c>
      <c r="B2" s="1243"/>
      <c r="C2" s="1243"/>
      <c r="D2" s="1243"/>
      <c r="E2" s="1243"/>
      <c r="F2" s="1243"/>
      <c r="G2" s="1244"/>
    </row>
    <row r="3" spans="1:7" s="705" customFormat="1" ht="12.75" x14ac:dyDescent="0.2">
      <c r="A3" s="1242" t="s">
        <v>660</v>
      </c>
      <c r="B3" s="1243"/>
      <c r="C3" s="1243"/>
      <c r="D3" s="1243"/>
      <c r="E3" s="1243"/>
      <c r="F3" s="1243"/>
      <c r="G3" s="1244"/>
    </row>
    <row r="4" spans="1:7" s="705" customFormat="1" ht="12.75" x14ac:dyDescent="0.2">
      <c r="A4" s="1242" t="str">
        <f>'ETCA-I-03'!A3:D3</f>
        <v>Del 01 de Enero al 31 de Diciembre de 2020</v>
      </c>
      <c r="B4" s="1243"/>
      <c r="C4" s="1243"/>
      <c r="D4" s="1243"/>
      <c r="E4" s="1243"/>
      <c r="F4" s="1243"/>
      <c r="G4" s="1244"/>
    </row>
    <row r="5" spans="1:7" s="705" customFormat="1" ht="20.25" customHeight="1" thickBot="1" x14ac:dyDescent="0.25">
      <c r="A5" s="1245" t="s">
        <v>84</v>
      </c>
      <c r="B5" s="1246"/>
      <c r="C5" s="1246"/>
      <c r="D5" s="1246"/>
      <c r="E5" s="1246"/>
      <c r="F5" s="1246"/>
      <c r="G5" s="1247"/>
    </row>
    <row r="6" spans="1:7" s="705" customFormat="1" ht="13.5" thickBot="1" x14ac:dyDescent="0.25">
      <c r="A6" s="1234" t="s">
        <v>85</v>
      </c>
      <c r="B6" s="1236" t="s">
        <v>561</v>
      </c>
      <c r="C6" s="1237"/>
      <c r="D6" s="1237"/>
      <c r="E6" s="1237"/>
      <c r="F6" s="1238"/>
      <c r="G6" s="1234" t="s">
        <v>562</v>
      </c>
    </row>
    <row r="7" spans="1:7" s="705" customFormat="1" ht="26.25" thickBot="1" x14ac:dyDescent="0.25">
      <c r="A7" s="1235"/>
      <c r="B7" s="770" t="s">
        <v>563</v>
      </c>
      <c r="C7" s="770" t="s">
        <v>432</v>
      </c>
      <c r="D7" s="770" t="s">
        <v>433</v>
      </c>
      <c r="E7" s="770" t="s">
        <v>434</v>
      </c>
      <c r="F7" s="770" t="s">
        <v>661</v>
      </c>
      <c r="G7" s="1235"/>
    </row>
    <row r="8" spans="1:7" s="503" customFormat="1" ht="12.75" x14ac:dyDescent="0.2">
      <c r="A8" s="587" t="s">
        <v>662</v>
      </c>
      <c r="B8" s="703"/>
      <c r="C8" s="703"/>
      <c r="D8" s="703"/>
      <c r="E8" s="703"/>
      <c r="F8" s="703"/>
      <c r="G8" s="703"/>
    </row>
    <row r="9" spans="1:7" s="503" customFormat="1" ht="12.75" x14ac:dyDescent="0.2">
      <c r="A9" s="587" t="s">
        <v>663</v>
      </c>
      <c r="B9" s="677">
        <f>SUM(B10:B17)</f>
        <v>289232158.991</v>
      </c>
      <c r="C9" s="677">
        <f t="shared" ref="C9:G9" si="0">SUM(C10:C17)</f>
        <v>91718724.019999996</v>
      </c>
      <c r="D9" s="677">
        <f t="shared" si="0"/>
        <v>380950883.01100004</v>
      </c>
      <c r="E9" s="677">
        <f t="shared" si="0"/>
        <v>214697402.65000001</v>
      </c>
      <c r="F9" s="677">
        <f t="shared" si="0"/>
        <v>203886919.09999999</v>
      </c>
      <c r="G9" s="677">
        <f t="shared" si="0"/>
        <v>166253480.361</v>
      </c>
    </row>
    <row r="10" spans="1:7" s="503" customFormat="1" ht="13.5" x14ac:dyDescent="0.2">
      <c r="A10" s="287" t="s">
        <v>1914</v>
      </c>
      <c r="B10" s="677">
        <f>+'ETCA-II-07'!B8</f>
        <v>5710002.0010000002</v>
      </c>
      <c r="C10" s="677">
        <f>+'ETCA-II-07'!C8</f>
        <v>2685047.12</v>
      </c>
      <c r="D10" s="677">
        <f>B10+C10</f>
        <v>8395049.1209999993</v>
      </c>
      <c r="E10" s="677">
        <f>+'ETCA-II-07'!E8</f>
        <v>5913728.9400000004</v>
      </c>
      <c r="F10" s="677">
        <f>+'ETCA-II-07'!F8</f>
        <v>5836928.4299999997</v>
      </c>
      <c r="G10" s="677">
        <f>+D10-E10</f>
        <v>2481320.1809999989</v>
      </c>
    </row>
    <row r="11" spans="1:7" s="503" customFormat="1" ht="27" x14ac:dyDescent="0.2">
      <c r="A11" s="287" t="s">
        <v>1915</v>
      </c>
      <c r="B11" s="677">
        <f>+'ETCA-II-07'!B9</f>
        <v>194928505.03</v>
      </c>
      <c r="C11" s="677">
        <f>+'ETCA-II-07'!C9</f>
        <v>6834696.5999999996</v>
      </c>
      <c r="D11" s="677">
        <f t="shared" ref="D11:D17" si="1">B11+C11</f>
        <v>201763201.63</v>
      </c>
      <c r="E11" s="677">
        <f>+'ETCA-II-07'!E9</f>
        <v>75794213.299999997</v>
      </c>
      <c r="F11" s="677">
        <f>+'ETCA-II-07'!F9</f>
        <v>68637275.299999997</v>
      </c>
      <c r="G11" s="677">
        <f t="shared" ref="G11:G17" si="2">+D11-E11</f>
        <v>125968988.33</v>
      </c>
    </row>
    <row r="12" spans="1:7" s="503" customFormat="1" ht="27" x14ac:dyDescent="0.2">
      <c r="A12" s="287" t="s">
        <v>1916</v>
      </c>
      <c r="B12" s="677">
        <f>+'ETCA-II-07'!B10</f>
        <v>9885801.8699999992</v>
      </c>
      <c r="C12" s="677">
        <f>+'ETCA-II-07'!C10</f>
        <v>4202070.8899999997</v>
      </c>
      <c r="D12" s="677">
        <f t="shared" si="1"/>
        <v>14087872.759999998</v>
      </c>
      <c r="E12" s="677">
        <f>+'ETCA-II-07'!E10</f>
        <v>12165869.619999999</v>
      </c>
      <c r="F12" s="677">
        <f>+'ETCA-II-07'!F10</f>
        <v>11939257.199999999</v>
      </c>
      <c r="G12" s="677">
        <f t="shared" si="2"/>
        <v>1922003.1399999987</v>
      </c>
    </row>
    <row r="13" spans="1:7" s="503" customFormat="1" ht="13.5" x14ac:dyDescent="0.2">
      <c r="A13" s="287" t="s">
        <v>1917</v>
      </c>
      <c r="B13" s="677">
        <f>+'ETCA-II-07'!B11</f>
        <v>11332796.800000001</v>
      </c>
      <c r="C13" s="677">
        <f>+'ETCA-II-07'!C11</f>
        <v>6737274.7199999997</v>
      </c>
      <c r="D13" s="677">
        <f t="shared" si="1"/>
        <v>18070071.52</v>
      </c>
      <c r="E13" s="677">
        <f>+'ETCA-II-07'!E11</f>
        <v>15435463.289999999</v>
      </c>
      <c r="F13" s="677">
        <f>+'ETCA-II-07'!F11</f>
        <v>15387700.26</v>
      </c>
      <c r="G13" s="677">
        <f t="shared" si="2"/>
        <v>2634608.2300000004</v>
      </c>
    </row>
    <row r="14" spans="1:7" s="503" customFormat="1" ht="27" x14ac:dyDescent="0.2">
      <c r="A14" s="287" t="s">
        <v>1918</v>
      </c>
      <c r="B14" s="677">
        <f>+'ETCA-II-07'!B12</f>
        <v>67375053.290000007</v>
      </c>
      <c r="C14" s="677">
        <f>+'ETCA-II-07'!C12</f>
        <v>71259634.689999998</v>
      </c>
      <c r="D14" s="677">
        <f t="shared" si="1"/>
        <v>138634687.98000002</v>
      </c>
      <c r="E14" s="677">
        <f>+'ETCA-II-07'!E12</f>
        <v>105388127.5</v>
      </c>
      <c r="F14" s="677">
        <f>+'ETCA-II-07'!F12</f>
        <v>102085757.91</v>
      </c>
      <c r="G14" s="677">
        <f t="shared" si="2"/>
        <v>33246560.480000019</v>
      </c>
    </row>
    <row r="15" spans="1:7" s="503" customFormat="1" ht="12.75" x14ac:dyDescent="0.2">
      <c r="A15" s="588"/>
      <c r="B15" s="677"/>
      <c r="C15" s="677"/>
      <c r="D15" s="677">
        <f t="shared" si="1"/>
        <v>0</v>
      </c>
      <c r="E15" s="677"/>
      <c r="F15" s="677"/>
      <c r="G15" s="677">
        <f t="shared" si="2"/>
        <v>0</v>
      </c>
    </row>
    <row r="16" spans="1:7" s="503" customFormat="1" ht="12.75" x14ac:dyDescent="0.2">
      <c r="A16" s="588"/>
      <c r="B16" s="677"/>
      <c r="C16" s="677"/>
      <c r="D16" s="677">
        <f t="shared" si="1"/>
        <v>0</v>
      </c>
      <c r="E16" s="677"/>
      <c r="F16" s="677"/>
      <c r="G16" s="677">
        <f t="shared" si="2"/>
        <v>0</v>
      </c>
    </row>
    <row r="17" spans="1:8" s="503" customFormat="1" ht="12.75" x14ac:dyDescent="0.2">
      <c r="A17" s="588"/>
      <c r="B17" s="677"/>
      <c r="C17" s="677"/>
      <c r="D17" s="677">
        <f t="shared" si="1"/>
        <v>0</v>
      </c>
      <c r="E17" s="677"/>
      <c r="F17" s="677"/>
      <c r="G17" s="677">
        <f t="shared" si="2"/>
        <v>0</v>
      </c>
    </row>
    <row r="18" spans="1:8" s="503" customFormat="1" ht="12.75" x14ac:dyDescent="0.2">
      <c r="A18" s="588"/>
      <c r="B18" s="677"/>
      <c r="C18" s="677"/>
      <c r="D18" s="677"/>
      <c r="E18" s="677"/>
      <c r="F18" s="677"/>
      <c r="G18" s="677"/>
    </row>
    <row r="19" spans="1:8" s="503" customFormat="1" ht="12.75" x14ac:dyDescent="0.2">
      <c r="A19" s="596" t="s">
        <v>672</v>
      </c>
      <c r="B19" s="677"/>
      <c r="C19" s="677"/>
      <c r="D19" s="677"/>
      <c r="E19" s="677"/>
      <c r="F19" s="677"/>
      <c r="G19" s="677"/>
    </row>
    <row r="20" spans="1:8" s="503" customFormat="1" ht="12.75" x14ac:dyDescent="0.2">
      <c r="A20" s="596" t="s">
        <v>673</v>
      </c>
      <c r="B20" s="677">
        <f>SUM(B21:B28)</f>
        <v>0</v>
      </c>
      <c r="C20" s="677">
        <f t="shared" ref="C20:G20" si="3">SUM(C21:C28)</f>
        <v>0</v>
      </c>
      <c r="D20" s="677">
        <f t="shared" si="3"/>
        <v>0</v>
      </c>
      <c r="E20" s="677">
        <f t="shared" si="3"/>
        <v>0</v>
      </c>
      <c r="F20" s="677">
        <f t="shared" si="3"/>
        <v>0</v>
      </c>
      <c r="G20" s="677">
        <f t="shared" si="3"/>
        <v>0</v>
      </c>
    </row>
    <row r="21" spans="1:8" s="503" customFormat="1" ht="12.75" x14ac:dyDescent="0.2">
      <c r="A21" s="588" t="s">
        <v>664</v>
      </c>
      <c r="B21" s="677"/>
      <c r="C21" s="677"/>
      <c r="D21" s="677">
        <f t="shared" ref="D21:D28" si="4">B21+C21</f>
        <v>0</v>
      </c>
      <c r="E21" s="677"/>
      <c r="F21" s="677"/>
      <c r="G21" s="677">
        <f>+D21-E21</f>
        <v>0</v>
      </c>
    </row>
    <row r="22" spans="1:8" s="503" customFormat="1" ht="12.75" x14ac:dyDescent="0.2">
      <c r="A22" s="588" t="s">
        <v>665</v>
      </c>
      <c r="B22" s="677"/>
      <c r="C22" s="677"/>
      <c r="D22" s="677">
        <f t="shared" si="4"/>
        <v>0</v>
      </c>
      <c r="E22" s="677"/>
      <c r="F22" s="677"/>
      <c r="G22" s="677">
        <f t="shared" ref="G22:G28" si="5">+D22-E22</f>
        <v>0</v>
      </c>
    </row>
    <row r="23" spans="1:8" s="503" customFormat="1" ht="12.75" x14ac:dyDescent="0.2">
      <c r="A23" s="588" t="s">
        <v>666</v>
      </c>
      <c r="B23" s="677"/>
      <c r="C23" s="677"/>
      <c r="D23" s="677">
        <f t="shared" si="4"/>
        <v>0</v>
      </c>
      <c r="E23" s="677"/>
      <c r="F23" s="677"/>
      <c r="G23" s="677">
        <f t="shared" si="5"/>
        <v>0</v>
      </c>
    </row>
    <row r="24" spans="1:8" s="503" customFormat="1" ht="12.75" x14ac:dyDescent="0.2">
      <c r="A24" s="588" t="s">
        <v>667</v>
      </c>
      <c r="B24" s="677"/>
      <c r="C24" s="677"/>
      <c r="D24" s="677">
        <f t="shared" si="4"/>
        <v>0</v>
      </c>
      <c r="E24" s="677"/>
      <c r="F24" s="677"/>
      <c r="G24" s="677">
        <f t="shared" si="5"/>
        <v>0</v>
      </c>
    </row>
    <row r="25" spans="1:8" s="503" customFormat="1" ht="12.75" x14ac:dyDescent="0.2">
      <c r="A25" s="588" t="s">
        <v>668</v>
      </c>
      <c r="B25" s="677"/>
      <c r="C25" s="677"/>
      <c r="D25" s="677">
        <f t="shared" si="4"/>
        <v>0</v>
      </c>
      <c r="E25" s="677"/>
      <c r="F25" s="677"/>
      <c r="G25" s="677">
        <f t="shared" si="5"/>
        <v>0</v>
      </c>
    </row>
    <row r="26" spans="1:8" s="503" customFormat="1" ht="12.75" x14ac:dyDescent="0.2">
      <c r="A26" s="588" t="s">
        <v>669</v>
      </c>
      <c r="B26" s="677"/>
      <c r="C26" s="677"/>
      <c r="D26" s="677">
        <f t="shared" si="4"/>
        <v>0</v>
      </c>
      <c r="E26" s="677"/>
      <c r="F26" s="677"/>
      <c r="G26" s="677">
        <f t="shared" si="5"/>
        <v>0</v>
      </c>
    </row>
    <row r="27" spans="1:8" s="503" customFormat="1" ht="12.75" x14ac:dyDescent="0.2">
      <c r="A27" s="588" t="s">
        <v>670</v>
      </c>
      <c r="B27" s="677"/>
      <c r="C27" s="677"/>
      <c r="D27" s="677">
        <f t="shared" si="4"/>
        <v>0</v>
      </c>
      <c r="E27" s="677"/>
      <c r="F27" s="677"/>
      <c r="G27" s="677">
        <f t="shared" si="5"/>
        <v>0</v>
      </c>
    </row>
    <row r="28" spans="1:8" s="503" customFormat="1" ht="12.75" x14ac:dyDescent="0.2">
      <c r="A28" s="588" t="s">
        <v>671</v>
      </c>
      <c r="B28" s="677"/>
      <c r="C28" s="677"/>
      <c r="D28" s="677">
        <f t="shared" si="4"/>
        <v>0</v>
      </c>
      <c r="E28" s="677"/>
      <c r="F28" s="677"/>
      <c r="G28" s="677">
        <f t="shared" si="5"/>
        <v>0</v>
      </c>
    </row>
    <row r="29" spans="1:8" s="503" customFormat="1" ht="12.75" x14ac:dyDescent="0.2">
      <c r="A29" s="676"/>
      <c r="B29" s="677"/>
      <c r="C29" s="677"/>
      <c r="D29" s="677"/>
      <c r="E29" s="677"/>
      <c r="F29" s="677"/>
      <c r="G29" s="677"/>
    </row>
    <row r="30" spans="1:8" s="503" customFormat="1" ht="12.75" x14ac:dyDescent="0.2">
      <c r="A30" s="587" t="s">
        <v>642</v>
      </c>
      <c r="B30" s="677">
        <f t="shared" ref="B30:G30" si="6">+B9+B20</f>
        <v>289232158.991</v>
      </c>
      <c r="C30" s="677">
        <f t="shared" si="6"/>
        <v>91718724.019999996</v>
      </c>
      <c r="D30" s="677">
        <f t="shared" si="6"/>
        <v>380950883.01100004</v>
      </c>
      <c r="E30" s="677">
        <f t="shared" si="6"/>
        <v>214697402.65000001</v>
      </c>
      <c r="F30" s="677">
        <f t="shared" si="6"/>
        <v>203886919.09999999</v>
      </c>
      <c r="G30" s="677">
        <f t="shared" si="6"/>
        <v>166253480.361</v>
      </c>
      <c r="H30" s="704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60"/>
      <c r="B31" s="662"/>
      <c r="C31" s="662"/>
      <c r="D31" s="662"/>
      <c r="E31" s="662"/>
      <c r="F31" s="662"/>
      <c r="G31" s="662"/>
      <c r="H31" s="497" t="str">
        <f>IF((C30-'ETCA-II-07'!C31)&gt;0.9,"ERROR!!!!! EL MONTO NO COINCIDE CON LO REPORTADO EN EL FORMATO ETCA-II-07 EN EL TOTAL DEL GASTO","")</f>
        <v/>
      </c>
    </row>
    <row r="32" spans="1:8" x14ac:dyDescent="0.25">
      <c r="H32" s="497" t="str">
        <f>IF((D30-'ETCA-II-07'!D31)&gt;0.9,"ERROR!!!!! EL MONTO NO COINCIDE CON LO REPORTADO EN EL FORMATO ETCA-II-07 EN EL TOTAL DEL GASTO","")</f>
        <v/>
      </c>
    </row>
    <row r="33" spans="8:8" x14ac:dyDescent="0.25">
      <c r="H33" s="497" t="str">
        <f>IF((D30-'ETCA-II-07'!D31)&gt;0.9,"ERROR!!!!! EL MONTO NO COINCIDE CON LO REPORTADO EN EL FORMATO ETCA-II-07 EN EL TOTAL DEL GASTO","")</f>
        <v/>
      </c>
    </row>
    <row r="34" spans="8:8" x14ac:dyDescent="0.25">
      <c r="H34" s="497" t="str">
        <f>IF((F30-'ETCA-II-07'!F31)&gt;0.9,"ERROR!!!!! EL MONTO NO COINCIDE CON LO REPORTADO EN EL FORMATO ETCA-II-07 EN EL TOTAL DEL GASTO","")</f>
        <v/>
      </c>
    </row>
    <row r="35" spans="8:8" x14ac:dyDescent="0.25">
      <c r="H35" s="497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6699"/>
    <pageSetUpPr fitToPage="1"/>
  </sheetPr>
  <dimension ref="A1:H21"/>
  <sheetViews>
    <sheetView view="pageBreakPreview" zoomScaleNormal="100" zoomScaleSheetLayoutView="100" workbookViewId="0">
      <selection activeCell="F10" sqref="F10"/>
    </sheetView>
  </sheetViews>
  <sheetFormatPr baseColWidth="10" defaultColWidth="11.28515625" defaultRowHeight="16.5" x14ac:dyDescent="0.25"/>
  <cols>
    <col min="1" max="1" width="39.85546875" style="270" customWidth="1"/>
    <col min="2" max="7" width="13.7109375" style="270" customWidth="1"/>
    <col min="8" max="16384" width="11.28515625" style="270"/>
  </cols>
  <sheetData>
    <row r="1" spans="1:8" x14ac:dyDescent="0.25">
      <c r="A1" s="1075" t="str">
        <f>'ETCA-I-01'!A1:G1</f>
        <v xml:space="preserve">Nombre de la Entidad </v>
      </c>
      <c r="B1" s="1075"/>
      <c r="C1" s="1075"/>
      <c r="D1" s="1075"/>
      <c r="E1" s="1075"/>
      <c r="F1" s="1075"/>
      <c r="G1" s="1075"/>
    </row>
    <row r="2" spans="1:8" s="272" customFormat="1" x14ac:dyDescent="0.25">
      <c r="A2" s="1075" t="s">
        <v>499</v>
      </c>
      <c r="B2" s="1075"/>
      <c r="C2" s="1075"/>
      <c r="D2" s="1075"/>
      <c r="E2" s="1075"/>
      <c r="F2" s="1075"/>
      <c r="G2" s="1075"/>
    </row>
    <row r="3" spans="1:8" s="272" customFormat="1" x14ac:dyDescent="0.25">
      <c r="A3" s="1250" t="s">
        <v>674</v>
      </c>
      <c r="B3" s="1250"/>
      <c r="C3" s="1250"/>
      <c r="D3" s="1250"/>
      <c r="E3" s="1250"/>
      <c r="F3" s="1250"/>
      <c r="G3" s="1250"/>
    </row>
    <row r="4" spans="1:8" s="272" customFormat="1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8" s="272" customFormat="1" ht="17.25" thickBot="1" x14ac:dyDescent="0.3">
      <c r="A5" s="1207" t="s">
        <v>1023</v>
      </c>
      <c r="B5" s="1207"/>
      <c r="C5" s="1207"/>
      <c r="D5" s="1207"/>
      <c r="E5" s="1207"/>
      <c r="F5" s="47"/>
      <c r="G5" s="414"/>
    </row>
    <row r="6" spans="1:8" s="283" customFormat="1" ht="53.25" customHeight="1" x14ac:dyDescent="0.25">
      <c r="A6" s="1248" t="s">
        <v>674</v>
      </c>
      <c r="B6" s="290" t="s">
        <v>502</v>
      </c>
      <c r="C6" s="290" t="s">
        <v>432</v>
      </c>
      <c r="D6" s="290" t="s">
        <v>503</v>
      </c>
      <c r="E6" s="290" t="s">
        <v>504</v>
      </c>
      <c r="F6" s="290" t="s">
        <v>505</v>
      </c>
      <c r="G6" s="291" t="s">
        <v>506</v>
      </c>
    </row>
    <row r="7" spans="1:8" s="289" customFormat="1" ht="15.75" customHeight="1" thickBot="1" x14ac:dyDescent="0.3">
      <c r="A7" s="1249"/>
      <c r="B7" s="284" t="s">
        <v>412</v>
      </c>
      <c r="C7" s="284" t="s">
        <v>413</v>
      </c>
      <c r="D7" s="284" t="s">
        <v>507</v>
      </c>
      <c r="E7" s="284" t="s">
        <v>415</v>
      </c>
      <c r="F7" s="284" t="s">
        <v>416</v>
      </c>
      <c r="G7" s="285" t="s">
        <v>508</v>
      </c>
    </row>
    <row r="8" spans="1:8" ht="30" customHeight="1" x14ac:dyDescent="0.25">
      <c r="A8" s="502"/>
      <c r="B8" s="293"/>
      <c r="C8" s="293"/>
      <c r="D8" s="293"/>
      <c r="E8" s="293"/>
      <c r="F8" s="293"/>
      <c r="G8" s="294"/>
    </row>
    <row r="9" spans="1:8" ht="30" customHeight="1" x14ac:dyDescent="0.25">
      <c r="A9" s="279" t="s">
        <v>675</v>
      </c>
      <c r="B9" s="435">
        <f>+'ETCA-II-08'!B30</f>
        <v>289232158.991</v>
      </c>
      <c r="C9" s="435">
        <f>+'ETCA-II-08'!C30</f>
        <v>91718724.019999996</v>
      </c>
      <c r="D9" s="436">
        <f>B9+C9</f>
        <v>380950883.01099998</v>
      </c>
      <c r="E9" s="435">
        <f>+'ETCA-II-08'!E30</f>
        <v>214697402.65000001</v>
      </c>
      <c r="F9" s="435">
        <f>+'ETCA-II-08'!F30</f>
        <v>203886919.09999999</v>
      </c>
      <c r="G9" s="437">
        <f>D9-E9</f>
        <v>166253480.36099997</v>
      </c>
    </row>
    <row r="10" spans="1:8" ht="30" customHeight="1" x14ac:dyDescent="0.25">
      <c r="A10" s="279" t="s">
        <v>676</v>
      </c>
      <c r="B10" s="435"/>
      <c r="C10" s="435"/>
      <c r="D10" s="436">
        <f>B10+C10</f>
        <v>0</v>
      </c>
      <c r="E10" s="435"/>
      <c r="F10" s="435"/>
      <c r="G10" s="437">
        <f>D10-E10</f>
        <v>0</v>
      </c>
    </row>
    <row r="11" spans="1:8" ht="30" customHeight="1" x14ac:dyDescent="0.25">
      <c r="A11" s="279" t="s">
        <v>677</v>
      </c>
      <c r="B11" s="435"/>
      <c r="C11" s="435"/>
      <c r="D11" s="436">
        <f>B11+C11</f>
        <v>0</v>
      </c>
      <c r="E11" s="435"/>
      <c r="F11" s="435"/>
      <c r="G11" s="437">
        <f>D11-E11</f>
        <v>0</v>
      </c>
    </row>
    <row r="12" spans="1:8" ht="30" customHeight="1" x14ac:dyDescent="0.25">
      <c r="A12" s="279" t="s">
        <v>678</v>
      </c>
      <c r="B12" s="435"/>
      <c r="C12" s="435"/>
      <c r="D12" s="436">
        <f>B12+C12</f>
        <v>0</v>
      </c>
      <c r="E12" s="435"/>
      <c r="F12" s="435"/>
      <c r="G12" s="437">
        <f>D12-E12</f>
        <v>0</v>
      </c>
    </row>
    <row r="13" spans="1:8" ht="30" customHeight="1" thickBot="1" x14ac:dyDescent="0.3">
      <c r="A13" s="501"/>
      <c r="B13" s="443"/>
      <c r="C13" s="443"/>
      <c r="D13" s="443"/>
      <c r="E13" s="443"/>
      <c r="F13" s="443"/>
      <c r="G13" s="444"/>
    </row>
    <row r="14" spans="1:8" s="283" customFormat="1" ht="30" customHeight="1" thickBot="1" x14ac:dyDescent="0.3">
      <c r="A14" s="769" t="s">
        <v>558</v>
      </c>
      <c r="B14" s="445">
        <f>SUM(B9:B12)</f>
        <v>289232158.991</v>
      </c>
      <c r="C14" s="445">
        <f>SUM(C9:C12)</f>
        <v>91718724.019999996</v>
      </c>
      <c r="D14" s="445">
        <f>B14+C14</f>
        <v>380950883.01099998</v>
      </c>
      <c r="E14" s="445">
        <f>SUM(E9:E12)</f>
        <v>214697402.65000001</v>
      </c>
      <c r="F14" s="445">
        <f>SUM(F9:F12)</f>
        <v>203886919.09999999</v>
      </c>
      <c r="G14" s="446">
        <f>D14-E14</f>
        <v>166253480.36099997</v>
      </c>
      <c r="H14" s="497" t="str">
        <f>IF((B14-'ETCA II-04'!B80)&gt;0.9,"ERROR!!!!! EL MONTO NO COINCIDE CON LO REPORTADO EN EL FORMATO ETCA-II-04 EN EL TOTAL APROBADO ANUAL DEL ANALÍTICO DE EGRESOS","")</f>
        <v/>
      </c>
    </row>
    <row r="15" spans="1:8" s="283" customFormat="1" ht="30" customHeight="1" x14ac:dyDescent="0.25">
      <c r="A15" s="479"/>
      <c r="B15" s="480"/>
      <c r="C15" s="480"/>
      <c r="D15" s="480"/>
      <c r="E15" s="480"/>
      <c r="F15" s="480"/>
      <c r="G15" s="480"/>
      <c r="H15" s="497" t="str">
        <f>IF((C14-'ETCA II-04'!C80)&gt;0.9,"ERROR!!!!! EL MONTO NO COINCIDE CON LO REPORTADO EN EL FORMATO ETCA-II-04 EN EL TOTAL AMPLIACIONES/REDUCCIONES ANUAL DEL ANALÍTICO DE EGRESOS","")</f>
        <v/>
      </c>
    </row>
    <row r="16" spans="1:8" s="283" customFormat="1" ht="30" customHeight="1" x14ac:dyDescent="0.25">
      <c r="A16" s="479"/>
      <c r="B16" s="480"/>
      <c r="C16" s="480"/>
      <c r="D16" s="480"/>
      <c r="E16" s="480"/>
      <c r="F16" s="480"/>
      <c r="G16" s="480"/>
      <c r="H16" s="497" t="str">
        <f>IF((D14-'ETCA II-04'!D80)&gt;0.9,"ERROR!!!!! EL MONTO NO COINCIDE CON LO REPORTADO EN EL FORMATO ETCA-II-04 EN EL TOTAL MODIFICADO ANUAL DEL ANALÍTICO DE EGRESOS","")</f>
        <v/>
      </c>
    </row>
    <row r="17" spans="1:8" s="283" customFormat="1" ht="18" customHeight="1" x14ac:dyDescent="0.25">
      <c r="A17" s="479"/>
      <c r="B17" s="480"/>
      <c r="C17" s="480"/>
      <c r="D17" s="480"/>
      <c r="E17" s="480"/>
      <c r="F17" s="480"/>
      <c r="G17" s="480"/>
      <c r="H17" s="497" t="str">
        <f>IF((E14-'ETCA II-04'!E80)&gt;0.9,"ERROR!!!!! EL MONTO NO COINCIDE CON LO REPORTADO EN EL FORMATO ETCA-II-04 EN EL TOTAL DEVENGADO ANUAL DEL ANALÍTICO DE EGRESOS","")</f>
        <v/>
      </c>
    </row>
    <row r="18" spans="1:8" s="283" customFormat="1" ht="18" customHeight="1" x14ac:dyDescent="0.25">
      <c r="A18" s="479"/>
      <c r="B18" s="480"/>
      <c r="C18" s="480"/>
      <c r="D18" s="480"/>
      <c r="E18" s="480"/>
      <c r="F18" s="480"/>
      <c r="G18" s="480"/>
      <c r="H18" s="497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497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497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497" t="str">
        <f>IF(G14&lt;&gt;'ETCA II-04'!G80,"ERROR!!!!! EL MONTO NO COINCIDE CON LO REPORTADO EN EL FORMATO ETCA-II-04 EN EL TOTAL SUBEJERCICIO PRESENTADO EN EL ANALÍTICO DE EGRESOS","")</f>
        <v>ERROR!!!!! EL MONTO NO COINCIDE CON LO REPORTADO EN EL FORMATO ETCA-II-04 EN EL TOTAL SUBEJERCICIO PRESENTADO EN EL ANALÍTICO DE EGRESOS</v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6699"/>
    <pageSetUpPr fitToPage="1"/>
  </sheetPr>
  <dimension ref="A1:H30"/>
  <sheetViews>
    <sheetView view="pageBreakPreview" zoomScaleNormal="100" zoomScaleSheetLayoutView="100" workbookViewId="0">
      <selection activeCell="B27" sqref="B27"/>
    </sheetView>
  </sheetViews>
  <sheetFormatPr baseColWidth="10" defaultColWidth="11.28515625" defaultRowHeight="16.5" x14ac:dyDescent="0.25"/>
  <cols>
    <col min="1" max="1" width="39.85546875" style="270" customWidth="1"/>
    <col min="2" max="7" width="13.7109375" style="270" customWidth="1"/>
    <col min="8" max="16384" width="11.28515625" style="270"/>
  </cols>
  <sheetData>
    <row r="1" spans="1:7" x14ac:dyDescent="0.25">
      <c r="A1" s="1250" t="str">
        <f>'ETCA-I-01'!A1:G1</f>
        <v xml:space="preserve">Nombre de la Entidad </v>
      </c>
      <c r="B1" s="1250"/>
      <c r="C1" s="1250"/>
      <c r="D1" s="1250"/>
      <c r="E1" s="1250"/>
      <c r="F1" s="1250"/>
      <c r="G1" s="1250"/>
    </row>
    <row r="2" spans="1:7" x14ac:dyDescent="0.25">
      <c r="A2" s="1250" t="s">
        <v>499</v>
      </c>
      <c r="B2" s="1250"/>
      <c r="C2" s="1250"/>
      <c r="D2" s="1250"/>
      <c r="E2" s="1250"/>
      <c r="F2" s="1250"/>
      <c r="G2" s="1250"/>
    </row>
    <row r="3" spans="1:7" x14ac:dyDescent="0.25">
      <c r="A3" s="1250" t="s">
        <v>679</v>
      </c>
      <c r="B3" s="1250"/>
      <c r="C3" s="1250"/>
      <c r="D3" s="1250"/>
      <c r="E3" s="1250"/>
      <c r="F3" s="1250"/>
      <c r="G3" s="1250"/>
    </row>
    <row r="4" spans="1:7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7" ht="17.25" thickBot="1" x14ac:dyDescent="0.3">
      <c r="A5" s="1207" t="s">
        <v>1024</v>
      </c>
      <c r="B5" s="1207"/>
      <c r="C5" s="1207"/>
      <c r="D5" s="1207"/>
      <c r="E5" s="1207"/>
      <c r="F5" s="47"/>
      <c r="G5" s="414"/>
    </row>
    <row r="6" spans="1:7" s="276" customFormat="1" ht="40.5" x14ac:dyDescent="0.25">
      <c r="A6" s="1251" t="s">
        <v>246</v>
      </c>
      <c r="B6" s="297" t="s">
        <v>502</v>
      </c>
      <c r="C6" s="297" t="s">
        <v>432</v>
      </c>
      <c r="D6" s="297" t="s">
        <v>503</v>
      </c>
      <c r="E6" s="297" t="s">
        <v>504</v>
      </c>
      <c r="F6" s="297" t="s">
        <v>505</v>
      </c>
      <c r="G6" s="298" t="s">
        <v>506</v>
      </c>
    </row>
    <row r="7" spans="1:7" s="276" customFormat="1" ht="15.75" customHeight="1" thickBot="1" x14ac:dyDescent="0.3">
      <c r="A7" s="1252"/>
      <c r="B7" s="284" t="s">
        <v>412</v>
      </c>
      <c r="C7" s="284" t="s">
        <v>413</v>
      </c>
      <c r="D7" s="284" t="s">
        <v>507</v>
      </c>
      <c r="E7" s="284" t="s">
        <v>415</v>
      </c>
      <c r="F7" s="284" t="s">
        <v>416</v>
      </c>
      <c r="G7" s="285" t="s">
        <v>508</v>
      </c>
    </row>
    <row r="8" spans="1:7" x14ac:dyDescent="0.25">
      <c r="A8" s="292"/>
      <c r="B8" s="295"/>
      <c r="C8" s="295"/>
      <c r="D8" s="296"/>
      <c r="E8" s="295"/>
      <c r="F8" s="295"/>
      <c r="G8" s="299"/>
    </row>
    <row r="9" spans="1:7" ht="25.5" x14ac:dyDescent="0.25">
      <c r="A9" s="300" t="s">
        <v>680</v>
      </c>
      <c r="B9" s="435">
        <f>+'ETCA-II-09'!B9</f>
        <v>289232158.991</v>
      </c>
      <c r="C9" s="435">
        <f>+'ETCA-II-09'!C9</f>
        <v>91718724.019999996</v>
      </c>
      <c r="D9" s="436">
        <f>IF(A9="","",B9+C9)</f>
        <v>380950883.01099998</v>
      </c>
      <c r="E9" s="435">
        <f>+'ETCA-II-09'!E9</f>
        <v>214697402.65000001</v>
      </c>
      <c r="F9" s="435">
        <f>+'ETCA-II-09'!F9</f>
        <v>203886919.09999999</v>
      </c>
      <c r="G9" s="437">
        <f>IF(A9="","",D9-E9)</f>
        <v>166253480.36099997</v>
      </c>
    </row>
    <row r="10" spans="1:7" ht="8.25" customHeight="1" x14ac:dyDescent="0.25">
      <c r="A10" s="300"/>
      <c r="B10" s="435"/>
      <c r="C10" s="435"/>
      <c r="D10" s="436" t="str">
        <f t="shared" ref="D10:D21" si="0">IF(A10="","",B10+C10)</f>
        <v/>
      </c>
      <c r="E10" s="435"/>
      <c r="F10" s="435"/>
      <c r="G10" s="437" t="str">
        <f t="shared" ref="G10:G21" si="1">IF(A10="","",D10-E10)</f>
        <v/>
      </c>
    </row>
    <row r="11" spans="1:7" x14ac:dyDescent="0.25">
      <c r="A11" s="300" t="s">
        <v>681</v>
      </c>
      <c r="B11" s="435"/>
      <c r="C11" s="435"/>
      <c r="D11" s="436">
        <f t="shared" si="0"/>
        <v>0</v>
      </c>
      <c r="E11" s="435"/>
      <c r="F11" s="435"/>
      <c r="G11" s="437">
        <f t="shared" si="1"/>
        <v>0</v>
      </c>
    </row>
    <row r="12" spans="1:7" ht="8.25" customHeight="1" x14ac:dyDescent="0.25">
      <c r="A12" s="300"/>
      <c r="B12" s="435"/>
      <c r="C12" s="435"/>
      <c r="D12" s="436" t="str">
        <f t="shared" si="0"/>
        <v/>
      </c>
      <c r="E12" s="435"/>
      <c r="F12" s="435"/>
      <c r="G12" s="437" t="str">
        <f t="shared" si="1"/>
        <v/>
      </c>
    </row>
    <row r="13" spans="1:7" ht="25.5" x14ac:dyDescent="0.25">
      <c r="A13" s="300" t="s">
        <v>682</v>
      </c>
      <c r="B13" s="435"/>
      <c r="C13" s="435"/>
      <c r="D13" s="436">
        <f t="shared" si="0"/>
        <v>0</v>
      </c>
      <c r="E13" s="435"/>
      <c r="F13" s="435"/>
      <c r="G13" s="437">
        <f t="shared" si="1"/>
        <v>0</v>
      </c>
    </row>
    <row r="14" spans="1:7" ht="8.25" customHeight="1" x14ac:dyDescent="0.25">
      <c r="A14" s="300"/>
      <c r="B14" s="435"/>
      <c r="C14" s="435"/>
      <c r="D14" s="436" t="str">
        <f t="shared" si="0"/>
        <v/>
      </c>
      <c r="E14" s="435"/>
      <c r="F14" s="435"/>
      <c r="G14" s="437" t="str">
        <f t="shared" si="1"/>
        <v/>
      </c>
    </row>
    <row r="15" spans="1:7" ht="25.5" x14ac:dyDescent="0.25">
      <c r="A15" s="300" t="s">
        <v>683</v>
      </c>
      <c r="B15" s="435"/>
      <c r="C15" s="435"/>
      <c r="D15" s="436">
        <f t="shared" si="0"/>
        <v>0</v>
      </c>
      <c r="E15" s="435"/>
      <c r="F15" s="435"/>
      <c r="G15" s="437">
        <f t="shared" si="1"/>
        <v>0</v>
      </c>
    </row>
    <row r="16" spans="1:7" ht="8.25" customHeight="1" x14ac:dyDescent="0.25">
      <c r="A16" s="300"/>
      <c r="B16" s="435"/>
      <c r="C16" s="435"/>
      <c r="D16" s="436" t="str">
        <f t="shared" si="0"/>
        <v/>
      </c>
      <c r="E16" s="435"/>
      <c r="F16" s="435"/>
      <c r="G16" s="437" t="str">
        <f t="shared" si="1"/>
        <v/>
      </c>
    </row>
    <row r="17" spans="1:8" ht="25.5" x14ac:dyDescent="0.25">
      <c r="A17" s="300" t="s">
        <v>684</v>
      </c>
      <c r="B17" s="435"/>
      <c r="C17" s="435"/>
      <c r="D17" s="436">
        <f t="shared" si="0"/>
        <v>0</v>
      </c>
      <c r="E17" s="435"/>
      <c r="F17" s="435"/>
      <c r="G17" s="437">
        <f t="shared" si="1"/>
        <v>0</v>
      </c>
    </row>
    <row r="18" spans="1:8" ht="8.25" customHeight="1" x14ac:dyDescent="0.25">
      <c r="A18" s="300"/>
      <c r="B18" s="435"/>
      <c r="C18" s="435"/>
      <c r="D18" s="436" t="str">
        <f t="shared" si="0"/>
        <v/>
      </c>
      <c r="E18" s="435"/>
      <c r="F18" s="435"/>
      <c r="G18" s="437" t="str">
        <f t="shared" si="1"/>
        <v/>
      </c>
    </row>
    <row r="19" spans="1:8" ht="25.5" x14ac:dyDescent="0.25">
      <c r="A19" s="300" t="s">
        <v>685</v>
      </c>
      <c r="B19" s="435"/>
      <c r="C19" s="435"/>
      <c r="D19" s="436">
        <f t="shared" si="0"/>
        <v>0</v>
      </c>
      <c r="E19" s="435"/>
      <c r="F19" s="435"/>
      <c r="G19" s="437">
        <f t="shared" si="1"/>
        <v>0</v>
      </c>
    </row>
    <row r="20" spans="1:8" ht="8.25" customHeight="1" x14ac:dyDescent="0.25">
      <c r="A20" s="300"/>
      <c r="B20" s="435"/>
      <c r="C20" s="435"/>
      <c r="D20" s="436" t="str">
        <f t="shared" si="0"/>
        <v/>
      </c>
      <c r="E20" s="435"/>
      <c r="F20" s="435"/>
      <c r="G20" s="437" t="str">
        <f t="shared" si="1"/>
        <v/>
      </c>
    </row>
    <row r="21" spans="1:8" ht="26.25" thickBot="1" x14ac:dyDescent="0.3">
      <c r="A21" s="300" t="s">
        <v>686</v>
      </c>
      <c r="B21" s="435"/>
      <c r="C21" s="435"/>
      <c r="D21" s="436">
        <f t="shared" si="0"/>
        <v>0</v>
      </c>
      <c r="E21" s="435"/>
      <c r="F21" s="435"/>
      <c r="G21" s="437">
        <f t="shared" si="1"/>
        <v>0</v>
      </c>
    </row>
    <row r="22" spans="1:8" ht="24.95" customHeight="1" thickBot="1" x14ac:dyDescent="0.3">
      <c r="A22" s="288" t="s">
        <v>558</v>
      </c>
      <c r="B22" s="441">
        <f>SUM(B9:B21)</f>
        <v>289232158.991</v>
      </c>
      <c r="C22" s="441">
        <f>SUM(C9:C21)</f>
        <v>91718724.019999996</v>
      </c>
      <c r="D22" s="441">
        <f>IF(A22="","",B22+C22)</f>
        <v>380950883.01099998</v>
      </c>
      <c r="E22" s="441">
        <f>SUM(E9:E21)</f>
        <v>214697402.65000001</v>
      </c>
      <c r="F22" s="441">
        <f>SUM(F9:F21)</f>
        <v>203886919.09999999</v>
      </c>
      <c r="G22" s="442">
        <f>IF(A22="","",D22-E22)</f>
        <v>166253480.36099997</v>
      </c>
      <c r="H22" s="497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14"/>
      <c r="B23" s="515"/>
      <c r="C23" s="515"/>
      <c r="D23" s="515"/>
      <c r="E23" s="515"/>
      <c r="F23" s="515"/>
      <c r="G23" s="515"/>
      <c r="H23" s="497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81"/>
      <c r="B24" s="480"/>
      <c r="C24" s="480"/>
      <c r="D24" s="480"/>
      <c r="E24" s="480"/>
      <c r="F24" s="480"/>
      <c r="G24" s="480"/>
      <c r="H24" s="497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16"/>
      <c r="B25" s="483"/>
      <c r="C25" s="483"/>
      <c r="D25" s="484"/>
      <c r="E25" s="483"/>
      <c r="F25" s="483"/>
      <c r="G25" s="484"/>
      <c r="H25" s="497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16"/>
      <c r="B26" s="483"/>
      <c r="C26" s="483"/>
      <c r="D26" s="484"/>
      <c r="E26" s="483"/>
      <c r="F26" s="483"/>
      <c r="G26" s="484"/>
      <c r="H26" s="497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81"/>
      <c r="B27" s="480"/>
      <c r="C27" s="480"/>
      <c r="D27" s="480"/>
      <c r="E27" s="480"/>
      <c r="F27" s="480"/>
      <c r="G27" s="480"/>
      <c r="H27" s="497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83"/>
    </row>
    <row r="30" spans="1:8" x14ac:dyDescent="0.25">
      <c r="F30" s="283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6699"/>
  </sheetPr>
  <dimension ref="A1:H48"/>
  <sheetViews>
    <sheetView zoomScaleNormal="100" zoomScaleSheetLayoutView="90" workbookViewId="0">
      <selection activeCell="F22" sqref="F22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50" t="str">
        <f>'ETCA-I-01'!A1:G1</f>
        <v xml:space="preserve">Nombre de la Entidad </v>
      </c>
      <c r="B1" s="1250"/>
      <c r="C1" s="1250"/>
      <c r="D1" s="1250"/>
      <c r="E1" s="1250"/>
      <c r="F1" s="1250"/>
      <c r="G1" s="1250"/>
    </row>
    <row r="2" spans="1:7" ht="16.5" x14ac:dyDescent="0.25">
      <c r="A2" s="1250" t="s">
        <v>499</v>
      </c>
      <c r="B2" s="1250"/>
      <c r="C2" s="1250"/>
      <c r="D2" s="1250"/>
      <c r="E2" s="1250"/>
      <c r="F2" s="1250"/>
      <c r="G2" s="1250"/>
    </row>
    <row r="3" spans="1:7" ht="16.5" x14ac:dyDescent="0.25">
      <c r="A3" s="1250" t="s">
        <v>687</v>
      </c>
      <c r="B3" s="1250"/>
      <c r="C3" s="1250"/>
      <c r="D3" s="1250"/>
      <c r="E3" s="1250"/>
      <c r="F3" s="1250"/>
      <c r="G3" s="1250"/>
    </row>
    <row r="4" spans="1:7" ht="16.5" x14ac:dyDescent="0.25">
      <c r="A4" s="1076" t="str">
        <f>'ETCA-I-03'!A3:D3</f>
        <v>Del 01 de Enero al 31 de Diciembre de 2020</v>
      </c>
      <c r="B4" s="1076"/>
      <c r="C4" s="1076"/>
      <c r="D4" s="1076"/>
      <c r="E4" s="1076"/>
      <c r="F4" s="1076"/>
      <c r="G4" s="1076"/>
    </row>
    <row r="5" spans="1:7" ht="17.25" thickBot="1" x14ac:dyDescent="0.3">
      <c r="A5" s="159"/>
      <c r="B5" s="1253"/>
      <c r="C5" s="1253"/>
      <c r="D5" s="1253"/>
      <c r="E5" s="1253"/>
      <c r="F5" s="301"/>
      <c r="G5" s="415"/>
    </row>
    <row r="6" spans="1:7" ht="40.5" x14ac:dyDescent="0.25">
      <c r="A6" s="1251" t="s">
        <v>246</v>
      </c>
      <c r="B6" s="302" t="s">
        <v>502</v>
      </c>
      <c r="C6" s="302" t="s">
        <v>432</v>
      </c>
      <c r="D6" s="302" t="s">
        <v>503</v>
      </c>
      <c r="E6" s="302" t="s">
        <v>504</v>
      </c>
      <c r="F6" s="302" t="s">
        <v>505</v>
      </c>
      <c r="G6" s="303" t="s">
        <v>506</v>
      </c>
    </row>
    <row r="7" spans="1:7" ht="15.75" thickBot="1" x14ac:dyDescent="0.3">
      <c r="A7" s="1252"/>
      <c r="B7" s="304" t="s">
        <v>412</v>
      </c>
      <c r="C7" s="304" t="s">
        <v>413</v>
      </c>
      <c r="D7" s="304" t="s">
        <v>507</v>
      </c>
      <c r="E7" s="304" t="s">
        <v>415</v>
      </c>
      <c r="F7" s="304" t="s">
        <v>416</v>
      </c>
      <c r="G7" s="305" t="s">
        <v>508</v>
      </c>
    </row>
    <row r="8" spans="1:7" ht="16.5" x14ac:dyDescent="0.25">
      <c r="A8" s="306"/>
      <c r="B8" s="307"/>
      <c r="C8" s="307"/>
      <c r="D8" s="307"/>
      <c r="E8" s="307"/>
      <c r="F8" s="307"/>
      <c r="G8" s="308"/>
    </row>
    <row r="9" spans="1:7" x14ac:dyDescent="0.25">
      <c r="A9" s="432" t="s">
        <v>688</v>
      </c>
      <c r="B9" s="433">
        <f>SUM(B10:B17)</f>
        <v>0</v>
      </c>
      <c r="C9" s="433">
        <f>SUM(C10:C17)</f>
        <v>0</v>
      </c>
      <c r="D9" s="433">
        <f>IF(A9="","",B9+C9)</f>
        <v>0</v>
      </c>
      <c r="E9" s="433">
        <f>SUM(E10:E17)</f>
        <v>0</v>
      </c>
      <c r="F9" s="433">
        <f>SUM(F10:F17)</f>
        <v>0</v>
      </c>
      <c r="G9" s="434">
        <f>IF(A9="","",D9-E9)</f>
        <v>0</v>
      </c>
    </row>
    <row r="10" spans="1:7" x14ac:dyDescent="0.25">
      <c r="A10" s="279" t="s">
        <v>689</v>
      </c>
      <c r="B10" s="435"/>
      <c r="C10" s="435"/>
      <c r="D10" s="436">
        <f t="shared" ref="D10:D43" si="0">IF(A10="","",B10+C10)</f>
        <v>0</v>
      </c>
      <c r="E10" s="435"/>
      <c r="F10" s="435"/>
      <c r="G10" s="437">
        <f t="shared" ref="G10:G43" si="1">IF(A10="","",D10-E10)</f>
        <v>0</v>
      </c>
    </row>
    <row r="11" spans="1:7" x14ac:dyDescent="0.25">
      <c r="A11" s="279" t="s">
        <v>690</v>
      </c>
      <c r="B11" s="435"/>
      <c r="C11" s="435"/>
      <c r="D11" s="436">
        <f t="shared" si="0"/>
        <v>0</v>
      </c>
      <c r="E11" s="435"/>
      <c r="F11" s="435"/>
      <c r="G11" s="437">
        <f t="shared" si="1"/>
        <v>0</v>
      </c>
    </row>
    <row r="12" spans="1:7" x14ac:dyDescent="0.25">
      <c r="A12" s="279" t="s">
        <v>691</v>
      </c>
      <c r="B12" s="435"/>
      <c r="C12" s="435"/>
      <c r="D12" s="436">
        <f t="shared" si="0"/>
        <v>0</v>
      </c>
      <c r="E12" s="435"/>
      <c r="F12" s="435"/>
      <c r="G12" s="437">
        <f t="shared" si="1"/>
        <v>0</v>
      </c>
    </row>
    <row r="13" spans="1:7" x14ac:dyDescent="0.25">
      <c r="A13" s="279" t="s">
        <v>692</v>
      </c>
      <c r="B13" s="435"/>
      <c r="C13" s="435"/>
      <c r="D13" s="436">
        <f t="shared" si="0"/>
        <v>0</v>
      </c>
      <c r="E13" s="435"/>
      <c r="F13" s="435"/>
      <c r="G13" s="437">
        <f t="shared" si="1"/>
        <v>0</v>
      </c>
    </row>
    <row r="14" spans="1:7" x14ac:dyDescent="0.25">
      <c r="A14" s="279" t="s">
        <v>693</v>
      </c>
      <c r="B14" s="435"/>
      <c r="C14" s="435"/>
      <c r="D14" s="436">
        <f t="shared" si="0"/>
        <v>0</v>
      </c>
      <c r="E14" s="435"/>
      <c r="F14" s="435"/>
      <c r="G14" s="437">
        <f t="shared" si="1"/>
        <v>0</v>
      </c>
    </row>
    <row r="15" spans="1:7" x14ac:dyDescent="0.25">
      <c r="A15" s="279" t="s">
        <v>694</v>
      </c>
      <c r="B15" s="435"/>
      <c r="C15" s="435"/>
      <c r="D15" s="436">
        <f t="shared" si="0"/>
        <v>0</v>
      </c>
      <c r="E15" s="435"/>
      <c r="F15" s="435"/>
      <c r="G15" s="437">
        <f t="shared" si="1"/>
        <v>0</v>
      </c>
    </row>
    <row r="16" spans="1:7" x14ac:dyDescent="0.25">
      <c r="A16" s="279" t="s">
        <v>695</v>
      </c>
      <c r="B16" s="435"/>
      <c r="C16" s="435"/>
      <c r="D16" s="436">
        <f t="shared" si="0"/>
        <v>0</v>
      </c>
      <c r="E16" s="435"/>
      <c r="F16" s="435"/>
      <c r="G16" s="437">
        <f t="shared" si="1"/>
        <v>0</v>
      </c>
    </row>
    <row r="17" spans="1:7" x14ac:dyDescent="0.25">
      <c r="A17" s="279" t="s">
        <v>533</v>
      </c>
      <c r="B17" s="435"/>
      <c r="C17" s="435"/>
      <c r="D17" s="436">
        <f t="shared" si="0"/>
        <v>0</v>
      </c>
      <c r="E17" s="435"/>
      <c r="F17" s="435"/>
      <c r="G17" s="437">
        <f t="shared" si="1"/>
        <v>0</v>
      </c>
    </row>
    <row r="18" spans="1:7" x14ac:dyDescent="0.25">
      <c r="A18" s="292"/>
      <c r="B18" s="435"/>
      <c r="C18" s="435"/>
      <c r="D18" s="436" t="str">
        <f t="shared" si="0"/>
        <v/>
      </c>
      <c r="E18" s="435"/>
      <c r="F18" s="435"/>
      <c r="G18" s="437" t="str">
        <f t="shared" si="1"/>
        <v/>
      </c>
    </row>
    <row r="19" spans="1:7" x14ac:dyDescent="0.25">
      <c r="A19" s="432" t="s">
        <v>696</v>
      </c>
      <c r="B19" s="433">
        <f>SUM(B20:B26)</f>
        <v>289232158.991</v>
      </c>
      <c r="C19" s="433">
        <f>SUM(C20:C26)</f>
        <v>91718724.019999996</v>
      </c>
      <c r="D19" s="433">
        <f t="shared" si="0"/>
        <v>380950883.01099998</v>
      </c>
      <c r="E19" s="433">
        <f>SUM(E20:E26)</f>
        <v>214697402.65000001</v>
      </c>
      <c r="F19" s="433">
        <f>SUM(F20:F26)</f>
        <v>203886919.09999999</v>
      </c>
      <c r="G19" s="434">
        <f t="shared" si="1"/>
        <v>166253480.36099997</v>
      </c>
    </row>
    <row r="20" spans="1:7" x14ac:dyDescent="0.25">
      <c r="A20" s="279" t="s">
        <v>697</v>
      </c>
      <c r="B20" s="435"/>
      <c r="C20" s="435"/>
      <c r="D20" s="436">
        <f t="shared" si="0"/>
        <v>0</v>
      </c>
      <c r="E20" s="435"/>
      <c r="F20" s="435"/>
      <c r="G20" s="437">
        <f t="shared" si="1"/>
        <v>0</v>
      </c>
    </row>
    <row r="21" spans="1:7" x14ac:dyDescent="0.25">
      <c r="A21" s="279" t="s">
        <v>698</v>
      </c>
      <c r="B21" s="435">
        <f>+'ETCA-II-10'!B9</f>
        <v>289232158.991</v>
      </c>
      <c r="C21" s="435">
        <f>+'ETCA-II-10'!C9</f>
        <v>91718724.019999996</v>
      </c>
      <c r="D21" s="436">
        <f t="shared" si="0"/>
        <v>380950883.01099998</v>
      </c>
      <c r="E21" s="435">
        <f>+'ETCA-II-10'!E9</f>
        <v>214697402.65000001</v>
      </c>
      <c r="F21" s="435">
        <f>+'ETCA-II-10'!F9</f>
        <v>203886919.09999999</v>
      </c>
      <c r="G21" s="437">
        <f t="shared" si="1"/>
        <v>166253480.36099997</v>
      </c>
    </row>
    <row r="22" spans="1:7" x14ac:dyDescent="0.25">
      <c r="A22" s="279" t="s">
        <v>699</v>
      </c>
      <c r="B22" s="435"/>
      <c r="C22" s="435"/>
      <c r="D22" s="436">
        <f t="shared" si="0"/>
        <v>0</v>
      </c>
      <c r="E22" s="435"/>
      <c r="F22" s="435"/>
      <c r="G22" s="437">
        <f t="shared" si="1"/>
        <v>0</v>
      </c>
    </row>
    <row r="23" spans="1:7" ht="25.5" x14ac:dyDescent="0.25">
      <c r="A23" s="279" t="s">
        <v>700</v>
      </c>
      <c r="B23" s="435"/>
      <c r="C23" s="435"/>
      <c r="D23" s="436">
        <f t="shared" si="0"/>
        <v>0</v>
      </c>
      <c r="E23" s="435"/>
      <c r="F23" s="435"/>
      <c r="G23" s="437">
        <f t="shared" si="1"/>
        <v>0</v>
      </c>
    </row>
    <row r="24" spans="1:7" x14ac:dyDescent="0.25">
      <c r="A24" s="279" t="s">
        <v>701</v>
      </c>
      <c r="B24" s="435"/>
      <c r="C24" s="435"/>
      <c r="D24" s="436">
        <f t="shared" si="0"/>
        <v>0</v>
      </c>
      <c r="E24" s="435"/>
      <c r="F24" s="435"/>
      <c r="G24" s="437">
        <f t="shared" si="1"/>
        <v>0</v>
      </c>
    </row>
    <row r="25" spans="1:7" x14ac:dyDescent="0.25">
      <c r="A25" s="279" t="s">
        <v>702</v>
      </c>
      <c r="B25" s="435"/>
      <c r="C25" s="435"/>
      <c r="D25" s="436">
        <f t="shared" si="0"/>
        <v>0</v>
      </c>
      <c r="E25" s="435"/>
      <c r="F25" s="435"/>
      <c r="G25" s="437">
        <f t="shared" si="1"/>
        <v>0</v>
      </c>
    </row>
    <row r="26" spans="1:7" x14ac:dyDescent="0.25">
      <c r="A26" s="279" t="s">
        <v>703</v>
      </c>
      <c r="B26" s="435"/>
      <c r="C26" s="435"/>
      <c r="D26" s="436">
        <f t="shared" si="0"/>
        <v>0</v>
      </c>
      <c r="E26" s="435"/>
      <c r="F26" s="435"/>
      <c r="G26" s="437">
        <f t="shared" si="1"/>
        <v>0</v>
      </c>
    </row>
    <row r="27" spans="1:7" x14ac:dyDescent="0.25">
      <c r="A27" s="292"/>
      <c r="B27" s="435"/>
      <c r="C27" s="435"/>
      <c r="D27" s="436" t="str">
        <f t="shared" si="0"/>
        <v/>
      </c>
      <c r="E27" s="435"/>
      <c r="F27" s="435"/>
      <c r="G27" s="437" t="str">
        <f t="shared" si="1"/>
        <v/>
      </c>
    </row>
    <row r="28" spans="1:7" x14ac:dyDescent="0.25">
      <c r="A28" s="432" t="s">
        <v>704</v>
      </c>
      <c r="B28" s="433">
        <f>SUM(B29:B37)</f>
        <v>0</v>
      </c>
      <c r="C28" s="433">
        <f>SUM(C29:C37)</f>
        <v>0</v>
      </c>
      <c r="D28" s="433">
        <f t="shared" si="0"/>
        <v>0</v>
      </c>
      <c r="E28" s="433">
        <f>SUM(E29:E37)</f>
        <v>0</v>
      </c>
      <c r="F28" s="433">
        <f>SUM(F29:F37)</f>
        <v>0</v>
      </c>
      <c r="G28" s="434">
        <f t="shared" si="1"/>
        <v>0</v>
      </c>
    </row>
    <row r="29" spans="1:7" ht="25.5" x14ac:dyDescent="0.25">
      <c r="A29" s="279" t="s">
        <v>705</v>
      </c>
      <c r="B29" s="435"/>
      <c r="C29" s="435"/>
      <c r="D29" s="436">
        <f t="shared" si="0"/>
        <v>0</v>
      </c>
      <c r="E29" s="435"/>
      <c r="F29" s="435"/>
      <c r="G29" s="437">
        <f t="shared" si="1"/>
        <v>0</v>
      </c>
    </row>
    <row r="30" spans="1:7" x14ac:dyDescent="0.25">
      <c r="A30" s="279" t="s">
        <v>706</v>
      </c>
      <c r="B30" s="435"/>
      <c r="C30" s="435"/>
      <c r="D30" s="436">
        <f t="shared" si="0"/>
        <v>0</v>
      </c>
      <c r="E30" s="435"/>
      <c r="F30" s="435"/>
      <c r="G30" s="437">
        <f t="shared" si="1"/>
        <v>0</v>
      </c>
    </row>
    <row r="31" spans="1:7" x14ac:dyDescent="0.25">
      <c r="A31" s="279" t="s">
        <v>707</v>
      </c>
      <c r="B31" s="435"/>
      <c r="C31" s="435"/>
      <c r="D31" s="436">
        <f t="shared" si="0"/>
        <v>0</v>
      </c>
      <c r="E31" s="435"/>
      <c r="F31" s="435"/>
      <c r="G31" s="437">
        <f t="shared" si="1"/>
        <v>0</v>
      </c>
    </row>
    <row r="32" spans="1:7" x14ac:dyDescent="0.25">
      <c r="A32" s="279" t="s">
        <v>708</v>
      </c>
      <c r="B32" s="435"/>
      <c r="C32" s="435"/>
      <c r="D32" s="436">
        <f t="shared" si="0"/>
        <v>0</v>
      </c>
      <c r="E32" s="435"/>
      <c r="F32" s="435"/>
      <c r="G32" s="437">
        <f t="shared" si="1"/>
        <v>0</v>
      </c>
    </row>
    <row r="33" spans="1:8" x14ac:dyDescent="0.25">
      <c r="A33" s="279" t="s">
        <v>709</v>
      </c>
      <c r="B33" s="435"/>
      <c r="C33" s="435"/>
      <c r="D33" s="436">
        <f t="shared" si="0"/>
        <v>0</v>
      </c>
      <c r="E33" s="435"/>
      <c r="F33" s="435"/>
      <c r="G33" s="437">
        <f t="shared" si="1"/>
        <v>0</v>
      </c>
    </row>
    <row r="34" spans="1:8" x14ac:dyDescent="0.25">
      <c r="A34" s="279" t="s">
        <v>710</v>
      </c>
      <c r="B34" s="435"/>
      <c r="C34" s="435"/>
      <c r="D34" s="436">
        <f t="shared" si="0"/>
        <v>0</v>
      </c>
      <c r="E34" s="435"/>
      <c r="F34" s="435"/>
      <c r="G34" s="437">
        <f t="shared" si="1"/>
        <v>0</v>
      </c>
    </row>
    <row r="35" spans="1:8" x14ac:dyDescent="0.25">
      <c r="A35" s="279" t="s">
        <v>711</v>
      </c>
      <c r="B35" s="435"/>
      <c r="C35" s="435"/>
      <c r="D35" s="436">
        <f t="shared" si="0"/>
        <v>0</v>
      </c>
      <c r="E35" s="435"/>
      <c r="F35" s="435"/>
      <c r="G35" s="437">
        <f t="shared" si="1"/>
        <v>0</v>
      </c>
    </row>
    <row r="36" spans="1:8" x14ac:dyDescent="0.25">
      <c r="A36" s="279" t="s">
        <v>712</v>
      </c>
      <c r="B36" s="435"/>
      <c r="C36" s="435"/>
      <c r="D36" s="436">
        <f t="shared" si="0"/>
        <v>0</v>
      </c>
      <c r="E36" s="435"/>
      <c r="F36" s="435"/>
      <c r="G36" s="437">
        <f t="shared" si="1"/>
        <v>0</v>
      </c>
    </row>
    <row r="37" spans="1:8" x14ac:dyDescent="0.25">
      <c r="A37" s="279" t="s">
        <v>713</v>
      </c>
      <c r="B37" s="435"/>
      <c r="C37" s="435"/>
      <c r="D37" s="436">
        <f t="shared" si="0"/>
        <v>0</v>
      </c>
      <c r="E37" s="435"/>
      <c r="F37" s="435"/>
      <c r="G37" s="437">
        <f t="shared" si="1"/>
        <v>0</v>
      </c>
    </row>
    <row r="38" spans="1:8" x14ac:dyDescent="0.25">
      <c r="A38" s="292"/>
      <c r="B38" s="435"/>
      <c r="C38" s="435"/>
      <c r="D38" s="436" t="str">
        <f t="shared" si="0"/>
        <v/>
      </c>
      <c r="E38" s="435"/>
      <c r="F38" s="435"/>
      <c r="G38" s="437" t="str">
        <f t="shared" si="1"/>
        <v/>
      </c>
    </row>
    <row r="39" spans="1:8" ht="25.5" x14ac:dyDescent="0.25">
      <c r="A39" s="432" t="s">
        <v>714</v>
      </c>
      <c r="B39" s="433">
        <f>SUM(B40:B43)</f>
        <v>0</v>
      </c>
      <c r="C39" s="433">
        <f>SUM(C40:C43)</f>
        <v>0</v>
      </c>
      <c r="D39" s="433">
        <f t="shared" si="0"/>
        <v>0</v>
      </c>
      <c r="E39" s="433">
        <f>SUM(E40:E43)</f>
        <v>0</v>
      </c>
      <c r="F39" s="433">
        <f>SUM(F40:F43)</f>
        <v>0</v>
      </c>
      <c r="G39" s="434">
        <f t="shared" si="1"/>
        <v>0</v>
      </c>
    </row>
    <row r="40" spans="1:8" ht="25.5" x14ac:dyDescent="0.25">
      <c r="A40" s="438" t="s">
        <v>715</v>
      </c>
      <c r="B40" s="435">
        <v>0</v>
      </c>
      <c r="C40" s="435">
        <v>0</v>
      </c>
      <c r="D40" s="436">
        <f t="shared" si="0"/>
        <v>0</v>
      </c>
      <c r="E40" s="435">
        <v>0</v>
      </c>
      <c r="F40" s="435">
        <v>0</v>
      </c>
      <c r="G40" s="437">
        <f t="shared" si="1"/>
        <v>0</v>
      </c>
    </row>
    <row r="41" spans="1:8" ht="38.25" x14ac:dyDescent="0.25">
      <c r="A41" s="438" t="s">
        <v>716</v>
      </c>
      <c r="B41" s="435"/>
      <c r="C41" s="435"/>
      <c r="D41" s="436">
        <f t="shared" si="0"/>
        <v>0</v>
      </c>
      <c r="E41" s="435"/>
      <c r="F41" s="435"/>
      <c r="G41" s="437">
        <f t="shared" si="1"/>
        <v>0</v>
      </c>
    </row>
    <row r="42" spans="1:8" x14ac:dyDescent="0.25">
      <c r="A42" s="279" t="s">
        <v>717</v>
      </c>
      <c r="B42" s="435"/>
      <c r="C42" s="435"/>
      <c r="D42" s="436">
        <f t="shared" si="0"/>
        <v>0</v>
      </c>
      <c r="E42" s="435"/>
      <c r="F42" s="435"/>
      <c r="G42" s="437">
        <f t="shared" si="1"/>
        <v>0</v>
      </c>
    </row>
    <row r="43" spans="1:8" ht="15.75" thickBot="1" x14ac:dyDescent="0.3">
      <c r="A43" s="279" t="s">
        <v>718</v>
      </c>
      <c r="B43" s="435"/>
      <c r="C43" s="435"/>
      <c r="D43" s="436">
        <f t="shared" si="0"/>
        <v>0</v>
      </c>
      <c r="E43" s="435"/>
      <c r="F43" s="435"/>
      <c r="G43" s="437">
        <f t="shared" si="1"/>
        <v>0</v>
      </c>
    </row>
    <row r="44" spans="1:8" ht="15.75" thickBot="1" x14ac:dyDescent="0.3">
      <c r="A44" s="288" t="s">
        <v>558</v>
      </c>
      <c r="B44" s="439">
        <f>SUM(B9,B19,B28,B39)</f>
        <v>289232158.991</v>
      </c>
      <c r="C44" s="439">
        <f>SUM(C9,C19,C28,C39)</f>
        <v>91718724.019999996</v>
      </c>
      <c r="D44" s="439">
        <f>IF(A44="","",B44+C44)</f>
        <v>380950883.01099998</v>
      </c>
      <c r="E44" s="439">
        <f>SUM(E9,E19,E28,E39)</f>
        <v>214697402.65000001</v>
      </c>
      <c r="F44" s="439">
        <f>SUM(F9,F19,F28,F39)</f>
        <v>203886919.09999999</v>
      </c>
      <c r="G44" s="440">
        <f>IF(A44="","",D44-E44)</f>
        <v>166253480.36099997</v>
      </c>
      <c r="H44" s="497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81"/>
      <c r="B45" s="484"/>
      <c r="C45" s="484"/>
      <c r="D45" s="484"/>
      <c r="E45" s="484"/>
      <c r="F45" s="484"/>
      <c r="G45" s="484"/>
      <c r="H45" s="497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82"/>
      <c r="B46" s="483"/>
      <c r="C46" s="483"/>
      <c r="D46" s="484"/>
      <c r="E46" s="483"/>
      <c r="F46" s="483"/>
      <c r="G46" s="484"/>
      <c r="H46" s="497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81"/>
      <c r="B47" s="484"/>
      <c r="C47" s="484"/>
      <c r="D47" s="484"/>
      <c r="E47" s="484"/>
      <c r="F47" s="484"/>
      <c r="G47" s="484"/>
      <c r="H47" s="497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497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6699"/>
  </sheetPr>
  <dimension ref="A1:I88"/>
  <sheetViews>
    <sheetView view="pageBreakPreview" topLeftCell="A19" zoomScale="90" zoomScaleNormal="100" zoomScaleSheetLayoutView="90" workbookViewId="0">
      <selection activeCell="B15" sqref="B15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6" width="14.28515625" bestFit="1" customWidth="1"/>
    <col min="7" max="7" width="14" bestFit="1" customWidth="1"/>
    <col min="8" max="8" width="15.42578125" bestFit="1" customWidth="1"/>
  </cols>
  <sheetData>
    <row r="1" spans="1:8" s="656" customFormat="1" ht="15.75" x14ac:dyDescent="0.25">
      <c r="A1" s="1223" t="str">
        <f>'ETCA-I-01'!A1:G1</f>
        <v xml:space="preserve">Nombre de la Entidad </v>
      </c>
      <c r="B1" s="1224"/>
      <c r="C1" s="1224"/>
      <c r="D1" s="1224"/>
      <c r="E1" s="1224"/>
      <c r="F1" s="1224"/>
      <c r="G1" s="1224"/>
      <c r="H1" s="1225"/>
    </row>
    <row r="2" spans="1:8" s="656" customFormat="1" x14ac:dyDescent="0.25">
      <c r="A2" s="1264" t="s">
        <v>559</v>
      </c>
      <c r="B2" s="1265"/>
      <c r="C2" s="1265"/>
      <c r="D2" s="1265"/>
      <c r="E2" s="1265"/>
      <c r="F2" s="1265"/>
      <c r="G2" s="1265"/>
      <c r="H2" s="1266"/>
    </row>
    <row r="3" spans="1:8" s="656" customFormat="1" ht="11.25" customHeight="1" x14ac:dyDescent="0.25">
      <c r="A3" s="1264" t="s">
        <v>687</v>
      </c>
      <c r="B3" s="1265"/>
      <c r="C3" s="1265"/>
      <c r="D3" s="1265"/>
      <c r="E3" s="1265"/>
      <c r="F3" s="1265"/>
      <c r="G3" s="1265"/>
      <c r="H3" s="1266"/>
    </row>
    <row r="4" spans="1:8" s="656" customFormat="1" ht="11.25" customHeight="1" x14ac:dyDescent="0.25">
      <c r="A4" s="1264" t="str">
        <f>'ETCA-I-03'!A3:D3</f>
        <v>Del 01 de Enero al 31 de Diciembre de 2020</v>
      </c>
      <c r="B4" s="1265"/>
      <c r="C4" s="1265"/>
      <c r="D4" s="1265"/>
      <c r="E4" s="1265"/>
      <c r="F4" s="1265"/>
      <c r="G4" s="1265"/>
      <c r="H4" s="1266"/>
    </row>
    <row r="5" spans="1:8" s="656" customFormat="1" ht="12.75" customHeight="1" thickBot="1" x14ac:dyDescent="0.3">
      <c r="A5" s="1262" t="s">
        <v>84</v>
      </c>
      <c r="B5" s="1267"/>
      <c r="C5" s="1267"/>
      <c r="D5" s="1267"/>
      <c r="E5" s="1267"/>
      <c r="F5" s="1267"/>
      <c r="G5" s="1267"/>
      <c r="H5" s="1268"/>
    </row>
    <row r="6" spans="1:8" s="656" customFormat="1" ht="15.75" thickBot="1" x14ac:dyDescent="0.3">
      <c r="A6" s="1260" t="s">
        <v>85</v>
      </c>
      <c r="B6" s="1261"/>
      <c r="C6" s="1236" t="s">
        <v>561</v>
      </c>
      <c r="D6" s="1237"/>
      <c r="E6" s="1237"/>
      <c r="F6" s="1237"/>
      <c r="G6" s="1238"/>
      <c r="H6" s="1234" t="s">
        <v>562</v>
      </c>
    </row>
    <row r="7" spans="1:8" s="656" customFormat="1" ht="26.25" thickBot="1" x14ac:dyDescent="0.3">
      <c r="A7" s="1262"/>
      <c r="B7" s="1263"/>
      <c r="C7" s="770" t="s">
        <v>563</v>
      </c>
      <c r="D7" s="770" t="s">
        <v>564</v>
      </c>
      <c r="E7" s="770" t="s">
        <v>565</v>
      </c>
      <c r="F7" s="770" t="s">
        <v>434</v>
      </c>
      <c r="G7" s="770" t="s">
        <v>661</v>
      </c>
      <c r="H7" s="1235"/>
    </row>
    <row r="8" spans="1:8" x14ac:dyDescent="0.25">
      <c r="A8" s="1254"/>
      <c r="B8" s="1255"/>
      <c r="C8" s="754"/>
      <c r="D8" s="754"/>
      <c r="E8" s="754"/>
      <c r="F8" s="754"/>
      <c r="G8" s="754"/>
      <c r="H8" s="754"/>
    </row>
    <row r="9" spans="1:8" ht="16.5" customHeight="1" x14ac:dyDescent="0.25">
      <c r="A9" s="1256" t="s">
        <v>719</v>
      </c>
      <c r="B9" s="1257"/>
      <c r="C9" s="677">
        <f>+C10+C20+C29+C40</f>
        <v>0</v>
      </c>
      <c r="D9" s="677">
        <f t="shared" ref="D9:H9" si="0">+D10+D20+D29+D40</f>
        <v>0</v>
      </c>
      <c r="E9" s="677">
        <f t="shared" si="0"/>
        <v>0</v>
      </c>
      <c r="F9" s="677">
        <f t="shared" si="0"/>
        <v>0</v>
      </c>
      <c r="G9" s="677">
        <f t="shared" si="0"/>
        <v>0</v>
      </c>
      <c r="H9" s="677">
        <f t="shared" si="0"/>
        <v>0</v>
      </c>
    </row>
    <row r="10" spans="1:8" x14ac:dyDescent="0.25">
      <c r="A10" s="1258" t="s">
        <v>720</v>
      </c>
      <c r="B10" s="1259"/>
      <c r="C10" s="706">
        <f>SUM(C11:C18)</f>
        <v>0</v>
      </c>
      <c r="D10" s="706">
        <f t="shared" ref="D10:H10" si="1">SUM(D11:D18)</f>
        <v>0</v>
      </c>
      <c r="E10" s="706">
        <f t="shared" si="1"/>
        <v>0</v>
      </c>
      <c r="F10" s="706">
        <f t="shared" si="1"/>
        <v>0</v>
      </c>
      <c r="G10" s="706">
        <f t="shared" si="1"/>
        <v>0</v>
      </c>
      <c r="H10" s="706">
        <f t="shared" si="1"/>
        <v>0</v>
      </c>
    </row>
    <row r="11" spans="1:8" x14ac:dyDescent="0.25">
      <c r="A11" s="707"/>
      <c r="B11" s="708" t="s">
        <v>721</v>
      </c>
      <c r="C11" s="709"/>
      <c r="D11" s="709"/>
      <c r="E11" s="706">
        <f>C11+D11</f>
        <v>0</v>
      </c>
      <c r="F11" s="709"/>
      <c r="G11" s="709"/>
      <c r="H11" s="706">
        <f>+E11-F11</f>
        <v>0</v>
      </c>
    </row>
    <row r="12" spans="1:8" x14ac:dyDescent="0.25">
      <c r="A12" s="707"/>
      <c r="B12" s="708" t="s">
        <v>722</v>
      </c>
      <c r="C12" s="709"/>
      <c r="D12" s="709"/>
      <c r="E12" s="706">
        <f t="shared" ref="E12:E18" si="2">C12+D12</f>
        <v>0</v>
      </c>
      <c r="F12" s="709"/>
      <c r="G12" s="709"/>
      <c r="H12" s="706">
        <f t="shared" ref="H12:H27" si="3">+E12-F12</f>
        <v>0</v>
      </c>
    </row>
    <row r="13" spans="1:8" x14ac:dyDescent="0.25">
      <c r="A13" s="707"/>
      <c r="B13" s="708" t="s">
        <v>723</v>
      </c>
      <c r="C13" s="709"/>
      <c r="D13" s="709"/>
      <c r="E13" s="706">
        <f t="shared" si="2"/>
        <v>0</v>
      </c>
      <c r="F13" s="709"/>
      <c r="G13" s="709"/>
      <c r="H13" s="706">
        <f t="shared" si="3"/>
        <v>0</v>
      </c>
    </row>
    <row r="14" spans="1:8" x14ac:dyDescent="0.25">
      <c r="A14" s="707"/>
      <c r="B14" s="708" t="s">
        <v>724</v>
      </c>
      <c r="C14" s="709"/>
      <c r="D14" s="709"/>
      <c r="E14" s="706">
        <f t="shared" si="2"/>
        <v>0</v>
      </c>
      <c r="F14" s="709"/>
      <c r="G14" s="709"/>
      <c r="H14" s="706">
        <f t="shared" si="3"/>
        <v>0</v>
      </c>
    </row>
    <row r="15" spans="1:8" x14ac:dyDescent="0.25">
      <c r="A15" s="707"/>
      <c r="B15" s="708" t="s">
        <v>725</v>
      </c>
      <c r="C15" s="709"/>
      <c r="D15" s="709"/>
      <c r="E15" s="706">
        <f t="shared" si="2"/>
        <v>0</v>
      </c>
      <c r="F15" s="709"/>
      <c r="G15" s="709"/>
      <c r="H15" s="706">
        <f t="shared" si="3"/>
        <v>0</v>
      </c>
    </row>
    <row r="16" spans="1:8" x14ac:dyDescent="0.25">
      <c r="A16" s="707"/>
      <c r="B16" s="708" t="s">
        <v>726</v>
      </c>
      <c r="C16" s="709"/>
      <c r="D16" s="709"/>
      <c r="E16" s="706">
        <f t="shared" si="2"/>
        <v>0</v>
      </c>
      <c r="F16" s="709"/>
      <c r="G16" s="709"/>
      <c r="H16" s="706">
        <f t="shared" si="3"/>
        <v>0</v>
      </c>
    </row>
    <row r="17" spans="1:8" x14ac:dyDescent="0.25">
      <c r="A17" s="707"/>
      <c r="B17" s="708" t="s">
        <v>727</v>
      </c>
      <c r="C17" s="709"/>
      <c r="D17" s="709"/>
      <c r="E17" s="706">
        <f t="shared" si="2"/>
        <v>0</v>
      </c>
      <c r="F17" s="709"/>
      <c r="G17" s="709"/>
      <c r="H17" s="706">
        <f t="shared" si="3"/>
        <v>0</v>
      </c>
    </row>
    <row r="18" spans="1:8" x14ac:dyDescent="0.25">
      <c r="A18" s="707"/>
      <c r="B18" s="708" t="s">
        <v>728</v>
      </c>
      <c r="C18" s="709"/>
      <c r="D18" s="709"/>
      <c r="E18" s="706">
        <f t="shared" si="2"/>
        <v>0</v>
      </c>
      <c r="F18" s="709"/>
      <c r="G18" s="709"/>
      <c r="H18" s="706">
        <f t="shared" si="3"/>
        <v>0</v>
      </c>
    </row>
    <row r="19" spans="1:8" x14ac:dyDescent="0.25">
      <c r="A19" s="710"/>
      <c r="B19" s="711"/>
      <c r="C19" s="712"/>
      <c r="D19" s="712"/>
      <c r="E19" s="712"/>
      <c r="F19" s="712"/>
      <c r="G19" s="712"/>
      <c r="H19" s="713" t="s">
        <v>244</v>
      </c>
    </row>
    <row r="20" spans="1:8" x14ac:dyDescent="0.25">
      <c r="A20" s="1258" t="s">
        <v>729</v>
      </c>
      <c r="B20" s="1259"/>
      <c r="C20" s="706">
        <f>SUM(C21:C27)</f>
        <v>0</v>
      </c>
      <c r="D20" s="706">
        <f t="shared" ref="D20:H20" si="4">SUM(D21:D27)</f>
        <v>0</v>
      </c>
      <c r="E20" s="706">
        <f t="shared" si="4"/>
        <v>0</v>
      </c>
      <c r="F20" s="706">
        <f t="shared" si="4"/>
        <v>0</v>
      </c>
      <c r="G20" s="706">
        <f t="shared" si="4"/>
        <v>0</v>
      </c>
      <c r="H20" s="706">
        <f t="shared" si="4"/>
        <v>0</v>
      </c>
    </row>
    <row r="21" spans="1:8" x14ac:dyDescent="0.25">
      <c r="A21" s="707"/>
      <c r="B21" s="708" t="s">
        <v>730</v>
      </c>
      <c r="C21" s="709"/>
      <c r="D21" s="709"/>
      <c r="E21" s="706">
        <f t="shared" ref="E21:E27" si="5">C21+D21</f>
        <v>0</v>
      </c>
      <c r="F21" s="709"/>
      <c r="G21" s="709"/>
      <c r="H21" s="706">
        <f t="shared" si="3"/>
        <v>0</v>
      </c>
    </row>
    <row r="22" spans="1:8" x14ac:dyDescent="0.25">
      <c r="A22" s="707"/>
      <c r="B22" s="708" t="s">
        <v>731</v>
      </c>
      <c r="C22" s="709"/>
      <c r="D22" s="709"/>
      <c r="E22" s="706">
        <f t="shared" si="5"/>
        <v>0</v>
      </c>
      <c r="F22" s="709"/>
      <c r="G22" s="709"/>
      <c r="H22" s="706">
        <f t="shared" si="3"/>
        <v>0</v>
      </c>
    </row>
    <row r="23" spans="1:8" x14ac:dyDescent="0.25">
      <c r="A23" s="707"/>
      <c r="B23" s="708" t="s">
        <v>732</v>
      </c>
      <c r="C23" s="709"/>
      <c r="D23" s="709"/>
      <c r="E23" s="706">
        <f t="shared" si="5"/>
        <v>0</v>
      </c>
      <c r="F23" s="709"/>
      <c r="G23" s="709"/>
      <c r="H23" s="706">
        <f t="shared" si="3"/>
        <v>0</v>
      </c>
    </row>
    <row r="24" spans="1:8" x14ac:dyDescent="0.25">
      <c r="A24" s="707"/>
      <c r="B24" s="708" t="s">
        <v>733</v>
      </c>
      <c r="C24" s="709"/>
      <c r="D24" s="709"/>
      <c r="E24" s="706">
        <f t="shared" si="5"/>
        <v>0</v>
      </c>
      <c r="F24" s="709"/>
      <c r="G24" s="709"/>
      <c r="H24" s="706">
        <f t="shared" si="3"/>
        <v>0</v>
      </c>
    </row>
    <row r="25" spans="1:8" x14ac:dyDescent="0.25">
      <c r="A25" s="707"/>
      <c r="B25" s="708" t="s">
        <v>734</v>
      </c>
      <c r="C25" s="709"/>
      <c r="D25" s="709"/>
      <c r="E25" s="706">
        <f t="shared" si="5"/>
        <v>0</v>
      </c>
      <c r="F25" s="709"/>
      <c r="G25" s="709"/>
      <c r="H25" s="706">
        <f t="shared" si="3"/>
        <v>0</v>
      </c>
    </row>
    <row r="26" spans="1:8" x14ac:dyDescent="0.25">
      <c r="A26" s="707"/>
      <c r="B26" s="708" t="s">
        <v>735</v>
      </c>
      <c r="C26" s="709"/>
      <c r="D26" s="709"/>
      <c r="E26" s="706">
        <f t="shared" si="5"/>
        <v>0</v>
      </c>
      <c r="F26" s="709"/>
      <c r="G26" s="709"/>
      <c r="H26" s="706">
        <f t="shared" si="3"/>
        <v>0</v>
      </c>
    </row>
    <row r="27" spans="1:8" x14ac:dyDescent="0.25">
      <c r="A27" s="707"/>
      <c r="B27" s="708" t="s">
        <v>736</v>
      </c>
      <c r="C27" s="709"/>
      <c r="D27" s="709"/>
      <c r="E27" s="706">
        <f t="shared" si="5"/>
        <v>0</v>
      </c>
      <c r="F27" s="709"/>
      <c r="G27" s="709"/>
      <c r="H27" s="706">
        <f t="shared" si="3"/>
        <v>0</v>
      </c>
    </row>
    <row r="28" spans="1:8" x14ac:dyDescent="0.25">
      <c r="A28" s="710"/>
      <c r="B28" s="711"/>
      <c r="C28" s="714"/>
      <c r="D28" s="714"/>
      <c r="E28" s="714"/>
      <c r="F28" s="714"/>
      <c r="G28" s="714"/>
      <c r="H28" s="714"/>
    </row>
    <row r="29" spans="1:8" x14ac:dyDescent="0.25">
      <c r="A29" s="1258" t="s">
        <v>737</v>
      </c>
      <c r="B29" s="1259"/>
      <c r="C29" s="706">
        <f>SUM(C30:C38)</f>
        <v>0</v>
      </c>
      <c r="D29" s="706">
        <f t="shared" ref="D29:H29" si="6">SUM(D30:D38)</f>
        <v>0</v>
      </c>
      <c r="E29" s="706">
        <f t="shared" si="6"/>
        <v>0</v>
      </c>
      <c r="F29" s="706">
        <f t="shared" si="6"/>
        <v>0</v>
      </c>
      <c r="G29" s="706">
        <f t="shared" si="6"/>
        <v>0</v>
      </c>
      <c r="H29" s="706">
        <f t="shared" si="6"/>
        <v>0</v>
      </c>
    </row>
    <row r="30" spans="1:8" x14ac:dyDescent="0.25">
      <c r="A30" s="707"/>
      <c r="B30" s="708" t="s">
        <v>738</v>
      </c>
      <c r="C30" s="709"/>
      <c r="D30" s="709"/>
      <c r="E30" s="706">
        <f t="shared" ref="E30:E38" si="7">C30+D30</f>
        <v>0</v>
      </c>
      <c r="F30" s="709"/>
      <c r="G30" s="709"/>
      <c r="H30" s="706">
        <f t="shared" ref="H30:H38" si="8">+E30-F30</f>
        <v>0</v>
      </c>
    </row>
    <row r="31" spans="1:8" x14ac:dyDescent="0.25">
      <c r="A31" s="707"/>
      <c r="B31" s="708" t="s">
        <v>739</v>
      </c>
      <c r="C31" s="709"/>
      <c r="D31" s="709"/>
      <c r="E31" s="706">
        <f t="shared" si="7"/>
        <v>0</v>
      </c>
      <c r="F31" s="709"/>
      <c r="G31" s="709"/>
      <c r="H31" s="706">
        <f t="shared" si="8"/>
        <v>0</v>
      </c>
    </row>
    <row r="32" spans="1:8" x14ac:dyDescent="0.25">
      <c r="A32" s="707"/>
      <c r="B32" s="708" t="s">
        <v>740</v>
      </c>
      <c r="C32" s="709"/>
      <c r="D32" s="709"/>
      <c r="E32" s="706">
        <f t="shared" si="7"/>
        <v>0</v>
      </c>
      <c r="F32" s="709"/>
      <c r="G32" s="709"/>
      <c r="H32" s="706">
        <f t="shared" si="8"/>
        <v>0</v>
      </c>
    </row>
    <row r="33" spans="1:8" ht="15.75" thickBot="1" x14ac:dyDescent="0.3">
      <c r="A33" s="715"/>
      <c r="B33" s="716" t="s">
        <v>741</v>
      </c>
      <c r="C33" s="717"/>
      <c r="D33" s="717"/>
      <c r="E33" s="718">
        <f t="shared" si="7"/>
        <v>0</v>
      </c>
      <c r="F33" s="717"/>
      <c r="G33" s="717"/>
      <c r="H33" s="718">
        <f t="shared" si="8"/>
        <v>0</v>
      </c>
    </row>
    <row r="34" spans="1:8" x14ac:dyDescent="0.25">
      <c r="A34" s="707"/>
      <c r="B34" s="708" t="s">
        <v>742</v>
      </c>
      <c r="C34" s="709"/>
      <c r="D34" s="709"/>
      <c r="E34" s="706">
        <f t="shared" si="7"/>
        <v>0</v>
      </c>
      <c r="F34" s="709"/>
      <c r="G34" s="709"/>
      <c r="H34" s="706">
        <f t="shared" si="8"/>
        <v>0</v>
      </c>
    </row>
    <row r="35" spans="1:8" x14ac:dyDescent="0.25">
      <c r="A35" s="707"/>
      <c r="B35" s="708" t="s">
        <v>743</v>
      </c>
      <c r="C35" s="709"/>
      <c r="D35" s="709"/>
      <c r="E35" s="706">
        <f t="shared" si="7"/>
        <v>0</v>
      </c>
      <c r="F35" s="709"/>
      <c r="G35" s="709"/>
      <c r="H35" s="706">
        <f t="shared" si="8"/>
        <v>0</v>
      </c>
    </row>
    <row r="36" spans="1:8" x14ac:dyDescent="0.25">
      <c r="A36" s="707"/>
      <c r="B36" s="708" t="s">
        <v>744</v>
      </c>
      <c r="C36" s="709"/>
      <c r="D36" s="709"/>
      <c r="E36" s="706">
        <f t="shared" si="7"/>
        <v>0</v>
      </c>
      <c r="F36" s="709"/>
      <c r="G36" s="709"/>
      <c r="H36" s="706">
        <f t="shared" si="8"/>
        <v>0</v>
      </c>
    </row>
    <row r="37" spans="1:8" x14ac:dyDescent="0.25">
      <c r="A37" s="707"/>
      <c r="B37" s="708" t="s">
        <v>745</v>
      </c>
      <c r="C37" s="709"/>
      <c r="D37" s="709"/>
      <c r="E37" s="706">
        <f t="shared" si="7"/>
        <v>0</v>
      </c>
      <c r="F37" s="709"/>
      <c r="G37" s="709"/>
      <c r="H37" s="706">
        <f t="shared" si="8"/>
        <v>0</v>
      </c>
    </row>
    <row r="38" spans="1:8" x14ac:dyDescent="0.25">
      <c r="A38" s="707"/>
      <c r="B38" s="708" t="s">
        <v>746</v>
      </c>
      <c r="C38" s="709"/>
      <c r="D38" s="709"/>
      <c r="E38" s="706">
        <f t="shared" si="7"/>
        <v>0</v>
      </c>
      <c r="F38" s="709"/>
      <c r="G38" s="709"/>
      <c r="H38" s="706">
        <f t="shared" si="8"/>
        <v>0</v>
      </c>
    </row>
    <row r="39" spans="1:8" x14ac:dyDescent="0.25">
      <c r="A39" s="707"/>
      <c r="B39" s="708"/>
      <c r="C39" s="709"/>
      <c r="D39" s="709"/>
      <c r="E39" s="706"/>
      <c r="F39" s="709"/>
      <c r="G39" s="709"/>
      <c r="H39" s="706"/>
    </row>
    <row r="40" spans="1:8" x14ac:dyDescent="0.25">
      <c r="A40" s="707" t="s">
        <v>747</v>
      </c>
      <c r="B40" s="708"/>
      <c r="C40" s="713">
        <f>SUM(C41:C44)</f>
        <v>0</v>
      </c>
      <c r="D40" s="713">
        <f t="shared" ref="D40:H40" si="9">SUM(D41:D44)</f>
        <v>0</v>
      </c>
      <c r="E40" s="713">
        <f t="shared" si="9"/>
        <v>0</v>
      </c>
      <c r="F40" s="713">
        <f t="shared" si="9"/>
        <v>0</v>
      </c>
      <c r="G40" s="713">
        <f t="shared" si="9"/>
        <v>0</v>
      </c>
      <c r="H40" s="713">
        <f t="shared" si="9"/>
        <v>0</v>
      </c>
    </row>
    <row r="41" spans="1:8" x14ac:dyDescent="0.25">
      <c r="A41" s="707"/>
      <c r="B41" s="708" t="s">
        <v>748</v>
      </c>
      <c r="C41" s="709"/>
      <c r="D41" s="709"/>
      <c r="E41" s="706">
        <f t="shared" ref="E41:E44" si="10">C41+D41</f>
        <v>0</v>
      </c>
      <c r="F41" s="709"/>
      <c r="G41" s="709"/>
      <c r="H41" s="706">
        <f t="shared" ref="H41:H44" si="11">+E41-F41</f>
        <v>0</v>
      </c>
    </row>
    <row r="42" spans="1:8" x14ac:dyDescent="0.25">
      <c r="A42" s="707"/>
      <c r="B42" s="708" t="s">
        <v>749</v>
      </c>
      <c r="C42" s="709"/>
      <c r="D42" s="709"/>
      <c r="E42" s="706">
        <f t="shared" si="10"/>
        <v>0</v>
      </c>
      <c r="F42" s="709"/>
      <c r="G42" s="709"/>
      <c r="H42" s="706">
        <f t="shared" si="11"/>
        <v>0</v>
      </c>
    </row>
    <row r="43" spans="1:8" x14ac:dyDescent="0.25">
      <c r="A43" s="707"/>
      <c r="B43" s="708" t="s">
        <v>750</v>
      </c>
      <c r="C43" s="709"/>
      <c r="D43" s="709"/>
      <c r="E43" s="706">
        <f t="shared" si="10"/>
        <v>0</v>
      </c>
      <c r="F43" s="709"/>
      <c r="G43" s="709"/>
      <c r="H43" s="706">
        <f t="shared" si="11"/>
        <v>0</v>
      </c>
    </row>
    <row r="44" spans="1:8" x14ac:dyDescent="0.25">
      <c r="A44" s="707"/>
      <c r="B44" s="708" t="s">
        <v>751</v>
      </c>
      <c r="C44" s="709"/>
      <c r="D44" s="709"/>
      <c r="E44" s="706">
        <f t="shared" si="10"/>
        <v>0</v>
      </c>
      <c r="F44" s="709"/>
      <c r="G44" s="709"/>
      <c r="H44" s="706">
        <f t="shared" si="11"/>
        <v>0</v>
      </c>
    </row>
    <row r="45" spans="1:8" x14ac:dyDescent="0.25">
      <c r="A45" s="707"/>
      <c r="B45" s="708"/>
      <c r="C45" s="709"/>
      <c r="D45" s="709"/>
      <c r="E45" s="706"/>
      <c r="F45" s="709"/>
      <c r="G45" s="709"/>
      <c r="H45" s="706"/>
    </row>
    <row r="46" spans="1:8" x14ac:dyDescent="0.25">
      <c r="A46" s="707" t="s">
        <v>752</v>
      </c>
      <c r="B46" s="708"/>
      <c r="C46" s="713">
        <f t="shared" ref="C46:H46" si="12">+C47+C57+C65+C76</f>
        <v>289232158.991</v>
      </c>
      <c r="D46" s="713">
        <f t="shared" si="12"/>
        <v>91718724.019999996</v>
      </c>
      <c r="E46" s="713">
        <f t="shared" si="12"/>
        <v>380950883.01099998</v>
      </c>
      <c r="F46" s="713">
        <f t="shared" si="12"/>
        <v>214697402.65000001</v>
      </c>
      <c r="G46" s="713">
        <f t="shared" si="12"/>
        <v>203886919.09999999</v>
      </c>
      <c r="H46" s="713">
        <f t="shared" si="12"/>
        <v>166253480.36099997</v>
      </c>
    </row>
    <row r="47" spans="1:8" x14ac:dyDescent="0.25">
      <c r="A47" s="707" t="s">
        <v>720</v>
      </c>
      <c r="B47" s="708"/>
      <c r="C47" s="713">
        <f>SUM(C48:C55)</f>
        <v>0</v>
      </c>
      <c r="D47" s="713">
        <f t="shared" ref="D47:H47" si="13">SUM(D48:D55)</f>
        <v>0</v>
      </c>
      <c r="E47" s="713">
        <f t="shared" si="13"/>
        <v>0</v>
      </c>
      <c r="F47" s="713">
        <f t="shared" si="13"/>
        <v>0</v>
      </c>
      <c r="G47" s="713">
        <f t="shared" si="13"/>
        <v>0</v>
      </c>
      <c r="H47" s="713">
        <f t="shared" si="13"/>
        <v>0</v>
      </c>
    </row>
    <row r="48" spans="1:8" x14ac:dyDescent="0.25">
      <c r="A48" s="707"/>
      <c r="B48" s="708" t="s">
        <v>721</v>
      </c>
      <c r="C48" s="709"/>
      <c r="D48" s="709"/>
      <c r="E48" s="706">
        <f t="shared" ref="E48:E55" si="14">C48+D48</f>
        <v>0</v>
      </c>
      <c r="F48" s="709"/>
      <c r="G48" s="709"/>
      <c r="H48" s="706">
        <f t="shared" ref="H48:H55" si="15">+E48-F48</f>
        <v>0</v>
      </c>
    </row>
    <row r="49" spans="1:8" x14ac:dyDescent="0.25">
      <c r="A49" s="707"/>
      <c r="B49" s="708" t="s">
        <v>722</v>
      </c>
      <c r="C49" s="709"/>
      <c r="D49" s="709"/>
      <c r="E49" s="706">
        <f t="shared" si="14"/>
        <v>0</v>
      </c>
      <c r="F49" s="709"/>
      <c r="G49" s="709"/>
      <c r="H49" s="706">
        <f t="shared" si="15"/>
        <v>0</v>
      </c>
    </row>
    <row r="50" spans="1:8" x14ac:dyDescent="0.25">
      <c r="A50" s="707"/>
      <c r="B50" s="708" t="s">
        <v>723</v>
      </c>
      <c r="C50" s="709"/>
      <c r="D50" s="709"/>
      <c r="E50" s="706">
        <f t="shared" si="14"/>
        <v>0</v>
      </c>
      <c r="F50" s="709"/>
      <c r="G50" s="709"/>
      <c r="H50" s="706">
        <f t="shared" si="15"/>
        <v>0</v>
      </c>
    </row>
    <row r="51" spans="1:8" x14ac:dyDescent="0.25">
      <c r="A51" s="707"/>
      <c r="B51" s="708" t="s">
        <v>724</v>
      </c>
      <c r="C51" s="709"/>
      <c r="D51" s="709"/>
      <c r="E51" s="706">
        <f t="shared" si="14"/>
        <v>0</v>
      </c>
      <c r="F51" s="709"/>
      <c r="G51" s="709"/>
      <c r="H51" s="706">
        <f t="shared" si="15"/>
        <v>0</v>
      </c>
    </row>
    <row r="52" spans="1:8" x14ac:dyDescent="0.25">
      <c r="A52" s="707"/>
      <c r="B52" s="708" t="s">
        <v>725</v>
      </c>
      <c r="C52" s="709"/>
      <c r="D52" s="709"/>
      <c r="E52" s="706">
        <f t="shared" si="14"/>
        <v>0</v>
      </c>
      <c r="F52" s="709"/>
      <c r="G52" s="709"/>
      <c r="H52" s="706">
        <f t="shared" si="15"/>
        <v>0</v>
      </c>
    </row>
    <row r="53" spans="1:8" x14ac:dyDescent="0.25">
      <c r="A53" s="707"/>
      <c r="B53" s="708" t="s">
        <v>726</v>
      </c>
      <c r="C53" s="709"/>
      <c r="D53" s="709"/>
      <c r="E53" s="706">
        <f t="shared" si="14"/>
        <v>0</v>
      </c>
      <c r="F53" s="709"/>
      <c r="G53" s="709"/>
      <c r="H53" s="706">
        <f t="shared" si="15"/>
        <v>0</v>
      </c>
    </row>
    <row r="54" spans="1:8" x14ac:dyDescent="0.25">
      <c r="A54" s="707"/>
      <c r="B54" s="708" t="s">
        <v>727</v>
      </c>
      <c r="C54" s="709"/>
      <c r="D54" s="709"/>
      <c r="E54" s="706">
        <f t="shared" si="14"/>
        <v>0</v>
      </c>
      <c r="F54" s="709"/>
      <c r="G54" s="709"/>
      <c r="H54" s="706">
        <f t="shared" si="15"/>
        <v>0</v>
      </c>
    </row>
    <row r="55" spans="1:8" x14ac:dyDescent="0.25">
      <c r="A55" s="707"/>
      <c r="B55" s="708" t="s">
        <v>728</v>
      </c>
      <c r="C55" s="709"/>
      <c r="D55" s="709"/>
      <c r="E55" s="706">
        <f t="shared" si="14"/>
        <v>0</v>
      </c>
      <c r="F55" s="709"/>
      <c r="G55" s="709"/>
      <c r="H55" s="706">
        <f t="shared" si="15"/>
        <v>0</v>
      </c>
    </row>
    <row r="56" spans="1:8" x14ac:dyDescent="0.25">
      <c r="A56" s="707"/>
      <c r="B56" s="708"/>
      <c r="C56" s="709"/>
      <c r="D56" s="709"/>
      <c r="E56" s="706"/>
      <c r="F56" s="709"/>
      <c r="G56" s="709"/>
      <c r="H56" s="706"/>
    </row>
    <row r="57" spans="1:8" x14ac:dyDescent="0.25">
      <c r="A57" s="707" t="s">
        <v>729</v>
      </c>
      <c r="B57" s="708"/>
      <c r="C57" s="713">
        <f>SUM(C58:C64)</f>
        <v>289232158.991</v>
      </c>
      <c r="D57" s="713">
        <f t="shared" ref="D57:H57" si="16">SUM(D58:D64)</f>
        <v>91718724.019999996</v>
      </c>
      <c r="E57" s="713">
        <f t="shared" si="16"/>
        <v>380950883.01099998</v>
      </c>
      <c r="F57" s="713">
        <f t="shared" si="16"/>
        <v>214697402.65000001</v>
      </c>
      <c r="G57" s="713">
        <f t="shared" si="16"/>
        <v>203886919.09999999</v>
      </c>
      <c r="H57" s="713">
        <f t="shared" si="16"/>
        <v>166253480.36099997</v>
      </c>
    </row>
    <row r="58" spans="1:8" x14ac:dyDescent="0.25">
      <c r="A58" s="707"/>
      <c r="B58" s="708" t="s">
        <v>730</v>
      </c>
      <c r="C58" s="709"/>
      <c r="D58" s="709"/>
      <c r="E58" s="706">
        <f t="shared" ref="E58:E64" si="17">C58+D58</f>
        <v>0</v>
      </c>
      <c r="F58" s="709"/>
      <c r="G58" s="709"/>
      <c r="H58" s="706">
        <f t="shared" ref="H58:H64" si="18">+E58-F58</f>
        <v>0</v>
      </c>
    </row>
    <row r="59" spans="1:8" x14ac:dyDescent="0.25">
      <c r="A59" s="707"/>
      <c r="B59" s="708" t="s">
        <v>731</v>
      </c>
      <c r="C59" s="709">
        <f>+'ETCA-II-11'!B44</f>
        <v>289232158.991</v>
      </c>
      <c r="D59" s="709">
        <f>+'ETCA-II-11'!C44</f>
        <v>91718724.019999996</v>
      </c>
      <c r="E59" s="706">
        <f t="shared" si="17"/>
        <v>380950883.01099998</v>
      </c>
      <c r="F59" s="709">
        <f>+'ETCA-II-11'!E44</f>
        <v>214697402.65000001</v>
      </c>
      <c r="G59" s="709">
        <f>+'ETCA-II-11'!F44</f>
        <v>203886919.09999999</v>
      </c>
      <c r="H59" s="706">
        <f t="shared" si="18"/>
        <v>166253480.36099997</v>
      </c>
    </row>
    <row r="60" spans="1:8" x14ac:dyDescent="0.25">
      <c r="A60" s="707"/>
      <c r="B60" s="708" t="s">
        <v>732</v>
      </c>
      <c r="C60" s="709"/>
      <c r="D60" s="709"/>
      <c r="E60" s="706">
        <f t="shared" si="17"/>
        <v>0</v>
      </c>
      <c r="F60" s="709"/>
      <c r="G60" s="709"/>
      <c r="H60" s="706">
        <f t="shared" si="18"/>
        <v>0</v>
      </c>
    </row>
    <row r="61" spans="1:8" x14ac:dyDescent="0.25">
      <c r="A61" s="707"/>
      <c r="B61" s="708" t="s">
        <v>733</v>
      </c>
      <c r="C61" s="709"/>
      <c r="D61" s="709"/>
      <c r="E61" s="706">
        <f t="shared" si="17"/>
        <v>0</v>
      </c>
      <c r="F61" s="709"/>
      <c r="G61" s="709"/>
      <c r="H61" s="706">
        <f t="shared" si="18"/>
        <v>0</v>
      </c>
    </row>
    <row r="62" spans="1:8" x14ac:dyDescent="0.25">
      <c r="A62" s="707"/>
      <c r="B62" s="708" t="s">
        <v>734</v>
      </c>
      <c r="C62" s="709"/>
      <c r="D62" s="709"/>
      <c r="E62" s="706">
        <f t="shared" si="17"/>
        <v>0</v>
      </c>
      <c r="F62" s="709"/>
      <c r="G62" s="709"/>
      <c r="H62" s="706">
        <f t="shared" si="18"/>
        <v>0</v>
      </c>
    </row>
    <row r="63" spans="1:8" x14ac:dyDescent="0.25">
      <c r="A63" s="707"/>
      <c r="B63" s="708" t="s">
        <v>735</v>
      </c>
      <c r="C63" s="709"/>
      <c r="D63" s="709"/>
      <c r="E63" s="706">
        <f t="shared" si="17"/>
        <v>0</v>
      </c>
      <c r="F63" s="709"/>
      <c r="G63" s="709"/>
      <c r="H63" s="706">
        <f t="shared" si="18"/>
        <v>0</v>
      </c>
    </row>
    <row r="64" spans="1:8" ht="15.75" thickBot="1" x14ac:dyDescent="0.3">
      <c r="A64" s="715"/>
      <c r="B64" s="716" t="s">
        <v>736</v>
      </c>
      <c r="C64" s="717"/>
      <c r="D64" s="717"/>
      <c r="E64" s="718">
        <f t="shared" si="17"/>
        <v>0</v>
      </c>
      <c r="F64" s="717"/>
      <c r="G64" s="717"/>
      <c r="H64" s="718">
        <f t="shared" si="18"/>
        <v>0</v>
      </c>
    </row>
    <row r="65" spans="1:8" x14ac:dyDescent="0.25">
      <c r="A65" s="707" t="s">
        <v>737</v>
      </c>
      <c r="B65" s="708"/>
      <c r="C65" s="713">
        <f>SUM(C66:C74)</f>
        <v>0</v>
      </c>
      <c r="D65" s="713">
        <f t="shared" ref="D65:H65" si="19">SUM(D66:D74)</f>
        <v>0</v>
      </c>
      <c r="E65" s="713">
        <f t="shared" si="19"/>
        <v>0</v>
      </c>
      <c r="F65" s="713">
        <f t="shared" si="19"/>
        <v>0</v>
      </c>
      <c r="G65" s="713">
        <f t="shared" si="19"/>
        <v>0</v>
      </c>
      <c r="H65" s="713">
        <f t="shared" si="19"/>
        <v>0</v>
      </c>
    </row>
    <row r="66" spans="1:8" x14ac:dyDescent="0.25">
      <c r="A66" s="707"/>
      <c r="B66" s="708" t="s">
        <v>738</v>
      </c>
      <c r="C66" s="709"/>
      <c r="D66" s="709"/>
      <c r="E66" s="706">
        <f t="shared" ref="E66:E74" si="20">C66+D66</f>
        <v>0</v>
      </c>
      <c r="F66" s="709"/>
      <c r="G66" s="709"/>
      <c r="H66" s="706">
        <f t="shared" ref="H66:H74" si="21">+E66-F66</f>
        <v>0</v>
      </c>
    </row>
    <row r="67" spans="1:8" x14ac:dyDescent="0.25">
      <c r="A67" s="707"/>
      <c r="B67" s="708" t="s">
        <v>739</v>
      </c>
      <c r="C67" s="709"/>
      <c r="D67" s="709"/>
      <c r="E67" s="706"/>
      <c r="F67" s="709"/>
      <c r="G67" s="709"/>
      <c r="H67" s="706">
        <f t="shared" si="21"/>
        <v>0</v>
      </c>
    </row>
    <row r="68" spans="1:8" x14ac:dyDescent="0.25">
      <c r="A68" s="707"/>
      <c r="B68" s="708" t="s">
        <v>740</v>
      </c>
      <c r="C68" s="709"/>
      <c r="D68" s="709"/>
      <c r="E68" s="706">
        <f t="shared" si="20"/>
        <v>0</v>
      </c>
      <c r="F68" s="709"/>
      <c r="G68" s="709"/>
      <c r="H68" s="706">
        <f t="shared" si="21"/>
        <v>0</v>
      </c>
    </row>
    <row r="69" spans="1:8" x14ac:dyDescent="0.25">
      <c r="A69" s="707"/>
      <c r="B69" s="708" t="s">
        <v>741</v>
      </c>
      <c r="C69" s="709"/>
      <c r="D69" s="709"/>
      <c r="E69" s="706">
        <f t="shared" si="20"/>
        <v>0</v>
      </c>
      <c r="F69" s="709"/>
      <c r="G69" s="709"/>
      <c r="H69" s="706">
        <f t="shared" si="21"/>
        <v>0</v>
      </c>
    </row>
    <row r="70" spans="1:8" x14ac:dyDescent="0.25">
      <c r="A70" s="707"/>
      <c r="B70" s="708" t="s">
        <v>742</v>
      </c>
      <c r="C70" s="709"/>
      <c r="D70" s="709"/>
      <c r="E70" s="706">
        <f t="shared" si="20"/>
        <v>0</v>
      </c>
      <c r="F70" s="709"/>
      <c r="G70" s="709"/>
      <c r="H70" s="706">
        <f t="shared" si="21"/>
        <v>0</v>
      </c>
    </row>
    <row r="71" spans="1:8" x14ac:dyDescent="0.25">
      <c r="A71" s="707"/>
      <c r="B71" s="708" t="s">
        <v>743</v>
      </c>
      <c r="C71" s="709"/>
      <c r="D71" s="709"/>
      <c r="E71" s="706">
        <f t="shared" si="20"/>
        <v>0</v>
      </c>
      <c r="F71" s="709"/>
      <c r="G71" s="709"/>
      <c r="H71" s="706">
        <f t="shared" si="21"/>
        <v>0</v>
      </c>
    </row>
    <row r="72" spans="1:8" x14ac:dyDescent="0.25">
      <c r="A72" s="707"/>
      <c r="B72" s="708" t="s">
        <v>744</v>
      </c>
      <c r="C72" s="709"/>
      <c r="D72" s="709"/>
      <c r="E72" s="706">
        <f t="shared" si="20"/>
        <v>0</v>
      </c>
      <c r="F72" s="709"/>
      <c r="G72" s="709"/>
      <c r="H72" s="706">
        <f t="shared" si="21"/>
        <v>0</v>
      </c>
    </row>
    <row r="73" spans="1:8" x14ac:dyDescent="0.25">
      <c r="A73" s="707"/>
      <c r="B73" s="708" t="s">
        <v>745</v>
      </c>
      <c r="C73" s="709"/>
      <c r="D73" s="709"/>
      <c r="E73" s="706">
        <f t="shared" si="20"/>
        <v>0</v>
      </c>
      <c r="F73" s="709"/>
      <c r="G73" s="709"/>
      <c r="H73" s="706">
        <f t="shared" si="21"/>
        <v>0</v>
      </c>
    </row>
    <row r="74" spans="1:8" x14ac:dyDescent="0.25">
      <c r="A74" s="707"/>
      <c r="B74" s="708" t="s">
        <v>746</v>
      </c>
      <c r="C74" s="709"/>
      <c r="D74" s="709"/>
      <c r="E74" s="706">
        <f t="shared" si="20"/>
        <v>0</v>
      </c>
      <c r="F74" s="709"/>
      <c r="G74" s="709"/>
      <c r="H74" s="706">
        <f t="shared" si="21"/>
        <v>0</v>
      </c>
    </row>
    <row r="75" spans="1:8" x14ac:dyDescent="0.25">
      <c r="A75" s="707"/>
      <c r="B75" s="708"/>
      <c r="C75" s="709"/>
      <c r="D75" s="709"/>
      <c r="E75" s="706"/>
      <c r="F75" s="709"/>
      <c r="G75" s="709"/>
      <c r="H75" s="706"/>
    </row>
    <row r="76" spans="1:8" x14ac:dyDescent="0.25">
      <c r="A76" s="707" t="s">
        <v>747</v>
      </c>
      <c r="B76" s="708"/>
      <c r="C76" s="713">
        <f>SUM(C77:C80)</f>
        <v>0</v>
      </c>
      <c r="D76" s="713">
        <f t="shared" ref="D76:H76" si="22">SUM(D77:D80)</f>
        <v>0</v>
      </c>
      <c r="E76" s="713">
        <f t="shared" si="22"/>
        <v>0</v>
      </c>
      <c r="F76" s="713">
        <f t="shared" si="22"/>
        <v>0</v>
      </c>
      <c r="G76" s="713">
        <f t="shared" si="22"/>
        <v>0</v>
      </c>
      <c r="H76" s="713">
        <f t="shared" si="22"/>
        <v>0</v>
      </c>
    </row>
    <row r="77" spans="1:8" x14ac:dyDescent="0.25">
      <c r="A77" s="707"/>
      <c r="B77" s="708" t="s">
        <v>748</v>
      </c>
      <c r="C77" s="709">
        <v>0</v>
      </c>
      <c r="D77" s="709"/>
      <c r="E77" s="706">
        <f t="shared" ref="E77:E80" si="23">C77+D77</f>
        <v>0</v>
      </c>
      <c r="F77" s="709"/>
      <c r="G77" s="709"/>
      <c r="H77" s="706">
        <f t="shared" ref="H77:H80" si="24">+E77-F77</f>
        <v>0</v>
      </c>
    </row>
    <row r="78" spans="1:8" x14ac:dyDescent="0.25">
      <c r="A78" s="707"/>
      <c r="B78" s="708" t="s">
        <v>749</v>
      </c>
      <c r="C78" s="709">
        <v>0</v>
      </c>
      <c r="D78" s="709"/>
      <c r="E78" s="706">
        <f t="shared" si="23"/>
        <v>0</v>
      </c>
      <c r="F78" s="709"/>
      <c r="G78" s="709"/>
      <c r="H78" s="706">
        <f t="shared" si="24"/>
        <v>0</v>
      </c>
    </row>
    <row r="79" spans="1:8" x14ac:dyDescent="0.25">
      <c r="A79" s="707"/>
      <c r="B79" s="708" t="s">
        <v>750</v>
      </c>
      <c r="C79" s="709">
        <v>0</v>
      </c>
      <c r="D79" s="709"/>
      <c r="E79" s="706">
        <f t="shared" si="23"/>
        <v>0</v>
      </c>
      <c r="F79" s="709"/>
      <c r="G79" s="709"/>
      <c r="H79" s="706">
        <f t="shared" si="24"/>
        <v>0</v>
      </c>
    </row>
    <row r="80" spans="1:8" x14ac:dyDescent="0.25">
      <c r="A80" s="707"/>
      <c r="B80" s="708" t="s">
        <v>751</v>
      </c>
      <c r="C80" s="709"/>
      <c r="D80" s="709"/>
      <c r="E80" s="706">
        <f t="shared" si="23"/>
        <v>0</v>
      </c>
      <c r="F80" s="709"/>
      <c r="G80" s="709"/>
      <c r="H80" s="706">
        <f t="shared" si="24"/>
        <v>0</v>
      </c>
    </row>
    <row r="81" spans="1:9" x14ac:dyDescent="0.25">
      <c r="A81" s="707"/>
      <c r="B81" s="708"/>
      <c r="C81" s="709"/>
      <c r="D81" s="709"/>
      <c r="E81" s="706"/>
      <c r="F81" s="709"/>
      <c r="G81" s="709"/>
      <c r="H81" s="706"/>
    </row>
    <row r="82" spans="1:9" ht="15.75" thickBot="1" x14ac:dyDescent="0.3">
      <c r="A82" s="715" t="s">
        <v>642</v>
      </c>
      <c r="B82" s="716"/>
      <c r="C82" s="730">
        <f t="shared" ref="C82:H82" si="25">+C9+C46</f>
        <v>289232158.991</v>
      </c>
      <c r="D82" s="730">
        <f t="shared" si="25"/>
        <v>91718724.019999996</v>
      </c>
      <c r="E82" s="730">
        <f t="shared" si="25"/>
        <v>380950883.01099998</v>
      </c>
      <c r="F82" s="730">
        <f t="shared" si="25"/>
        <v>214697402.65000001</v>
      </c>
      <c r="G82" s="730">
        <f t="shared" si="25"/>
        <v>203886919.09999999</v>
      </c>
      <c r="H82" s="730">
        <f t="shared" si="25"/>
        <v>166253480.36099997</v>
      </c>
      <c r="I82" s="497" t="str">
        <f>IF((C82-'ETCA-II-11'!B44)&gt;0.9,"ERROR!!!!! EL MONTO NO COINCIDE CON LO REPORTADO EN EL FORMATO ETCA-II-11 EN EL TOTAL DEL GASTO","")</f>
        <v/>
      </c>
    </row>
    <row r="83" spans="1:9" x14ac:dyDescent="0.25">
      <c r="A83" s="719"/>
      <c r="B83" s="719"/>
      <c r="C83" s="720"/>
      <c r="D83" s="720"/>
      <c r="E83" s="721"/>
      <c r="F83" s="720"/>
      <c r="G83" s="720"/>
      <c r="H83" s="721"/>
      <c r="I83" s="497" t="str">
        <f>IF((D82-'ETCA-II-11'!C44)&gt;0.9,"ERROR!!!!! EL MONTO NO COINCIDE CON LO REPORTADO EN EL FORMATO ETCA-II-11 EN EL TOTAL DEL GASTO","")</f>
        <v/>
      </c>
    </row>
    <row r="84" spans="1:9" x14ac:dyDescent="0.25">
      <c r="A84" s="719"/>
      <c r="B84" s="719"/>
      <c r="C84" s="720"/>
      <c r="D84" s="720"/>
      <c r="E84" s="721"/>
      <c r="F84" s="720"/>
      <c r="G84" s="720"/>
      <c r="H84" s="721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19"/>
      <c r="B85" s="719"/>
      <c r="C85" s="720"/>
      <c r="D85" s="720"/>
      <c r="E85" s="721"/>
      <c r="F85" s="720"/>
      <c r="G85" s="720"/>
      <c r="H85" s="721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19"/>
      <c r="B86" s="719"/>
      <c r="C86" s="720"/>
      <c r="D86" s="720"/>
      <c r="E86" s="721"/>
      <c r="F86" s="720"/>
      <c r="G86" s="720"/>
      <c r="H86" s="721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19"/>
      <c r="B87" s="719"/>
      <c r="C87" s="720"/>
      <c r="D87" s="720"/>
      <c r="E87" s="721"/>
      <c r="F87" s="720"/>
      <c r="G87" s="720"/>
      <c r="H87" s="721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19"/>
      <c r="B88" s="719"/>
      <c r="C88" s="720"/>
      <c r="D88" s="720"/>
      <c r="E88" s="721"/>
      <c r="F88" s="720"/>
      <c r="G88" s="720"/>
      <c r="H88" s="721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6699"/>
  </sheetPr>
  <dimension ref="A1:I257"/>
  <sheetViews>
    <sheetView tabSelected="1" topLeftCell="A240" zoomScale="112" zoomScaleNormal="112" zoomScaleSheetLayoutView="100" workbookViewId="0">
      <selection activeCell="F250" sqref="F250:G250"/>
    </sheetView>
  </sheetViews>
  <sheetFormatPr baseColWidth="10" defaultColWidth="11.42578125" defaultRowHeight="16.5" x14ac:dyDescent="0.3"/>
  <cols>
    <col min="1" max="1" width="10.42578125" style="34" customWidth="1"/>
    <col min="2" max="2" width="39.7109375" style="6" customWidth="1"/>
    <col min="3" max="3" width="14.28515625" style="6" bestFit="1" customWidth="1"/>
    <col min="4" max="4" width="13.28515625" style="6" bestFit="1" customWidth="1"/>
    <col min="5" max="5" width="9.42578125" style="6" bestFit="1" customWidth="1"/>
    <col min="6" max="7" width="14.28515625" style="6" bestFit="1" customWidth="1"/>
    <col min="8" max="8" width="15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1273" t="str">
        <f>'ETCA-I-01'!A1:G1</f>
        <v xml:space="preserve">Nombre de la Entidad </v>
      </c>
      <c r="B1" s="1273"/>
      <c r="C1" s="1273"/>
      <c r="D1" s="1273"/>
      <c r="E1" s="1273"/>
      <c r="F1" s="1273"/>
      <c r="G1" s="1273"/>
      <c r="H1" s="1273"/>
      <c r="I1" s="1273"/>
    </row>
    <row r="2" spans="1:9" s="31" customFormat="1" ht="15.75" x14ac:dyDescent="0.25">
      <c r="A2" s="1273" t="s">
        <v>499</v>
      </c>
      <c r="B2" s="1273"/>
      <c r="C2" s="1273"/>
      <c r="D2" s="1273"/>
      <c r="E2" s="1273"/>
      <c r="F2" s="1273"/>
      <c r="G2" s="1273"/>
      <c r="H2" s="1273"/>
      <c r="I2" s="1273"/>
    </row>
    <row r="3" spans="1:9" s="31" customFormat="1" ht="15.75" x14ac:dyDescent="0.25">
      <c r="A3" s="1273" t="s">
        <v>753</v>
      </c>
      <c r="B3" s="1273"/>
      <c r="C3" s="1273"/>
      <c r="D3" s="1273"/>
      <c r="E3" s="1273"/>
      <c r="F3" s="1273"/>
      <c r="G3" s="1273"/>
      <c r="H3" s="1273"/>
      <c r="I3" s="1273"/>
    </row>
    <row r="4" spans="1:9" s="31" customFormat="1" x14ac:dyDescent="0.25">
      <c r="A4" s="1274" t="str">
        <f>'ETCA-I-03'!A3:D3</f>
        <v>Del 01 de Enero al 31 de Diciembre de 2020</v>
      </c>
      <c r="B4" s="1274"/>
      <c r="C4" s="1274"/>
      <c r="D4" s="1274"/>
      <c r="E4" s="1274"/>
      <c r="F4" s="1274"/>
      <c r="G4" s="1274"/>
      <c r="H4" s="1274"/>
      <c r="I4" s="1274"/>
    </row>
    <row r="5" spans="1:9" s="32" customFormat="1" ht="17.25" thickBot="1" x14ac:dyDescent="0.3">
      <c r="A5" s="42"/>
      <c r="B5" s="42"/>
      <c r="C5" s="1275" t="s">
        <v>1025</v>
      </c>
      <c r="D5" s="1275"/>
      <c r="E5" s="1275"/>
      <c r="F5" s="42"/>
      <c r="G5" s="4"/>
      <c r="H5" s="1276"/>
      <c r="I5" s="1276"/>
    </row>
    <row r="6" spans="1:9" ht="38.25" customHeight="1" x14ac:dyDescent="0.3">
      <c r="A6" s="1269" t="s">
        <v>754</v>
      </c>
      <c r="B6" s="1270"/>
      <c r="C6" s="191" t="s">
        <v>502</v>
      </c>
      <c r="D6" s="191" t="s">
        <v>432</v>
      </c>
      <c r="E6" s="191" t="s">
        <v>503</v>
      </c>
      <c r="F6" s="192" t="s">
        <v>504</v>
      </c>
      <c r="G6" s="192" t="s">
        <v>505</v>
      </c>
      <c r="H6" s="191" t="s">
        <v>506</v>
      </c>
      <c r="I6" s="193" t="s">
        <v>755</v>
      </c>
    </row>
    <row r="7" spans="1:9" ht="18" customHeight="1" thickBot="1" x14ac:dyDescent="0.35">
      <c r="A7" s="1271"/>
      <c r="B7" s="1272"/>
      <c r="C7" s="281" t="s">
        <v>412</v>
      </c>
      <c r="D7" s="281" t="s">
        <v>413</v>
      </c>
      <c r="E7" s="281" t="s">
        <v>507</v>
      </c>
      <c r="F7" s="314" t="s">
        <v>415</v>
      </c>
      <c r="G7" s="314" t="s">
        <v>416</v>
      </c>
      <c r="H7" s="281" t="s">
        <v>508</v>
      </c>
      <c r="I7" s="282" t="s">
        <v>756</v>
      </c>
    </row>
    <row r="8" spans="1:9" ht="6" customHeight="1" x14ac:dyDescent="0.3">
      <c r="A8" s="310"/>
      <c r="B8" s="311"/>
      <c r="C8" s="312"/>
      <c r="D8" s="312"/>
      <c r="E8" s="312"/>
      <c r="F8" s="312"/>
      <c r="G8" s="312"/>
      <c r="H8" s="312"/>
      <c r="I8" s="313"/>
    </row>
    <row r="9" spans="1:9" ht="20.100000000000001" customHeight="1" x14ac:dyDescent="0.3">
      <c r="A9" s="967">
        <v>10000</v>
      </c>
      <c r="B9" s="968" t="s">
        <v>1919</v>
      </c>
      <c r="C9" s="1029">
        <v>61539664</v>
      </c>
      <c r="D9" s="1029">
        <v>1600000</v>
      </c>
      <c r="E9" s="1028">
        <f>C9+D9</f>
        <v>63139664</v>
      </c>
      <c r="F9" s="1029">
        <v>51820561.299999997</v>
      </c>
      <c r="G9" s="1029">
        <v>48535718.969999999</v>
      </c>
      <c r="H9" s="970">
        <f>E9-F9</f>
        <v>11319102.700000003</v>
      </c>
      <c r="I9" s="971">
        <f>IF(E9=0,"",F9/E9)</f>
        <v>0.82072912678154253</v>
      </c>
    </row>
    <row r="10" spans="1:9" s="35" customFormat="1" ht="17.25" customHeight="1" x14ac:dyDescent="0.2">
      <c r="A10" s="1032">
        <v>11000</v>
      </c>
      <c r="B10" s="1030" t="s">
        <v>1920</v>
      </c>
      <c r="C10" s="1031">
        <v>60563257</v>
      </c>
      <c r="D10" s="1031">
        <v>-39062311.719999999</v>
      </c>
      <c r="E10" s="1028">
        <f>C10+D10</f>
        <v>21500945.280000001</v>
      </c>
      <c r="F10" s="1031">
        <v>11938530.9</v>
      </c>
      <c r="G10" s="1031">
        <v>11938530.9</v>
      </c>
      <c r="H10" s="970">
        <f t="shared" ref="H10:H30" si="0">E10-F10</f>
        <v>9562414.3800000008</v>
      </c>
      <c r="I10" s="971">
        <f t="shared" ref="I10:I73" si="1">IF(E10=0,"",F10/E10)</f>
        <v>0.55525609430321754</v>
      </c>
    </row>
    <row r="11" spans="1:9" s="35" customFormat="1" ht="17.25" customHeight="1" x14ac:dyDescent="0.2">
      <c r="A11" s="974">
        <v>11300</v>
      </c>
      <c r="B11" s="973" t="s">
        <v>1921</v>
      </c>
      <c r="C11" s="975">
        <v>60563257</v>
      </c>
      <c r="D11" s="975">
        <v>-39062311.719999999</v>
      </c>
      <c r="E11" s="970">
        <f t="shared" ref="E11:E74" si="2">C11+D11</f>
        <v>21500945.280000001</v>
      </c>
      <c r="F11" s="975">
        <v>11938530.9</v>
      </c>
      <c r="G11" s="975">
        <v>11938530.9</v>
      </c>
      <c r="H11" s="970">
        <f t="shared" si="0"/>
        <v>9562414.3800000008</v>
      </c>
      <c r="I11" s="971">
        <f t="shared" si="1"/>
        <v>0.55525609430321754</v>
      </c>
    </row>
    <row r="12" spans="1:9" s="35" customFormat="1" ht="17.25" customHeight="1" x14ac:dyDescent="0.2">
      <c r="A12" s="976">
        <v>11301</v>
      </c>
      <c r="B12" s="973" t="s">
        <v>1922</v>
      </c>
      <c r="C12" s="975">
        <v>60563257</v>
      </c>
      <c r="D12" s="975">
        <v>-41010283.539999999</v>
      </c>
      <c r="E12" s="970">
        <f t="shared" si="2"/>
        <v>19552973.460000001</v>
      </c>
      <c r="F12" s="975">
        <v>10818782.4</v>
      </c>
      <c r="G12" s="975">
        <v>10818782.4</v>
      </c>
      <c r="H12" s="970">
        <f t="shared" si="0"/>
        <v>8734191.0600000005</v>
      </c>
      <c r="I12" s="971">
        <f t="shared" si="1"/>
        <v>0.55330624890031432</v>
      </c>
    </row>
    <row r="13" spans="1:9" s="35" customFormat="1" ht="17.25" customHeight="1" x14ac:dyDescent="0.2">
      <c r="A13" s="976">
        <v>11305</v>
      </c>
      <c r="B13" s="973" t="s">
        <v>1923</v>
      </c>
      <c r="C13" s="975">
        <v>0</v>
      </c>
      <c r="D13" s="975">
        <v>632583.48</v>
      </c>
      <c r="E13" s="970">
        <f t="shared" si="2"/>
        <v>632583.48</v>
      </c>
      <c r="F13" s="975">
        <v>230879.22</v>
      </c>
      <c r="G13" s="975">
        <v>230879.22</v>
      </c>
      <c r="H13" s="970">
        <f t="shared" si="0"/>
        <v>401704.26</v>
      </c>
      <c r="I13" s="971">
        <f t="shared" si="1"/>
        <v>0.36497826342224432</v>
      </c>
    </row>
    <row r="14" spans="1:9" s="35" customFormat="1" ht="17.25" customHeight="1" x14ac:dyDescent="0.2">
      <c r="A14" s="976">
        <v>11306</v>
      </c>
      <c r="B14" s="973" t="s">
        <v>1924</v>
      </c>
      <c r="C14" s="975">
        <v>0</v>
      </c>
      <c r="D14" s="975">
        <v>755545.53</v>
      </c>
      <c r="E14" s="970">
        <f t="shared" si="2"/>
        <v>755545.53</v>
      </c>
      <c r="F14" s="975">
        <v>464676.09</v>
      </c>
      <c r="G14" s="975">
        <v>464676.09</v>
      </c>
      <c r="H14" s="970">
        <f t="shared" si="0"/>
        <v>290869.44</v>
      </c>
      <c r="I14" s="971">
        <f t="shared" si="1"/>
        <v>0.61502063283995612</v>
      </c>
    </row>
    <row r="15" spans="1:9" s="35" customFormat="1" ht="17.25" customHeight="1" x14ac:dyDescent="0.2">
      <c r="A15" s="976">
        <v>11307</v>
      </c>
      <c r="B15" s="973" t="s">
        <v>1925</v>
      </c>
      <c r="C15" s="975">
        <v>0</v>
      </c>
      <c r="D15" s="975">
        <v>232848.24</v>
      </c>
      <c r="E15" s="970">
        <f t="shared" si="2"/>
        <v>232848.24</v>
      </c>
      <c r="F15" s="975">
        <v>131330.75</v>
      </c>
      <c r="G15" s="975">
        <v>131330.75</v>
      </c>
      <c r="H15" s="970">
        <f t="shared" si="0"/>
        <v>101517.48999999999</v>
      </c>
      <c r="I15" s="971">
        <f t="shared" si="1"/>
        <v>0.56401865008728436</v>
      </c>
    </row>
    <row r="16" spans="1:9" s="35" customFormat="1" ht="17.25" customHeight="1" x14ac:dyDescent="0.2">
      <c r="A16" s="976">
        <v>11308</v>
      </c>
      <c r="B16" s="973" t="s">
        <v>1926</v>
      </c>
      <c r="C16" s="975">
        <v>0</v>
      </c>
      <c r="D16" s="975">
        <v>326994.57</v>
      </c>
      <c r="E16" s="970">
        <f t="shared" si="2"/>
        <v>326994.57</v>
      </c>
      <c r="F16" s="975">
        <v>292862.44</v>
      </c>
      <c r="G16" s="975">
        <v>292862.44</v>
      </c>
      <c r="H16" s="970">
        <f t="shared" si="0"/>
        <v>34132.130000000005</v>
      </c>
      <c r="I16" s="971">
        <f t="shared" si="1"/>
        <v>0.89561866424876713</v>
      </c>
    </row>
    <row r="17" spans="1:9" s="35" customFormat="1" ht="21" customHeight="1" x14ac:dyDescent="0.2">
      <c r="A17" s="1033">
        <v>12000</v>
      </c>
      <c r="B17" s="1030" t="s">
        <v>1927</v>
      </c>
      <c r="C17" s="1034">
        <v>0</v>
      </c>
      <c r="D17" s="1034">
        <v>24917773.77</v>
      </c>
      <c r="E17" s="1028">
        <f t="shared" si="2"/>
        <v>24917773.77</v>
      </c>
      <c r="F17" s="1034">
        <v>24428457.199999999</v>
      </c>
      <c r="G17" s="1034">
        <v>24428457.199999999</v>
      </c>
      <c r="H17" s="970">
        <f t="shared" si="0"/>
        <v>489316.5700000003</v>
      </c>
      <c r="I17" s="971">
        <f t="shared" si="1"/>
        <v>0.9803627493163487</v>
      </c>
    </row>
    <row r="18" spans="1:9" s="35" customFormat="1" ht="17.25" customHeight="1" x14ac:dyDescent="0.2">
      <c r="A18" s="976">
        <v>12200</v>
      </c>
      <c r="B18" s="973" t="s">
        <v>1928</v>
      </c>
      <c r="C18" s="975">
        <v>0</v>
      </c>
      <c r="D18" s="975">
        <v>24917773.77</v>
      </c>
      <c r="E18" s="970">
        <f t="shared" si="2"/>
        <v>24917773.77</v>
      </c>
      <c r="F18" s="975">
        <v>24428457.199999999</v>
      </c>
      <c r="G18" s="975">
        <v>24428457.199999999</v>
      </c>
      <c r="H18" s="970">
        <f t="shared" si="0"/>
        <v>489316.5700000003</v>
      </c>
      <c r="I18" s="971">
        <f t="shared" si="1"/>
        <v>0.9803627493163487</v>
      </c>
    </row>
    <row r="19" spans="1:9" s="35" customFormat="1" ht="17.25" customHeight="1" x14ac:dyDescent="0.2">
      <c r="A19" s="974">
        <v>12201</v>
      </c>
      <c r="B19" s="973" t="s">
        <v>1928</v>
      </c>
      <c r="C19" s="975">
        <v>0</v>
      </c>
      <c r="D19" s="975">
        <v>24917773.77</v>
      </c>
      <c r="E19" s="970">
        <f t="shared" si="2"/>
        <v>24917773.77</v>
      </c>
      <c r="F19" s="975">
        <v>24428457.199999999</v>
      </c>
      <c r="G19" s="975">
        <v>24428457.199999999</v>
      </c>
      <c r="H19" s="970">
        <f t="shared" si="0"/>
        <v>489316.5700000003</v>
      </c>
      <c r="I19" s="971">
        <f t="shared" si="1"/>
        <v>0.9803627493163487</v>
      </c>
    </row>
    <row r="20" spans="1:9" s="35" customFormat="1" ht="17.25" customHeight="1" x14ac:dyDescent="0.2">
      <c r="A20" s="1035">
        <v>13000</v>
      </c>
      <c r="B20" s="1030" t="s">
        <v>1929</v>
      </c>
      <c r="C20" s="1034">
        <v>0</v>
      </c>
      <c r="D20" s="1034">
        <v>5708523.0300000003</v>
      </c>
      <c r="E20" s="1028">
        <f t="shared" si="2"/>
        <v>5708523.0300000003</v>
      </c>
      <c r="F20" s="1034">
        <v>5696388.3300000001</v>
      </c>
      <c r="G20" s="1034">
        <v>5696388.3300000001</v>
      </c>
      <c r="H20" s="970">
        <f t="shared" si="0"/>
        <v>12134.700000000186</v>
      </c>
      <c r="I20" s="971">
        <f t="shared" si="1"/>
        <v>0.9978742837794945</v>
      </c>
    </row>
    <row r="21" spans="1:9" s="35" customFormat="1" ht="32.25" customHeight="1" x14ac:dyDescent="0.2">
      <c r="A21" s="972">
        <v>13100</v>
      </c>
      <c r="B21" s="973" t="s">
        <v>1930</v>
      </c>
      <c r="C21" s="975">
        <v>0</v>
      </c>
      <c r="D21" s="975">
        <v>410380.21</v>
      </c>
      <c r="E21" s="970">
        <f t="shared" si="2"/>
        <v>410380.21</v>
      </c>
      <c r="F21" s="975">
        <v>409449.47</v>
      </c>
      <c r="G21" s="975">
        <v>409449.47</v>
      </c>
      <c r="H21" s="970">
        <f t="shared" si="0"/>
        <v>930.74000000004889</v>
      </c>
      <c r="I21" s="971">
        <f t="shared" si="1"/>
        <v>0.99773200564422915</v>
      </c>
    </row>
    <row r="22" spans="1:9" s="35" customFormat="1" ht="27" customHeight="1" x14ac:dyDescent="0.2">
      <c r="A22" s="974">
        <v>13101</v>
      </c>
      <c r="B22" s="973" t="s">
        <v>1930</v>
      </c>
      <c r="C22" s="975">
        <v>0</v>
      </c>
      <c r="D22" s="975">
        <v>410380.21</v>
      </c>
      <c r="E22" s="970">
        <f t="shared" si="2"/>
        <v>410380.21</v>
      </c>
      <c r="F22" s="975">
        <v>409449.47</v>
      </c>
      <c r="G22" s="975">
        <v>409449.47</v>
      </c>
      <c r="H22" s="970">
        <f t="shared" si="0"/>
        <v>930.74000000004889</v>
      </c>
      <c r="I22" s="971">
        <f t="shared" si="1"/>
        <v>0.99773200564422915</v>
      </c>
    </row>
    <row r="23" spans="1:9" s="35" customFormat="1" ht="29.25" customHeight="1" x14ac:dyDescent="0.2">
      <c r="A23" s="976">
        <v>13200</v>
      </c>
      <c r="B23" s="973" t="s">
        <v>1931</v>
      </c>
      <c r="C23" s="975">
        <v>0</v>
      </c>
      <c r="D23" s="975">
        <v>4805037.82</v>
      </c>
      <c r="E23" s="970">
        <f t="shared" si="2"/>
        <v>4805037.82</v>
      </c>
      <c r="F23" s="975">
        <v>4805033.8600000003</v>
      </c>
      <c r="G23" s="975">
        <v>4805033.8600000003</v>
      </c>
      <c r="H23" s="970">
        <f t="shared" si="0"/>
        <v>3.9599999999627471</v>
      </c>
      <c r="I23" s="971">
        <f t="shared" si="1"/>
        <v>0.99999917586496745</v>
      </c>
    </row>
    <row r="24" spans="1:9" s="35" customFormat="1" ht="25.5" customHeight="1" x14ac:dyDescent="0.2">
      <c r="A24" s="974">
        <v>13201</v>
      </c>
      <c r="B24" s="973" t="s">
        <v>1932</v>
      </c>
      <c r="C24" s="975">
        <v>0</v>
      </c>
      <c r="D24" s="975">
        <v>1206200.75</v>
      </c>
      <c r="E24" s="970">
        <f t="shared" si="2"/>
        <v>1206200.75</v>
      </c>
      <c r="F24" s="975">
        <v>1206196.81</v>
      </c>
      <c r="G24" s="975">
        <v>1206196.81</v>
      </c>
      <c r="H24" s="970">
        <f t="shared" si="0"/>
        <v>3.9399999999441206</v>
      </c>
      <c r="I24" s="971">
        <f t="shared" si="1"/>
        <v>0.99999673354539043</v>
      </c>
    </row>
    <row r="25" spans="1:9" s="35" customFormat="1" ht="17.25" customHeight="1" x14ac:dyDescent="0.2">
      <c r="A25" s="976">
        <v>13202</v>
      </c>
      <c r="B25" s="973" t="s">
        <v>1933</v>
      </c>
      <c r="C25" s="975">
        <v>0</v>
      </c>
      <c r="D25" s="975">
        <v>3236723.24</v>
      </c>
      <c r="E25" s="970">
        <f t="shared" si="2"/>
        <v>3236723.24</v>
      </c>
      <c r="F25" s="975">
        <v>3236723.22</v>
      </c>
      <c r="G25" s="975">
        <v>3236723.22</v>
      </c>
      <c r="H25" s="970">
        <f t="shared" si="0"/>
        <v>2.0000000018626451E-2</v>
      </c>
      <c r="I25" s="971">
        <f t="shared" si="1"/>
        <v>0.99999999382091131</v>
      </c>
    </row>
    <row r="26" spans="1:9" s="35" customFormat="1" ht="17.25" customHeight="1" x14ac:dyDescent="0.2">
      <c r="A26" s="976">
        <v>13203</v>
      </c>
      <c r="B26" s="973" t="s">
        <v>1934</v>
      </c>
      <c r="C26" s="975">
        <v>0</v>
      </c>
      <c r="D26" s="975">
        <v>197516.61</v>
      </c>
      <c r="E26" s="970">
        <f t="shared" si="2"/>
        <v>197516.61</v>
      </c>
      <c r="F26" s="975">
        <v>197516.61</v>
      </c>
      <c r="G26" s="975">
        <v>197516.61</v>
      </c>
      <c r="H26" s="970">
        <f t="shared" si="0"/>
        <v>0</v>
      </c>
      <c r="I26" s="971">
        <f t="shared" si="1"/>
        <v>1</v>
      </c>
    </row>
    <row r="27" spans="1:9" s="35" customFormat="1" ht="17.25" customHeight="1" x14ac:dyDescent="0.2">
      <c r="A27" s="976">
        <v>13204</v>
      </c>
      <c r="B27" s="973" t="s">
        <v>1935</v>
      </c>
      <c r="C27" s="975">
        <v>0</v>
      </c>
      <c r="D27" s="975">
        <v>164597.22</v>
      </c>
      <c r="E27" s="970">
        <f t="shared" si="2"/>
        <v>164597.22</v>
      </c>
      <c r="F27" s="975">
        <v>164597.22</v>
      </c>
      <c r="G27" s="975">
        <v>164597.22</v>
      </c>
      <c r="H27" s="970">
        <f t="shared" si="0"/>
        <v>0</v>
      </c>
      <c r="I27" s="971">
        <f t="shared" si="1"/>
        <v>1</v>
      </c>
    </row>
    <row r="28" spans="1:9" s="35" customFormat="1" ht="17.25" customHeight="1" x14ac:dyDescent="0.2">
      <c r="A28" s="976">
        <v>13400</v>
      </c>
      <c r="B28" s="973" t="s">
        <v>1936</v>
      </c>
      <c r="C28" s="975">
        <v>0</v>
      </c>
      <c r="D28" s="975">
        <v>493105</v>
      </c>
      <c r="E28" s="970">
        <f t="shared" si="2"/>
        <v>493105</v>
      </c>
      <c r="F28" s="975">
        <v>481905</v>
      </c>
      <c r="G28" s="975">
        <v>481905</v>
      </c>
      <c r="H28" s="970">
        <f t="shared" si="0"/>
        <v>11200</v>
      </c>
      <c r="I28" s="971">
        <f t="shared" si="1"/>
        <v>0.97728678476186615</v>
      </c>
    </row>
    <row r="29" spans="1:9" s="35" customFormat="1" ht="17.25" customHeight="1" x14ac:dyDescent="0.2">
      <c r="A29" s="974">
        <v>13403</v>
      </c>
      <c r="B29" s="973" t="s">
        <v>1937</v>
      </c>
      <c r="C29" s="975">
        <v>0</v>
      </c>
      <c r="D29" s="975">
        <v>481600</v>
      </c>
      <c r="E29" s="970">
        <f t="shared" si="2"/>
        <v>481600</v>
      </c>
      <c r="F29" s="975">
        <v>470400</v>
      </c>
      <c r="G29" s="975">
        <v>470400</v>
      </c>
      <c r="H29" s="970">
        <f t="shared" si="0"/>
        <v>11200</v>
      </c>
      <c r="I29" s="971">
        <f t="shared" si="1"/>
        <v>0.97674418604651159</v>
      </c>
    </row>
    <row r="30" spans="1:9" s="35" customFormat="1" ht="17.25" customHeight="1" x14ac:dyDescent="0.2">
      <c r="A30" s="976">
        <v>13404</v>
      </c>
      <c r="B30" s="973" t="s">
        <v>1938</v>
      </c>
      <c r="C30" s="975">
        <v>0</v>
      </c>
      <c r="D30" s="975">
        <v>11505</v>
      </c>
      <c r="E30" s="970">
        <f t="shared" si="2"/>
        <v>11505</v>
      </c>
      <c r="F30" s="975">
        <v>11505</v>
      </c>
      <c r="G30" s="975">
        <v>11505</v>
      </c>
      <c r="H30" s="970">
        <f t="shared" si="0"/>
        <v>0</v>
      </c>
      <c r="I30" s="971">
        <f t="shared" si="1"/>
        <v>1</v>
      </c>
    </row>
    <row r="31" spans="1:9" s="35" customFormat="1" ht="17.25" customHeight="1" x14ac:dyDescent="0.2">
      <c r="A31" s="1036">
        <v>14000</v>
      </c>
      <c r="B31" s="1030" t="s">
        <v>1939</v>
      </c>
      <c r="C31" s="1034">
        <v>0</v>
      </c>
      <c r="D31" s="1034">
        <v>9302869.4600000009</v>
      </c>
      <c r="E31" s="1028">
        <f t="shared" si="2"/>
        <v>9302869.4600000009</v>
      </c>
      <c r="F31" s="1034">
        <v>9212490.5899999999</v>
      </c>
      <c r="G31" s="1034">
        <v>5927648.2599999998</v>
      </c>
      <c r="H31" s="970">
        <f>E31-F31</f>
        <v>90378.870000001043</v>
      </c>
      <c r="I31" s="971">
        <f t="shared" si="1"/>
        <v>0.99028483949080359</v>
      </c>
    </row>
    <row r="32" spans="1:9" s="6" customFormat="1" ht="20.25" customHeight="1" x14ac:dyDescent="0.25">
      <c r="A32" s="977">
        <v>14100</v>
      </c>
      <c r="B32" s="977" t="s">
        <v>1940</v>
      </c>
      <c r="C32" s="969">
        <v>0</v>
      </c>
      <c r="D32" s="969">
        <v>6317686.1500000004</v>
      </c>
      <c r="E32" s="970">
        <f t="shared" si="2"/>
        <v>6317686.1500000004</v>
      </c>
      <c r="F32" s="969">
        <v>6247632.2800000003</v>
      </c>
      <c r="G32" s="969">
        <v>3036685.71</v>
      </c>
      <c r="H32" s="970">
        <f t="shared" ref="H32:H95" si="3">E32-F32</f>
        <v>70053.870000000112</v>
      </c>
      <c r="I32" s="971">
        <f t="shared" si="1"/>
        <v>0.98891146721493917</v>
      </c>
    </row>
    <row r="33" spans="1:9" x14ac:dyDescent="0.3">
      <c r="A33" s="978">
        <v>14101</v>
      </c>
      <c r="B33" s="979" t="s">
        <v>1941</v>
      </c>
      <c r="C33" s="980">
        <v>0</v>
      </c>
      <c r="D33" s="980">
        <v>3086601.3</v>
      </c>
      <c r="E33" s="970">
        <f t="shared" si="2"/>
        <v>3086601.3</v>
      </c>
      <c r="F33" s="980">
        <v>3068488.84</v>
      </c>
      <c r="G33" s="980">
        <v>1454543.76</v>
      </c>
      <c r="H33" s="970">
        <f t="shared" si="3"/>
        <v>18112.459999999963</v>
      </c>
      <c r="I33" s="971">
        <f t="shared" si="1"/>
        <v>0.99413190812820562</v>
      </c>
    </row>
    <row r="34" spans="1:9" x14ac:dyDescent="0.3">
      <c r="A34" s="978">
        <v>14102</v>
      </c>
      <c r="B34" s="979" t="s">
        <v>1942</v>
      </c>
      <c r="C34" s="980">
        <v>0</v>
      </c>
      <c r="D34" s="980">
        <v>601.47</v>
      </c>
      <c r="E34" s="970">
        <f t="shared" si="2"/>
        <v>601.47</v>
      </c>
      <c r="F34" s="980">
        <v>579.69000000000005</v>
      </c>
      <c r="G34" s="980">
        <v>579.69000000000005</v>
      </c>
      <c r="H34" s="970">
        <f t="shared" si="3"/>
        <v>21.779999999999973</v>
      </c>
      <c r="I34" s="971">
        <f t="shared" si="1"/>
        <v>0.96378871764177765</v>
      </c>
    </row>
    <row r="35" spans="1:9" x14ac:dyDescent="0.3">
      <c r="A35" s="978">
        <v>14103</v>
      </c>
      <c r="B35" s="979" t="s">
        <v>1943</v>
      </c>
      <c r="C35" s="980">
        <v>0</v>
      </c>
      <c r="D35" s="980">
        <v>2889.79</v>
      </c>
      <c r="E35" s="970">
        <f t="shared" si="2"/>
        <v>2889.79</v>
      </c>
      <c r="F35" s="980">
        <v>2837.56</v>
      </c>
      <c r="G35" s="980">
        <v>2837.56</v>
      </c>
      <c r="H35" s="970">
        <f t="shared" si="3"/>
        <v>52.230000000000018</v>
      </c>
      <c r="I35" s="971">
        <f t="shared" si="1"/>
        <v>0.98192602230611914</v>
      </c>
    </row>
    <row r="36" spans="1:9" x14ac:dyDescent="0.3">
      <c r="A36" s="978">
        <v>14104</v>
      </c>
      <c r="B36" s="979" t="s">
        <v>1944</v>
      </c>
      <c r="C36" s="980">
        <v>0</v>
      </c>
      <c r="D36" s="980">
        <v>67225.03</v>
      </c>
      <c r="E36" s="970">
        <f t="shared" si="2"/>
        <v>67225.03</v>
      </c>
      <c r="F36" s="980">
        <v>65914.42</v>
      </c>
      <c r="G36" s="980">
        <v>65914.42</v>
      </c>
      <c r="H36" s="970">
        <f t="shared" si="3"/>
        <v>1310.6100000000006</v>
      </c>
      <c r="I36" s="971">
        <f t="shared" si="1"/>
        <v>0.9805041366288717</v>
      </c>
    </row>
    <row r="37" spans="1:9" x14ac:dyDescent="0.3">
      <c r="A37" s="978">
        <v>14105</v>
      </c>
      <c r="B37" s="979" t="s">
        <v>1945</v>
      </c>
      <c r="C37" s="980">
        <v>0</v>
      </c>
      <c r="D37" s="980">
        <v>117041.5</v>
      </c>
      <c r="E37" s="970">
        <f t="shared" si="2"/>
        <v>117041.5</v>
      </c>
      <c r="F37" s="980">
        <v>106253.64</v>
      </c>
      <c r="G37" s="980">
        <v>106253.64</v>
      </c>
      <c r="H37" s="970">
        <f t="shared" si="3"/>
        <v>10787.86</v>
      </c>
      <c r="I37" s="971">
        <f t="shared" si="1"/>
        <v>0.9078287615931101</v>
      </c>
    </row>
    <row r="38" spans="1:9" x14ac:dyDescent="0.3">
      <c r="A38" s="978">
        <v>14106</v>
      </c>
      <c r="B38" s="979" t="s">
        <v>1946</v>
      </c>
      <c r="C38" s="980">
        <v>0</v>
      </c>
      <c r="D38" s="980">
        <v>973312.35</v>
      </c>
      <c r="E38" s="970">
        <f t="shared" si="2"/>
        <v>973312.35</v>
      </c>
      <c r="F38" s="980">
        <v>963958.06</v>
      </c>
      <c r="G38" s="980">
        <v>489268.31</v>
      </c>
      <c r="H38" s="970">
        <f t="shared" si="3"/>
        <v>9354.2899999999208</v>
      </c>
      <c r="I38" s="971">
        <f t="shared" si="1"/>
        <v>0.99038922089090931</v>
      </c>
    </row>
    <row r="39" spans="1:9" x14ac:dyDescent="0.3">
      <c r="A39" s="978">
        <v>14107</v>
      </c>
      <c r="B39" s="979" t="s">
        <v>1947</v>
      </c>
      <c r="C39" s="980">
        <v>0</v>
      </c>
      <c r="D39" s="980">
        <v>603360.71</v>
      </c>
      <c r="E39" s="970">
        <f t="shared" si="2"/>
        <v>603360.71</v>
      </c>
      <c r="F39" s="980">
        <v>585847.06999999995</v>
      </c>
      <c r="G39" s="980">
        <v>206095.33</v>
      </c>
      <c r="H39" s="970">
        <f t="shared" si="3"/>
        <v>17513.640000000014</v>
      </c>
      <c r="I39" s="971">
        <f t="shared" si="1"/>
        <v>0.97097318451511361</v>
      </c>
    </row>
    <row r="40" spans="1:9" x14ac:dyDescent="0.3">
      <c r="A40" s="978">
        <v>14108</v>
      </c>
      <c r="B40" s="979" t="s">
        <v>1948</v>
      </c>
      <c r="C40" s="980">
        <v>0</v>
      </c>
      <c r="D40" s="980">
        <v>1466654</v>
      </c>
      <c r="E40" s="970">
        <f t="shared" si="2"/>
        <v>1466654</v>
      </c>
      <c r="F40" s="980">
        <v>1453753</v>
      </c>
      <c r="G40" s="980">
        <v>711193</v>
      </c>
      <c r="H40" s="970">
        <f t="shared" si="3"/>
        <v>12901</v>
      </c>
      <c r="I40" s="971">
        <f t="shared" si="1"/>
        <v>0.99120378766907535</v>
      </c>
    </row>
    <row r="41" spans="1:9" x14ac:dyDescent="0.3">
      <c r="A41" s="978">
        <v>14200</v>
      </c>
      <c r="B41" s="979" t="s">
        <v>1949</v>
      </c>
      <c r="C41" s="980">
        <v>0</v>
      </c>
      <c r="D41" s="980">
        <v>549484.19999999995</v>
      </c>
      <c r="E41" s="970">
        <f t="shared" si="2"/>
        <v>549484.19999999995</v>
      </c>
      <c r="F41" s="980">
        <v>539558.28</v>
      </c>
      <c r="G41" s="980">
        <v>539558.28</v>
      </c>
      <c r="H41" s="970">
        <f t="shared" si="3"/>
        <v>9925.9199999999255</v>
      </c>
      <c r="I41" s="971">
        <f t="shared" si="1"/>
        <v>0.98193593191578588</v>
      </c>
    </row>
    <row r="42" spans="1:9" x14ac:dyDescent="0.3">
      <c r="A42" s="978">
        <v>14201</v>
      </c>
      <c r="B42" s="979" t="s">
        <v>1950</v>
      </c>
      <c r="C42" s="980">
        <v>0</v>
      </c>
      <c r="D42" s="980">
        <v>549484.19999999995</v>
      </c>
      <c r="E42" s="970">
        <f t="shared" si="2"/>
        <v>549484.19999999995</v>
      </c>
      <c r="F42" s="980">
        <v>539558.28</v>
      </c>
      <c r="G42" s="980">
        <v>539558.28</v>
      </c>
      <c r="H42" s="970">
        <f t="shared" si="3"/>
        <v>9925.9199999999255</v>
      </c>
      <c r="I42" s="971">
        <f t="shared" si="1"/>
        <v>0.98193593191578588</v>
      </c>
    </row>
    <row r="43" spans="1:9" x14ac:dyDescent="0.3">
      <c r="A43" s="978">
        <v>14300</v>
      </c>
      <c r="B43" s="979" t="s">
        <v>1951</v>
      </c>
      <c r="C43" s="980">
        <v>0</v>
      </c>
      <c r="D43" s="980">
        <v>2435699.11</v>
      </c>
      <c r="E43" s="970">
        <f t="shared" si="2"/>
        <v>2435699.11</v>
      </c>
      <c r="F43" s="980">
        <v>2425300.0299999998</v>
      </c>
      <c r="G43" s="980">
        <v>2351404.27</v>
      </c>
      <c r="H43" s="970">
        <f t="shared" si="3"/>
        <v>10399.080000000075</v>
      </c>
      <c r="I43" s="971">
        <f t="shared" si="1"/>
        <v>0.99573055639044017</v>
      </c>
    </row>
    <row r="44" spans="1:9" x14ac:dyDescent="0.3">
      <c r="A44" s="978">
        <v>14301</v>
      </c>
      <c r="B44" s="979" t="s">
        <v>1952</v>
      </c>
      <c r="C44" s="980">
        <v>0</v>
      </c>
      <c r="D44" s="980">
        <v>2298699.11</v>
      </c>
      <c r="E44" s="970">
        <f t="shared" si="2"/>
        <v>2298699.11</v>
      </c>
      <c r="F44" s="980">
        <v>2253139.36</v>
      </c>
      <c r="G44" s="980">
        <v>2253139.36</v>
      </c>
      <c r="H44" s="970">
        <f t="shared" si="3"/>
        <v>45559.75</v>
      </c>
      <c r="I44" s="971">
        <f t="shared" si="1"/>
        <v>0.98018020288005414</v>
      </c>
    </row>
    <row r="45" spans="1:9" x14ac:dyDescent="0.3">
      <c r="A45" s="978">
        <v>14303</v>
      </c>
      <c r="B45" s="979" t="s">
        <v>1953</v>
      </c>
      <c r="C45" s="980">
        <v>0</v>
      </c>
      <c r="D45" s="980">
        <v>137000</v>
      </c>
      <c r="E45" s="970">
        <f t="shared" si="2"/>
        <v>137000</v>
      </c>
      <c r="F45" s="980">
        <v>172160.67</v>
      </c>
      <c r="G45" s="980">
        <v>98264.91</v>
      </c>
      <c r="H45" s="970">
        <f t="shared" si="3"/>
        <v>-35160.670000000013</v>
      </c>
      <c r="I45" s="971">
        <f t="shared" si="1"/>
        <v>1.2566472262773725</v>
      </c>
    </row>
    <row r="46" spans="1:9" x14ac:dyDescent="0.3">
      <c r="A46" s="1037">
        <v>15000</v>
      </c>
      <c r="B46" s="1038" t="s">
        <v>1954</v>
      </c>
      <c r="C46" s="1027">
        <v>0</v>
      </c>
      <c r="D46" s="1027">
        <v>709925.46</v>
      </c>
      <c r="E46" s="1028">
        <f t="shared" si="2"/>
        <v>709925.46</v>
      </c>
      <c r="F46" s="1027">
        <v>521474.28</v>
      </c>
      <c r="G46" s="1027">
        <v>521474.28</v>
      </c>
      <c r="H46" s="1028">
        <f t="shared" si="3"/>
        <v>188451.17999999993</v>
      </c>
      <c r="I46" s="971">
        <f t="shared" si="1"/>
        <v>0.7345479340887423</v>
      </c>
    </row>
    <row r="47" spans="1:9" x14ac:dyDescent="0.3">
      <c r="A47" s="978">
        <v>15200</v>
      </c>
      <c r="B47" s="979" t="s">
        <v>1955</v>
      </c>
      <c r="C47" s="980">
        <v>0</v>
      </c>
      <c r="D47" s="980">
        <v>198630.46</v>
      </c>
      <c r="E47" s="970">
        <f t="shared" si="2"/>
        <v>198630.46</v>
      </c>
      <c r="F47" s="980">
        <v>198630.46</v>
      </c>
      <c r="G47" s="980">
        <v>198630.46</v>
      </c>
      <c r="H47" s="970">
        <f t="shared" si="3"/>
        <v>0</v>
      </c>
      <c r="I47" s="971">
        <f t="shared" si="1"/>
        <v>1</v>
      </c>
    </row>
    <row r="48" spans="1:9" x14ac:dyDescent="0.3">
      <c r="A48" s="978">
        <v>15202</v>
      </c>
      <c r="B48" s="979" t="s">
        <v>1956</v>
      </c>
      <c r="C48" s="980">
        <v>0</v>
      </c>
      <c r="D48" s="980">
        <v>198630.46</v>
      </c>
      <c r="E48" s="970">
        <f t="shared" si="2"/>
        <v>198630.46</v>
      </c>
      <c r="F48" s="980">
        <v>198630.46</v>
      </c>
      <c r="G48" s="980">
        <v>198630.46</v>
      </c>
      <c r="H48" s="970">
        <f t="shared" si="3"/>
        <v>0</v>
      </c>
      <c r="I48" s="971">
        <f t="shared" si="1"/>
        <v>1</v>
      </c>
    </row>
    <row r="49" spans="1:9" x14ac:dyDescent="0.3">
      <c r="A49" s="978">
        <v>15400</v>
      </c>
      <c r="B49" s="979" t="s">
        <v>1957</v>
      </c>
      <c r="C49" s="980">
        <v>0</v>
      </c>
      <c r="D49" s="980">
        <v>324495</v>
      </c>
      <c r="E49" s="970">
        <f t="shared" si="2"/>
        <v>324495</v>
      </c>
      <c r="F49" s="980">
        <v>204230</v>
      </c>
      <c r="G49" s="980">
        <v>204230</v>
      </c>
      <c r="H49" s="970">
        <f t="shared" si="3"/>
        <v>120265</v>
      </c>
      <c r="I49" s="971">
        <f t="shared" si="1"/>
        <v>0.62937795651704953</v>
      </c>
    </row>
    <row r="50" spans="1:9" x14ac:dyDescent="0.3">
      <c r="A50" s="978">
        <v>15416</v>
      </c>
      <c r="B50" s="979" t="s">
        <v>1958</v>
      </c>
      <c r="C50" s="980">
        <v>0</v>
      </c>
      <c r="D50" s="980">
        <v>5440</v>
      </c>
      <c r="E50" s="970">
        <f t="shared" si="2"/>
        <v>5440</v>
      </c>
      <c r="F50" s="980">
        <v>4080</v>
      </c>
      <c r="G50" s="980">
        <v>4080</v>
      </c>
      <c r="H50" s="970">
        <f t="shared" si="3"/>
        <v>1360</v>
      </c>
      <c r="I50" s="971">
        <f t="shared" si="1"/>
        <v>0.75</v>
      </c>
    </row>
    <row r="51" spans="1:9" x14ac:dyDescent="0.3">
      <c r="A51" s="978">
        <v>15419</v>
      </c>
      <c r="B51" s="979" t="s">
        <v>1959</v>
      </c>
      <c r="C51" s="980">
        <v>0</v>
      </c>
      <c r="D51" s="980">
        <v>127100</v>
      </c>
      <c r="E51" s="970">
        <f t="shared" si="2"/>
        <v>127100</v>
      </c>
      <c r="F51" s="980">
        <v>80571</v>
      </c>
      <c r="G51" s="980">
        <v>80571</v>
      </c>
      <c r="H51" s="970">
        <f t="shared" si="3"/>
        <v>46529</v>
      </c>
      <c r="I51" s="971">
        <f t="shared" si="1"/>
        <v>0.63391817466561762</v>
      </c>
    </row>
    <row r="52" spans="1:9" x14ac:dyDescent="0.3">
      <c r="A52" s="978">
        <v>15421</v>
      </c>
      <c r="B52" s="979" t="s">
        <v>1960</v>
      </c>
      <c r="C52" s="980">
        <v>0</v>
      </c>
      <c r="D52" s="980">
        <v>58760</v>
      </c>
      <c r="E52" s="970">
        <f t="shared" si="2"/>
        <v>58760</v>
      </c>
      <c r="F52" s="980">
        <v>58760</v>
      </c>
      <c r="G52" s="980">
        <v>58760</v>
      </c>
      <c r="H52" s="970">
        <f t="shared" si="3"/>
        <v>0</v>
      </c>
      <c r="I52" s="971">
        <f t="shared" si="1"/>
        <v>1</v>
      </c>
    </row>
    <row r="53" spans="1:9" x14ac:dyDescent="0.3">
      <c r="A53" s="978">
        <v>15423</v>
      </c>
      <c r="B53" s="979" t="s">
        <v>1961</v>
      </c>
      <c r="C53" s="980">
        <v>0</v>
      </c>
      <c r="D53" s="980">
        <v>7670</v>
      </c>
      <c r="E53" s="970">
        <f t="shared" si="2"/>
        <v>7670</v>
      </c>
      <c r="F53" s="980">
        <v>7670</v>
      </c>
      <c r="G53" s="980">
        <v>7670</v>
      </c>
      <c r="H53" s="970">
        <f t="shared" si="3"/>
        <v>0</v>
      </c>
      <c r="I53" s="971">
        <f t="shared" si="1"/>
        <v>1</v>
      </c>
    </row>
    <row r="54" spans="1:9" x14ac:dyDescent="0.3">
      <c r="A54" s="978">
        <v>15424</v>
      </c>
      <c r="B54" s="979" t="s">
        <v>1962</v>
      </c>
      <c r="C54" s="980">
        <v>0</v>
      </c>
      <c r="D54" s="980">
        <v>5250</v>
      </c>
      <c r="E54" s="970">
        <f t="shared" si="2"/>
        <v>5250</v>
      </c>
      <c r="F54" s="980">
        <v>5250</v>
      </c>
      <c r="G54" s="980">
        <v>5250</v>
      </c>
      <c r="H54" s="970">
        <f t="shared" si="3"/>
        <v>0</v>
      </c>
      <c r="I54" s="971">
        <f t="shared" si="1"/>
        <v>1</v>
      </c>
    </row>
    <row r="55" spans="1:9" x14ac:dyDescent="0.3">
      <c r="A55" s="978">
        <v>15425</v>
      </c>
      <c r="B55" s="979" t="s">
        <v>1963</v>
      </c>
      <c r="C55" s="980">
        <v>0</v>
      </c>
      <c r="D55" s="980">
        <v>60404</v>
      </c>
      <c r="E55" s="970">
        <f t="shared" si="2"/>
        <v>60404</v>
      </c>
      <c r="F55" s="980">
        <v>39269</v>
      </c>
      <c r="G55" s="980">
        <v>39269</v>
      </c>
      <c r="H55" s="970">
        <f t="shared" si="3"/>
        <v>21135</v>
      </c>
      <c r="I55" s="971">
        <f t="shared" si="1"/>
        <v>0.65010595324812925</v>
      </c>
    </row>
    <row r="56" spans="1:9" x14ac:dyDescent="0.3">
      <c r="A56" s="978">
        <v>15426</v>
      </c>
      <c r="B56" s="979" t="s">
        <v>1964</v>
      </c>
      <c r="C56" s="980">
        <v>0</v>
      </c>
      <c r="D56" s="980">
        <v>59000</v>
      </c>
      <c r="E56" s="970">
        <f t="shared" si="2"/>
        <v>59000</v>
      </c>
      <c r="F56" s="980">
        <v>7760</v>
      </c>
      <c r="G56" s="980">
        <v>7760</v>
      </c>
      <c r="H56" s="970">
        <f t="shared" si="3"/>
        <v>51240</v>
      </c>
      <c r="I56" s="971">
        <f t="shared" si="1"/>
        <v>0.13152542372881357</v>
      </c>
    </row>
    <row r="57" spans="1:9" x14ac:dyDescent="0.3">
      <c r="A57" s="978">
        <v>15427</v>
      </c>
      <c r="B57" s="979" t="s">
        <v>1965</v>
      </c>
      <c r="C57" s="980">
        <v>0</v>
      </c>
      <c r="D57" s="980">
        <v>871</v>
      </c>
      <c r="E57" s="970">
        <f t="shared" si="2"/>
        <v>871</v>
      </c>
      <c r="F57" s="980">
        <v>870</v>
      </c>
      <c r="G57" s="980">
        <v>870</v>
      </c>
      <c r="H57" s="970">
        <f t="shared" si="3"/>
        <v>1</v>
      </c>
      <c r="I57" s="971">
        <f t="shared" si="1"/>
        <v>0.99885189437428246</v>
      </c>
    </row>
    <row r="58" spans="1:9" x14ac:dyDescent="0.3">
      <c r="A58" s="978">
        <v>15500</v>
      </c>
      <c r="B58" s="979" t="s">
        <v>1966</v>
      </c>
      <c r="C58" s="980">
        <v>0</v>
      </c>
      <c r="D58" s="980">
        <v>177000</v>
      </c>
      <c r="E58" s="970">
        <f t="shared" si="2"/>
        <v>177000</v>
      </c>
      <c r="F58" s="980">
        <v>108813.82</v>
      </c>
      <c r="G58" s="980">
        <v>108813.82</v>
      </c>
      <c r="H58" s="970">
        <f t="shared" si="3"/>
        <v>68186.179999999993</v>
      </c>
      <c r="I58" s="971">
        <f t="shared" si="1"/>
        <v>0.61476734463276839</v>
      </c>
    </row>
    <row r="59" spans="1:9" x14ac:dyDescent="0.3">
      <c r="A59" s="978">
        <v>15501</v>
      </c>
      <c r="B59" s="979" t="s">
        <v>1967</v>
      </c>
      <c r="C59" s="980">
        <v>0</v>
      </c>
      <c r="D59" s="980">
        <v>177000</v>
      </c>
      <c r="E59" s="970">
        <f t="shared" si="2"/>
        <v>177000</v>
      </c>
      <c r="F59" s="980">
        <v>108813.82</v>
      </c>
      <c r="G59" s="980">
        <v>108813.82</v>
      </c>
      <c r="H59" s="970">
        <f t="shared" si="3"/>
        <v>68186.179999999993</v>
      </c>
      <c r="I59" s="971">
        <f t="shared" si="1"/>
        <v>0.61476734463276839</v>
      </c>
    </row>
    <row r="60" spans="1:9" x14ac:dyDescent="0.3">
      <c r="A60" s="978">
        <v>15900</v>
      </c>
      <c r="B60" s="979" t="s">
        <v>1954</v>
      </c>
      <c r="C60" s="980">
        <v>0</v>
      </c>
      <c r="D60" s="980">
        <v>9800</v>
      </c>
      <c r="E60" s="970">
        <f t="shared" si="2"/>
        <v>9800</v>
      </c>
      <c r="F60" s="980">
        <v>9800</v>
      </c>
      <c r="G60" s="980">
        <v>9800</v>
      </c>
      <c r="H60" s="970">
        <f t="shared" si="3"/>
        <v>0</v>
      </c>
      <c r="I60" s="971">
        <f t="shared" si="1"/>
        <v>1</v>
      </c>
    </row>
    <row r="61" spans="1:9" x14ac:dyDescent="0.3">
      <c r="A61" s="978">
        <v>15901</v>
      </c>
      <c r="B61" s="979" t="s">
        <v>1968</v>
      </c>
      <c r="C61" s="980">
        <v>0</v>
      </c>
      <c r="D61" s="980">
        <v>9800</v>
      </c>
      <c r="E61" s="970">
        <f t="shared" si="2"/>
        <v>9800</v>
      </c>
      <c r="F61" s="980">
        <v>9800</v>
      </c>
      <c r="G61" s="980">
        <v>9800</v>
      </c>
      <c r="H61" s="970">
        <f t="shared" si="3"/>
        <v>0</v>
      </c>
      <c r="I61" s="971">
        <f t="shared" si="1"/>
        <v>1</v>
      </c>
    </row>
    <row r="62" spans="1:9" x14ac:dyDescent="0.3">
      <c r="A62" s="1037">
        <v>16000</v>
      </c>
      <c r="B62" s="1038" t="s">
        <v>1969</v>
      </c>
      <c r="C62" s="1027">
        <v>976407</v>
      </c>
      <c r="D62" s="1027">
        <v>0</v>
      </c>
      <c r="E62" s="1028">
        <f t="shared" si="2"/>
        <v>976407</v>
      </c>
      <c r="F62" s="1027">
        <v>0</v>
      </c>
      <c r="G62" s="1027">
        <v>0</v>
      </c>
      <c r="H62" s="1028">
        <f t="shared" si="3"/>
        <v>976407</v>
      </c>
      <c r="I62" s="971">
        <f t="shared" si="1"/>
        <v>0</v>
      </c>
    </row>
    <row r="63" spans="1:9" x14ac:dyDescent="0.3">
      <c r="A63" s="978">
        <v>16100</v>
      </c>
      <c r="B63" s="979" t="s">
        <v>1970</v>
      </c>
      <c r="C63" s="980">
        <v>976407</v>
      </c>
      <c r="D63" s="980">
        <v>0</v>
      </c>
      <c r="E63" s="970">
        <f t="shared" si="2"/>
        <v>976407</v>
      </c>
      <c r="F63" s="980">
        <v>0</v>
      </c>
      <c r="G63" s="980">
        <v>0</v>
      </c>
      <c r="H63" s="970">
        <f t="shared" si="3"/>
        <v>976407</v>
      </c>
      <c r="I63" s="971">
        <f t="shared" si="1"/>
        <v>0</v>
      </c>
    </row>
    <row r="64" spans="1:9" x14ac:dyDescent="0.3">
      <c r="A64" s="978">
        <v>16101</v>
      </c>
      <c r="B64" s="979" t="s">
        <v>1971</v>
      </c>
      <c r="C64" s="980">
        <v>976407</v>
      </c>
      <c r="D64" s="980">
        <v>0</v>
      </c>
      <c r="E64" s="970">
        <f t="shared" si="2"/>
        <v>976407</v>
      </c>
      <c r="F64" s="980">
        <v>0</v>
      </c>
      <c r="G64" s="980">
        <v>0</v>
      </c>
      <c r="H64" s="970">
        <f t="shared" si="3"/>
        <v>976407</v>
      </c>
      <c r="I64" s="971">
        <f t="shared" si="1"/>
        <v>0</v>
      </c>
    </row>
    <row r="65" spans="1:9" x14ac:dyDescent="0.3">
      <c r="A65" s="1037">
        <v>17000</v>
      </c>
      <c r="B65" s="1038" t="s">
        <v>1972</v>
      </c>
      <c r="C65" s="1027">
        <v>0</v>
      </c>
      <c r="D65" s="1027">
        <v>23220</v>
      </c>
      <c r="E65" s="1028">
        <f t="shared" si="2"/>
        <v>23220</v>
      </c>
      <c r="F65" s="1027">
        <v>23220</v>
      </c>
      <c r="G65" s="1027">
        <v>23220</v>
      </c>
      <c r="H65" s="1028">
        <f t="shared" si="3"/>
        <v>0</v>
      </c>
      <c r="I65" s="971">
        <f t="shared" si="1"/>
        <v>1</v>
      </c>
    </row>
    <row r="66" spans="1:9" x14ac:dyDescent="0.3">
      <c r="A66" s="978">
        <v>17100</v>
      </c>
      <c r="B66" s="979" t="s">
        <v>1973</v>
      </c>
      <c r="C66" s="980">
        <v>0</v>
      </c>
      <c r="D66" s="980">
        <v>23220</v>
      </c>
      <c r="E66" s="970">
        <f t="shared" si="2"/>
        <v>23220</v>
      </c>
      <c r="F66" s="980">
        <v>23220</v>
      </c>
      <c r="G66" s="980">
        <v>23220</v>
      </c>
      <c r="H66" s="970">
        <f t="shared" si="3"/>
        <v>0</v>
      </c>
      <c r="I66" s="971">
        <f t="shared" si="1"/>
        <v>1</v>
      </c>
    </row>
    <row r="67" spans="1:9" x14ac:dyDescent="0.3">
      <c r="A67" s="978">
        <v>17104</v>
      </c>
      <c r="B67" s="979" t="s">
        <v>1974</v>
      </c>
      <c r="C67" s="980">
        <v>0</v>
      </c>
      <c r="D67" s="980">
        <v>23220</v>
      </c>
      <c r="E67" s="970">
        <f t="shared" si="2"/>
        <v>23220</v>
      </c>
      <c r="F67" s="980">
        <v>23220</v>
      </c>
      <c r="G67" s="980">
        <v>23220</v>
      </c>
      <c r="H67" s="970">
        <f t="shared" si="3"/>
        <v>0</v>
      </c>
      <c r="I67" s="971">
        <f t="shared" si="1"/>
        <v>1</v>
      </c>
    </row>
    <row r="68" spans="1:9" x14ac:dyDescent="0.3">
      <c r="A68" s="1037">
        <v>20000</v>
      </c>
      <c r="B68" s="1038" t="s">
        <v>1975</v>
      </c>
      <c r="C68" s="1027">
        <v>5350000</v>
      </c>
      <c r="D68" s="1027">
        <v>-181659.46</v>
      </c>
      <c r="E68" s="1028">
        <f t="shared" si="2"/>
        <v>5168340.54</v>
      </c>
      <c r="F68" s="1027">
        <v>3624988.1</v>
      </c>
      <c r="G68" s="1027">
        <v>3403433.13</v>
      </c>
      <c r="H68" s="1028">
        <f t="shared" si="3"/>
        <v>1543352.44</v>
      </c>
      <c r="I68" s="971">
        <f t="shared" si="1"/>
        <v>0.7013833689836545</v>
      </c>
    </row>
    <row r="69" spans="1:9" x14ac:dyDescent="0.3">
      <c r="A69" s="978">
        <v>21000</v>
      </c>
      <c r="B69" s="979" t="s">
        <v>1976</v>
      </c>
      <c r="C69" s="980">
        <v>1163895</v>
      </c>
      <c r="D69" s="980">
        <v>-36290</v>
      </c>
      <c r="E69" s="970">
        <f t="shared" si="2"/>
        <v>1127605</v>
      </c>
      <c r="F69" s="980">
        <v>832786.95</v>
      </c>
      <c r="G69" s="980">
        <v>778849.25</v>
      </c>
      <c r="H69" s="970">
        <f t="shared" si="3"/>
        <v>294818.05000000005</v>
      </c>
      <c r="I69" s="971">
        <f t="shared" si="1"/>
        <v>0.73854492486287304</v>
      </c>
    </row>
    <row r="70" spans="1:9" x14ac:dyDescent="0.3">
      <c r="A70" s="978">
        <v>21100</v>
      </c>
      <c r="B70" s="979" t="s">
        <v>1977</v>
      </c>
      <c r="C70" s="980">
        <v>330684</v>
      </c>
      <c r="D70" s="980">
        <v>0</v>
      </c>
      <c r="E70" s="970">
        <f t="shared" si="2"/>
        <v>330684</v>
      </c>
      <c r="F70" s="980">
        <v>197859.25</v>
      </c>
      <c r="G70" s="980">
        <v>193683.25</v>
      </c>
      <c r="H70" s="970">
        <f t="shared" si="3"/>
        <v>132824.75</v>
      </c>
      <c r="I70" s="971">
        <f t="shared" si="1"/>
        <v>0.59833330309298305</v>
      </c>
    </row>
    <row r="71" spans="1:9" x14ac:dyDescent="0.3">
      <c r="A71" s="978">
        <v>21101</v>
      </c>
      <c r="B71" s="979" t="s">
        <v>1977</v>
      </c>
      <c r="C71" s="980">
        <v>330684</v>
      </c>
      <c r="D71" s="980">
        <v>0</v>
      </c>
      <c r="E71" s="970">
        <f t="shared" si="2"/>
        <v>330684</v>
      </c>
      <c r="F71" s="980">
        <v>197859.25</v>
      </c>
      <c r="G71" s="980">
        <v>193683.25</v>
      </c>
      <c r="H71" s="970">
        <f t="shared" si="3"/>
        <v>132824.75</v>
      </c>
      <c r="I71" s="971">
        <f t="shared" si="1"/>
        <v>0.59833330309298305</v>
      </c>
    </row>
    <row r="72" spans="1:9" x14ac:dyDescent="0.3">
      <c r="A72" s="978">
        <v>21200</v>
      </c>
      <c r="B72" s="979" t="s">
        <v>1978</v>
      </c>
      <c r="C72" s="980">
        <v>467325.01</v>
      </c>
      <c r="D72" s="980">
        <v>-434688.01</v>
      </c>
      <c r="E72" s="970">
        <f t="shared" si="2"/>
        <v>32637</v>
      </c>
      <c r="F72" s="980">
        <v>4640</v>
      </c>
      <c r="G72" s="980">
        <v>4640</v>
      </c>
      <c r="H72" s="970">
        <f t="shared" si="3"/>
        <v>27997</v>
      </c>
      <c r="I72" s="971">
        <f t="shared" si="1"/>
        <v>0.14216992983423721</v>
      </c>
    </row>
    <row r="73" spans="1:9" x14ac:dyDescent="0.3">
      <c r="A73" s="978">
        <v>21201</v>
      </c>
      <c r="B73" s="979" t="s">
        <v>1979</v>
      </c>
      <c r="C73" s="980">
        <v>467325.01</v>
      </c>
      <c r="D73" s="980">
        <v>-434688.01</v>
      </c>
      <c r="E73" s="970">
        <f t="shared" si="2"/>
        <v>32637</v>
      </c>
      <c r="F73" s="980">
        <v>4640</v>
      </c>
      <c r="G73" s="980">
        <v>4640</v>
      </c>
      <c r="H73" s="970">
        <f t="shared" si="3"/>
        <v>27997</v>
      </c>
      <c r="I73" s="971">
        <f t="shared" si="1"/>
        <v>0.14216992983423721</v>
      </c>
    </row>
    <row r="74" spans="1:9" x14ac:dyDescent="0.3">
      <c r="A74" s="978">
        <v>21400</v>
      </c>
      <c r="B74" s="979" t="s">
        <v>1980</v>
      </c>
      <c r="C74" s="980">
        <v>32637</v>
      </c>
      <c r="D74" s="980">
        <v>455398.01</v>
      </c>
      <c r="E74" s="970">
        <f t="shared" si="2"/>
        <v>488035.01</v>
      </c>
      <c r="F74" s="980">
        <v>418846.94</v>
      </c>
      <c r="G74" s="980">
        <v>369085.24</v>
      </c>
      <c r="H74" s="970">
        <f t="shared" si="3"/>
        <v>69188.070000000007</v>
      </c>
      <c r="I74" s="971">
        <f t="shared" ref="I74:I137" si="4">IF(E74=0,"",F74/E74)</f>
        <v>0.85823133877219171</v>
      </c>
    </row>
    <row r="75" spans="1:9" x14ac:dyDescent="0.3">
      <c r="A75" s="978">
        <v>21401</v>
      </c>
      <c r="B75" s="979" t="s">
        <v>1981</v>
      </c>
      <c r="C75" s="980">
        <v>32637</v>
      </c>
      <c r="D75" s="980">
        <v>455398.01</v>
      </c>
      <c r="E75" s="970">
        <f t="shared" ref="E75:E138" si="5">C75+D75</f>
        <v>488035.01</v>
      </c>
      <c r="F75" s="980">
        <v>418846.94</v>
      </c>
      <c r="G75" s="980">
        <v>369085.24</v>
      </c>
      <c r="H75" s="970">
        <f t="shared" si="3"/>
        <v>69188.070000000007</v>
      </c>
      <c r="I75" s="971">
        <f t="shared" si="4"/>
        <v>0.85823133877219171</v>
      </c>
    </row>
    <row r="76" spans="1:9" x14ac:dyDescent="0.3">
      <c r="A76" s="978">
        <v>21500</v>
      </c>
      <c r="B76" s="979" t="s">
        <v>1982</v>
      </c>
      <c r="C76" s="980">
        <v>204491.99</v>
      </c>
      <c r="D76" s="980">
        <v>-60000</v>
      </c>
      <c r="E76" s="970">
        <f t="shared" si="5"/>
        <v>144491.99</v>
      </c>
      <c r="F76" s="980">
        <v>87729.95</v>
      </c>
      <c r="G76" s="980">
        <v>87729.95</v>
      </c>
      <c r="H76" s="970">
        <f t="shared" si="3"/>
        <v>56762.039999999994</v>
      </c>
      <c r="I76" s="971">
        <f t="shared" si="4"/>
        <v>0.60716133814753337</v>
      </c>
    </row>
    <row r="77" spans="1:9" x14ac:dyDescent="0.3">
      <c r="A77" s="978">
        <v>21501</v>
      </c>
      <c r="B77" s="979" t="s">
        <v>1983</v>
      </c>
      <c r="C77" s="980">
        <v>34860</v>
      </c>
      <c r="D77" s="980">
        <v>-27392</v>
      </c>
      <c r="E77" s="970">
        <f t="shared" si="5"/>
        <v>7468</v>
      </c>
      <c r="F77" s="980">
        <v>0</v>
      </c>
      <c r="G77" s="980">
        <v>0</v>
      </c>
      <c r="H77" s="970">
        <f t="shared" si="3"/>
        <v>7468</v>
      </c>
      <c r="I77" s="971">
        <f t="shared" si="4"/>
        <v>0</v>
      </c>
    </row>
    <row r="78" spans="1:9" x14ac:dyDescent="0.3">
      <c r="A78" s="978">
        <v>21502</v>
      </c>
      <c r="B78" s="979" t="s">
        <v>1984</v>
      </c>
      <c r="C78" s="980">
        <v>169631.99</v>
      </c>
      <c r="D78" s="980">
        <v>-32608</v>
      </c>
      <c r="E78" s="970">
        <f t="shared" si="5"/>
        <v>137023.99</v>
      </c>
      <c r="F78" s="980">
        <v>87729.95</v>
      </c>
      <c r="G78" s="980">
        <v>87729.95</v>
      </c>
      <c r="H78" s="970">
        <f t="shared" si="3"/>
        <v>49294.039999999994</v>
      </c>
      <c r="I78" s="971">
        <f t="shared" si="4"/>
        <v>0.64025248425476444</v>
      </c>
    </row>
    <row r="79" spans="1:9" x14ac:dyDescent="0.3">
      <c r="A79" s="978">
        <v>21600</v>
      </c>
      <c r="B79" s="979" t="s">
        <v>1985</v>
      </c>
      <c r="C79" s="980">
        <v>78757</v>
      </c>
      <c r="D79" s="980">
        <v>0</v>
      </c>
      <c r="E79" s="970">
        <f t="shared" si="5"/>
        <v>78757</v>
      </c>
      <c r="F79" s="980">
        <v>76353.490000000005</v>
      </c>
      <c r="G79" s="980">
        <v>76353.490000000005</v>
      </c>
      <c r="H79" s="970">
        <f t="shared" si="3"/>
        <v>2403.5099999999948</v>
      </c>
      <c r="I79" s="971">
        <f t="shared" si="4"/>
        <v>0.96948195081072164</v>
      </c>
    </row>
    <row r="80" spans="1:9" x14ac:dyDescent="0.3">
      <c r="A80" s="978">
        <v>21601</v>
      </c>
      <c r="B80" s="979" t="s">
        <v>1985</v>
      </c>
      <c r="C80" s="980">
        <v>78757</v>
      </c>
      <c r="D80" s="980">
        <v>0</v>
      </c>
      <c r="E80" s="970">
        <f t="shared" si="5"/>
        <v>78757</v>
      </c>
      <c r="F80" s="980">
        <v>76353.490000000005</v>
      </c>
      <c r="G80" s="980">
        <v>76353.490000000005</v>
      </c>
      <c r="H80" s="970">
        <f t="shared" si="3"/>
        <v>2403.5099999999948</v>
      </c>
      <c r="I80" s="971">
        <f t="shared" si="4"/>
        <v>0.96948195081072164</v>
      </c>
    </row>
    <row r="81" spans="1:9" x14ac:dyDescent="0.3">
      <c r="A81" s="978">
        <v>21700</v>
      </c>
      <c r="B81" s="979" t="s">
        <v>1986</v>
      </c>
      <c r="C81" s="980">
        <v>5000</v>
      </c>
      <c r="D81" s="980">
        <v>0</v>
      </c>
      <c r="E81" s="970">
        <f t="shared" si="5"/>
        <v>5000</v>
      </c>
      <c r="F81" s="980">
        <v>0</v>
      </c>
      <c r="G81" s="980">
        <v>0</v>
      </c>
      <c r="H81" s="970">
        <f t="shared" si="3"/>
        <v>5000</v>
      </c>
      <c r="I81" s="971">
        <f t="shared" si="4"/>
        <v>0</v>
      </c>
    </row>
    <row r="82" spans="1:9" x14ac:dyDescent="0.3">
      <c r="A82" s="978">
        <v>21701</v>
      </c>
      <c r="B82" s="979" t="s">
        <v>1987</v>
      </c>
      <c r="C82" s="980">
        <v>5000</v>
      </c>
      <c r="D82" s="980">
        <v>0</v>
      </c>
      <c r="E82" s="970">
        <f t="shared" si="5"/>
        <v>5000</v>
      </c>
      <c r="F82" s="980">
        <v>0</v>
      </c>
      <c r="G82" s="980">
        <v>0</v>
      </c>
      <c r="H82" s="970">
        <f t="shared" si="3"/>
        <v>5000</v>
      </c>
      <c r="I82" s="971">
        <f t="shared" si="4"/>
        <v>0</v>
      </c>
    </row>
    <row r="83" spans="1:9" x14ac:dyDescent="0.3">
      <c r="A83" s="978">
        <v>21800</v>
      </c>
      <c r="B83" s="979" t="s">
        <v>1988</v>
      </c>
      <c r="C83" s="980">
        <v>45000</v>
      </c>
      <c r="D83" s="980">
        <v>3000</v>
      </c>
      <c r="E83" s="970">
        <f t="shared" si="5"/>
        <v>48000</v>
      </c>
      <c r="F83" s="980">
        <v>47357.32</v>
      </c>
      <c r="G83" s="980">
        <v>47357.32</v>
      </c>
      <c r="H83" s="970">
        <f t="shared" si="3"/>
        <v>642.68000000000029</v>
      </c>
      <c r="I83" s="971">
        <f t="shared" si="4"/>
        <v>0.98661083333333333</v>
      </c>
    </row>
    <row r="84" spans="1:9" x14ac:dyDescent="0.3">
      <c r="A84" s="978">
        <v>21801</v>
      </c>
      <c r="B84" s="979" t="s">
        <v>1989</v>
      </c>
      <c r="C84" s="980">
        <v>45000</v>
      </c>
      <c r="D84" s="980">
        <v>3000</v>
      </c>
      <c r="E84" s="970">
        <f t="shared" si="5"/>
        <v>48000</v>
      </c>
      <c r="F84" s="980">
        <v>47357.32</v>
      </c>
      <c r="G84" s="980">
        <v>47357.32</v>
      </c>
      <c r="H84" s="970">
        <f t="shared" si="3"/>
        <v>642.68000000000029</v>
      </c>
      <c r="I84" s="971">
        <f t="shared" si="4"/>
        <v>0.98661083333333333</v>
      </c>
    </row>
    <row r="85" spans="1:9" x14ac:dyDescent="0.3">
      <c r="A85" s="1037">
        <v>22000</v>
      </c>
      <c r="B85" s="1038" t="s">
        <v>1990</v>
      </c>
      <c r="C85" s="1027">
        <v>94195.01</v>
      </c>
      <c r="D85" s="1027">
        <v>-5000</v>
      </c>
      <c r="E85" s="1028">
        <f t="shared" si="5"/>
        <v>89195.01</v>
      </c>
      <c r="F85" s="1027">
        <v>23207.41</v>
      </c>
      <c r="G85" s="1027">
        <v>23207.41</v>
      </c>
      <c r="H85" s="1028">
        <f t="shared" si="3"/>
        <v>65987.599999999991</v>
      </c>
      <c r="I85" s="971">
        <f t="shared" si="4"/>
        <v>0.26018731316920085</v>
      </c>
    </row>
    <row r="86" spans="1:9" x14ac:dyDescent="0.3">
      <c r="A86" s="978">
        <v>22100</v>
      </c>
      <c r="B86" s="979" t="s">
        <v>1991</v>
      </c>
      <c r="C86" s="980">
        <v>87771.01</v>
      </c>
      <c r="D86" s="980">
        <v>-5000</v>
      </c>
      <c r="E86" s="970">
        <f t="shared" si="5"/>
        <v>82771.009999999995</v>
      </c>
      <c r="F86" s="980">
        <v>21184.27</v>
      </c>
      <c r="G86" s="980">
        <v>21184.27</v>
      </c>
      <c r="H86" s="970">
        <f t="shared" si="3"/>
        <v>61586.739999999991</v>
      </c>
      <c r="I86" s="971">
        <f t="shared" si="4"/>
        <v>0.25593828080628717</v>
      </c>
    </row>
    <row r="87" spans="1:9" x14ac:dyDescent="0.3">
      <c r="A87" s="978">
        <v>22101</v>
      </c>
      <c r="B87" s="979" t="s">
        <v>1992</v>
      </c>
      <c r="C87" s="980">
        <v>22583.01</v>
      </c>
      <c r="D87" s="980">
        <v>0</v>
      </c>
      <c r="E87" s="970">
        <f t="shared" si="5"/>
        <v>22583.01</v>
      </c>
      <c r="F87" s="980">
        <v>6774.27</v>
      </c>
      <c r="G87" s="980">
        <v>6774.27</v>
      </c>
      <c r="H87" s="970">
        <f t="shared" si="3"/>
        <v>15808.739999999998</v>
      </c>
      <c r="I87" s="971">
        <f t="shared" si="4"/>
        <v>0.29997197007839083</v>
      </c>
    </row>
    <row r="88" spans="1:9" x14ac:dyDescent="0.3">
      <c r="A88" s="978">
        <v>22106</v>
      </c>
      <c r="B88" s="979" t="s">
        <v>1993</v>
      </c>
      <c r="C88" s="980">
        <v>65188</v>
      </c>
      <c r="D88" s="980">
        <v>-5000</v>
      </c>
      <c r="E88" s="970">
        <f t="shared" si="5"/>
        <v>60188</v>
      </c>
      <c r="F88" s="980">
        <v>14410</v>
      </c>
      <c r="G88" s="980">
        <v>14410</v>
      </c>
      <c r="H88" s="970">
        <f t="shared" si="3"/>
        <v>45778</v>
      </c>
      <c r="I88" s="971">
        <f t="shared" si="4"/>
        <v>0.23941649498238851</v>
      </c>
    </row>
    <row r="89" spans="1:9" x14ac:dyDescent="0.3">
      <c r="A89" s="978">
        <v>22300</v>
      </c>
      <c r="B89" s="979" t="s">
        <v>1994</v>
      </c>
      <c r="C89" s="980">
        <v>6424</v>
      </c>
      <c r="D89" s="980">
        <v>0</v>
      </c>
      <c r="E89" s="970">
        <f t="shared" si="5"/>
        <v>6424</v>
      </c>
      <c r="F89" s="980">
        <v>2023.14</v>
      </c>
      <c r="G89" s="980">
        <v>2023.14</v>
      </c>
      <c r="H89" s="970">
        <f t="shared" si="3"/>
        <v>4400.8599999999997</v>
      </c>
      <c r="I89" s="971">
        <f t="shared" si="4"/>
        <v>0.3149346201743462</v>
      </c>
    </row>
    <row r="90" spans="1:9" x14ac:dyDescent="0.3">
      <c r="A90" s="978">
        <v>22301</v>
      </c>
      <c r="B90" s="979" t="s">
        <v>1994</v>
      </c>
      <c r="C90" s="980">
        <v>6424</v>
      </c>
      <c r="D90" s="980">
        <v>0</v>
      </c>
      <c r="E90" s="970">
        <f t="shared" si="5"/>
        <v>6424</v>
      </c>
      <c r="F90" s="980">
        <v>2023.14</v>
      </c>
      <c r="G90" s="980">
        <v>2023.14</v>
      </c>
      <c r="H90" s="970">
        <f t="shared" si="3"/>
        <v>4400.8599999999997</v>
      </c>
      <c r="I90" s="971">
        <f t="shared" si="4"/>
        <v>0.3149346201743462</v>
      </c>
    </row>
    <row r="91" spans="1:9" x14ac:dyDescent="0.3">
      <c r="A91" s="1037">
        <v>24000</v>
      </c>
      <c r="B91" s="1038" t="s">
        <v>1995</v>
      </c>
      <c r="C91" s="1027">
        <v>54395.1</v>
      </c>
      <c r="D91" s="1027">
        <v>-31500</v>
      </c>
      <c r="E91" s="1028">
        <f t="shared" si="5"/>
        <v>22895.1</v>
      </c>
      <c r="F91" s="1027">
        <v>5875.26</v>
      </c>
      <c r="G91" s="1027">
        <v>5875.26</v>
      </c>
      <c r="H91" s="1028">
        <f t="shared" si="3"/>
        <v>17019.839999999997</v>
      </c>
      <c r="I91" s="971">
        <f t="shared" si="4"/>
        <v>0.2566164812558146</v>
      </c>
    </row>
    <row r="92" spans="1:9" x14ac:dyDescent="0.3">
      <c r="A92" s="978">
        <v>24600</v>
      </c>
      <c r="B92" s="979" t="s">
        <v>1996</v>
      </c>
      <c r="C92" s="980">
        <v>33350.01</v>
      </c>
      <c r="D92" s="980">
        <v>-29000</v>
      </c>
      <c r="E92" s="970">
        <f t="shared" si="5"/>
        <v>4350.010000000002</v>
      </c>
      <c r="F92" s="980">
        <v>539.26</v>
      </c>
      <c r="G92" s="980">
        <v>539.26</v>
      </c>
      <c r="H92" s="970">
        <f t="shared" si="3"/>
        <v>3810.7500000000018</v>
      </c>
      <c r="I92" s="971">
        <f t="shared" si="4"/>
        <v>0.12396753110912383</v>
      </c>
    </row>
    <row r="93" spans="1:9" x14ac:dyDescent="0.3">
      <c r="A93" s="978">
        <v>24601</v>
      </c>
      <c r="B93" s="979" t="s">
        <v>1996</v>
      </c>
      <c r="C93" s="980">
        <v>33350.01</v>
      </c>
      <c r="D93" s="980">
        <v>-29000</v>
      </c>
      <c r="E93" s="970">
        <f t="shared" si="5"/>
        <v>4350.010000000002</v>
      </c>
      <c r="F93" s="980">
        <v>539.26</v>
      </c>
      <c r="G93" s="980">
        <v>539.26</v>
      </c>
      <c r="H93" s="970">
        <f t="shared" si="3"/>
        <v>3810.7500000000018</v>
      </c>
      <c r="I93" s="971">
        <f t="shared" si="4"/>
        <v>0.12396753110912383</v>
      </c>
    </row>
    <row r="94" spans="1:9" x14ac:dyDescent="0.3">
      <c r="A94" s="978">
        <v>24800</v>
      </c>
      <c r="B94" s="979" t="s">
        <v>1997</v>
      </c>
      <c r="C94" s="980">
        <v>21045.09</v>
      </c>
      <c r="D94" s="980">
        <v>-2500</v>
      </c>
      <c r="E94" s="970">
        <f t="shared" si="5"/>
        <v>18545.09</v>
      </c>
      <c r="F94" s="980">
        <v>5336</v>
      </c>
      <c r="G94" s="980">
        <v>5336</v>
      </c>
      <c r="H94" s="970">
        <f t="shared" si="3"/>
        <v>13209.09</v>
      </c>
      <c r="I94" s="971">
        <f t="shared" si="4"/>
        <v>0.28773114608772454</v>
      </c>
    </row>
    <row r="95" spans="1:9" x14ac:dyDescent="0.3">
      <c r="A95" s="978">
        <v>24801</v>
      </c>
      <c r="B95" s="979" t="s">
        <v>1997</v>
      </c>
      <c r="C95" s="980">
        <v>21045.09</v>
      </c>
      <c r="D95" s="980">
        <v>-2500</v>
      </c>
      <c r="E95" s="970">
        <f t="shared" si="5"/>
        <v>18545.09</v>
      </c>
      <c r="F95" s="980">
        <v>5336</v>
      </c>
      <c r="G95" s="980">
        <v>5336</v>
      </c>
      <c r="H95" s="970">
        <f t="shared" si="3"/>
        <v>13209.09</v>
      </c>
      <c r="I95" s="971">
        <f t="shared" si="4"/>
        <v>0.28773114608772454</v>
      </c>
    </row>
    <row r="96" spans="1:9" x14ac:dyDescent="0.3">
      <c r="A96" s="1037">
        <v>25000</v>
      </c>
      <c r="B96" s="1038" t="s">
        <v>1998</v>
      </c>
      <c r="C96" s="1027">
        <v>5000</v>
      </c>
      <c r="D96" s="1027">
        <v>0</v>
      </c>
      <c r="E96" s="1028">
        <f t="shared" si="5"/>
        <v>5000</v>
      </c>
      <c r="F96" s="1027">
        <v>1095.01</v>
      </c>
      <c r="G96" s="1027">
        <v>1095.01</v>
      </c>
      <c r="H96" s="1028">
        <f t="shared" ref="H96:H159" si="6">E96-F96</f>
        <v>3904.99</v>
      </c>
      <c r="I96" s="971">
        <f t="shared" si="4"/>
        <v>0.219002</v>
      </c>
    </row>
    <row r="97" spans="1:9" x14ac:dyDescent="0.3">
      <c r="A97" s="978">
        <v>25300</v>
      </c>
      <c r="B97" s="979" t="s">
        <v>1999</v>
      </c>
      <c r="C97" s="980">
        <v>5000</v>
      </c>
      <c r="D97" s="980">
        <v>-895</v>
      </c>
      <c r="E97" s="970">
        <f t="shared" si="5"/>
        <v>4105</v>
      </c>
      <c r="F97" s="980">
        <v>200.01</v>
      </c>
      <c r="G97" s="980">
        <v>200.01</v>
      </c>
      <c r="H97" s="970">
        <f t="shared" si="6"/>
        <v>3904.99</v>
      </c>
      <c r="I97" s="971">
        <f t="shared" si="4"/>
        <v>4.8723507917174176E-2</v>
      </c>
    </row>
    <row r="98" spans="1:9" x14ac:dyDescent="0.3">
      <c r="A98" s="978">
        <v>25301</v>
      </c>
      <c r="B98" s="979" t="s">
        <v>1999</v>
      </c>
      <c r="C98" s="980">
        <v>5000</v>
      </c>
      <c r="D98" s="980">
        <v>-895</v>
      </c>
      <c r="E98" s="970">
        <f t="shared" si="5"/>
        <v>4105</v>
      </c>
      <c r="F98" s="980">
        <v>200.01</v>
      </c>
      <c r="G98" s="980">
        <v>200.01</v>
      </c>
      <c r="H98" s="970">
        <f t="shared" si="6"/>
        <v>3904.99</v>
      </c>
      <c r="I98" s="971">
        <f t="shared" si="4"/>
        <v>4.8723507917174176E-2</v>
      </c>
    </row>
    <row r="99" spans="1:9" x14ac:dyDescent="0.3">
      <c r="A99" s="978">
        <v>25400</v>
      </c>
      <c r="B99" s="979" t="s">
        <v>2000</v>
      </c>
      <c r="C99" s="980">
        <v>0</v>
      </c>
      <c r="D99" s="980">
        <v>895</v>
      </c>
      <c r="E99" s="970">
        <f t="shared" si="5"/>
        <v>895</v>
      </c>
      <c r="F99" s="980">
        <v>895</v>
      </c>
      <c r="G99" s="980">
        <v>895</v>
      </c>
      <c r="H99" s="970">
        <f t="shared" si="6"/>
        <v>0</v>
      </c>
      <c r="I99" s="971">
        <f t="shared" si="4"/>
        <v>1</v>
      </c>
    </row>
    <row r="100" spans="1:9" x14ac:dyDescent="0.3">
      <c r="A100" s="978">
        <v>25401</v>
      </c>
      <c r="B100" s="979" t="s">
        <v>2000</v>
      </c>
      <c r="C100" s="980">
        <v>0</v>
      </c>
      <c r="D100" s="980">
        <v>895</v>
      </c>
      <c r="E100" s="970">
        <f t="shared" si="5"/>
        <v>895</v>
      </c>
      <c r="F100" s="980">
        <v>895</v>
      </c>
      <c r="G100" s="980">
        <v>895</v>
      </c>
      <c r="H100" s="970">
        <f t="shared" si="6"/>
        <v>0</v>
      </c>
      <c r="I100" s="971">
        <f t="shared" si="4"/>
        <v>1</v>
      </c>
    </row>
    <row r="101" spans="1:9" x14ac:dyDescent="0.3">
      <c r="A101" s="1037">
        <v>26000</v>
      </c>
      <c r="B101" s="1038" t="s">
        <v>2001</v>
      </c>
      <c r="C101" s="1027">
        <v>3312000</v>
      </c>
      <c r="D101" s="1027">
        <v>-84271</v>
      </c>
      <c r="E101" s="1028">
        <f t="shared" si="5"/>
        <v>3227729</v>
      </c>
      <c r="F101" s="1027">
        <v>2168824.98</v>
      </c>
      <c r="G101" s="1027">
        <v>2004787.47</v>
      </c>
      <c r="H101" s="1028">
        <f t="shared" si="6"/>
        <v>1058904.02</v>
      </c>
      <c r="I101" s="971">
        <f t="shared" si="4"/>
        <v>0.67193527709420464</v>
      </c>
    </row>
    <row r="102" spans="1:9" x14ac:dyDescent="0.3">
      <c r="A102" s="978">
        <v>26100</v>
      </c>
      <c r="B102" s="979" t="s">
        <v>2001</v>
      </c>
      <c r="C102" s="980">
        <v>3312000</v>
      </c>
      <c r="D102" s="980">
        <v>-84271</v>
      </c>
      <c r="E102" s="970">
        <f t="shared" si="5"/>
        <v>3227729</v>
      </c>
      <c r="F102" s="980">
        <v>2168824.98</v>
      </c>
      <c r="G102" s="980">
        <v>2004787.47</v>
      </c>
      <c r="H102" s="970">
        <f t="shared" si="6"/>
        <v>1058904.02</v>
      </c>
      <c r="I102" s="971">
        <f t="shared" si="4"/>
        <v>0.67193527709420464</v>
      </c>
    </row>
    <row r="103" spans="1:9" x14ac:dyDescent="0.3">
      <c r="A103" s="978">
        <v>26101</v>
      </c>
      <c r="B103" s="979" t="s">
        <v>2002</v>
      </c>
      <c r="C103" s="980">
        <v>3200000</v>
      </c>
      <c r="D103" s="980">
        <v>-84271</v>
      </c>
      <c r="E103" s="970">
        <f t="shared" si="5"/>
        <v>3115729</v>
      </c>
      <c r="F103" s="980">
        <v>2112653.4700000002</v>
      </c>
      <c r="G103" s="980">
        <v>1948615.96</v>
      </c>
      <c r="H103" s="970">
        <f t="shared" si="6"/>
        <v>1003075.5299999998</v>
      </c>
      <c r="I103" s="971">
        <f t="shared" si="4"/>
        <v>0.67806072671917239</v>
      </c>
    </row>
    <row r="104" spans="1:9" x14ac:dyDescent="0.3">
      <c r="A104" s="978">
        <v>26102</v>
      </c>
      <c r="B104" s="979" t="s">
        <v>2003</v>
      </c>
      <c r="C104" s="980">
        <v>112000</v>
      </c>
      <c r="D104" s="980">
        <v>0</v>
      </c>
      <c r="E104" s="970">
        <f t="shared" si="5"/>
        <v>112000</v>
      </c>
      <c r="F104" s="980">
        <v>56171.51</v>
      </c>
      <c r="G104" s="980">
        <v>56171.51</v>
      </c>
      <c r="H104" s="970">
        <f t="shared" si="6"/>
        <v>55828.49</v>
      </c>
      <c r="I104" s="971">
        <f t="shared" si="4"/>
        <v>0.50153133928571425</v>
      </c>
    </row>
    <row r="105" spans="1:9" x14ac:dyDescent="0.3">
      <c r="A105" s="1037">
        <v>27000</v>
      </c>
      <c r="B105" s="1038" t="s">
        <v>2004</v>
      </c>
      <c r="C105" s="1027">
        <v>54000</v>
      </c>
      <c r="D105" s="1027">
        <v>-13676</v>
      </c>
      <c r="E105" s="1028">
        <f t="shared" si="5"/>
        <v>40324</v>
      </c>
      <c r="F105" s="1027">
        <v>0</v>
      </c>
      <c r="G105" s="1027">
        <v>0</v>
      </c>
      <c r="H105" s="1028">
        <f t="shared" si="6"/>
        <v>40324</v>
      </c>
      <c r="I105" s="971">
        <f t="shared" si="4"/>
        <v>0</v>
      </c>
    </row>
    <row r="106" spans="1:9" x14ac:dyDescent="0.3">
      <c r="A106" s="978">
        <v>27100</v>
      </c>
      <c r="B106" s="979" t="s">
        <v>2005</v>
      </c>
      <c r="C106" s="980">
        <v>29000</v>
      </c>
      <c r="D106" s="980">
        <v>-13676</v>
      </c>
      <c r="E106" s="970">
        <f t="shared" si="5"/>
        <v>15324</v>
      </c>
      <c r="F106" s="980">
        <v>0</v>
      </c>
      <c r="G106" s="980">
        <v>0</v>
      </c>
      <c r="H106" s="970">
        <f t="shared" si="6"/>
        <v>15324</v>
      </c>
      <c r="I106" s="971">
        <f t="shared" si="4"/>
        <v>0</v>
      </c>
    </row>
    <row r="107" spans="1:9" x14ac:dyDescent="0.3">
      <c r="A107" s="978">
        <v>27101</v>
      </c>
      <c r="B107" s="979" t="s">
        <v>2006</v>
      </c>
      <c r="C107" s="980">
        <v>29000</v>
      </c>
      <c r="D107" s="980">
        <v>-13676</v>
      </c>
      <c r="E107" s="970">
        <f t="shared" si="5"/>
        <v>15324</v>
      </c>
      <c r="F107" s="980">
        <v>0</v>
      </c>
      <c r="G107" s="980">
        <v>0</v>
      </c>
      <c r="H107" s="970">
        <f t="shared" si="6"/>
        <v>15324</v>
      </c>
      <c r="I107" s="971">
        <f t="shared" si="4"/>
        <v>0</v>
      </c>
    </row>
    <row r="108" spans="1:9" x14ac:dyDescent="0.3">
      <c r="A108" s="978">
        <v>27200</v>
      </c>
      <c r="B108" s="979" t="s">
        <v>2007</v>
      </c>
      <c r="C108" s="980">
        <v>25000</v>
      </c>
      <c r="D108" s="980">
        <v>0</v>
      </c>
      <c r="E108" s="970">
        <f t="shared" si="5"/>
        <v>25000</v>
      </c>
      <c r="F108" s="980">
        <v>0</v>
      </c>
      <c r="G108" s="980">
        <v>0</v>
      </c>
      <c r="H108" s="970">
        <f t="shared" si="6"/>
        <v>25000</v>
      </c>
      <c r="I108" s="971">
        <f t="shared" si="4"/>
        <v>0</v>
      </c>
    </row>
    <row r="109" spans="1:9" x14ac:dyDescent="0.3">
      <c r="A109" s="978">
        <v>27201</v>
      </c>
      <c r="B109" s="979" t="s">
        <v>2007</v>
      </c>
      <c r="C109" s="980">
        <v>25000</v>
      </c>
      <c r="D109" s="980">
        <v>0</v>
      </c>
      <c r="E109" s="970">
        <f t="shared" si="5"/>
        <v>25000</v>
      </c>
      <c r="F109" s="980">
        <v>0</v>
      </c>
      <c r="G109" s="980">
        <v>0</v>
      </c>
      <c r="H109" s="970">
        <f t="shared" si="6"/>
        <v>25000</v>
      </c>
      <c r="I109" s="971">
        <f t="shared" si="4"/>
        <v>0</v>
      </c>
    </row>
    <row r="110" spans="1:9" x14ac:dyDescent="0.3">
      <c r="A110" s="1037">
        <v>29000</v>
      </c>
      <c r="B110" s="1038" t="s">
        <v>2008</v>
      </c>
      <c r="C110" s="1027">
        <v>666514.89</v>
      </c>
      <c r="D110" s="1027">
        <v>-10922.46</v>
      </c>
      <c r="E110" s="1028">
        <f t="shared" si="5"/>
        <v>655592.43000000005</v>
      </c>
      <c r="F110" s="1027">
        <v>593198.49</v>
      </c>
      <c r="G110" s="1027">
        <v>589618.73</v>
      </c>
      <c r="H110" s="1028">
        <f t="shared" si="6"/>
        <v>62393.940000000061</v>
      </c>
      <c r="I110" s="971">
        <f t="shared" si="4"/>
        <v>0.90482815672536054</v>
      </c>
    </row>
    <row r="111" spans="1:9" x14ac:dyDescent="0.3">
      <c r="A111" s="978">
        <v>29100</v>
      </c>
      <c r="B111" s="979" t="s">
        <v>2009</v>
      </c>
      <c r="C111" s="980">
        <v>7148.89</v>
      </c>
      <c r="D111" s="980">
        <v>5000</v>
      </c>
      <c r="E111" s="970">
        <f t="shared" si="5"/>
        <v>12148.89</v>
      </c>
      <c r="F111" s="980">
        <v>7994.72</v>
      </c>
      <c r="G111" s="980">
        <v>7994.72</v>
      </c>
      <c r="H111" s="970">
        <f t="shared" si="6"/>
        <v>4154.1699999999992</v>
      </c>
      <c r="I111" s="971">
        <f t="shared" si="4"/>
        <v>0.65806176531353899</v>
      </c>
    </row>
    <row r="112" spans="1:9" x14ac:dyDescent="0.3">
      <c r="A112" s="978">
        <v>29101</v>
      </c>
      <c r="B112" s="979" t="s">
        <v>2009</v>
      </c>
      <c r="C112" s="980">
        <v>7148.89</v>
      </c>
      <c r="D112" s="980">
        <v>5000</v>
      </c>
      <c r="E112" s="970">
        <f t="shared" si="5"/>
        <v>12148.89</v>
      </c>
      <c r="F112" s="980">
        <v>7994.72</v>
      </c>
      <c r="G112" s="980">
        <v>7994.72</v>
      </c>
      <c r="H112" s="970">
        <f t="shared" si="6"/>
        <v>4154.1699999999992</v>
      </c>
      <c r="I112" s="971">
        <f t="shared" si="4"/>
        <v>0.65806176531353899</v>
      </c>
    </row>
    <row r="113" spans="1:9" x14ac:dyDescent="0.3">
      <c r="A113" s="978">
        <v>29200</v>
      </c>
      <c r="B113" s="979" t="s">
        <v>2010</v>
      </c>
      <c r="C113" s="980">
        <v>15000</v>
      </c>
      <c r="D113" s="980">
        <v>0</v>
      </c>
      <c r="E113" s="970">
        <f t="shared" si="5"/>
        <v>15000</v>
      </c>
      <c r="F113" s="980">
        <v>254.99</v>
      </c>
      <c r="G113" s="980">
        <v>254.99</v>
      </c>
      <c r="H113" s="970">
        <f t="shared" si="6"/>
        <v>14745.01</v>
      </c>
      <c r="I113" s="971">
        <f t="shared" si="4"/>
        <v>1.6999333333333335E-2</v>
      </c>
    </row>
    <row r="114" spans="1:9" x14ac:dyDescent="0.3">
      <c r="A114" s="978">
        <v>29201</v>
      </c>
      <c r="B114" s="979" t="s">
        <v>2010</v>
      </c>
      <c r="C114" s="980">
        <v>15000</v>
      </c>
      <c r="D114" s="980">
        <v>0</v>
      </c>
      <c r="E114" s="970">
        <f t="shared" si="5"/>
        <v>15000</v>
      </c>
      <c r="F114" s="980">
        <v>254.99</v>
      </c>
      <c r="G114" s="980">
        <v>254.99</v>
      </c>
      <c r="H114" s="970">
        <f t="shared" si="6"/>
        <v>14745.01</v>
      </c>
      <c r="I114" s="971">
        <f t="shared" si="4"/>
        <v>1.6999333333333335E-2</v>
      </c>
    </row>
    <row r="115" spans="1:9" x14ac:dyDescent="0.3">
      <c r="A115" s="978">
        <v>29300</v>
      </c>
      <c r="B115" s="979" t="s">
        <v>2011</v>
      </c>
      <c r="C115" s="980">
        <v>17000</v>
      </c>
      <c r="D115" s="980">
        <v>0</v>
      </c>
      <c r="E115" s="970">
        <f t="shared" si="5"/>
        <v>17000</v>
      </c>
      <c r="F115" s="980">
        <v>1099.01</v>
      </c>
      <c r="G115" s="980">
        <v>1099.01</v>
      </c>
      <c r="H115" s="970">
        <f t="shared" si="6"/>
        <v>15900.99</v>
      </c>
      <c r="I115" s="971">
        <f t="shared" si="4"/>
        <v>6.4647647058823532E-2</v>
      </c>
    </row>
    <row r="116" spans="1:9" x14ac:dyDescent="0.3">
      <c r="A116" s="978">
        <v>29301</v>
      </c>
      <c r="B116" s="979" t="s">
        <v>2012</v>
      </c>
      <c r="C116" s="980">
        <v>17000</v>
      </c>
      <c r="D116" s="980">
        <v>0</v>
      </c>
      <c r="E116" s="970">
        <f t="shared" si="5"/>
        <v>17000</v>
      </c>
      <c r="F116" s="980">
        <v>1099.01</v>
      </c>
      <c r="G116" s="980">
        <v>1099.01</v>
      </c>
      <c r="H116" s="970">
        <f t="shared" si="6"/>
        <v>15900.99</v>
      </c>
      <c r="I116" s="971">
        <f t="shared" si="4"/>
        <v>6.4647647058823532E-2</v>
      </c>
    </row>
    <row r="117" spans="1:9" x14ac:dyDescent="0.3">
      <c r="A117" s="978">
        <v>29400</v>
      </c>
      <c r="B117" s="979" t="s">
        <v>2013</v>
      </c>
      <c r="C117" s="980">
        <v>16568.009999999998</v>
      </c>
      <c r="D117" s="980">
        <v>79077.539999999994</v>
      </c>
      <c r="E117" s="970">
        <f t="shared" si="5"/>
        <v>95645.549999999988</v>
      </c>
      <c r="F117" s="980">
        <v>94449.4</v>
      </c>
      <c r="G117" s="980">
        <v>94403</v>
      </c>
      <c r="H117" s="970">
        <f t="shared" si="6"/>
        <v>1196.1499999999942</v>
      </c>
      <c r="I117" s="971">
        <f t="shared" si="4"/>
        <v>0.98749392940915715</v>
      </c>
    </row>
    <row r="118" spans="1:9" x14ac:dyDescent="0.3">
      <c r="A118" s="978">
        <v>29401</v>
      </c>
      <c r="B118" s="979" t="s">
        <v>2014</v>
      </c>
      <c r="C118" s="980">
        <v>16568.009999999998</v>
      </c>
      <c r="D118" s="980">
        <v>79077.539999999994</v>
      </c>
      <c r="E118" s="970">
        <f t="shared" si="5"/>
        <v>95645.549999999988</v>
      </c>
      <c r="F118" s="980">
        <v>94449.4</v>
      </c>
      <c r="G118" s="980">
        <v>94403</v>
      </c>
      <c r="H118" s="970">
        <f t="shared" si="6"/>
        <v>1196.1499999999942</v>
      </c>
      <c r="I118" s="971">
        <f t="shared" si="4"/>
        <v>0.98749392940915715</v>
      </c>
    </row>
    <row r="119" spans="1:9" x14ac:dyDescent="0.3">
      <c r="A119" s="978">
        <v>29600</v>
      </c>
      <c r="B119" s="979" t="s">
        <v>2015</v>
      </c>
      <c r="C119" s="980">
        <v>595959</v>
      </c>
      <c r="D119" s="980">
        <v>-102400</v>
      </c>
      <c r="E119" s="970">
        <f t="shared" si="5"/>
        <v>493559</v>
      </c>
      <c r="F119" s="980">
        <v>482011.17</v>
      </c>
      <c r="G119" s="980">
        <v>478477.81</v>
      </c>
      <c r="H119" s="970">
        <f t="shared" si="6"/>
        <v>11547.830000000016</v>
      </c>
      <c r="I119" s="971">
        <f t="shared" si="4"/>
        <v>0.97660293906098361</v>
      </c>
    </row>
    <row r="120" spans="1:9" x14ac:dyDescent="0.3">
      <c r="A120" s="978">
        <v>29601</v>
      </c>
      <c r="B120" s="979" t="s">
        <v>2015</v>
      </c>
      <c r="C120" s="980">
        <v>595959</v>
      </c>
      <c r="D120" s="980">
        <v>-102400</v>
      </c>
      <c r="E120" s="970">
        <f t="shared" si="5"/>
        <v>493559</v>
      </c>
      <c r="F120" s="980">
        <v>482011.17</v>
      </c>
      <c r="G120" s="980">
        <v>478477.81</v>
      </c>
      <c r="H120" s="970">
        <f t="shared" si="6"/>
        <v>11547.830000000016</v>
      </c>
      <c r="I120" s="971">
        <f t="shared" si="4"/>
        <v>0.97660293906098361</v>
      </c>
    </row>
    <row r="121" spans="1:9" x14ac:dyDescent="0.3">
      <c r="A121" s="978">
        <v>29800</v>
      </c>
      <c r="B121" s="979" t="s">
        <v>2016</v>
      </c>
      <c r="C121" s="980">
        <v>0</v>
      </c>
      <c r="D121" s="980">
        <v>7400</v>
      </c>
      <c r="E121" s="970">
        <f t="shared" si="5"/>
        <v>7400</v>
      </c>
      <c r="F121" s="980">
        <v>7389.2</v>
      </c>
      <c r="G121" s="980">
        <v>7389.2</v>
      </c>
      <c r="H121" s="970">
        <f t="shared" si="6"/>
        <v>10.800000000000182</v>
      </c>
      <c r="I121" s="971">
        <f t="shared" si="4"/>
        <v>0.99854054054054053</v>
      </c>
    </row>
    <row r="122" spans="1:9" x14ac:dyDescent="0.3">
      <c r="A122" s="978">
        <v>29801</v>
      </c>
      <c r="B122" s="979" t="s">
        <v>2017</v>
      </c>
      <c r="C122" s="980">
        <v>0</v>
      </c>
      <c r="D122" s="980">
        <v>7400</v>
      </c>
      <c r="E122" s="970">
        <f t="shared" si="5"/>
        <v>7400</v>
      </c>
      <c r="F122" s="980">
        <v>7389.2</v>
      </c>
      <c r="G122" s="980">
        <v>7389.2</v>
      </c>
      <c r="H122" s="970">
        <f t="shared" si="6"/>
        <v>10.800000000000182</v>
      </c>
      <c r="I122" s="971">
        <f t="shared" si="4"/>
        <v>0.99854054054054053</v>
      </c>
    </row>
    <row r="123" spans="1:9" x14ac:dyDescent="0.3">
      <c r="A123" s="978">
        <v>29900</v>
      </c>
      <c r="B123" s="979" t="s">
        <v>2018</v>
      </c>
      <c r="C123" s="980">
        <v>14838.99</v>
      </c>
      <c r="D123" s="980">
        <v>0</v>
      </c>
      <c r="E123" s="970">
        <f t="shared" si="5"/>
        <v>14838.99</v>
      </c>
      <c r="F123" s="980">
        <v>0</v>
      </c>
      <c r="G123" s="980">
        <v>0</v>
      </c>
      <c r="H123" s="970">
        <f t="shared" si="6"/>
        <v>14838.99</v>
      </c>
      <c r="I123" s="971">
        <f t="shared" si="4"/>
        <v>0</v>
      </c>
    </row>
    <row r="124" spans="1:9" x14ac:dyDescent="0.3">
      <c r="A124" s="978">
        <v>29901</v>
      </c>
      <c r="B124" s="979" t="s">
        <v>2018</v>
      </c>
      <c r="C124" s="980">
        <v>14838.99</v>
      </c>
      <c r="D124" s="980">
        <v>0</v>
      </c>
      <c r="E124" s="970">
        <f t="shared" si="5"/>
        <v>14838.99</v>
      </c>
      <c r="F124" s="980">
        <v>0</v>
      </c>
      <c r="G124" s="980">
        <v>0</v>
      </c>
      <c r="H124" s="970">
        <f t="shared" si="6"/>
        <v>14838.99</v>
      </c>
      <c r="I124" s="971">
        <f t="shared" si="4"/>
        <v>0</v>
      </c>
    </row>
    <row r="125" spans="1:9" x14ac:dyDescent="0.3">
      <c r="A125" s="1037">
        <v>30000</v>
      </c>
      <c r="B125" s="1038" t="s">
        <v>2019</v>
      </c>
      <c r="C125" s="1027">
        <v>10837899</v>
      </c>
      <c r="D125" s="1027">
        <v>34900.97</v>
      </c>
      <c r="E125" s="1028">
        <f t="shared" si="5"/>
        <v>10872799.970000001</v>
      </c>
      <c r="F125" s="1027">
        <v>7336505.3899999997</v>
      </c>
      <c r="G125" s="1027">
        <v>5953631.8399999999</v>
      </c>
      <c r="H125" s="1028">
        <f t="shared" si="6"/>
        <v>3536294.580000001</v>
      </c>
      <c r="I125" s="971">
        <f t="shared" si="4"/>
        <v>0.67475768985383067</v>
      </c>
    </row>
    <row r="126" spans="1:9" x14ac:dyDescent="0.3">
      <c r="A126" s="978">
        <v>31000</v>
      </c>
      <c r="B126" s="979" t="s">
        <v>2020</v>
      </c>
      <c r="C126" s="980">
        <v>801276</v>
      </c>
      <c r="D126" s="980">
        <v>0</v>
      </c>
      <c r="E126" s="970">
        <f t="shared" si="5"/>
        <v>801276</v>
      </c>
      <c r="F126" s="980">
        <v>603620.36</v>
      </c>
      <c r="G126" s="980">
        <v>602360.38</v>
      </c>
      <c r="H126" s="970">
        <f t="shared" si="6"/>
        <v>197655.64</v>
      </c>
      <c r="I126" s="971">
        <f t="shared" si="4"/>
        <v>0.75332389838208058</v>
      </c>
    </row>
    <row r="127" spans="1:9" x14ac:dyDescent="0.3">
      <c r="A127" s="978">
        <v>31100</v>
      </c>
      <c r="B127" s="979" t="s">
        <v>2021</v>
      </c>
      <c r="C127" s="980">
        <v>396000</v>
      </c>
      <c r="D127" s="980">
        <v>0</v>
      </c>
      <c r="E127" s="970">
        <f t="shared" si="5"/>
        <v>396000</v>
      </c>
      <c r="F127" s="980">
        <v>246889.97</v>
      </c>
      <c r="G127" s="980">
        <v>246889.97</v>
      </c>
      <c r="H127" s="970">
        <f t="shared" si="6"/>
        <v>149110.03</v>
      </c>
      <c r="I127" s="971">
        <f t="shared" si="4"/>
        <v>0.62345952020202022</v>
      </c>
    </row>
    <row r="128" spans="1:9" x14ac:dyDescent="0.3">
      <c r="A128" s="978">
        <v>31101</v>
      </c>
      <c r="B128" s="979" t="s">
        <v>2021</v>
      </c>
      <c r="C128" s="980">
        <v>396000</v>
      </c>
      <c r="D128" s="980">
        <v>0</v>
      </c>
      <c r="E128" s="970">
        <f t="shared" si="5"/>
        <v>396000</v>
      </c>
      <c r="F128" s="980">
        <v>246889.97</v>
      </c>
      <c r="G128" s="980">
        <v>246889.97</v>
      </c>
      <c r="H128" s="970">
        <f t="shared" si="6"/>
        <v>149110.03</v>
      </c>
      <c r="I128" s="971">
        <f t="shared" si="4"/>
        <v>0.62345952020202022</v>
      </c>
    </row>
    <row r="129" spans="1:9" x14ac:dyDescent="0.3">
      <c r="A129" s="978">
        <v>31300</v>
      </c>
      <c r="B129" s="979" t="s">
        <v>2022</v>
      </c>
      <c r="C129" s="980">
        <v>57600</v>
      </c>
      <c r="D129" s="980">
        <v>0</v>
      </c>
      <c r="E129" s="970">
        <f t="shared" si="5"/>
        <v>57600</v>
      </c>
      <c r="F129" s="980">
        <v>44012</v>
      </c>
      <c r="G129" s="980">
        <v>44012</v>
      </c>
      <c r="H129" s="970">
        <f t="shared" si="6"/>
        <v>13588</v>
      </c>
      <c r="I129" s="971">
        <f t="shared" si="4"/>
        <v>0.76409722222222221</v>
      </c>
    </row>
    <row r="130" spans="1:9" x14ac:dyDescent="0.3">
      <c r="A130" s="978">
        <v>31301</v>
      </c>
      <c r="B130" s="979" t="s">
        <v>2023</v>
      </c>
      <c r="C130" s="980">
        <v>57600</v>
      </c>
      <c r="D130" s="980">
        <v>0</v>
      </c>
      <c r="E130" s="970">
        <f t="shared" si="5"/>
        <v>57600</v>
      </c>
      <c r="F130" s="980">
        <v>44012</v>
      </c>
      <c r="G130" s="980">
        <v>44012</v>
      </c>
      <c r="H130" s="970">
        <f t="shared" si="6"/>
        <v>13588</v>
      </c>
      <c r="I130" s="971">
        <f t="shared" si="4"/>
        <v>0.76409722222222221</v>
      </c>
    </row>
    <row r="131" spans="1:9" x14ac:dyDescent="0.3">
      <c r="A131" s="978">
        <v>31400</v>
      </c>
      <c r="B131" s="979" t="s">
        <v>2024</v>
      </c>
      <c r="C131" s="980">
        <v>99700</v>
      </c>
      <c r="D131" s="980">
        <v>-5000</v>
      </c>
      <c r="E131" s="970">
        <f t="shared" si="5"/>
        <v>94700</v>
      </c>
      <c r="F131" s="980">
        <v>91465.12</v>
      </c>
      <c r="G131" s="980">
        <v>89334.19</v>
      </c>
      <c r="H131" s="970">
        <f t="shared" si="6"/>
        <v>3234.8800000000047</v>
      </c>
      <c r="I131" s="971">
        <f t="shared" si="4"/>
        <v>0.96584076029567045</v>
      </c>
    </row>
    <row r="132" spans="1:9" x14ac:dyDescent="0.3">
      <c r="A132" s="978">
        <v>31401</v>
      </c>
      <c r="B132" s="979" t="s">
        <v>2024</v>
      </c>
      <c r="C132" s="980">
        <v>99700</v>
      </c>
      <c r="D132" s="980">
        <v>-5000</v>
      </c>
      <c r="E132" s="970">
        <f t="shared" si="5"/>
        <v>94700</v>
      </c>
      <c r="F132" s="980">
        <v>91465.12</v>
      </c>
      <c r="G132" s="980">
        <v>89334.19</v>
      </c>
      <c r="H132" s="970">
        <f t="shared" si="6"/>
        <v>3234.8800000000047</v>
      </c>
      <c r="I132" s="971">
        <f t="shared" si="4"/>
        <v>0.96584076029567045</v>
      </c>
    </row>
    <row r="133" spans="1:9" x14ac:dyDescent="0.3">
      <c r="A133" s="978">
        <v>31700</v>
      </c>
      <c r="B133" s="979" t="s">
        <v>2025</v>
      </c>
      <c r="C133" s="980">
        <v>246576</v>
      </c>
      <c r="D133" s="980">
        <v>5000</v>
      </c>
      <c r="E133" s="970">
        <f t="shared" si="5"/>
        <v>251576</v>
      </c>
      <c r="F133" s="980">
        <v>221253.27</v>
      </c>
      <c r="G133" s="980">
        <v>222124.22</v>
      </c>
      <c r="H133" s="970">
        <f t="shared" si="6"/>
        <v>30322.73000000001</v>
      </c>
      <c r="I133" s="971">
        <f t="shared" si="4"/>
        <v>0.87946890800394306</v>
      </c>
    </row>
    <row r="134" spans="1:9" x14ac:dyDescent="0.3">
      <c r="A134" s="978">
        <v>31701</v>
      </c>
      <c r="B134" s="979" t="s">
        <v>2026</v>
      </c>
      <c r="C134" s="980">
        <v>246576</v>
      </c>
      <c r="D134" s="980">
        <v>5000</v>
      </c>
      <c r="E134" s="970">
        <f t="shared" si="5"/>
        <v>251576</v>
      </c>
      <c r="F134" s="980">
        <v>221253.27</v>
      </c>
      <c r="G134" s="980">
        <v>222124.22</v>
      </c>
      <c r="H134" s="970">
        <f t="shared" si="6"/>
        <v>30322.73000000001</v>
      </c>
      <c r="I134" s="971">
        <f t="shared" si="4"/>
        <v>0.87946890800394306</v>
      </c>
    </row>
    <row r="135" spans="1:9" x14ac:dyDescent="0.3">
      <c r="A135" s="978">
        <v>31800</v>
      </c>
      <c r="B135" s="979" t="s">
        <v>2027</v>
      </c>
      <c r="C135" s="980">
        <v>1400</v>
      </c>
      <c r="D135" s="980">
        <v>0</v>
      </c>
      <c r="E135" s="970">
        <f t="shared" si="5"/>
        <v>1400</v>
      </c>
      <c r="F135" s="980">
        <v>0</v>
      </c>
      <c r="G135" s="980">
        <v>0</v>
      </c>
      <c r="H135" s="970">
        <f t="shared" si="6"/>
        <v>1400</v>
      </c>
      <c r="I135" s="971">
        <f t="shared" si="4"/>
        <v>0</v>
      </c>
    </row>
    <row r="136" spans="1:9" x14ac:dyDescent="0.3">
      <c r="A136" s="978">
        <v>31801</v>
      </c>
      <c r="B136" s="979" t="s">
        <v>2028</v>
      </c>
      <c r="C136" s="980">
        <v>1400</v>
      </c>
      <c r="D136" s="980">
        <v>0</v>
      </c>
      <c r="E136" s="970">
        <f t="shared" si="5"/>
        <v>1400</v>
      </c>
      <c r="F136" s="980">
        <v>0</v>
      </c>
      <c r="G136" s="980">
        <v>0</v>
      </c>
      <c r="H136" s="970">
        <f t="shared" si="6"/>
        <v>1400</v>
      </c>
      <c r="I136" s="971">
        <f t="shared" si="4"/>
        <v>0</v>
      </c>
    </row>
    <row r="137" spans="1:9" x14ac:dyDescent="0.3">
      <c r="A137" s="1037">
        <v>32000</v>
      </c>
      <c r="B137" s="1038" t="s">
        <v>2029</v>
      </c>
      <c r="C137" s="1027">
        <v>603679</v>
      </c>
      <c r="D137" s="1027">
        <v>23900</v>
      </c>
      <c r="E137" s="1028">
        <f t="shared" si="5"/>
        <v>627579</v>
      </c>
      <c r="F137" s="1027">
        <v>607635.4</v>
      </c>
      <c r="G137" s="1027">
        <v>588750.6</v>
      </c>
      <c r="H137" s="1028">
        <f t="shared" si="6"/>
        <v>19943.599999999977</v>
      </c>
      <c r="I137" s="971">
        <f t="shared" si="4"/>
        <v>0.96822137133333019</v>
      </c>
    </row>
    <row r="138" spans="1:9" x14ac:dyDescent="0.3">
      <c r="A138" s="978">
        <v>32200</v>
      </c>
      <c r="B138" s="979" t="s">
        <v>2030</v>
      </c>
      <c r="C138" s="980">
        <v>477535</v>
      </c>
      <c r="D138" s="980">
        <v>0</v>
      </c>
      <c r="E138" s="970">
        <f t="shared" si="5"/>
        <v>477535</v>
      </c>
      <c r="F138" s="980">
        <v>477532.8</v>
      </c>
      <c r="G138" s="980">
        <v>477532.8</v>
      </c>
      <c r="H138" s="970">
        <f t="shared" si="6"/>
        <v>2.2000000000116415</v>
      </c>
      <c r="I138" s="971">
        <f t="shared" ref="I138:I201" si="7">IF(E138=0,"",F138/E138)</f>
        <v>0.99999539300784235</v>
      </c>
    </row>
    <row r="139" spans="1:9" x14ac:dyDescent="0.3">
      <c r="A139" s="978">
        <v>32201</v>
      </c>
      <c r="B139" s="979" t="s">
        <v>2030</v>
      </c>
      <c r="C139" s="980">
        <v>477535</v>
      </c>
      <c r="D139" s="980">
        <v>0</v>
      </c>
      <c r="E139" s="970">
        <f t="shared" ref="E139:E202" si="8">C139+D139</f>
        <v>477535</v>
      </c>
      <c r="F139" s="980">
        <v>477532.8</v>
      </c>
      <c r="G139" s="980">
        <v>477532.8</v>
      </c>
      <c r="H139" s="970">
        <f t="shared" si="6"/>
        <v>2.2000000000116415</v>
      </c>
      <c r="I139" s="971">
        <f t="shared" si="7"/>
        <v>0.99999539300784235</v>
      </c>
    </row>
    <row r="140" spans="1:9" x14ac:dyDescent="0.3">
      <c r="A140" s="978">
        <v>32300</v>
      </c>
      <c r="B140" s="979" t="s">
        <v>2031</v>
      </c>
      <c r="C140" s="980">
        <v>114144</v>
      </c>
      <c r="D140" s="980">
        <v>23900</v>
      </c>
      <c r="E140" s="970">
        <f t="shared" si="8"/>
        <v>138044</v>
      </c>
      <c r="F140" s="980">
        <v>130102.6</v>
      </c>
      <c r="G140" s="980">
        <v>111217.8</v>
      </c>
      <c r="H140" s="970">
        <f t="shared" si="6"/>
        <v>7941.3999999999942</v>
      </c>
      <c r="I140" s="971">
        <f t="shared" si="7"/>
        <v>0.94247196546028811</v>
      </c>
    </row>
    <row r="141" spans="1:9" x14ac:dyDescent="0.3">
      <c r="A141" s="978">
        <v>32301</v>
      </c>
      <c r="B141" s="979" t="s">
        <v>2032</v>
      </c>
      <c r="C141" s="980">
        <v>114144</v>
      </c>
      <c r="D141" s="980">
        <v>23900</v>
      </c>
      <c r="E141" s="970">
        <f t="shared" si="8"/>
        <v>138044</v>
      </c>
      <c r="F141" s="980">
        <v>130102.6</v>
      </c>
      <c r="G141" s="980">
        <v>111217.8</v>
      </c>
      <c r="H141" s="970">
        <f t="shared" si="6"/>
        <v>7941.3999999999942</v>
      </c>
      <c r="I141" s="971">
        <f t="shared" si="7"/>
        <v>0.94247196546028811</v>
      </c>
    </row>
    <row r="142" spans="1:9" x14ac:dyDescent="0.3">
      <c r="A142" s="978">
        <v>32500</v>
      </c>
      <c r="B142" s="979" t="s">
        <v>2033</v>
      </c>
      <c r="C142" s="980">
        <v>12000</v>
      </c>
      <c r="D142" s="980">
        <v>0</v>
      </c>
      <c r="E142" s="970">
        <f t="shared" si="8"/>
        <v>12000</v>
      </c>
      <c r="F142" s="980">
        <v>0</v>
      </c>
      <c r="G142" s="980">
        <v>0</v>
      </c>
      <c r="H142" s="970">
        <f t="shared" si="6"/>
        <v>12000</v>
      </c>
      <c r="I142" s="971">
        <f t="shared" si="7"/>
        <v>0</v>
      </c>
    </row>
    <row r="143" spans="1:9" x14ac:dyDescent="0.3">
      <c r="A143" s="978">
        <v>32502</v>
      </c>
      <c r="B143" s="979" t="s">
        <v>2034</v>
      </c>
      <c r="C143" s="980">
        <v>12000</v>
      </c>
      <c r="D143" s="980">
        <v>0</v>
      </c>
      <c r="E143" s="970">
        <f t="shared" si="8"/>
        <v>12000</v>
      </c>
      <c r="F143" s="980">
        <v>0</v>
      </c>
      <c r="G143" s="980">
        <v>0</v>
      </c>
      <c r="H143" s="970">
        <f t="shared" si="6"/>
        <v>12000</v>
      </c>
      <c r="I143" s="971">
        <f t="shared" si="7"/>
        <v>0</v>
      </c>
    </row>
    <row r="144" spans="1:9" x14ac:dyDescent="0.3">
      <c r="A144" s="1037">
        <v>33000</v>
      </c>
      <c r="B144" s="1038" t="s">
        <v>2035</v>
      </c>
      <c r="C144" s="1027">
        <v>2703836</v>
      </c>
      <c r="D144" s="1027">
        <v>993277</v>
      </c>
      <c r="E144" s="1028">
        <f t="shared" si="8"/>
        <v>3697113</v>
      </c>
      <c r="F144" s="1027">
        <v>3072113.06</v>
      </c>
      <c r="G144" s="1027">
        <v>1871397.06</v>
      </c>
      <c r="H144" s="1028">
        <f t="shared" si="6"/>
        <v>624999.93999999994</v>
      </c>
      <c r="I144" s="971">
        <f t="shared" si="7"/>
        <v>0.83094919197763228</v>
      </c>
    </row>
    <row r="145" spans="1:9" x14ac:dyDescent="0.3">
      <c r="A145" s="978">
        <v>33100</v>
      </c>
      <c r="B145" s="979" t="s">
        <v>2036</v>
      </c>
      <c r="C145" s="980">
        <v>1372280</v>
      </c>
      <c r="D145" s="980">
        <v>0</v>
      </c>
      <c r="E145" s="970">
        <f t="shared" si="8"/>
        <v>1372280</v>
      </c>
      <c r="F145" s="980">
        <v>1292185.01</v>
      </c>
      <c r="G145" s="980">
        <v>1292185.01</v>
      </c>
      <c r="H145" s="970">
        <f t="shared" si="6"/>
        <v>80094.989999999991</v>
      </c>
      <c r="I145" s="971">
        <f t="shared" si="7"/>
        <v>0.94163363890751162</v>
      </c>
    </row>
    <row r="146" spans="1:9" x14ac:dyDescent="0.3">
      <c r="A146" s="978">
        <v>33101</v>
      </c>
      <c r="B146" s="979" t="s">
        <v>2037</v>
      </c>
      <c r="C146" s="980">
        <v>1372280</v>
      </c>
      <c r="D146" s="980">
        <v>0</v>
      </c>
      <c r="E146" s="970">
        <f t="shared" si="8"/>
        <v>1372280</v>
      </c>
      <c r="F146" s="980">
        <v>1292185.01</v>
      </c>
      <c r="G146" s="980">
        <v>1292185.01</v>
      </c>
      <c r="H146" s="970">
        <f t="shared" si="6"/>
        <v>80094.989999999991</v>
      </c>
      <c r="I146" s="971">
        <f t="shared" si="7"/>
        <v>0.94163363890751162</v>
      </c>
    </row>
    <row r="147" spans="1:9" x14ac:dyDescent="0.3">
      <c r="A147" s="978">
        <v>33200</v>
      </c>
      <c r="B147" s="979" t="s">
        <v>2038</v>
      </c>
      <c r="C147" s="980">
        <v>286456</v>
      </c>
      <c r="D147" s="980">
        <v>-195204</v>
      </c>
      <c r="E147" s="970">
        <f t="shared" si="8"/>
        <v>91252</v>
      </c>
      <c r="F147" s="980">
        <v>91252</v>
      </c>
      <c r="G147" s="980">
        <v>91252</v>
      </c>
      <c r="H147" s="970">
        <f t="shared" si="6"/>
        <v>0</v>
      </c>
      <c r="I147" s="971">
        <f t="shared" si="7"/>
        <v>1</v>
      </c>
    </row>
    <row r="148" spans="1:9" x14ac:dyDescent="0.3">
      <c r="A148" s="978">
        <v>33201</v>
      </c>
      <c r="B148" s="979" t="s">
        <v>2039</v>
      </c>
      <c r="C148" s="980">
        <v>286456</v>
      </c>
      <c r="D148" s="980">
        <v>-195204</v>
      </c>
      <c r="E148" s="970">
        <f t="shared" si="8"/>
        <v>91252</v>
      </c>
      <c r="F148" s="980">
        <v>91252</v>
      </c>
      <c r="G148" s="980">
        <v>91252</v>
      </c>
      <c r="H148" s="970">
        <f t="shared" si="6"/>
        <v>0</v>
      </c>
      <c r="I148" s="971">
        <f t="shared" si="7"/>
        <v>1</v>
      </c>
    </row>
    <row r="149" spans="1:9" x14ac:dyDescent="0.3">
      <c r="A149" s="978">
        <v>33300</v>
      </c>
      <c r="B149" s="979" t="s">
        <v>2040</v>
      </c>
      <c r="C149" s="980">
        <v>72000</v>
      </c>
      <c r="D149" s="980">
        <v>1202816</v>
      </c>
      <c r="E149" s="970">
        <f t="shared" si="8"/>
        <v>1274816</v>
      </c>
      <c r="F149" s="980">
        <v>1259996</v>
      </c>
      <c r="G149" s="980">
        <v>59280</v>
      </c>
      <c r="H149" s="970">
        <f t="shared" si="6"/>
        <v>14820</v>
      </c>
      <c r="I149" s="971">
        <f t="shared" si="7"/>
        <v>0.98837479291129071</v>
      </c>
    </row>
    <row r="150" spans="1:9" x14ac:dyDescent="0.3">
      <c r="A150" s="978">
        <v>33301</v>
      </c>
      <c r="B150" s="979" t="s">
        <v>2041</v>
      </c>
      <c r="C150" s="980">
        <v>72000</v>
      </c>
      <c r="D150" s="980">
        <v>1202816</v>
      </c>
      <c r="E150" s="970">
        <f t="shared" si="8"/>
        <v>1274816</v>
      </c>
      <c r="F150" s="980">
        <v>1259996</v>
      </c>
      <c r="G150" s="980">
        <v>59280</v>
      </c>
      <c r="H150" s="970">
        <f t="shared" si="6"/>
        <v>14820</v>
      </c>
      <c r="I150" s="971">
        <f t="shared" si="7"/>
        <v>0.98837479291129071</v>
      </c>
    </row>
    <row r="151" spans="1:9" x14ac:dyDescent="0.3">
      <c r="A151" s="978">
        <v>33400</v>
      </c>
      <c r="B151" s="979" t="s">
        <v>2042</v>
      </c>
      <c r="C151" s="980">
        <v>314000</v>
      </c>
      <c r="D151" s="980">
        <v>-9616</v>
      </c>
      <c r="E151" s="970">
        <f t="shared" si="8"/>
        <v>304384</v>
      </c>
      <c r="F151" s="980">
        <v>20880</v>
      </c>
      <c r="G151" s="980">
        <v>20880</v>
      </c>
      <c r="H151" s="970">
        <f t="shared" si="6"/>
        <v>283504</v>
      </c>
      <c r="I151" s="971">
        <f t="shared" si="7"/>
        <v>6.8597560975609762E-2</v>
      </c>
    </row>
    <row r="152" spans="1:9" x14ac:dyDescent="0.3">
      <c r="A152" s="978">
        <v>33401</v>
      </c>
      <c r="B152" s="979" t="s">
        <v>2042</v>
      </c>
      <c r="C152" s="980">
        <v>314000</v>
      </c>
      <c r="D152" s="980">
        <v>-9616</v>
      </c>
      <c r="E152" s="970">
        <f t="shared" si="8"/>
        <v>304384</v>
      </c>
      <c r="F152" s="980">
        <v>20880</v>
      </c>
      <c r="G152" s="980">
        <v>20880</v>
      </c>
      <c r="H152" s="970">
        <f t="shared" si="6"/>
        <v>283504</v>
      </c>
      <c r="I152" s="971">
        <f t="shared" si="7"/>
        <v>6.8597560975609762E-2</v>
      </c>
    </row>
    <row r="153" spans="1:9" x14ac:dyDescent="0.3">
      <c r="A153" s="978">
        <v>33600</v>
      </c>
      <c r="B153" s="979" t="s">
        <v>2043</v>
      </c>
      <c r="C153" s="980">
        <v>176800</v>
      </c>
      <c r="D153" s="980">
        <v>-4719</v>
      </c>
      <c r="E153" s="970">
        <f t="shared" si="8"/>
        <v>172081</v>
      </c>
      <c r="F153" s="980">
        <v>18040.05</v>
      </c>
      <c r="G153" s="980">
        <v>18040.05</v>
      </c>
      <c r="H153" s="970">
        <f t="shared" si="6"/>
        <v>154040.95000000001</v>
      </c>
      <c r="I153" s="971">
        <f t="shared" si="7"/>
        <v>0.10483464182565187</v>
      </c>
    </row>
    <row r="154" spans="1:9" x14ac:dyDescent="0.3">
      <c r="A154" s="978">
        <v>33603</v>
      </c>
      <c r="B154" s="979" t="s">
        <v>2044</v>
      </c>
      <c r="C154" s="980">
        <v>32000</v>
      </c>
      <c r="D154" s="980">
        <v>-4719</v>
      </c>
      <c r="E154" s="970">
        <f t="shared" si="8"/>
        <v>27281</v>
      </c>
      <c r="F154" s="980">
        <v>5000.01</v>
      </c>
      <c r="G154" s="980">
        <v>5000.01</v>
      </c>
      <c r="H154" s="970">
        <f t="shared" si="6"/>
        <v>22280.989999999998</v>
      </c>
      <c r="I154" s="971">
        <f t="shared" si="7"/>
        <v>0.18327810564128882</v>
      </c>
    </row>
    <row r="155" spans="1:9" x14ac:dyDescent="0.3">
      <c r="A155" s="978">
        <v>33605</v>
      </c>
      <c r="B155" s="979" t="s">
        <v>2045</v>
      </c>
      <c r="C155" s="980">
        <v>120000</v>
      </c>
      <c r="D155" s="980">
        <v>0</v>
      </c>
      <c r="E155" s="970">
        <f t="shared" si="8"/>
        <v>120000</v>
      </c>
      <c r="F155" s="980">
        <v>8505</v>
      </c>
      <c r="G155" s="980">
        <v>8505</v>
      </c>
      <c r="H155" s="970">
        <f t="shared" si="6"/>
        <v>111495</v>
      </c>
      <c r="I155" s="971">
        <f t="shared" si="7"/>
        <v>7.0874999999999994E-2</v>
      </c>
    </row>
    <row r="156" spans="1:9" x14ac:dyDescent="0.3">
      <c r="A156" s="978">
        <v>33608</v>
      </c>
      <c r="B156" s="979" t="s">
        <v>2046</v>
      </c>
      <c r="C156" s="980">
        <v>24800</v>
      </c>
      <c r="D156" s="980">
        <v>0</v>
      </c>
      <c r="E156" s="970">
        <f t="shared" si="8"/>
        <v>24800</v>
      </c>
      <c r="F156" s="980">
        <v>4535.04</v>
      </c>
      <c r="G156" s="980">
        <v>4535.04</v>
      </c>
      <c r="H156" s="970">
        <f t="shared" si="6"/>
        <v>20264.96</v>
      </c>
      <c r="I156" s="971">
        <f t="shared" si="7"/>
        <v>0.18286451612903226</v>
      </c>
    </row>
    <row r="157" spans="1:9" x14ac:dyDescent="0.3">
      <c r="A157" s="978">
        <v>33800</v>
      </c>
      <c r="B157" s="979" t="s">
        <v>2047</v>
      </c>
      <c r="C157" s="980">
        <v>407300</v>
      </c>
      <c r="D157" s="980">
        <v>0</v>
      </c>
      <c r="E157" s="970">
        <f t="shared" si="8"/>
        <v>407300</v>
      </c>
      <c r="F157" s="980">
        <v>389760</v>
      </c>
      <c r="G157" s="980">
        <v>389760</v>
      </c>
      <c r="H157" s="970">
        <f t="shared" si="6"/>
        <v>17540</v>
      </c>
      <c r="I157" s="971">
        <f t="shared" si="7"/>
        <v>0.95693591946967838</v>
      </c>
    </row>
    <row r="158" spans="1:9" x14ac:dyDescent="0.3">
      <c r="A158" s="978">
        <v>33801</v>
      </c>
      <c r="B158" s="979" t="s">
        <v>2047</v>
      </c>
      <c r="C158" s="980">
        <v>407300</v>
      </c>
      <c r="D158" s="980">
        <v>0</v>
      </c>
      <c r="E158" s="970">
        <f t="shared" si="8"/>
        <v>407300</v>
      </c>
      <c r="F158" s="980">
        <v>389760</v>
      </c>
      <c r="G158" s="980">
        <v>389760</v>
      </c>
      <c r="H158" s="970">
        <f t="shared" si="6"/>
        <v>17540</v>
      </c>
      <c r="I158" s="971">
        <f t="shared" si="7"/>
        <v>0.95693591946967838</v>
      </c>
    </row>
    <row r="159" spans="1:9" x14ac:dyDescent="0.3">
      <c r="A159" s="978">
        <v>33900</v>
      </c>
      <c r="B159" s="979" t="s">
        <v>2048</v>
      </c>
      <c r="C159" s="980">
        <v>75000</v>
      </c>
      <c r="D159" s="980">
        <v>0</v>
      </c>
      <c r="E159" s="970">
        <f t="shared" si="8"/>
        <v>75000</v>
      </c>
      <c r="F159" s="980">
        <v>0</v>
      </c>
      <c r="G159" s="980">
        <v>0</v>
      </c>
      <c r="H159" s="970">
        <f t="shared" si="6"/>
        <v>75000</v>
      </c>
      <c r="I159" s="971">
        <f t="shared" si="7"/>
        <v>0</v>
      </c>
    </row>
    <row r="160" spans="1:9" x14ac:dyDescent="0.3">
      <c r="A160" s="978">
        <v>33901</v>
      </c>
      <c r="B160" s="979" t="s">
        <v>2048</v>
      </c>
      <c r="C160" s="980">
        <v>75000</v>
      </c>
      <c r="D160" s="980">
        <v>0</v>
      </c>
      <c r="E160" s="970">
        <f t="shared" si="8"/>
        <v>75000</v>
      </c>
      <c r="F160" s="980">
        <v>0</v>
      </c>
      <c r="G160" s="980">
        <v>0</v>
      </c>
      <c r="H160" s="970">
        <f t="shared" ref="H160:H223" si="9">E160-F160</f>
        <v>75000</v>
      </c>
      <c r="I160" s="971">
        <f t="shared" si="7"/>
        <v>0</v>
      </c>
    </row>
    <row r="161" spans="1:9" x14ac:dyDescent="0.3">
      <c r="A161" s="1037">
        <v>34000</v>
      </c>
      <c r="B161" s="1038" t="s">
        <v>2049</v>
      </c>
      <c r="C161" s="1027">
        <v>292555</v>
      </c>
      <c r="D161" s="1027">
        <v>0</v>
      </c>
      <c r="E161" s="1028">
        <f t="shared" si="8"/>
        <v>292555</v>
      </c>
      <c r="F161" s="1027">
        <v>232566.24</v>
      </c>
      <c r="G161" s="1027">
        <v>232566.24</v>
      </c>
      <c r="H161" s="1028">
        <f t="shared" si="9"/>
        <v>59988.760000000009</v>
      </c>
      <c r="I161" s="1039">
        <f t="shared" si="7"/>
        <v>0.79494877886209425</v>
      </c>
    </row>
    <row r="162" spans="1:9" x14ac:dyDescent="0.3">
      <c r="A162" s="978">
        <v>34100</v>
      </c>
      <c r="B162" s="979" t="s">
        <v>2050</v>
      </c>
      <c r="C162" s="980">
        <v>132555</v>
      </c>
      <c r="D162" s="980">
        <v>0</v>
      </c>
      <c r="E162" s="970">
        <f t="shared" si="8"/>
        <v>132555</v>
      </c>
      <c r="F162" s="980">
        <v>92928.18</v>
      </c>
      <c r="G162" s="980">
        <v>92928.18</v>
      </c>
      <c r="H162" s="970">
        <f t="shared" si="9"/>
        <v>39626.820000000007</v>
      </c>
      <c r="I162" s="971">
        <f t="shared" si="7"/>
        <v>0.70105375127305647</v>
      </c>
    </row>
    <row r="163" spans="1:9" x14ac:dyDescent="0.3">
      <c r="A163" s="978">
        <v>34101</v>
      </c>
      <c r="B163" s="979" t="s">
        <v>2050</v>
      </c>
      <c r="C163" s="980">
        <v>132555</v>
      </c>
      <c r="D163" s="980">
        <v>0</v>
      </c>
      <c r="E163" s="970">
        <f t="shared" si="8"/>
        <v>132555</v>
      </c>
      <c r="F163" s="980">
        <v>92928.18</v>
      </c>
      <c r="G163" s="980">
        <v>92928.18</v>
      </c>
      <c r="H163" s="970">
        <f t="shared" si="9"/>
        <v>39626.820000000007</v>
      </c>
      <c r="I163" s="971">
        <f t="shared" si="7"/>
        <v>0.70105375127305647</v>
      </c>
    </row>
    <row r="164" spans="1:9" x14ac:dyDescent="0.3">
      <c r="A164" s="978">
        <v>34500</v>
      </c>
      <c r="B164" s="979" t="s">
        <v>2051</v>
      </c>
      <c r="C164" s="980">
        <v>160000</v>
      </c>
      <c r="D164" s="980">
        <v>0</v>
      </c>
      <c r="E164" s="970">
        <f t="shared" si="8"/>
        <v>160000</v>
      </c>
      <c r="F164" s="980">
        <v>139638.06</v>
      </c>
      <c r="G164" s="980">
        <v>139638.06</v>
      </c>
      <c r="H164" s="970">
        <f t="shared" si="9"/>
        <v>20361.940000000002</v>
      </c>
      <c r="I164" s="971">
        <f t="shared" si="7"/>
        <v>0.872737875</v>
      </c>
    </row>
    <row r="165" spans="1:9" x14ac:dyDescent="0.3">
      <c r="A165" s="978">
        <v>34501</v>
      </c>
      <c r="B165" s="979" t="s">
        <v>2052</v>
      </c>
      <c r="C165" s="980">
        <v>160000</v>
      </c>
      <c r="D165" s="980">
        <v>0</v>
      </c>
      <c r="E165" s="970">
        <f t="shared" si="8"/>
        <v>160000</v>
      </c>
      <c r="F165" s="980">
        <v>139638.06</v>
      </c>
      <c r="G165" s="980">
        <v>139638.06</v>
      </c>
      <c r="H165" s="970">
        <f t="shared" si="9"/>
        <v>20361.940000000002</v>
      </c>
      <c r="I165" s="971">
        <f t="shared" si="7"/>
        <v>0.872737875</v>
      </c>
    </row>
    <row r="166" spans="1:9" x14ac:dyDescent="0.3">
      <c r="A166" s="1037">
        <v>35000</v>
      </c>
      <c r="B166" s="1038" t="s">
        <v>2053</v>
      </c>
      <c r="C166" s="1027">
        <v>1198974</v>
      </c>
      <c r="D166" s="1027">
        <v>15719.97</v>
      </c>
      <c r="E166" s="1028">
        <f t="shared" si="8"/>
        <v>1214693.97</v>
      </c>
      <c r="F166" s="1027">
        <v>811057.33</v>
      </c>
      <c r="G166" s="1027">
        <v>755625.56</v>
      </c>
      <c r="H166" s="1028">
        <f t="shared" si="9"/>
        <v>403636.64</v>
      </c>
      <c r="I166" s="971">
        <f t="shared" si="7"/>
        <v>0.66770507636586029</v>
      </c>
    </row>
    <row r="167" spans="1:9" x14ac:dyDescent="0.3">
      <c r="A167" s="978">
        <v>35100</v>
      </c>
      <c r="B167" s="979" t="s">
        <v>2054</v>
      </c>
      <c r="C167" s="980">
        <v>360000</v>
      </c>
      <c r="D167" s="980">
        <v>-64520</v>
      </c>
      <c r="E167" s="970">
        <f t="shared" si="8"/>
        <v>295480</v>
      </c>
      <c r="F167" s="980">
        <v>80255.98</v>
      </c>
      <c r="G167" s="980">
        <v>80255.98</v>
      </c>
      <c r="H167" s="970">
        <f t="shared" si="9"/>
        <v>215224.02000000002</v>
      </c>
      <c r="I167" s="971">
        <f t="shared" si="7"/>
        <v>0.27161222417760927</v>
      </c>
    </row>
    <row r="168" spans="1:9" x14ac:dyDescent="0.3">
      <c r="A168" s="978">
        <v>35101</v>
      </c>
      <c r="B168" s="979" t="s">
        <v>2055</v>
      </c>
      <c r="C168" s="980">
        <v>360000</v>
      </c>
      <c r="D168" s="980">
        <v>-64520</v>
      </c>
      <c r="E168" s="970">
        <f t="shared" si="8"/>
        <v>295480</v>
      </c>
      <c r="F168" s="980">
        <v>80255.98</v>
      </c>
      <c r="G168" s="980">
        <v>80255.98</v>
      </c>
      <c r="H168" s="970">
        <f t="shared" si="9"/>
        <v>215224.02000000002</v>
      </c>
      <c r="I168" s="971">
        <f t="shared" si="7"/>
        <v>0.27161222417760927</v>
      </c>
    </row>
    <row r="169" spans="1:9" x14ac:dyDescent="0.3">
      <c r="A169" s="978">
        <v>35200</v>
      </c>
      <c r="B169" s="979" t="s">
        <v>2056</v>
      </c>
      <c r="C169" s="980">
        <v>85000</v>
      </c>
      <c r="D169" s="980">
        <v>-22380</v>
      </c>
      <c r="E169" s="970">
        <f t="shared" si="8"/>
        <v>62620</v>
      </c>
      <c r="F169" s="980">
        <v>52299.77</v>
      </c>
      <c r="G169" s="980">
        <v>18618</v>
      </c>
      <c r="H169" s="970">
        <f t="shared" si="9"/>
        <v>10320.230000000003</v>
      </c>
      <c r="I169" s="971">
        <f t="shared" si="7"/>
        <v>0.83519274992015324</v>
      </c>
    </row>
    <row r="170" spans="1:9" x14ac:dyDescent="0.3">
      <c r="A170" s="978">
        <v>35201</v>
      </c>
      <c r="B170" s="979" t="s">
        <v>2057</v>
      </c>
      <c r="C170" s="980">
        <v>85000</v>
      </c>
      <c r="D170" s="980">
        <v>-22380</v>
      </c>
      <c r="E170" s="970">
        <f t="shared" si="8"/>
        <v>62620</v>
      </c>
      <c r="F170" s="980">
        <v>52299.77</v>
      </c>
      <c r="G170" s="980">
        <v>18618</v>
      </c>
      <c r="H170" s="970">
        <f t="shared" si="9"/>
        <v>10320.230000000003</v>
      </c>
      <c r="I170" s="971">
        <f t="shared" si="7"/>
        <v>0.83519274992015324</v>
      </c>
    </row>
    <row r="171" spans="1:9" x14ac:dyDescent="0.3">
      <c r="A171" s="978">
        <v>35300</v>
      </c>
      <c r="B171" s="979" t="s">
        <v>2058</v>
      </c>
      <c r="C171" s="980">
        <v>327430</v>
      </c>
      <c r="D171" s="980">
        <v>1000</v>
      </c>
      <c r="E171" s="970">
        <f t="shared" si="8"/>
        <v>328430</v>
      </c>
      <c r="F171" s="980">
        <v>249194.88</v>
      </c>
      <c r="G171" s="980">
        <v>227734.88</v>
      </c>
      <c r="H171" s="970">
        <f t="shared" si="9"/>
        <v>79235.12</v>
      </c>
      <c r="I171" s="971">
        <f t="shared" si="7"/>
        <v>0.75874579057942337</v>
      </c>
    </row>
    <row r="172" spans="1:9" x14ac:dyDescent="0.3">
      <c r="A172" s="978">
        <v>35301</v>
      </c>
      <c r="B172" s="979" t="s">
        <v>2059</v>
      </c>
      <c r="C172" s="980">
        <v>70000</v>
      </c>
      <c r="D172" s="980">
        <v>1000</v>
      </c>
      <c r="E172" s="970">
        <f t="shared" si="8"/>
        <v>71000</v>
      </c>
      <c r="F172" s="980">
        <v>30778.48</v>
      </c>
      <c r="G172" s="980">
        <v>9318.48</v>
      </c>
      <c r="H172" s="970">
        <f t="shared" si="9"/>
        <v>40221.520000000004</v>
      </c>
      <c r="I172" s="971">
        <f t="shared" si="7"/>
        <v>0.43349971830985917</v>
      </c>
    </row>
    <row r="173" spans="1:9" x14ac:dyDescent="0.3">
      <c r="A173" s="978">
        <v>35302</v>
      </c>
      <c r="B173" s="979" t="s">
        <v>2060</v>
      </c>
      <c r="C173" s="980">
        <v>257430</v>
      </c>
      <c r="D173" s="980">
        <v>0</v>
      </c>
      <c r="E173" s="970">
        <f t="shared" si="8"/>
        <v>257430</v>
      </c>
      <c r="F173" s="980">
        <v>218416.4</v>
      </c>
      <c r="G173" s="980">
        <v>218416.4</v>
      </c>
      <c r="H173" s="970">
        <f t="shared" si="9"/>
        <v>39013.600000000006</v>
      </c>
      <c r="I173" s="971">
        <f t="shared" si="7"/>
        <v>0.84844967563997975</v>
      </c>
    </row>
    <row r="174" spans="1:9" x14ac:dyDescent="0.3">
      <c r="A174" s="978">
        <v>35500</v>
      </c>
      <c r="B174" s="979" t="s">
        <v>2061</v>
      </c>
      <c r="C174" s="980">
        <v>350000</v>
      </c>
      <c r="D174" s="980">
        <v>14900.97</v>
      </c>
      <c r="E174" s="970">
        <f t="shared" si="8"/>
        <v>364900.97</v>
      </c>
      <c r="F174" s="980">
        <v>317731.84999999998</v>
      </c>
      <c r="G174" s="980">
        <v>317441.84999999998</v>
      </c>
      <c r="H174" s="970">
        <f t="shared" si="9"/>
        <v>47169.119999999995</v>
      </c>
      <c r="I174" s="971">
        <f t="shared" si="7"/>
        <v>0.87073446255843057</v>
      </c>
    </row>
    <row r="175" spans="1:9" x14ac:dyDescent="0.3">
      <c r="A175" s="978">
        <v>35501</v>
      </c>
      <c r="B175" s="979" t="s">
        <v>2062</v>
      </c>
      <c r="C175" s="980">
        <v>350000</v>
      </c>
      <c r="D175" s="980">
        <v>14900.97</v>
      </c>
      <c r="E175" s="970">
        <f t="shared" si="8"/>
        <v>364900.97</v>
      </c>
      <c r="F175" s="980">
        <v>317731.84999999998</v>
      </c>
      <c r="G175" s="980">
        <v>317441.84999999998</v>
      </c>
      <c r="H175" s="970">
        <f t="shared" si="9"/>
        <v>47169.119999999995</v>
      </c>
      <c r="I175" s="971">
        <f t="shared" si="7"/>
        <v>0.87073446255843057</v>
      </c>
    </row>
    <row r="176" spans="1:9" x14ac:dyDescent="0.3">
      <c r="A176" s="978">
        <v>35700</v>
      </c>
      <c r="B176" s="979" t="s">
        <v>2063</v>
      </c>
      <c r="C176" s="980">
        <v>0</v>
      </c>
      <c r="D176" s="980">
        <v>86719</v>
      </c>
      <c r="E176" s="970">
        <f t="shared" si="8"/>
        <v>86719</v>
      </c>
      <c r="F176" s="980">
        <v>64408.79</v>
      </c>
      <c r="G176" s="980">
        <v>64408.79</v>
      </c>
      <c r="H176" s="970">
        <f t="shared" si="9"/>
        <v>22310.21</v>
      </c>
      <c r="I176" s="971">
        <f t="shared" si="7"/>
        <v>0.74272985158961702</v>
      </c>
    </row>
    <row r="177" spans="1:9" x14ac:dyDescent="0.3">
      <c r="A177" s="978">
        <v>35701</v>
      </c>
      <c r="B177" s="979" t="s">
        <v>2064</v>
      </c>
      <c r="C177" s="980">
        <v>0</v>
      </c>
      <c r="D177" s="980">
        <v>78219</v>
      </c>
      <c r="E177" s="970">
        <f t="shared" si="8"/>
        <v>78219</v>
      </c>
      <c r="F177" s="980">
        <v>56311.99</v>
      </c>
      <c r="G177" s="980">
        <v>56311.99</v>
      </c>
      <c r="H177" s="970">
        <f t="shared" si="9"/>
        <v>21907.010000000002</v>
      </c>
      <c r="I177" s="971">
        <f t="shared" si="7"/>
        <v>0.71992725552615089</v>
      </c>
    </row>
    <row r="178" spans="1:9" x14ac:dyDescent="0.3">
      <c r="A178" s="978">
        <v>35702</v>
      </c>
      <c r="B178" s="979" t="s">
        <v>2065</v>
      </c>
      <c r="C178" s="980">
        <v>0</v>
      </c>
      <c r="D178" s="980">
        <v>8500</v>
      </c>
      <c r="E178" s="970">
        <f t="shared" si="8"/>
        <v>8500</v>
      </c>
      <c r="F178" s="980">
        <v>8096.8</v>
      </c>
      <c r="G178" s="980">
        <v>8096.8</v>
      </c>
      <c r="H178" s="970">
        <f t="shared" si="9"/>
        <v>403.19999999999982</v>
      </c>
      <c r="I178" s="971">
        <f t="shared" si="7"/>
        <v>0.95256470588235298</v>
      </c>
    </row>
    <row r="179" spans="1:9" x14ac:dyDescent="0.3">
      <c r="A179" s="978">
        <v>35800</v>
      </c>
      <c r="B179" s="979" t="s">
        <v>2066</v>
      </c>
      <c r="C179" s="980">
        <v>44544</v>
      </c>
      <c r="D179" s="980">
        <v>0</v>
      </c>
      <c r="E179" s="970">
        <f t="shared" si="8"/>
        <v>44544</v>
      </c>
      <c r="F179" s="980">
        <v>40338.06</v>
      </c>
      <c r="G179" s="980">
        <v>40338.06</v>
      </c>
      <c r="H179" s="970">
        <f t="shared" si="9"/>
        <v>4205.9400000000023</v>
      </c>
      <c r="I179" s="971">
        <f t="shared" si="7"/>
        <v>0.90557785560344828</v>
      </c>
    </row>
    <row r="180" spans="1:9" x14ac:dyDescent="0.3">
      <c r="A180" s="978">
        <v>35801</v>
      </c>
      <c r="B180" s="979" t="s">
        <v>2066</v>
      </c>
      <c r="C180" s="980">
        <v>44544</v>
      </c>
      <c r="D180" s="980">
        <v>0</v>
      </c>
      <c r="E180" s="970">
        <f t="shared" si="8"/>
        <v>44544</v>
      </c>
      <c r="F180" s="980">
        <v>40338.06</v>
      </c>
      <c r="G180" s="980">
        <v>40338.06</v>
      </c>
      <c r="H180" s="970">
        <f t="shared" si="9"/>
        <v>4205.9400000000023</v>
      </c>
      <c r="I180" s="971">
        <f t="shared" si="7"/>
        <v>0.90557785560344828</v>
      </c>
    </row>
    <row r="181" spans="1:9" x14ac:dyDescent="0.3">
      <c r="A181" s="978">
        <v>35900</v>
      </c>
      <c r="B181" s="979" t="s">
        <v>2067</v>
      </c>
      <c r="C181" s="980">
        <v>32000</v>
      </c>
      <c r="D181" s="980">
        <v>0</v>
      </c>
      <c r="E181" s="970">
        <f t="shared" si="8"/>
        <v>32000</v>
      </c>
      <c r="F181" s="980">
        <v>6828</v>
      </c>
      <c r="G181" s="980">
        <v>6828</v>
      </c>
      <c r="H181" s="970">
        <f t="shared" si="9"/>
        <v>25172</v>
      </c>
      <c r="I181" s="971">
        <f t="shared" si="7"/>
        <v>0.21337500000000001</v>
      </c>
    </row>
    <row r="182" spans="1:9" x14ac:dyDescent="0.3">
      <c r="A182" s="978">
        <v>35901</v>
      </c>
      <c r="B182" s="979" t="s">
        <v>2067</v>
      </c>
      <c r="C182" s="980">
        <v>32000</v>
      </c>
      <c r="D182" s="980">
        <v>0</v>
      </c>
      <c r="E182" s="970">
        <f t="shared" si="8"/>
        <v>32000</v>
      </c>
      <c r="F182" s="980">
        <v>6828</v>
      </c>
      <c r="G182" s="980">
        <v>6828</v>
      </c>
      <c r="H182" s="970">
        <f t="shared" si="9"/>
        <v>25172</v>
      </c>
      <c r="I182" s="971">
        <f t="shared" si="7"/>
        <v>0.21337500000000001</v>
      </c>
    </row>
    <row r="183" spans="1:9" x14ac:dyDescent="0.3">
      <c r="A183" s="1037">
        <v>36000</v>
      </c>
      <c r="B183" s="1038" t="s">
        <v>2068</v>
      </c>
      <c r="C183" s="1027">
        <v>480240</v>
      </c>
      <c r="D183" s="1027">
        <v>-470960</v>
      </c>
      <c r="E183" s="1028">
        <f t="shared" si="8"/>
        <v>9280</v>
      </c>
      <c r="F183" s="1027">
        <v>9280</v>
      </c>
      <c r="G183" s="1027">
        <v>9280</v>
      </c>
      <c r="H183" s="1028">
        <f t="shared" si="9"/>
        <v>0</v>
      </c>
      <c r="I183" s="971">
        <f t="shared" si="7"/>
        <v>1</v>
      </c>
    </row>
    <row r="184" spans="1:9" x14ac:dyDescent="0.3">
      <c r="A184" s="978">
        <v>36100</v>
      </c>
      <c r="B184" s="979" t="s">
        <v>2069</v>
      </c>
      <c r="C184" s="980">
        <v>480240</v>
      </c>
      <c r="D184" s="980">
        <v>-470960</v>
      </c>
      <c r="E184" s="970">
        <f t="shared" si="8"/>
        <v>9280</v>
      </c>
      <c r="F184" s="980">
        <v>9280</v>
      </c>
      <c r="G184" s="980">
        <v>9280</v>
      </c>
      <c r="H184" s="970">
        <f t="shared" si="9"/>
        <v>0</v>
      </c>
      <c r="I184" s="971">
        <f t="shared" si="7"/>
        <v>1</v>
      </c>
    </row>
    <row r="185" spans="1:9" x14ac:dyDescent="0.3">
      <c r="A185" s="978">
        <v>36101</v>
      </c>
      <c r="B185" s="979" t="s">
        <v>2070</v>
      </c>
      <c r="C185" s="980">
        <v>480240</v>
      </c>
      <c r="D185" s="980">
        <v>-470960</v>
      </c>
      <c r="E185" s="970">
        <f t="shared" si="8"/>
        <v>9280</v>
      </c>
      <c r="F185" s="980">
        <v>9280</v>
      </c>
      <c r="G185" s="980">
        <v>9280</v>
      </c>
      <c r="H185" s="970">
        <f t="shared" si="9"/>
        <v>0</v>
      </c>
      <c r="I185" s="971">
        <f t="shared" si="7"/>
        <v>1</v>
      </c>
    </row>
    <row r="186" spans="1:9" x14ac:dyDescent="0.3">
      <c r="A186" s="1037">
        <v>37000</v>
      </c>
      <c r="B186" s="1038" t="s">
        <v>2071</v>
      </c>
      <c r="C186" s="1027">
        <v>2789339</v>
      </c>
      <c r="D186" s="1027">
        <v>0</v>
      </c>
      <c r="E186" s="1028">
        <f t="shared" si="8"/>
        <v>2789339</v>
      </c>
      <c r="F186" s="1027">
        <v>1145687</v>
      </c>
      <c r="G186" s="1027">
        <v>1116509</v>
      </c>
      <c r="H186" s="1028">
        <f t="shared" si="9"/>
        <v>1643652</v>
      </c>
      <c r="I186" s="971">
        <f t="shared" si="7"/>
        <v>0.41073781279364036</v>
      </c>
    </row>
    <row r="187" spans="1:9" x14ac:dyDescent="0.3">
      <c r="A187" s="978">
        <v>37100</v>
      </c>
      <c r="B187" s="979" t="s">
        <v>2072</v>
      </c>
      <c r="C187" s="980">
        <v>129339</v>
      </c>
      <c r="D187" s="980">
        <v>0</v>
      </c>
      <c r="E187" s="970">
        <f t="shared" si="8"/>
        <v>129339</v>
      </c>
      <c r="F187" s="980">
        <v>61113</v>
      </c>
      <c r="G187" s="980">
        <v>31935</v>
      </c>
      <c r="H187" s="970">
        <f t="shared" si="9"/>
        <v>68226</v>
      </c>
      <c r="I187" s="971">
        <f t="shared" si="7"/>
        <v>0.47250249344745204</v>
      </c>
    </row>
    <row r="188" spans="1:9" x14ac:dyDescent="0.3">
      <c r="A188" s="978">
        <v>37101</v>
      </c>
      <c r="B188" s="979" t="s">
        <v>2072</v>
      </c>
      <c r="C188" s="980">
        <v>129339</v>
      </c>
      <c r="D188" s="980">
        <v>0</v>
      </c>
      <c r="E188" s="970">
        <f t="shared" si="8"/>
        <v>129339</v>
      </c>
      <c r="F188" s="980">
        <v>61113</v>
      </c>
      <c r="G188" s="980">
        <v>31935</v>
      </c>
      <c r="H188" s="970">
        <f t="shared" si="9"/>
        <v>68226</v>
      </c>
      <c r="I188" s="971">
        <f t="shared" si="7"/>
        <v>0.47250249344745204</v>
      </c>
    </row>
    <row r="189" spans="1:9" x14ac:dyDescent="0.3">
      <c r="A189" s="978">
        <v>37200</v>
      </c>
      <c r="B189" s="979" t="s">
        <v>2073</v>
      </c>
      <c r="C189" s="980">
        <v>0</v>
      </c>
      <c r="D189" s="980">
        <v>485</v>
      </c>
      <c r="E189" s="970">
        <f t="shared" si="8"/>
        <v>485</v>
      </c>
      <c r="F189" s="980">
        <v>485</v>
      </c>
      <c r="G189" s="980">
        <v>485</v>
      </c>
      <c r="H189" s="970">
        <f t="shared" si="9"/>
        <v>0</v>
      </c>
      <c r="I189" s="971">
        <f t="shared" si="7"/>
        <v>1</v>
      </c>
    </row>
    <row r="190" spans="1:9" x14ac:dyDescent="0.3">
      <c r="A190" s="978">
        <v>37201</v>
      </c>
      <c r="B190" s="979" t="s">
        <v>2073</v>
      </c>
      <c r="C190" s="980">
        <v>0</v>
      </c>
      <c r="D190" s="980">
        <v>485</v>
      </c>
      <c r="E190" s="970">
        <f t="shared" si="8"/>
        <v>485</v>
      </c>
      <c r="F190" s="980">
        <v>485</v>
      </c>
      <c r="G190" s="980">
        <v>485</v>
      </c>
      <c r="H190" s="970">
        <f t="shared" si="9"/>
        <v>0</v>
      </c>
      <c r="I190" s="971">
        <f t="shared" si="7"/>
        <v>1</v>
      </c>
    </row>
    <row r="191" spans="1:9" x14ac:dyDescent="0.3">
      <c r="A191" s="978">
        <v>37500</v>
      </c>
      <c r="B191" s="979" t="s">
        <v>2074</v>
      </c>
      <c r="C191" s="980">
        <v>2640000</v>
      </c>
      <c r="D191" s="980">
        <v>-485</v>
      </c>
      <c r="E191" s="970">
        <f t="shared" si="8"/>
        <v>2639515</v>
      </c>
      <c r="F191" s="980">
        <v>1078050</v>
      </c>
      <c r="G191" s="980">
        <v>1078050</v>
      </c>
      <c r="H191" s="970">
        <f t="shared" si="9"/>
        <v>1561465</v>
      </c>
      <c r="I191" s="971">
        <f t="shared" si="7"/>
        <v>0.4084273057739774</v>
      </c>
    </row>
    <row r="192" spans="1:9" x14ac:dyDescent="0.3">
      <c r="A192" s="978">
        <v>37501</v>
      </c>
      <c r="B192" s="979" t="s">
        <v>2074</v>
      </c>
      <c r="C192" s="980">
        <v>2190000</v>
      </c>
      <c r="D192" s="980">
        <v>-485</v>
      </c>
      <c r="E192" s="970">
        <f t="shared" si="8"/>
        <v>2189515</v>
      </c>
      <c r="F192" s="980">
        <v>810550</v>
      </c>
      <c r="G192" s="980">
        <v>810550</v>
      </c>
      <c r="H192" s="970">
        <f t="shared" si="9"/>
        <v>1378965</v>
      </c>
      <c r="I192" s="971">
        <f t="shared" si="7"/>
        <v>0.37019613932765932</v>
      </c>
    </row>
    <row r="193" spans="1:9" x14ac:dyDescent="0.3">
      <c r="A193" s="978">
        <v>37502</v>
      </c>
      <c r="B193" s="979" t="s">
        <v>2075</v>
      </c>
      <c r="C193" s="980">
        <v>450000</v>
      </c>
      <c r="D193" s="980">
        <v>0</v>
      </c>
      <c r="E193" s="970">
        <f t="shared" si="8"/>
        <v>450000</v>
      </c>
      <c r="F193" s="980">
        <v>267500</v>
      </c>
      <c r="G193" s="980">
        <v>267500</v>
      </c>
      <c r="H193" s="970">
        <f t="shared" si="9"/>
        <v>182500</v>
      </c>
      <c r="I193" s="971">
        <f t="shared" si="7"/>
        <v>0.59444444444444444</v>
      </c>
    </row>
    <row r="194" spans="1:9" x14ac:dyDescent="0.3">
      <c r="A194" s="978">
        <v>37900</v>
      </c>
      <c r="B194" s="979" t="s">
        <v>2076</v>
      </c>
      <c r="C194" s="980">
        <v>20000</v>
      </c>
      <c r="D194" s="980">
        <v>0</v>
      </c>
      <c r="E194" s="970">
        <f t="shared" si="8"/>
        <v>20000</v>
      </c>
      <c r="F194" s="980">
        <v>6039</v>
      </c>
      <c r="G194" s="980">
        <v>6039</v>
      </c>
      <c r="H194" s="970">
        <f t="shared" si="9"/>
        <v>13961</v>
      </c>
      <c r="I194" s="971">
        <f t="shared" si="7"/>
        <v>0.30195</v>
      </c>
    </row>
    <row r="195" spans="1:9" x14ac:dyDescent="0.3">
      <c r="A195" s="978">
        <v>37901</v>
      </c>
      <c r="B195" s="979" t="s">
        <v>2077</v>
      </c>
      <c r="C195" s="980">
        <v>20000</v>
      </c>
      <c r="D195" s="980">
        <v>0</v>
      </c>
      <c r="E195" s="970">
        <f t="shared" si="8"/>
        <v>20000</v>
      </c>
      <c r="F195" s="980">
        <v>6039</v>
      </c>
      <c r="G195" s="980">
        <v>6039</v>
      </c>
      <c r="H195" s="970">
        <f t="shared" si="9"/>
        <v>13961</v>
      </c>
      <c r="I195" s="971">
        <f t="shared" si="7"/>
        <v>0.30195</v>
      </c>
    </row>
    <row r="196" spans="1:9" x14ac:dyDescent="0.3">
      <c r="A196" s="1037">
        <v>38000</v>
      </c>
      <c r="B196" s="1038" t="s">
        <v>2078</v>
      </c>
      <c r="C196" s="1027">
        <v>682000</v>
      </c>
      <c r="D196" s="1027">
        <v>-541844</v>
      </c>
      <c r="E196" s="1028">
        <f t="shared" si="8"/>
        <v>140156</v>
      </c>
      <c r="F196" s="1027">
        <v>50460</v>
      </c>
      <c r="G196" s="1027">
        <v>50460</v>
      </c>
      <c r="H196" s="1028">
        <f t="shared" si="9"/>
        <v>89696</v>
      </c>
      <c r="I196" s="971">
        <f t="shared" si="7"/>
        <v>0.36002739804218159</v>
      </c>
    </row>
    <row r="197" spans="1:9" x14ac:dyDescent="0.3">
      <c r="A197" s="978">
        <v>38200</v>
      </c>
      <c r="B197" s="979" t="s">
        <v>2079</v>
      </c>
      <c r="C197" s="980">
        <v>440000</v>
      </c>
      <c r="D197" s="980">
        <v>-389540</v>
      </c>
      <c r="E197" s="970">
        <f t="shared" si="8"/>
        <v>50460</v>
      </c>
      <c r="F197" s="980">
        <v>50460</v>
      </c>
      <c r="G197" s="980">
        <v>50460</v>
      </c>
      <c r="H197" s="970">
        <f t="shared" si="9"/>
        <v>0</v>
      </c>
      <c r="I197" s="971">
        <f t="shared" si="7"/>
        <v>1</v>
      </c>
    </row>
    <row r="198" spans="1:9" x14ac:dyDescent="0.3">
      <c r="A198" s="978">
        <v>38201</v>
      </c>
      <c r="B198" s="979" t="s">
        <v>2079</v>
      </c>
      <c r="C198" s="980">
        <v>440000</v>
      </c>
      <c r="D198" s="980">
        <v>-389540</v>
      </c>
      <c r="E198" s="970">
        <f t="shared" si="8"/>
        <v>50460</v>
      </c>
      <c r="F198" s="980">
        <v>50460</v>
      </c>
      <c r="G198" s="980">
        <v>50460</v>
      </c>
      <c r="H198" s="970">
        <f t="shared" si="9"/>
        <v>0</v>
      </c>
      <c r="I198" s="971">
        <f t="shared" si="7"/>
        <v>1</v>
      </c>
    </row>
    <row r="199" spans="1:9" x14ac:dyDescent="0.3">
      <c r="A199" s="978">
        <v>38300</v>
      </c>
      <c r="B199" s="979" t="s">
        <v>2080</v>
      </c>
      <c r="C199" s="980">
        <v>242000</v>
      </c>
      <c r="D199" s="980">
        <v>-152304</v>
      </c>
      <c r="E199" s="970">
        <f t="shared" si="8"/>
        <v>89696</v>
      </c>
      <c r="F199" s="980">
        <v>0</v>
      </c>
      <c r="G199" s="980">
        <v>0</v>
      </c>
      <c r="H199" s="970">
        <f t="shared" si="9"/>
        <v>89696</v>
      </c>
      <c r="I199" s="971">
        <f t="shared" si="7"/>
        <v>0</v>
      </c>
    </row>
    <row r="200" spans="1:9" x14ac:dyDescent="0.3">
      <c r="A200" s="978">
        <v>38301</v>
      </c>
      <c r="B200" s="979" t="s">
        <v>2080</v>
      </c>
      <c r="C200" s="980">
        <v>242000</v>
      </c>
      <c r="D200" s="980">
        <v>-152304</v>
      </c>
      <c r="E200" s="970">
        <f t="shared" si="8"/>
        <v>89696</v>
      </c>
      <c r="F200" s="980">
        <v>0</v>
      </c>
      <c r="G200" s="980">
        <v>0</v>
      </c>
      <c r="H200" s="970">
        <f t="shared" si="9"/>
        <v>89696</v>
      </c>
      <c r="I200" s="971">
        <f t="shared" si="7"/>
        <v>0</v>
      </c>
    </row>
    <row r="201" spans="1:9" x14ac:dyDescent="0.3">
      <c r="A201" s="1037">
        <v>39000</v>
      </c>
      <c r="B201" s="1038" t="s">
        <v>2081</v>
      </c>
      <c r="C201" s="1027">
        <v>1286000</v>
      </c>
      <c r="D201" s="1027">
        <v>14808</v>
      </c>
      <c r="E201" s="1028">
        <f t="shared" si="8"/>
        <v>1300808</v>
      </c>
      <c r="F201" s="1027">
        <v>804086</v>
      </c>
      <c r="G201" s="1027">
        <v>726683</v>
      </c>
      <c r="H201" s="1028">
        <f t="shared" si="9"/>
        <v>496722</v>
      </c>
      <c r="I201" s="971">
        <f t="shared" si="7"/>
        <v>0.61814349235244559</v>
      </c>
    </row>
    <row r="202" spans="1:9" x14ac:dyDescent="0.3">
      <c r="A202" s="978">
        <v>39500</v>
      </c>
      <c r="B202" s="979" t="s">
        <v>2082</v>
      </c>
      <c r="C202" s="980">
        <v>24000</v>
      </c>
      <c r="D202" s="980">
        <v>0</v>
      </c>
      <c r="E202" s="970">
        <f t="shared" si="8"/>
        <v>24000</v>
      </c>
      <c r="F202" s="980">
        <v>1501</v>
      </c>
      <c r="G202" s="980">
        <v>1501</v>
      </c>
      <c r="H202" s="970">
        <f t="shared" si="9"/>
        <v>22499</v>
      </c>
      <c r="I202" s="971">
        <f t="shared" ref="I202:I257" si="10">IF(E202=0,"",F202/E202)</f>
        <v>6.2541666666666662E-2</v>
      </c>
    </row>
    <row r="203" spans="1:9" x14ac:dyDescent="0.3">
      <c r="A203" s="978">
        <v>39501</v>
      </c>
      <c r="B203" s="979" t="s">
        <v>2082</v>
      </c>
      <c r="C203" s="980">
        <v>24000</v>
      </c>
      <c r="D203" s="980">
        <v>0</v>
      </c>
      <c r="E203" s="970">
        <f t="shared" ref="E203:E257" si="11">C203+D203</f>
        <v>24000</v>
      </c>
      <c r="F203" s="980">
        <v>1501</v>
      </c>
      <c r="G203" s="980">
        <v>1501</v>
      </c>
      <c r="H203" s="970">
        <f t="shared" si="9"/>
        <v>22499</v>
      </c>
      <c r="I203" s="971">
        <f t="shared" si="10"/>
        <v>6.2541666666666662E-2</v>
      </c>
    </row>
    <row r="204" spans="1:9" x14ac:dyDescent="0.3">
      <c r="A204" s="978">
        <v>39600</v>
      </c>
      <c r="B204" s="979" t="s">
        <v>2083</v>
      </c>
      <c r="C204" s="980">
        <v>12000</v>
      </c>
      <c r="D204" s="980">
        <v>0</v>
      </c>
      <c r="E204" s="970">
        <f t="shared" si="11"/>
        <v>12000</v>
      </c>
      <c r="F204" s="980">
        <v>0</v>
      </c>
      <c r="G204" s="980">
        <v>0</v>
      </c>
      <c r="H204" s="970">
        <f t="shared" si="9"/>
        <v>12000</v>
      </c>
      <c r="I204" s="971">
        <f t="shared" si="10"/>
        <v>0</v>
      </c>
    </row>
    <row r="205" spans="1:9" x14ac:dyDescent="0.3">
      <c r="A205" s="978">
        <v>39601</v>
      </c>
      <c r="B205" s="979" t="s">
        <v>2083</v>
      </c>
      <c r="C205" s="980">
        <v>12000</v>
      </c>
      <c r="D205" s="980">
        <v>0</v>
      </c>
      <c r="E205" s="970">
        <f t="shared" si="11"/>
        <v>12000</v>
      </c>
      <c r="F205" s="980">
        <v>0</v>
      </c>
      <c r="G205" s="980">
        <v>0</v>
      </c>
      <c r="H205" s="970">
        <f t="shared" si="9"/>
        <v>12000</v>
      </c>
      <c r="I205" s="971">
        <f t="shared" si="10"/>
        <v>0</v>
      </c>
    </row>
    <row r="206" spans="1:9" x14ac:dyDescent="0.3">
      <c r="A206" s="978">
        <v>39800</v>
      </c>
      <c r="B206" s="979" t="s">
        <v>2084</v>
      </c>
      <c r="C206" s="980">
        <v>1250000</v>
      </c>
      <c r="D206" s="980">
        <v>14808</v>
      </c>
      <c r="E206" s="970">
        <f t="shared" si="11"/>
        <v>1264808</v>
      </c>
      <c r="F206" s="980">
        <v>802585</v>
      </c>
      <c r="G206" s="980">
        <v>725182</v>
      </c>
      <c r="H206" s="970">
        <f t="shared" si="9"/>
        <v>462223</v>
      </c>
      <c r="I206" s="971">
        <f t="shared" si="10"/>
        <v>0.63455085673082401</v>
      </c>
    </row>
    <row r="207" spans="1:9" x14ac:dyDescent="0.3">
      <c r="A207" s="978">
        <v>39801</v>
      </c>
      <c r="B207" s="979" t="s">
        <v>2085</v>
      </c>
      <c r="C207" s="980">
        <v>1250000</v>
      </c>
      <c r="D207" s="980">
        <v>14808</v>
      </c>
      <c r="E207" s="970">
        <f t="shared" si="11"/>
        <v>1264808</v>
      </c>
      <c r="F207" s="980">
        <v>802585</v>
      </c>
      <c r="G207" s="980">
        <v>725182</v>
      </c>
      <c r="H207" s="970">
        <f t="shared" si="9"/>
        <v>462223</v>
      </c>
      <c r="I207" s="971">
        <f t="shared" si="10"/>
        <v>0.63455085673082401</v>
      </c>
    </row>
    <row r="208" spans="1:9" x14ac:dyDescent="0.3">
      <c r="A208" s="1037">
        <v>40000</v>
      </c>
      <c r="B208" s="1038" t="s">
        <v>2086</v>
      </c>
      <c r="C208" s="1027">
        <v>27799664</v>
      </c>
      <c r="D208" s="1027">
        <v>88562192.920000002</v>
      </c>
      <c r="E208" s="1028">
        <f t="shared" si="11"/>
        <v>116361856.92</v>
      </c>
      <c r="F208" s="1027">
        <v>92307926.469999999</v>
      </c>
      <c r="G208" s="1027">
        <v>92307926.469999999</v>
      </c>
      <c r="H208" s="1028">
        <f t="shared" si="9"/>
        <v>24053930.450000003</v>
      </c>
      <c r="I208" s="971">
        <f t="shared" si="10"/>
        <v>0.79328337406528904</v>
      </c>
    </row>
    <row r="209" spans="1:9" x14ac:dyDescent="0.3">
      <c r="A209" s="1037">
        <v>43000</v>
      </c>
      <c r="B209" s="1038" t="s">
        <v>2087</v>
      </c>
      <c r="C209" s="1027">
        <v>15800000</v>
      </c>
      <c r="D209" s="1027">
        <v>2125500</v>
      </c>
      <c r="E209" s="1028">
        <f t="shared" si="11"/>
        <v>17925500</v>
      </c>
      <c r="F209" s="1027">
        <v>4672837.95</v>
      </c>
      <c r="G209" s="1027">
        <v>4672837.95</v>
      </c>
      <c r="H209" s="970">
        <f t="shared" si="9"/>
        <v>13252662.050000001</v>
      </c>
      <c r="I209" s="971">
        <f t="shared" si="10"/>
        <v>0.26068103818582467</v>
      </c>
    </row>
    <row r="210" spans="1:9" x14ac:dyDescent="0.3">
      <c r="A210" s="978">
        <v>43100</v>
      </c>
      <c r="B210" s="979" t="s">
        <v>2088</v>
      </c>
      <c r="C210" s="980">
        <v>15800000</v>
      </c>
      <c r="D210" s="980">
        <v>2125500</v>
      </c>
      <c r="E210" s="970">
        <f t="shared" si="11"/>
        <v>17925500</v>
      </c>
      <c r="F210" s="980">
        <v>4672837.95</v>
      </c>
      <c r="G210" s="980">
        <v>4672837.95</v>
      </c>
      <c r="H210" s="970">
        <f t="shared" si="9"/>
        <v>13252662.050000001</v>
      </c>
      <c r="I210" s="971">
        <f t="shared" si="10"/>
        <v>0.26068103818582467</v>
      </c>
    </row>
    <row r="211" spans="1:9" x14ac:dyDescent="0.3">
      <c r="A211" s="978">
        <v>43101</v>
      </c>
      <c r="B211" s="979" t="s">
        <v>2088</v>
      </c>
      <c r="C211" s="980">
        <v>11800000</v>
      </c>
      <c r="D211" s="980">
        <v>1275500</v>
      </c>
      <c r="E211" s="970">
        <f t="shared" si="11"/>
        <v>13075500</v>
      </c>
      <c r="F211" s="980">
        <v>0</v>
      </c>
      <c r="G211" s="980">
        <v>0</v>
      </c>
      <c r="H211" s="970">
        <f t="shared" si="9"/>
        <v>13075500</v>
      </c>
      <c r="I211" s="971">
        <f t="shared" si="10"/>
        <v>0</v>
      </c>
    </row>
    <row r="212" spans="1:9" x14ac:dyDescent="0.3">
      <c r="A212" s="978">
        <v>43102</v>
      </c>
      <c r="B212" s="979" t="s">
        <v>2089</v>
      </c>
      <c r="C212" s="980">
        <v>4000000</v>
      </c>
      <c r="D212" s="980">
        <v>850000</v>
      </c>
      <c r="E212" s="970">
        <f t="shared" si="11"/>
        <v>4850000</v>
      </c>
      <c r="F212" s="980">
        <v>4672837.95</v>
      </c>
      <c r="G212" s="980">
        <v>4672837.95</v>
      </c>
      <c r="H212" s="970">
        <f t="shared" si="9"/>
        <v>177162.04999999981</v>
      </c>
      <c r="I212" s="971">
        <f t="shared" si="10"/>
        <v>0.96347174226804122</v>
      </c>
    </row>
    <row r="213" spans="1:9" x14ac:dyDescent="0.3">
      <c r="A213" s="1037">
        <v>44000</v>
      </c>
      <c r="B213" s="1038" t="s">
        <v>2090</v>
      </c>
      <c r="C213" s="1027">
        <v>9199664</v>
      </c>
      <c r="D213" s="1027">
        <v>6306994.2400000002</v>
      </c>
      <c r="E213" s="1028">
        <f t="shared" si="11"/>
        <v>15506658.24</v>
      </c>
      <c r="F213" s="1027">
        <v>6579510.3099999996</v>
      </c>
      <c r="G213" s="1027">
        <v>6579510.3099999996</v>
      </c>
      <c r="H213" s="1028">
        <f t="shared" si="9"/>
        <v>8927147.9299999997</v>
      </c>
      <c r="I213" s="971">
        <f t="shared" si="10"/>
        <v>0.42430227120295388</v>
      </c>
    </row>
    <row r="214" spans="1:9" x14ac:dyDescent="0.3">
      <c r="A214" s="978">
        <v>44100</v>
      </c>
      <c r="B214" s="979" t="s">
        <v>2091</v>
      </c>
      <c r="C214" s="980">
        <v>6879664</v>
      </c>
      <c r="D214" s="980">
        <v>954754.62</v>
      </c>
      <c r="E214" s="970">
        <f t="shared" si="11"/>
        <v>7834418.6200000001</v>
      </c>
      <c r="F214" s="980">
        <v>2465299</v>
      </c>
      <c r="G214" s="980">
        <v>2465299</v>
      </c>
      <c r="H214" s="970">
        <f t="shared" si="9"/>
        <v>5369119.6200000001</v>
      </c>
      <c r="I214" s="971">
        <f t="shared" si="10"/>
        <v>0.31467542386699782</v>
      </c>
    </row>
    <row r="215" spans="1:9" x14ac:dyDescent="0.3">
      <c r="A215" s="978">
        <v>44101</v>
      </c>
      <c r="B215" s="979" t="s">
        <v>2091</v>
      </c>
      <c r="C215" s="980">
        <v>1920000</v>
      </c>
      <c r="D215" s="980">
        <v>1250554.6200000001</v>
      </c>
      <c r="E215" s="970">
        <f t="shared" si="11"/>
        <v>3170554.62</v>
      </c>
      <c r="F215" s="980">
        <v>2366344.11</v>
      </c>
      <c r="G215" s="980">
        <v>2366344.11</v>
      </c>
      <c r="H215" s="970">
        <f t="shared" si="9"/>
        <v>804210.51000000024</v>
      </c>
      <c r="I215" s="971">
        <f t="shared" si="10"/>
        <v>0.74635021111858335</v>
      </c>
    </row>
    <row r="216" spans="1:9" x14ac:dyDescent="0.3">
      <c r="A216" s="978">
        <v>44102</v>
      </c>
      <c r="B216" s="979" t="s">
        <v>2092</v>
      </c>
      <c r="C216" s="980">
        <v>360000</v>
      </c>
      <c r="D216" s="980">
        <v>0</v>
      </c>
      <c r="E216" s="970">
        <f t="shared" si="11"/>
        <v>360000</v>
      </c>
      <c r="F216" s="980">
        <v>0</v>
      </c>
      <c r="G216" s="980">
        <v>0</v>
      </c>
      <c r="H216" s="970">
        <f t="shared" si="9"/>
        <v>360000</v>
      </c>
      <c r="I216" s="971">
        <f t="shared" si="10"/>
        <v>0</v>
      </c>
    </row>
    <row r="217" spans="1:9" x14ac:dyDescent="0.3">
      <c r="A217" s="978">
        <v>44108</v>
      </c>
      <c r="B217" s="979" t="s">
        <v>2093</v>
      </c>
      <c r="C217" s="980">
        <v>48000</v>
      </c>
      <c r="D217" s="980">
        <v>0</v>
      </c>
      <c r="E217" s="970">
        <f t="shared" si="11"/>
        <v>48000</v>
      </c>
      <c r="F217" s="980">
        <v>0</v>
      </c>
      <c r="G217" s="980">
        <v>0</v>
      </c>
      <c r="H217" s="970">
        <f t="shared" si="9"/>
        <v>48000</v>
      </c>
      <c r="I217" s="971">
        <f t="shared" si="10"/>
        <v>0</v>
      </c>
    </row>
    <row r="218" spans="1:9" x14ac:dyDescent="0.3">
      <c r="A218" s="978">
        <v>44109</v>
      </c>
      <c r="B218" s="979" t="s">
        <v>2094</v>
      </c>
      <c r="C218" s="980">
        <v>632000</v>
      </c>
      <c r="D218" s="980">
        <v>0</v>
      </c>
      <c r="E218" s="970">
        <f t="shared" si="11"/>
        <v>632000</v>
      </c>
      <c r="F218" s="980">
        <v>0</v>
      </c>
      <c r="G218" s="980">
        <v>0</v>
      </c>
      <c r="H218" s="970">
        <f t="shared" si="9"/>
        <v>632000</v>
      </c>
      <c r="I218" s="971">
        <f t="shared" si="10"/>
        <v>0</v>
      </c>
    </row>
    <row r="219" spans="1:9" x14ac:dyDescent="0.3">
      <c r="A219" s="978">
        <v>44112</v>
      </c>
      <c r="B219" s="979" t="s">
        <v>2095</v>
      </c>
      <c r="C219" s="980">
        <v>200000</v>
      </c>
      <c r="D219" s="980">
        <v>0</v>
      </c>
      <c r="E219" s="970">
        <f t="shared" si="11"/>
        <v>200000</v>
      </c>
      <c r="F219" s="980">
        <v>0</v>
      </c>
      <c r="G219" s="980">
        <v>0</v>
      </c>
      <c r="H219" s="970">
        <f t="shared" si="9"/>
        <v>200000</v>
      </c>
      <c r="I219" s="971">
        <f t="shared" si="10"/>
        <v>0</v>
      </c>
    </row>
    <row r="220" spans="1:9" x14ac:dyDescent="0.3">
      <c r="A220" s="978">
        <v>44115</v>
      </c>
      <c r="B220" s="979" t="s">
        <v>2096</v>
      </c>
      <c r="C220" s="980">
        <v>119664</v>
      </c>
      <c r="D220" s="980">
        <v>0</v>
      </c>
      <c r="E220" s="970">
        <f t="shared" si="11"/>
        <v>119664</v>
      </c>
      <c r="F220" s="980">
        <v>0</v>
      </c>
      <c r="G220" s="980">
        <v>0</v>
      </c>
      <c r="H220" s="970">
        <f t="shared" si="9"/>
        <v>119664</v>
      </c>
      <c r="I220" s="971">
        <f t="shared" si="10"/>
        <v>0</v>
      </c>
    </row>
    <row r="221" spans="1:9" x14ac:dyDescent="0.3">
      <c r="A221" s="978">
        <v>44118</v>
      </c>
      <c r="B221" s="979" t="s">
        <v>2097</v>
      </c>
      <c r="C221" s="980">
        <v>3600000</v>
      </c>
      <c r="D221" s="980">
        <v>-295800</v>
      </c>
      <c r="E221" s="970">
        <f t="shared" si="11"/>
        <v>3304200</v>
      </c>
      <c r="F221" s="980">
        <v>98954.89</v>
      </c>
      <c r="G221" s="980">
        <v>98954.89</v>
      </c>
      <c r="H221" s="970">
        <f t="shared" si="9"/>
        <v>3205245.11</v>
      </c>
      <c r="I221" s="971">
        <f t="shared" si="10"/>
        <v>2.9948214393801829E-2</v>
      </c>
    </row>
    <row r="222" spans="1:9" x14ac:dyDescent="0.3">
      <c r="A222" s="978">
        <v>44200</v>
      </c>
      <c r="B222" s="979" t="s">
        <v>2098</v>
      </c>
      <c r="C222" s="980">
        <v>800000</v>
      </c>
      <c r="D222" s="980">
        <v>0</v>
      </c>
      <c r="E222" s="970">
        <f t="shared" si="11"/>
        <v>800000</v>
      </c>
      <c r="F222" s="980">
        <v>21081</v>
      </c>
      <c r="G222" s="980">
        <v>21081</v>
      </c>
      <c r="H222" s="970">
        <f t="shared" si="9"/>
        <v>778919</v>
      </c>
      <c r="I222" s="971">
        <f t="shared" si="10"/>
        <v>2.635125E-2</v>
      </c>
    </row>
    <row r="223" spans="1:9" x14ac:dyDescent="0.3">
      <c r="A223" s="978">
        <v>44201</v>
      </c>
      <c r="B223" s="979" t="s">
        <v>2099</v>
      </c>
      <c r="C223" s="980">
        <v>360000</v>
      </c>
      <c r="D223" s="980">
        <v>0</v>
      </c>
      <c r="E223" s="970">
        <f t="shared" si="11"/>
        <v>360000</v>
      </c>
      <c r="F223" s="980">
        <v>0</v>
      </c>
      <c r="G223" s="980">
        <v>0</v>
      </c>
      <c r="H223" s="970">
        <f t="shared" si="9"/>
        <v>360000</v>
      </c>
      <c r="I223" s="971">
        <f t="shared" si="10"/>
        <v>0</v>
      </c>
    </row>
    <row r="224" spans="1:9" x14ac:dyDescent="0.3">
      <c r="A224" s="978">
        <v>44204</v>
      </c>
      <c r="B224" s="979" t="s">
        <v>2100</v>
      </c>
      <c r="C224" s="980">
        <v>440000</v>
      </c>
      <c r="D224" s="980">
        <v>0</v>
      </c>
      <c r="E224" s="970">
        <f t="shared" si="11"/>
        <v>440000</v>
      </c>
      <c r="F224" s="980">
        <v>21081</v>
      </c>
      <c r="G224" s="980">
        <v>21081</v>
      </c>
      <c r="H224" s="970">
        <f t="shared" ref="H224:H257" si="12">E224-F224</f>
        <v>418919</v>
      </c>
      <c r="I224" s="971">
        <f t="shared" si="10"/>
        <v>4.7911363636363634E-2</v>
      </c>
    </row>
    <row r="225" spans="1:9" x14ac:dyDescent="0.3">
      <c r="A225" s="978">
        <v>44500</v>
      </c>
      <c r="B225" s="979" t="s">
        <v>2101</v>
      </c>
      <c r="C225" s="980">
        <v>1120000</v>
      </c>
      <c r="D225" s="980">
        <v>4181939.62</v>
      </c>
      <c r="E225" s="970">
        <f t="shared" si="11"/>
        <v>5301939.62</v>
      </c>
      <c r="F225" s="980">
        <v>2922830.31</v>
      </c>
      <c r="G225" s="980">
        <v>2922830.31</v>
      </c>
      <c r="H225" s="970">
        <f t="shared" si="12"/>
        <v>2379109.31</v>
      </c>
      <c r="I225" s="971">
        <f t="shared" si="10"/>
        <v>0.55127566880891787</v>
      </c>
    </row>
    <row r="226" spans="1:9" x14ac:dyDescent="0.3">
      <c r="A226" s="978">
        <v>44501</v>
      </c>
      <c r="B226" s="979" t="s">
        <v>2101</v>
      </c>
      <c r="C226" s="980">
        <v>1120000</v>
      </c>
      <c r="D226" s="980">
        <v>4181939.62</v>
      </c>
      <c r="E226" s="970">
        <f t="shared" si="11"/>
        <v>5301939.62</v>
      </c>
      <c r="F226" s="980">
        <v>2922830.31</v>
      </c>
      <c r="G226" s="980">
        <v>2922830.31</v>
      </c>
      <c r="H226" s="970">
        <f t="shared" si="12"/>
        <v>2379109.31</v>
      </c>
      <c r="I226" s="971">
        <f t="shared" si="10"/>
        <v>0.55127566880891787</v>
      </c>
    </row>
    <row r="227" spans="1:9" x14ac:dyDescent="0.3">
      <c r="A227" s="978">
        <v>44600</v>
      </c>
      <c r="B227" s="979" t="s">
        <v>2102</v>
      </c>
      <c r="C227" s="980">
        <v>400000</v>
      </c>
      <c r="D227" s="980">
        <v>0</v>
      </c>
      <c r="E227" s="970">
        <f t="shared" si="11"/>
        <v>400000</v>
      </c>
      <c r="F227" s="980">
        <v>0</v>
      </c>
      <c r="G227" s="980">
        <v>0</v>
      </c>
      <c r="H227" s="970">
        <f t="shared" si="12"/>
        <v>400000</v>
      </c>
      <c r="I227" s="971">
        <f t="shared" si="10"/>
        <v>0</v>
      </c>
    </row>
    <row r="228" spans="1:9" x14ac:dyDescent="0.3">
      <c r="A228" s="978">
        <v>44601</v>
      </c>
      <c r="B228" s="979" t="s">
        <v>2102</v>
      </c>
      <c r="C228" s="980">
        <v>400000</v>
      </c>
      <c r="D228" s="980">
        <v>0</v>
      </c>
      <c r="E228" s="970">
        <f t="shared" si="11"/>
        <v>400000</v>
      </c>
      <c r="F228" s="980">
        <v>0</v>
      </c>
      <c r="G228" s="980">
        <v>0</v>
      </c>
      <c r="H228" s="970">
        <f t="shared" si="12"/>
        <v>400000</v>
      </c>
      <c r="I228" s="971">
        <f t="shared" si="10"/>
        <v>0</v>
      </c>
    </row>
    <row r="229" spans="1:9" x14ac:dyDescent="0.3">
      <c r="A229" s="978">
        <v>44800</v>
      </c>
      <c r="B229" s="979" t="s">
        <v>2103</v>
      </c>
      <c r="C229" s="980">
        <v>0</v>
      </c>
      <c r="D229" s="980">
        <v>1170300</v>
      </c>
      <c r="E229" s="970">
        <f t="shared" si="11"/>
        <v>1170300</v>
      </c>
      <c r="F229" s="980">
        <v>1170300</v>
      </c>
      <c r="G229" s="980">
        <v>1170300</v>
      </c>
      <c r="H229" s="970">
        <f t="shared" si="12"/>
        <v>0</v>
      </c>
      <c r="I229" s="971">
        <f t="shared" si="10"/>
        <v>1</v>
      </c>
    </row>
    <row r="230" spans="1:9" x14ac:dyDescent="0.3">
      <c r="A230" s="978">
        <v>44801</v>
      </c>
      <c r="B230" s="979" t="s">
        <v>2104</v>
      </c>
      <c r="C230" s="980">
        <v>0</v>
      </c>
      <c r="D230" s="980">
        <v>1170300</v>
      </c>
      <c r="E230" s="970">
        <f t="shared" si="11"/>
        <v>1170300</v>
      </c>
      <c r="F230" s="980">
        <v>1170300</v>
      </c>
      <c r="G230" s="980">
        <v>1170300</v>
      </c>
      <c r="H230" s="970">
        <f t="shared" si="12"/>
        <v>0</v>
      </c>
      <c r="I230" s="971">
        <f t="shared" si="10"/>
        <v>1</v>
      </c>
    </row>
    <row r="231" spans="1:9" x14ac:dyDescent="0.3">
      <c r="A231" s="1037">
        <v>48000</v>
      </c>
      <c r="B231" s="1038" t="s">
        <v>2105</v>
      </c>
      <c r="C231" s="1027">
        <v>2800000</v>
      </c>
      <c r="D231" s="1027">
        <v>80129698.680000007</v>
      </c>
      <c r="E231" s="1028">
        <f t="shared" si="11"/>
        <v>82929698.680000007</v>
      </c>
      <c r="F231" s="1027">
        <v>81055578.209999993</v>
      </c>
      <c r="G231" s="1027">
        <v>81055578.209999993</v>
      </c>
      <c r="H231" s="1028">
        <f t="shared" si="12"/>
        <v>1874120.4700000137</v>
      </c>
      <c r="I231" s="971">
        <f t="shared" si="10"/>
        <v>0.97740109394064412</v>
      </c>
    </row>
    <row r="232" spans="1:9" x14ac:dyDescent="0.3">
      <c r="A232" s="978">
        <v>48100</v>
      </c>
      <c r="B232" s="979" t="s">
        <v>2106</v>
      </c>
      <c r="C232" s="980">
        <v>2800000</v>
      </c>
      <c r="D232" s="980">
        <v>0</v>
      </c>
      <c r="E232" s="970">
        <f t="shared" si="11"/>
        <v>2800000</v>
      </c>
      <c r="F232" s="980">
        <v>1225538.21</v>
      </c>
      <c r="G232" s="980">
        <v>1225538.21</v>
      </c>
      <c r="H232" s="970">
        <f t="shared" si="12"/>
        <v>1574461.79</v>
      </c>
      <c r="I232" s="971">
        <f t="shared" si="10"/>
        <v>0.43769221785714285</v>
      </c>
    </row>
    <row r="233" spans="1:9" x14ac:dyDescent="0.3">
      <c r="A233" s="978">
        <v>48101</v>
      </c>
      <c r="B233" s="979" t="s">
        <v>2106</v>
      </c>
      <c r="C233" s="980">
        <v>2800000</v>
      </c>
      <c r="D233" s="980">
        <v>0</v>
      </c>
      <c r="E233" s="970">
        <f t="shared" si="11"/>
        <v>2800000</v>
      </c>
      <c r="F233" s="980">
        <v>1225538.21</v>
      </c>
      <c r="G233" s="980">
        <v>1225538.21</v>
      </c>
      <c r="H233" s="970">
        <f t="shared" si="12"/>
        <v>1574461.79</v>
      </c>
      <c r="I233" s="971">
        <f t="shared" si="10"/>
        <v>0.43769221785714285</v>
      </c>
    </row>
    <row r="234" spans="1:9" x14ac:dyDescent="0.3">
      <c r="A234" s="978">
        <v>48200</v>
      </c>
      <c r="B234" s="979" t="s">
        <v>2107</v>
      </c>
      <c r="C234" s="980">
        <v>0</v>
      </c>
      <c r="D234" s="980">
        <v>80129698.680000007</v>
      </c>
      <c r="E234" s="970">
        <f t="shared" si="11"/>
        <v>80129698.680000007</v>
      </c>
      <c r="F234" s="980">
        <v>79830040</v>
      </c>
      <c r="G234" s="980">
        <v>79830040</v>
      </c>
      <c r="H234" s="970">
        <f t="shared" si="12"/>
        <v>299658.68000000715</v>
      </c>
      <c r="I234" s="971">
        <f t="shared" si="10"/>
        <v>0.99626032937928921</v>
      </c>
    </row>
    <row r="235" spans="1:9" x14ac:dyDescent="0.3">
      <c r="A235" s="978">
        <v>48201</v>
      </c>
      <c r="B235" s="979" t="s">
        <v>2108</v>
      </c>
      <c r="C235" s="980">
        <v>0</v>
      </c>
      <c r="D235" s="980">
        <v>80129698.680000007</v>
      </c>
      <c r="E235" s="970">
        <f t="shared" si="11"/>
        <v>80129698.680000007</v>
      </c>
      <c r="F235" s="980">
        <v>79830040</v>
      </c>
      <c r="G235" s="980">
        <v>79830040</v>
      </c>
      <c r="H235" s="970">
        <f t="shared" si="12"/>
        <v>299658.68000000715</v>
      </c>
      <c r="I235" s="971">
        <f t="shared" si="10"/>
        <v>0.99626032937928921</v>
      </c>
    </row>
    <row r="236" spans="1:9" x14ac:dyDescent="0.3">
      <c r="A236" s="1037">
        <v>50000</v>
      </c>
      <c r="B236" s="1038" t="s">
        <v>2109</v>
      </c>
      <c r="C236" s="1027">
        <v>150000</v>
      </c>
      <c r="D236" s="1027">
        <v>1167375</v>
      </c>
      <c r="E236" s="1028">
        <f t="shared" si="11"/>
        <v>1317375</v>
      </c>
      <c r="F236" s="1027">
        <v>105603.4</v>
      </c>
      <c r="G236" s="1027">
        <v>83411.740000000005</v>
      </c>
      <c r="H236" s="1028">
        <f t="shared" si="12"/>
        <v>1211771.6000000001</v>
      </c>
      <c r="I236" s="971">
        <f t="shared" si="10"/>
        <v>8.016198880349179E-2</v>
      </c>
    </row>
    <row r="237" spans="1:9" x14ac:dyDescent="0.3">
      <c r="A237" s="1037">
        <v>51000</v>
      </c>
      <c r="B237" s="1038" t="s">
        <v>2110</v>
      </c>
      <c r="C237" s="980">
        <v>0</v>
      </c>
      <c r="D237" s="980">
        <v>84793.34</v>
      </c>
      <c r="E237" s="970">
        <f t="shared" si="11"/>
        <v>84793.34</v>
      </c>
      <c r="F237" s="980">
        <v>83411.740000000005</v>
      </c>
      <c r="G237" s="980">
        <v>83411.740000000005</v>
      </c>
      <c r="H237" s="970">
        <f t="shared" si="12"/>
        <v>1381.5999999999913</v>
      </c>
      <c r="I237" s="971">
        <f t="shared" si="10"/>
        <v>0.98370626749695211</v>
      </c>
    </row>
    <row r="238" spans="1:9" x14ac:dyDescent="0.3">
      <c r="A238" s="978">
        <v>51100</v>
      </c>
      <c r="B238" s="979" t="s">
        <v>2111</v>
      </c>
      <c r="C238" s="980">
        <v>0</v>
      </c>
      <c r="D238" s="980">
        <v>7153.34</v>
      </c>
      <c r="E238" s="970">
        <f t="shared" si="11"/>
        <v>7153.34</v>
      </c>
      <c r="F238" s="980">
        <v>7153.34</v>
      </c>
      <c r="G238" s="980">
        <v>7153.34</v>
      </c>
      <c r="H238" s="970">
        <f t="shared" si="12"/>
        <v>0</v>
      </c>
      <c r="I238" s="971">
        <f t="shared" si="10"/>
        <v>1</v>
      </c>
    </row>
    <row r="239" spans="1:9" x14ac:dyDescent="0.3">
      <c r="A239" s="978">
        <v>51101</v>
      </c>
      <c r="B239" s="979" t="s">
        <v>2112</v>
      </c>
      <c r="C239" s="980">
        <v>0</v>
      </c>
      <c r="D239" s="980">
        <v>7153.34</v>
      </c>
      <c r="E239" s="970">
        <f t="shared" si="11"/>
        <v>7153.34</v>
      </c>
      <c r="F239" s="980">
        <v>7153.34</v>
      </c>
      <c r="G239" s="980">
        <v>7153.34</v>
      </c>
      <c r="H239" s="970">
        <f t="shared" si="12"/>
        <v>0</v>
      </c>
      <c r="I239" s="971">
        <f t="shared" si="10"/>
        <v>1</v>
      </c>
    </row>
    <row r="240" spans="1:9" x14ac:dyDescent="0.3">
      <c r="A240" s="978">
        <v>51500</v>
      </c>
      <c r="B240" s="979" t="s">
        <v>2113</v>
      </c>
      <c r="C240" s="980">
        <v>0</v>
      </c>
      <c r="D240" s="980">
        <v>77640</v>
      </c>
      <c r="E240" s="970">
        <f t="shared" si="11"/>
        <v>77640</v>
      </c>
      <c r="F240" s="980">
        <v>76258.399999999994</v>
      </c>
      <c r="G240" s="980">
        <v>76258.399999999994</v>
      </c>
      <c r="H240" s="970">
        <f t="shared" si="12"/>
        <v>1381.6000000000058</v>
      </c>
      <c r="I240" s="971">
        <f t="shared" si="10"/>
        <v>0.98220504894384331</v>
      </c>
    </row>
    <row r="241" spans="1:9" x14ac:dyDescent="0.3">
      <c r="A241" s="978">
        <v>51501</v>
      </c>
      <c r="B241" s="979" t="s">
        <v>2114</v>
      </c>
      <c r="C241" s="980">
        <v>0</v>
      </c>
      <c r="D241" s="980">
        <v>77640</v>
      </c>
      <c r="E241" s="970">
        <f t="shared" si="11"/>
        <v>77640</v>
      </c>
      <c r="F241" s="980">
        <v>76258.399999999994</v>
      </c>
      <c r="G241" s="980">
        <v>76258.399999999994</v>
      </c>
      <c r="H241" s="970">
        <f t="shared" si="12"/>
        <v>1381.6000000000058</v>
      </c>
      <c r="I241" s="971">
        <f t="shared" si="10"/>
        <v>0.98220504894384331</v>
      </c>
    </row>
    <row r="242" spans="1:9" x14ac:dyDescent="0.3">
      <c r="A242" s="1037">
        <v>54000</v>
      </c>
      <c r="B242" s="1038" t="s">
        <v>2115</v>
      </c>
      <c r="C242" s="1027">
        <v>0</v>
      </c>
      <c r="D242" s="1027">
        <v>1167375</v>
      </c>
      <c r="E242" s="1028">
        <f t="shared" si="11"/>
        <v>1167375</v>
      </c>
      <c r="F242" s="1027">
        <v>0</v>
      </c>
      <c r="G242" s="1027">
        <v>0</v>
      </c>
      <c r="H242" s="1028">
        <f t="shared" si="12"/>
        <v>1167375</v>
      </c>
      <c r="I242" s="971">
        <f t="shared" si="10"/>
        <v>0</v>
      </c>
    </row>
    <row r="243" spans="1:9" x14ac:dyDescent="0.3">
      <c r="A243" s="978">
        <v>54100</v>
      </c>
      <c r="B243" s="979" t="s">
        <v>2116</v>
      </c>
      <c r="C243" s="980">
        <v>0</v>
      </c>
      <c r="D243" s="980">
        <v>1167375</v>
      </c>
      <c r="E243" s="970">
        <f t="shared" si="11"/>
        <v>1167375</v>
      </c>
      <c r="F243" s="980">
        <v>0</v>
      </c>
      <c r="G243" s="980">
        <v>0</v>
      </c>
      <c r="H243" s="970">
        <f t="shared" si="12"/>
        <v>1167375</v>
      </c>
      <c r="I243" s="971">
        <f t="shared" si="10"/>
        <v>0</v>
      </c>
    </row>
    <row r="244" spans="1:9" x14ac:dyDescent="0.3">
      <c r="A244" s="978">
        <v>54101</v>
      </c>
      <c r="B244" s="979" t="s">
        <v>2117</v>
      </c>
      <c r="C244" s="980">
        <v>0</v>
      </c>
      <c r="D244" s="980">
        <v>1167375</v>
      </c>
      <c r="E244" s="970">
        <f t="shared" si="11"/>
        <v>1167375</v>
      </c>
      <c r="F244" s="980">
        <v>0</v>
      </c>
      <c r="G244" s="980">
        <v>0</v>
      </c>
      <c r="H244" s="970">
        <f t="shared" si="12"/>
        <v>1167375</v>
      </c>
      <c r="I244" s="971">
        <f t="shared" si="10"/>
        <v>0</v>
      </c>
    </row>
    <row r="245" spans="1:9" x14ac:dyDescent="0.3">
      <c r="A245" s="1037">
        <v>56000</v>
      </c>
      <c r="B245" s="1038" t="s">
        <v>2118</v>
      </c>
      <c r="C245" s="1027">
        <v>150000</v>
      </c>
      <c r="D245" s="1027">
        <v>-84793.34</v>
      </c>
      <c r="E245" s="1028">
        <f t="shared" si="11"/>
        <v>65206.66</v>
      </c>
      <c r="F245" s="1027">
        <v>22191.66</v>
      </c>
      <c r="G245" s="1027">
        <v>0</v>
      </c>
      <c r="H245" s="1028">
        <f t="shared" si="12"/>
        <v>43015</v>
      </c>
      <c r="I245" s="971">
        <f t="shared" si="10"/>
        <v>0.34032811985769551</v>
      </c>
    </row>
    <row r="246" spans="1:9" x14ac:dyDescent="0.3">
      <c r="A246" s="978">
        <v>56400</v>
      </c>
      <c r="B246" s="979" t="s">
        <v>2119</v>
      </c>
      <c r="C246" s="980">
        <v>150000</v>
      </c>
      <c r="D246" s="980">
        <v>-106985.34</v>
      </c>
      <c r="E246" s="970">
        <f t="shared" si="11"/>
        <v>43014.66</v>
      </c>
      <c r="F246" s="980">
        <v>0</v>
      </c>
      <c r="G246" s="980">
        <v>0</v>
      </c>
      <c r="H246" s="970">
        <f t="shared" si="12"/>
        <v>43014.66</v>
      </c>
      <c r="I246" s="971">
        <f t="shared" si="10"/>
        <v>0</v>
      </c>
    </row>
    <row r="247" spans="1:9" x14ac:dyDescent="0.3">
      <c r="A247" s="978">
        <v>56401</v>
      </c>
      <c r="B247" s="979" t="s">
        <v>2120</v>
      </c>
      <c r="C247" s="980">
        <v>150000</v>
      </c>
      <c r="D247" s="980">
        <v>-106985.34</v>
      </c>
      <c r="E247" s="970">
        <f t="shared" si="11"/>
        <v>43014.66</v>
      </c>
      <c r="F247" s="980">
        <v>0</v>
      </c>
      <c r="G247" s="980">
        <v>0</v>
      </c>
      <c r="H247" s="970">
        <f t="shared" si="12"/>
        <v>43014.66</v>
      </c>
      <c r="I247" s="971">
        <f t="shared" si="10"/>
        <v>0</v>
      </c>
    </row>
    <row r="248" spans="1:9" x14ac:dyDescent="0.3">
      <c r="A248" s="978">
        <v>56500</v>
      </c>
      <c r="B248" s="979" t="s">
        <v>2121</v>
      </c>
      <c r="C248" s="980">
        <v>0</v>
      </c>
      <c r="D248" s="980">
        <v>22192</v>
      </c>
      <c r="E248" s="970">
        <f t="shared" si="11"/>
        <v>22192</v>
      </c>
      <c r="F248" s="980">
        <v>22191.66</v>
      </c>
      <c r="G248" s="980">
        <v>0</v>
      </c>
      <c r="H248" s="970">
        <f t="shared" si="12"/>
        <v>0.34000000000014552</v>
      </c>
      <c r="I248" s="971">
        <f t="shared" si="10"/>
        <v>0.99998467916366263</v>
      </c>
    </row>
    <row r="249" spans="1:9" x14ac:dyDescent="0.3">
      <c r="A249" s="978">
        <v>56501</v>
      </c>
      <c r="B249" s="979" t="s">
        <v>2121</v>
      </c>
      <c r="C249" s="980">
        <v>0</v>
      </c>
      <c r="D249" s="980">
        <v>22192</v>
      </c>
      <c r="E249" s="970">
        <f t="shared" si="11"/>
        <v>22192</v>
      </c>
      <c r="F249" s="980">
        <v>22191.66</v>
      </c>
      <c r="G249" s="980">
        <v>0</v>
      </c>
      <c r="H249" s="970">
        <f t="shared" si="12"/>
        <v>0.34000000000014552</v>
      </c>
      <c r="I249" s="971">
        <f t="shared" si="10"/>
        <v>0.99998467916366263</v>
      </c>
    </row>
    <row r="250" spans="1:9" x14ac:dyDescent="0.3">
      <c r="A250" s="1037">
        <v>60000</v>
      </c>
      <c r="B250" s="1038" t="s">
        <v>2122</v>
      </c>
      <c r="C250" s="1027">
        <v>183554932</v>
      </c>
      <c r="D250" s="1027">
        <v>535914.59</v>
      </c>
      <c r="E250" s="1028">
        <f t="shared" si="11"/>
        <v>184090846.59</v>
      </c>
      <c r="F250" s="1027">
        <v>59501817.990000002</v>
      </c>
      <c r="G250" s="1027">
        <v>53602796.950000003</v>
      </c>
      <c r="H250" s="1028">
        <f t="shared" si="12"/>
        <v>124589028.59999999</v>
      </c>
      <c r="I250" s="971">
        <f t="shared" si="10"/>
        <v>0.32321986178117884</v>
      </c>
    </row>
    <row r="251" spans="1:9" x14ac:dyDescent="0.3">
      <c r="A251" s="978">
        <v>61000</v>
      </c>
      <c r="B251" s="979" t="s">
        <v>2123</v>
      </c>
      <c r="C251" s="980">
        <v>183554932</v>
      </c>
      <c r="D251" s="980">
        <v>535914.59</v>
      </c>
      <c r="E251" s="970">
        <f t="shared" si="11"/>
        <v>184090846.59</v>
      </c>
      <c r="F251" s="980">
        <v>59501817.990000002</v>
      </c>
      <c r="G251" s="980">
        <v>53602796.950000003</v>
      </c>
      <c r="H251" s="970">
        <f t="shared" si="12"/>
        <v>124589028.59999999</v>
      </c>
      <c r="I251" s="971">
        <f t="shared" si="10"/>
        <v>0.32321986178117884</v>
      </c>
    </row>
    <row r="252" spans="1:9" x14ac:dyDescent="0.3">
      <c r="A252" s="978">
        <v>61200</v>
      </c>
      <c r="B252" s="979" t="s">
        <v>2124</v>
      </c>
      <c r="C252" s="980">
        <v>0</v>
      </c>
      <c r="D252" s="980">
        <v>2323951.11</v>
      </c>
      <c r="E252" s="970">
        <f t="shared" si="11"/>
        <v>2323951.11</v>
      </c>
      <c r="F252" s="980">
        <v>1824056.75</v>
      </c>
      <c r="G252" s="980">
        <v>1254523.54</v>
      </c>
      <c r="H252" s="970">
        <f t="shared" si="12"/>
        <v>499894.35999999987</v>
      </c>
      <c r="I252" s="971">
        <f t="shared" si="10"/>
        <v>0.78489463145375726</v>
      </c>
    </row>
    <row r="253" spans="1:9" x14ac:dyDescent="0.3">
      <c r="A253" s="978">
        <v>61223</v>
      </c>
      <c r="B253" s="979" t="s">
        <v>2125</v>
      </c>
      <c r="C253" s="980">
        <v>0</v>
      </c>
      <c r="D253" s="980">
        <v>2323951.11</v>
      </c>
      <c r="E253" s="970">
        <f t="shared" si="11"/>
        <v>2323951.11</v>
      </c>
      <c r="F253" s="980">
        <v>1824056.75</v>
      </c>
      <c r="G253" s="980">
        <v>1254523.54</v>
      </c>
      <c r="H253" s="970">
        <f t="shared" si="12"/>
        <v>499894.35999999987</v>
      </c>
      <c r="I253" s="971">
        <f t="shared" si="10"/>
        <v>0.78489463145375726</v>
      </c>
    </row>
    <row r="254" spans="1:9" x14ac:dyDescent="0.3">
      <c r="A254" s="978">
        <v>61400</v>
      </c>
      <c r="B254" s="979" t="s">
        <v>2126</v>
      </c>
      <c r="C254" s="980">
        <v>183554932</v>
      </c>
      <c r="D254" s="980">
        <v>-1788036.52</v>
      </c>
      <c r="E254" s="970">
        <f t="shared" si="11"/>
        <v>181766895.47999999</v>
      </c>
      <c r="F254" s="980">
        <v>57677761.240000002</v>
      </c>
      <c r="G254" s="980">
        <v>52348273.409999996</v>
      </c>
      <c r="H254" s="970">
        <f t="shared" si="12"/>
        <v>124089134.23999998</v>
      </c>
      <c r="I254" s="971">
        <f t="shared" si="10"/>
        <v>0.31731719402307967</v>
      </c>
    </row>
    <row r="255" spans="1:9" x14ac:dyDescent="0.3">
      <c r="A255" s="978">
        <v>61416</v>
      </c>
      <c r="B255" s="979" t="s">
        <v>2127</v>
      </c>
      <c r="C255" s="980">
        <v>63554932</v>
      </c>
      <c r="D255" s="980">
        <v>-1788036.52</v>
      </c>
      <c r="E255" s="970">
        <f t="shared" si="11"/>
        <v>61766895.479999997</v>
      </c>
      <c r="F255" s="980">
        <v>54115751.439999998</v>
      </c>
      <c r="G255" s="980">
        <v>48786263.609999999</v>
      </c>
      <c r="H255" s="970">
        <f t="shared" si="12"/>
        <v>7651144.0399999991</v>
      </c>
      <c r="I255" s="971">
        <f t="shared" si="10"/>
        <v>0.87612872590500479</v>
      </c>
    </row>
    <row r="256" spans="1:9" x14ac:dyDescent="0.3">
      <c r="A256" s="978">
        <v>61425</v>
      </c>
      <c r="B256" s="979" t="s">
        <v>2125</v>
      </c>
      <c r="C256" s="980">
        <v>120000000</v>
      </c>
      <c r="D256" s="980">
        <v>0</v>
      </c>
      <c r="E256" s="970">
        <f t="shared" si="11"/>
        <v>120000000</v>
      </c>
      <c r="F256" s="980">
        <v>3562009.8</v>
      </c>
      <c r="G256" s="980">
        <v>3562009.8</v>
      </c>
      <c r="H256" s="970">
        <f t="shared" si="12"/>
        <v>116437990.2</v>
      </c>
      <c r="I256" s="971">
        <f t="shared" si="10"/>
        <v>2.9683414999999998E-2</v>
      </c>
    </row>
    <row r="257" spans="1:9" s="986" customFormat="1" x14ac:dyDescent="0.3">
      <c r="A257" s="981"/>
      <c r="B257" s="982" t="s">
        <v>249</v>
      </c>
      <c r="C257" s="983">
        <v>289232159</v>
      </c>
      <c r="D257" s="983">
        <v>91718724.019999996</v>
      </c>
      <c r="E257" s="984">
        <f t="shared" si="11"/>
        <v>380950883.01999998</v>
      </c>
      <c r="F257" s="983">
        <v>214697402.65000001</v>
      </c>
      <c r="G257" s="983">
        <v>203886919.09999999</v>
      </c>
      <c r="H257" s="984">
        <f t="shared" si="12"/>
        <v>166253480.36999997</v>
      </c>
      <c r="I257" s="985">
        <f t="shared" si="10"/>
        <v>0.56358289800506478</v>
      </c>
    </row>
  </sheetData>
  <mergeCells count="7">
    <mergeCell ref="A6:B7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32"/>
  <sheetViews>
    <sheetView zoomScaleNormal="100" zoomScaleSheetLayoutView="100" workbookViewId="0">
      <selection activeCell="G20" sqref="G20"/>
    </sheetView>
  </sheetViews>
  <sheetFormatPr baseColWidth="10" defaultColWidth="11.42578125" defaultRowHeight="15" x14ac:dyDescent="0.25"/>
  <cols>
    <col min="1" max="1" width="32.140625" customWidth="1"/>
    <col min="2" max="2" width="13.7109375" bestFit="1" customWidth="1"/>
    <col min="3" max="3" width="13" customWidth="1"/>
    <col min="5" max="5" width="13.42578125" bestFit="1" customWidth="1"/>
  </cols>
  <sheetData>
    <row r="1" spans="1:9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  <c r="F1" s="1050"/>
      <c r="G1" s="1050"/>
      <c r="H1" s="631"/>
      <c r="I1" s="631"/>
    </row>
    <row r="2" spans="1:9" ht="15.75" customHeight="1" x14ac:dyDescent="0.25">
      <c r="A2" s="1048" t="s">
        <v>757</v>
      </c>
      <c r="B2" s="1048"/>
      <c r="C2" s="1048"/>
      <c r="D2" s="1048"/>
      <c r="E2" s="1048"/>
      <c r="F2" s="1048"/>
      <c r="G2" s="1048"/>
      <c r="H2" s="632"/>
      <c r="I2" s="632"/>
    </row>
    <row r="3" spans="1:9" ht="15.75" customHeight="1" x14ac:dyDescent="0.25">
      <c r="A3" s="1048" t="s">
        <v>758</v>
      </c>
      <c r="B3" s="1048"/>
      <c r="C3" s="1048"/>
      <c r="D3" s="1048"/>
      <c r="E3" s="1048"/>
      <c r="F3" s="1048"/>
      <c r="G3" s="1048"/>
      <c r="H3" s="632"/>
      <c r="I3" s="632"/>
    </row>
    <row r="4" spans="1:9" ht="15.75" customHeight="1" x14ac:dyDescent="0.25">
      <c r="A4" s="1284" t="str">
        <f>'ETCA-I-03'!A3:D3</f>
        <v>Del 01 de Enero al 31 de Diciembre de 2020</v>
      </c>
      <c r="B4" s="1284"/>
      <c r="C4" s="1284"/>
      <c r="D4" s="1284"/>
      <c r="E4" s="1284"/>
      <c r="F4" s="1284"/>
      <c r="G4" s="1284"/>
      <c r="H4" s="633"/>
      <c r="I4" s="633"/>
    </row>
    <row r="5" spans="1:9" ht="15.75" customHeight="1" thickBot="1" x14ac:dyDescent="0.3">
      <c r="A5" s="1093" t="s">
        <v>84</v>
      </c>
      <c r="B5" s="1093"/>
      <c r="C5" s="1093"/>
      <c r="D5" s="1093"/>
      <c r="E5" s="1093"/>
      <c r="F5" s="1093"/>
      <c r="G5" s="1093"/>
      <c r="H5" s="634"/>
      <c r="I5" s="634"/>
    </row>
    <row r="6" spans="1:9" ht="15.75" thickBot="1" x14ac:dyDescent="0.3">
      <c r="A6" s="1277" t="s">
        <v>85</v>
      </c>
      <c r="B6" s="1279" t="s">
        <v>561</v>
      </c>
      <c r="C6" s="1280"/>
      <c r="D6" s="1280"/>
      <c r="E6" s="1280"/>
      <c r="F6" s="1281"/>
      <c r="G6" s="1282" t="s">
        <v>562</v>
      </c>
    </row>
    <row r="7" spans="1:9" ht="20.25" thickBot="1" x14ac:dyDescent="0.3">
      <c r="A7" s="1278"/>
      <c r="B7" s="608" t="s">
        <v>563</v>
      </c>
      <c r="C7" s="608" t="s">
        <v>564</v>
      </c>
      <c r="D7" s="608" t="s">
        <v>565</v>
      </c>
      <c r="E7" s="608" t="s">
        <v>759</v>
      </c>
      <c r="F7" s="608" t="s">
        <v>661</v>
      </c>
      <c r="G7" s="1283"/>
    </row>
    <row r="8" spans="1:9" ht="19.5" x14ac:dyDescent="0.25">
      <c r="A8" s="625" t="s">
        <v>760</v>
      </c>
      <c r="B8" s="690">
        <f>B9+B10+B11+B12+B13+B14+B15+B18</f>
        <v>61539664</v>
      </c>
      <c r="C8" s="690">
        <f t="shared" ref="C8:G8" si="0">C9+C10+C11+C12+C13+C14+C15+C18</f>
        <v>1600000</v>
      </c>
      <c r="D8" s="690">
        <f t="shared" si="0"/>
        <v>63139664</v>
      </c>
      <c r="E8" s="690">
        <f t="shared" si="0"/>
        <v>51820561.299999997</v>
      </c>
      <c r="F8" s="690">
        <f t="shared" si="0"/>
        <v>48535718.969999999</v>
      </c>
      <c r="G8" s="690">
        <f t="shared" si="0"/>
        <v>11319102.700000003</v>
      </c>
    </row>
    <row r="9" spans="1:9" ht="19.5" x14ac:dyDescent="0.25">
      <c r="A9" s="626" t="s">
        <v>761</v>
      </c>
      <c r="B9" s="987">
        <f>+'ETCA-II-13'!C9</f>
        <v>61539664</v>
      </c>
      <c r="C9" s="988">
        <f>+'ETCA-II-13'!D9</f>
        <v>1600000</v>
      </c>
      <c r="D9" s="691">
        <f>B9+C9</f>
        <v>63139664</v>
      </c>
      <c r="E9" s="988">
        <f>+'ETCA-II-13'!F9</f>
        <v>51820561.299999997</v>
      </c>
      <c r="F9" s="988">
        <f>+'ETCA-II-13'!G9</f>
        <v>48535718.969999999</v>
      </c>
      <c r="G9" s="691">
        <f>D9-E9</f>
        <v>11319102.700000003</v>
      </c>
    </row>
    <row r="10" spans="1:9" x14ac:dyDescent="0.25">
      <c r="A10" s="626" t="s">
        <v>762</v>
      </c>
      <c r="B10" s="692"/>
      <c r="C10" s="693"/>
      <c r="D10" s="691">
        <f t="shared" ref="D10:D18" si="1">B10+C10</f>
        <v>0</v>
      </c>
      <c r="E10" s="693"/>
      <c r="F10" s="693"/>
      <c r="G10" s="691">
        <f t="shared" ref="G10:G14" si="2">D10-E10</f>
        <v>0</v>
      </c>
    </row>
    <row r="11" spans="1:9" x14ac:dyDescent="0.25">
      <c r="A11" s="626" t="s">
        <v>763</v>
      </c>
      <c r="B11" s="692"/>
      <c r="C11" s="693"/>
      <c r="D11" s="691">
        <f t="shared" si="1"/>
        <v>0</v>
      </c>
      <c r="E11" s="693"/>
      <c r="F11" s="693"/>
      <c r="G11" s="691">
        <f t="shared" si="2"/>
        <v>0</v>
      </c>
    </row>
    <row r="12" spans="1:9" x14ac:dyDescent="0.25">
      <c r="A12" s="626" t="s">
        <v>764</v>
      </c>
      <c r="B12" s="692"/>
      <c r="C12" s="693"/>
      <c r="D12" s="691">
        <f t="shared" si="1"/>
        <v>0</v>
      </c>
      <c r="E12" s="693"/>
      <c r="F12" s="693"/>
      <c r="G12" s="691">
        <f t="shared" si="2"/>
        <v>0</v>
      </c>
    </row>
    <row r="13" spans="1:9" x14ac:dyDescent="0.25">
      <c r="A13" s="626" t="s">
        <v>765</v>
      </c>
      <c r="B13" s="692"/>
      <c r="C13" s="693"/>
      <c r="D13" s="691">
        <f t="shared" si="1"/>
        <v>0</v>
      </c>
      <c r="E13" s="693"/>
      <c r="F13" s="693"/>
      <c r="G13" s="691">
        <f t="shared" si="2"/>
        <v>0</v>
      </c>
    </row>
    <row r="14" spans="1:9" x14ac:dyDescent="0.25">
      <c r="A14" s="626" t="s">
        <v>766</v>
      </c>
      <c r="B14" s="692"/>
      <c r="C14" s="693"/>
      <c r="D14" s="691">
        <f t="shared" si="1"/>
        <v>0</v>
      </c>
      <c r="E14" s="693"/>
      <c r="F14" s="693"/>
      <c r="G14" s="691">
        <f t="shared" si="2"/>
        <v>0</v>
      </c>
    </row>
    <row r="15" spans="1:9" ht="29.25" x14ac:dyDescent="0.25">
      <c r="A15" s="626" t="s">
        <v>767</v>
      </c>
      <c r="B15" s="690">
        <f>B16+B17</f>
        <v>0</v>
      </c>
      <c r="C15" s="690">
        <f t="shared" ref="C15:G15" si="3">C16+C17</f>
        <v>0</v>
      </c>
      <c r="D15" s="690">
        <f t="shared" si="3"/>
        <v>0</v>
      </c>
      <c r="E15" s="690">
        <f t="shared" si="3"/>
        <v>0</v>
      </c>
      <c r="F15" s="690">
        <f t="shared" si="3"/>
        <v>0</v>
      </c>
      <c r="G15" s="690">
        <f t="shared" si="3"/>
        <v>0</v>
      </c>
    </row>
    <row r="16" spans="1:9" x14ac:dyDescent="0.25">
      <c r="A16" s="627" t="s">
        <v>768</v>
      </c>
      <c r="B16" s="692"/>
      <c r="C16" s="693"/>
      <c r="D16" s="691">
        <f t="shared" si="1"/>
        <v>0</v>
      </c>
      <c r="E16" s="693"/>
      <c r="F16" s="693"/>
      <c r="G16" s="691">
        <f t="shared" ref="G16:G18" si="4">D16-E16</f>
        <v>0</v>
      </c>
    </row>
    <row r="17" spans="1:7" x14ac:dyDescent="0.25">
      <c r="A17" s="627" t="s">
        <v>769</v>
      </c>
      <c r="B17" s="692"/>
      <c r="C17" s="693"/>
      <c r="D17" s="691">
        <f t="shared" si="1"/>
        <v>0</v>
      </c>
      <c r="E17" s="693"/>
      <c r="F17" s="693"/>
      <c r="G17" s="691">
        <f t="shared" si="4"/>
        <v>0</v>
      </c>
    </row>
    <row r="18" spans="1:7" x14ac:dyDescent="0.25">
      <c r="A18" s="626" t="s">
        <v>770</v>
      </c>
      <c r="B18" s="692"/>
      <c r="C18" s="693"/>
      <c r="D18" s="691">
        <f t="shared" si="1"/>
        <v>0</v>
      </c>
      <c r="E18" s="693"/>
      <c r="F18" s="693"/>
      <c r="G18" s="691">
        <f t="shared" si="4"/>
        <v>0</v>
      </c>
    </row>
    <row r="19" spans="1:7" x14ac:dyDescent="0.25">
      <c r="A19" s="626"/>
      <c r="B19" s="690"/>
      <c r="C19" s="691"/>
      <c r="D19" s="691"/>
      <c r="E19" s="691"/>
      <c r="F19" s="691"/>
      <c r="G19" s="691"/>
    </row>
    <row r="20" spans="1:7" ht="19.5" x14ac:dyDescent="0.25">
      <c r="A20" s="625" t="s">
        <v>771</v>
      </c>
      <c r="B20" s="690">
        <f>B21+B22+B23+B24+B25+B26+B27+B30</f>
        <v>0</v>
      </c>
      <c r="C20" s="690">
        <f t="shared" ref="C20:G20" si="5">C21+C22+C23+C24+C25+C26+C27+C30</f>
        <v>0</v>
      </c>
      <c r="D20" s="690">
        <f t="shared" si="5"/>
        <v>0</v>
      </c>
      <c r="E20" s="690">
        <f t="shared" si="5"/>
        <v>0</v>
      </c>
      <c r="F20" s="690">
        <f t="shared" si="5"/>
        <v>0</v>
      </c>
      <c r="G20" s="690">
        <f t="shared" si="5"/>
        <v>0</v>
      </c>
    </row>
    <row r="21" spans="1:7" ht="19.5" x14ac:dyDescent="0.25">
      <c r="A21" s="626" t="s">
        <v>761</v>
      </c>
      <c r="B21" s="692"/>
      <c r="C21" s="693"/>
      <c r="D21" s="691">
        <f>B21+C21</f>
        <v>0</v>
      </c>
      <c r="E21" s="693"/>
      <c r="F21" s="693"/>
      <c r="G21" s="691">
        <f t="shared" ref="G21:G26" si="6">D21-E21</f>
        <v>0</v>
      </c>
    </row>
    <row r="22" spans="1:7" x14ac:dyDescent="0.25">
      <c r="A22" s="626" t="s">
        <v>762</v>
      </c>
      <c r="B22" s="692"/>
      <c r="C22" s="693"/>
      <c r="D22" s="691">
        <f t="shared" ref="D22:D26" si="7">B22+C22</f>
        <v>0</v>
      </c>
      <c r="E22" s="693"/>
      <c r="F22" s="693"/>
      <c r="G22" s="691">
        <f t="shared" si="6"/>
        <v>0</v>
      </c>
    </row>
    <row r="23" spans="1:7" x14ac:dyDescent="0.25">
      <c r="A23" s="626" t="s">
        <v>763</v>
      </c>
      <c r="B23" s="692"/>
      <c r="C23" s="693"/>
      <c r="D23" s="691">
        <f t="shared" si="7"/>
        <v>0</v>
      </c>
      <c r="E23" s="693"/>
      <c r="F23" s="693"/>
      <c r="G23" s="691">
        <f t="shared" si="6"/>
        <v>0</v>
      </c>
    </row>
    <row r="24" spans="1:7" x14ac:dyDescent="0.25">
      <c r="A24" s="626" t="s">
        <v>764</v>
      </c>
      <c r="B24" s="692"/>
      <c r="C24" s="693"/>
      <c r="D24" s="691">
        <f t="shared" si="7"/>
        <v>0</v>
      </c>
      <c r="E24" s="693"/>
      <c r="F24" s="693"/>
      <c r="G24" s="691">
        <f t="shared" si="6"/>
        <v>0</v>
      </c>
    </row>
    <row r="25" spans="1:7" x14ac:dyDescent="0.25">
      <c r="A25" s="626" t="s">
        <v>765</v>
      </c>
      <c r="B25" s="692"/>
      <c r="C25" s="693"/>
      <c r="D25" s="691">
        <f t="shared" si="7"/>
        <v>0</v>
      </c>
      <c r="E25" s="693"/>
      <c r="F25" s="693"/>
      <c r="G25" s="691">
        <f t="shared" si="6"/>
        <v>0</v>
      </c>
    </row>
    <row r="26" spans="1:7" x14ac:dyDescent="0.25">
      <c r="A26" s="626" t="s">
        <v>766</v>
      </c>
      <c r="B26" s="692"/>
      <c r="C26" s="693"/>
      <c r="D26" s="691">
        <f t="shared" si="7"/>
        <v>0</v>
      </c>
      <c r="E26" s="693"/>
      <c r="F26" s="693"/>
      <c r="G26" s="691">
        <f t="shared" si="6"/>
        <v>0</v>
      </c>
    </row>
    <row r="27" spans="1:7" ht="29.25" x14ac:dyDescent="0.25">
      <c r="A27" s="626" t="s">
        <v>767</v>
      </c>
      <c r="B27" s="690">
        <f>B28+B29</f>
        <v>0</v>
      </c>
      <c r="C27" s="690">
        <f t="shared" ref="C27:G27" si="8">C28+C29</f>
        <v>0</v>
      </c>
      <c r="D27" s="690">
        <f t="shared" si="8"/>
        <v>0</v>
      </c>
      <c r="E27" s="690">
        <f t="shared" si="8"/>
        <v>0</v>
      </c>
      <c r="F27" s="690">
        <f t="shared" si="8"/>
        <v>0</v>
      </c>
      <c r="G27" s="690">
        <f t="shared" si="8"/>
        <v>0</v>
      </c>
    </row>
    <row r="28" spans="1:7" x14ac:dyDescent="0.25">
      <c r="A28" s="627" t="s">
        <v>768</v>
      </c>
      <c r="B28" s="692"/>
      <c r="C28" s="693"/>
      <c r="D28" s="691">
        <f>B28+C28</f>
        <v>0</v>
      </c>
      <c r="E28" s="693"/>
      <c r="F28" s="693"/>
      <c r="G28" s="691">
        <f t="shared" ref="G28:G30" si="9">D28-E28</f>
        <v>0</v>
      </c>
    </row>
    <row r="29" spans="1:7" x14ac:dyDescent="0.25">
      <c r="A29" s="627" t="s">
        <v>769</v>
      </c>
      <c r="B29" s="692"/>
      <c r="C29" s="693"/>
      <c r="D29" s="691">
        <f>B29+C29</f>
        <v>0</v>
      </c>
      <c r="E29" s="693"/>
      <c r="F29" s="693"/>
      <c r="G29" s="691">
        <f t="shared" si="9"/>
        <v>0</v>
      </c>
    </row>
    <row r="30" spans="1:7" x14ac:dyDescent="0.25">
      <c r="A30" s="626" t="s">
        <v>770</v>
      </c>
      <c r="B30" s="692"/>
      <c r="C30" s="693"/>
      <c r="D30" s="691">
        <f>B30+C30</f>
        <v>0</v>
      </c>
      <c r="E30" s="693"/>
      <c r="F30" s="693"/>
      <c r="G30" s="691">
        <f t="shared" si="9"/>
        <v>0</v>
      </c>
    </row>
    <row r="31" spans="1:7" ht="19.5" x14ac:dyDescent="0.25">
      <c r="A31" s="625" t="s">
        <v>772</v>
      </c>
      <c r="B31" s="690">
        <f>B8+B20</f>
        <v>61539664</v>
      </c>
      <c r="C31" s="690">
        <f t="shared" ref="C31:G31" si="10">C8+C20</f>
        <v>1600000</v>
      </c>
      <c r="D31" s="690">
        <f t="shared" si="10"/>
        <v>63139664</v>
      </c>
      <c r="E31" s="690">
        <f t="shared" si="10"/>
        <v>51820561.299999997</v>
      </c>
      <c r="F31" s="690">
        <f t="shared" si="10"/>
        <v>48535718.969999999</v>
      </c>
      <c r="G31" s="690">
        <f t="shared" si="10"/>
        <v>11319102.700000003</v>
      </c>
    </row>
    <row r="32" spans="1:7" ht="15.75" thickBot="1" x14ac:dyDescent="0.3">
      <c r="A32" s="628"/>
      <c r="B32" s="629"/>
      <c r="C32" s="630"/>
      <c r="D32" s="630"/>
      <c r="E32" s="630"/>
      <c r="F32" s="630"/>
      <c r="G32" s="630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6">
    <tabColor rgb="FFFF6699"/>
    <pageSetUpPr fitToPage="1"/>
  </sheetPr>
  <dimension ref="A1:D48"/>
  <sheetViews>
    <sheetView topLeftCell="A16" zoomScaleNormal="100" zoomScaleSheetLayoutView="110" workbookViewId="0">
      <selection activeCell="D42" sqref="D42"/>
    </sheetView>
  </sheetViews>
  <sheetFormatPr baseColWidth="10" defaultColWidth="11.28515625" defaultRowHeight="16.5" x14ac:dyDescent="0.25"/>
  <cols>
    <col min="1" max="1" width="64.5703125" style="270" customWidth="1"/>
    <col min="2" max="2" width="25.7109375" style="270" customWidth="1"/>
    <col min="3" max="3" width="25.7109375" style="391" customWidth="1"/>
    <col min="4" max="4" width="89.140625" style="270" customWidth="1"/>
    <col min="5" max="16384" width="11.28515625" style="270"/>
  </cols>
  <sheetData>
    <row r="1" spans="1:4" x14ac:dyDescent="0.25">
      <c r="A1" s="1075" t="str">
        <f>'ETCA-I-01'!A1:G1</f>
        <v xml:space="preserve">Nombre de la Entidad </v>
      </c>
      <c r="B1" s="1075"/>
      <c r="C1" s="1075"/>
      <c r="D1" s="411"/>
    </row>
    <row r="2" spans="1:4" s="271" customFormat="1" ht="15.75" x14ac:dyDescent="0.25">
      <c r="A2" s="1075" t="s">
        <v>13</v>
      </c>
      <c r="B2" s="1075"/>
      <c r="C2" s="1075"/>
    </row>
    <row r="3" spans="1:4" s="271" customFormat="1" x14ac:dyDescent="0.25">
      <c r="A3" s="1076" t="str">
        <f>'ETCA-I-01'!A3:G3</f>
        <v>Al 31 de Diciembre de 2020</v>
      </c>
      <c r="B3" s="1076"/>
      <c r="C3" s="1076"/>
    </row>
    <row r="4" spans="1:4" s="272" customFormat="1" ht="17.25" thickBot="1" x14ac:dyDescent="0.3">
      <c r="A4" s="380"/>
      <c r="B4" s="513"/>
      <c r="C4" s="381"/>
    </row>
    <row r="5" spans="1:4" s="383" customFormat="1" ht="27" customHeight="1" thickBot="1" x14ac:dyDescent="0.3">
      <c r="A5" s="382" t="s">
        <v>773</v>
      </c>
      <c r="B5" s="164"/>
      <c r="C5" s="242">
        <f>'ETCA II-04'!E80</f>
        <v>214697402.64999998</v>
      </c>
      <c r="D5" s="392" t="str">
        <f>IF((C5-'ETCA II-04'!E80)&gt;0.9,"ERROR!!!!! EL MONTO NO COINCIDE CON LO REPORTADO EN EL FORMATO ETCA-II-04, EN EL TOTAL DE EGRESOS DEVENGADO ANUAL","")</f>
        <v/>
      </c>
    </row>
    <row r="6" spans="1:4" s="383" customFormat="1" ht="9.75" customHeight="1" x14ac:dyDescent="0.25">
      <c r="A6" s="384"/>
      <c r="B6" s="259"/>
      <c r="C6" s="393"/>
      <c r="D6" s="392"/>
    </row>
    <row r="7" spans="1:4" s="383" customFormat="1" ht="17.25" customHeight="1" thickBot="1" x14ac:dyDescent="0.3">
      <c r="A7" s="385"/>
      <c r="B7" s="262"/>
      <c r="C7" s="394"/>
      <c r="D7" s="392"/>
    </row>
    <row r="8" spans="1:4" ht="20.100000000000001" customHeight="1" x14ac:dyDescent="0.25">
      <c r="A8" s="386" t="s">
        <v>930</v>
      </c>
      <c r="B8" s="788"/>
      <c r="C8" s="395">
        <f>SUM(B9:B29)</f>
        <v>59607421.390000001</v>
      </c>
      <c r="D8" s="396"/>
    </row>
    <row r="9" spans="1:4" ht="20.100000000000001" customHeight="1" x14ac:dyDescent="0.25">
      <c r="A9" s="387" t="s">
        <v>931</v>
      </c>
      <c r="B9" s="824"/>
      <c r="C9" s="397"/>
      <c r="D9" s="396"/>
    </row>
    <row r="10" spans="1:4" ht="20.100000000000001" customHeight="1" x14ac:dyDescent="0.25">
      <c r="A10" s="387" t="s">
        <v>932</v>
      </c>
      <c r="B10" s="824"/>
      <c r="C10" s="397"/>
      <c r="D10" s="396"/>
    </row>
    <row r="11" spans="1:4" ht="20.100000000000001" customHeight="1" x14ac:dyDescent="0.25">
      <c r="A11" s="387" t="s">
        <v>536</v>
      </c>
      <c r="B11" s="824">
        <v>83411.740000000005</v>
      </c>
      <c r="C11" s="397"/>
      <c r="D11" s="396"/>
    </row>
    <row r="12" spans="1:4" x14ac:dyDescent="0.25">
      <c r="A12" s="387" t="s">
        <v>537</v>
      </c>
      <c r="B12" s="824"/>
      <c r="C12" s="397"/>
      <c r="D12" s="396"/>
    </row>
    <row r="13" spans="1:4" ht="20.100000000000001" customHeight="1" x14ac:dyDescent="0.25">
      <c r="A13" s="387" t="s">
        <v>538</v>
      </c>
      <c r="B13" s="824"/>
      <c r="C13" s="397"/>
      <c r="D13" s="396"/>
    </row>
    <row r="14" spans="1:4" ht="20.100000000000001" customHeight="1" x14ac:dyDescent="0.25">
      <c r="A14" s="387" t="s">
        <v>539</v>
      </c>
      <c r="B14" s="824"/>
      <c r="C14" s="397"/>
      <c r="D14" s="396"/>
    </row>
    <row r="15" spans="1:4" ht="20.100000000000001" customHeight="1" x14ac:dyDescent="0.25">
      <c r="A15" s="387" t="s">
        <v>540</v>
      </c>
      <c r="B15" s="824"/>
      <c r="C15" s="397"/>
      <c r="D15" s="396"/>
    </row>
    <row r="16" spans="1:4" ht="20.100000000000001" customHeight="1" x14ac:dyDescent="0.25">
      <c r="A16" s="387" t="s">
        <v>541</v>
      </c>
      <c r="B16" s="824">
        <v>22191.66</v>
      </c>
      <c r="C16" s="397"/>
      <c r="D16" s="396"/>
    </row>
    <row r="17" spans="1:4" ht="20.100000000000001" customHeight="1" x14ac:dyDescent="0.25">
      <c r="A17" s="387" t="s">
        <v>963</v>
      </c>
      <c r="B17" s="824"/>
      <c r="C17" s="397"/>
      <c r="D17" s="396"/>
    </row>
    <row r="18" spans="1:4" ht="20.100000000000001" customHeight="1" x14ac:dyDescent="0.25">
      <c r="A18" s="387" t="s">
        <v>543</v>
      </c>
      <c r="B18" s="824"/>
      <c r="C18" s="397"/>
      <c r="D18" s="396"/>
    </row>
    <row r="19" spans="1:4" ht="20.100000000000001" customHeight="1" x14ac:dyDescent="0.25">
      <c r="A19" s="387" t="s">
        <v>54</v>
      </c>
      <c r="B19" s="824"/>
      <c r="C19" s="397"/>
      <c r="D19" s="396"/>
    </row>
    <row r="20" spans="1:4" ht="20.100000000000001" customHeight="1" x14ac:dyDescent="0.25">
      <c r="A20" s="387" t="s">
        <v>544</v>
      </c>
      <c r="B20" s="824">
        <v>59501817.990000002</v>
      </c>
      <c r="C20" s="397"/>
      <c r="D20" s="396"/>
    </row>
    <row r="21" spans="1:4" ht="20.100000000000001" customHeight="1" x14ac:dyDescent="0.25">
      <c r="A21" s="387" t="s">
        <v>545</v>
      </c>
      <c r="B21" s="824"/>
      <c r="C21" s="397"/>
      <c r="D21" s="396"/>
    </row>
    <row r="22" spans="1:4" ht="20.100000000000001" customHeight="1" x14ac:dyDescent="0.25">
      <c r="A22" s="387" t="s">
        <v>549</v>
      </c>
      <c r="B22" s="824"/>
      <c r="C22" s="397"/>
      <c r="D22" s="396"/>
    </row>
    <row r="23" spans="1:4" ht="20.100000000000001" customHeight="1" x14ac:dyDescent="0.25">
      <c r="A23" s="387" t="s">
        <v>550</v>
      </c>
      <c r="B23" s="824"/>
      <c r="C23" s="397"/>
      <c r="D23" s="396"/>
    </row>
    <row r="24" spans="1:4" ht="20.100000000000001" customHeight="1" x14ac:dyDescent="0.25">
      <c r="A24" s="387" t="s">
        <v>551</v>
      </c>
      <c r="B24" s="824"/>
      <c r="C24" s="397"/>
      <c r="D24" s="396"/>
    </row>
    <row r="25" spans="1:4" ht="20.100000000000001" customHeight="1" x14ac:dyDescent="0.25">
      <c r="A25" s="387" t="s">
        <v>552</v>
      </c>
      <c r="B25" s="824"/>
      <c r="C25" s="397"/>
      <c r="D25" s="396"/>
    </row>
    <row r="26" spans="1:4" ht="20.100000000000001" customHeight="1" x14ac:dyDescent="0.25">
      <c r="A26" s="387" t="s">
        <v>554</v>
      </c>
      <c r="B26" s="824"/>
      <c r="C26" s="397"/>
      <c r="D26" s="396"/>
    </row>
    <row r="27" spans="1:4" ht="20.100000000000001" customHeight="1" x14ac:dyDescent="0.25">
      <c r="A27" s="387" t="s">
        <v>964</v>
      </c>
      <c r="B27" s="824"/>
      <c r="C27" s="397"/>
      <c r="D27" s="396"/>
    </row>
    <row r="28" spans="1:4" ht="20.100000000000001" customHeight="1" x14ac:dyDescent="0.25">
      <c r="A28" s="387" t="s">
        <v>965</v>
      </c>
      <c r="B28" s="824"/>
      <c r="C28" s="397"/>
      <c r="D28" s="396"/>
    </row>
    <row r="29" spans="1:4" ht="20.100000000000001" customHeight="1" thickBot="1" x14ac:dyDescent="0.3">
      <c r="A29" s="387" t="s">
        <v>774</v>
      </c>
      <c r="B29" s="825"/>
      <c r="C29" s="398"/>
      <c r="D29" s="396"/>
    </row>
    <row r="30" spans="1:4" ht="7.5" customHeight="1" x14ac:dyDescent="0.25">
      <c r="A30" s="388"/>
      <c r="B30" s="259"/>
      <c r="C30" s="399"/>
      <c r="D30" s="396"/>
    </row>
    <row r="31" spans="1:4" ht="20.100000000000001" customHeight="1" thickBot="1" x14ac:dyDescent="0.3">
      <c r="A31" s="389"/>
      <c r="B31" s="262"/>
      <c r="C31" s="400"/>
      <c r="D31" s="396"/>
    </row>
    <row r="32" spans="1:4" ht="20.100000000000001" customHeight="1" x14ac:dyDescent="0.25">
      <c r="A32" s="386" t="s">
        <v>933</v>
      </c>
      <c r="B32" s="826"/>
      <c r="C32" s="395">
        <f>SUM(B33:B39)</f>
        <v>7890803.0500000007</v>
      </c>
      <c r="D32" s="396"/>
    </row>
    <row r="33" spans="1:4" x14ac:dyDescent="0.25">
      <c r="A33" s="387" t="s">
        <v>234</v>
      </c>
      <c r="B33" s="824">
        <v>865503.36</v>
      </c>
      <c r="C33" s="397"/>
      <c r="D33" s="396"/>
    </row>
    <row r="34" spans="1:4" ht="20.100000000000001" customHeight="1" x14ac:dyDescent="0.25">
      <c r="A34" s="387" t="s">
        <v>235</v>
      </c>
      <c r="B34" s="824"/>
      <c r="C34" s="397"/>
      <c r="D34" s="404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87" t="s">
        <v>236</v>
      </c>
      <c r="B35" s="824"/>
      <c r="C35" s="397"/>
      <c r="D35" s="396"/>
    </row>
    <row r="36" spans="1:4" ht="25.5" customHeight="1" x14ac:dyDescent="0.25">
      <c r="A36" s="387" t="s">
        <v>954</v>
      </c>
      <c r="B36" s="824"/>
      <c r="C36" s="397"/>
      <c r="D36" s="396"/>
    </row>
    <row r="37" spans="1:4" ht="20.100000000000001" customHeight="1" x14ac:dyDescent="0.25">
      <c r="A37" s="387" t="s">
        <v>237</v>
      </c>
      <c r="B37" s="824"/>
      <c r="C37" s="397"/>
      <c r="D37" s="396"/>
    </row>
    <row r="38" spans="1:4" ht="20.100000000000001" customHeight="1" x14ac:dyDescent="0.25">
      <c r="A38" s="387" t="s">
        <v>238</v>
      </c>
      <c r="B38" s="824"/>
      <c r="C38" s="397"/>
      <c r="D38" s="396"/>
    </row>
    <row r="39" spans="1:4" ht="20.100000000000001" customHeight="1" x14ac:dyDescent="0.25">
      <c r="A39" s="387" t="s">
        <v>775</v>
      </c>
      <c r="B39" s="824">
        <v>7025299.6900000004</v>
      </c>
      <c r="C39" s="397"/>
      <c r="D39" s="396"/>
    </row>
    <row r="40" spans="1:4" ht="20.100000000000001" customHeight="1" thickBot="1" x14ac:dyDescent="0.3">
      <c r="A40" s="390"/>
      <c r="B40" s="827"/>
      <c r="C40" s="398"/>
      <c r="D40" s="396"/>
    </row>
    <row r="41" spans="1:4" ht="20.100000000000001" customHeight="1" thickBot="1" x14ac:dyDescent="0.3">
      <c r="A41" s="489" t="s">
        <v>776</v>
      </c>
      <c r="B41" s="828"/>
      <c r="C41" s="242">
        <f>C5-C8+C32</f>
        <v>162980784.31</v>
      </c>
      <c r="D41" s="396"/>
    </row>
    <row r="42" spans="1:4" ht="20.100000000000001" customHeight="1" x14ac:dyDescent="0.25">
      <c r="A42" s="488"/>
      <c r="B42" s="486"/>
      <c r="C42" s="487"/>
      <c r="D42" s="396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85"/>
      <c r="B43" s="486"/>
      <c r="C43" s="487"/>
      <c r="D43" s="396"/>
    </row>
    <row r="44" spans="1:4" ht="20.100000000000001" customHeight="1" x14ac:dyDescent="0.25">
      <c r="A44" s="485"/>
      <c r="B44" s="486"/>
      <c r="C44" s="487"/>
      <c r="D44" s="396"/>
    </row>
    <row r="45" spans="1:4" ht="20.100000000000001" customHeight="1" x14ac:dyDescent="0.25">
      <c r="A45" s="485"/>
      <c r="B45" s="486"/>
      <c r="C45" s="487"/>
      <c r="D45" s="396"/>
    </row>
    <row r="46" spans="1:4" ht="20.100000000000001" customHeight="1" x14ac:dyDescent="0.25">
      <c r="A46" s="485"/>
      <c r="B46" s="486"/>
      <c r="C46" s="487"/>
      <c r="D46" s="396"/>
    </row>
    <row r="47" spans="1:4" ht="26.25" customHeight="1" x14ac:dyDescent="0.25">
      <c r="A47" s="488"/>
      <c r="B47" s="486"/>
      <c r="C47" s="487"/>
      <c r="D47" s="396"/>
    </row>
    <row r="48" spans="1:4" x14ac:dyDescent="0.25">
      <c r="D48" s="396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tabColor rgb="FFFF6699"/>
  </sheetPr>
  <dimension ref="A1:J37"/>
  <sheetViews>
    <sheetView zoomScaleNormal="100" zoomScaleSheetLayoutView="100" workbookViewId="0">
      <selection activeCell="B10" sqref="B10"/>
    </sheetView>
  </sheetViews>
  <sheetFormatPr baseColWidth="10" defaultColWidth="11.28515625" defaultRowHeight="16.5" x14ac:dyDescent="0.3"/>
  <cols>
    <col min="1" max="1" width="4.28515625" style="117" customWidth="1"/>
    <col min="2" max="2" width="41.7109375" style="99" customWidth="1"/>
    <col min="3" max="5" width="16.7109375" style="99" customWidth="1"/>
    <col min="6" max="16384" width="11.28515625" style="99"/>
  </cols>
  <sheetData>
    <row r="1" spans="1:5" x14ac:dyDescent="0.3">
      <c r="A1" s="1285" t="str">
        <f>'ETCA-I-01'!A1:G1</f>
        <v xml:space="preserve">Nombre de la Entidad </v>
      </c>
      <c r="B1" s="1285"/>
      <c r="C1" s="1285"/>
      <c r="D1" s="1285"/>
      <c r="E1" s="1285"/>
    </row>
    <row r="2" spans="1:5" x14ac:dyDescent="0.3">
      <c r="A2" s="1289" t="s">
        <v>270</v>
      </c>
      <c r="B2" s="1289"/>
      <c r="C2" s="1289"/>
      <c r="D2" s="1289"/>
      <c r="E2" s="1289"/>
    </row>
    <row r="3" spans="1:5" x14ac:dyDescent="0.3">
      <c r="A3" s="1067" t="str">
        <f>'ETCA-I-03'!A3:D3</f>
        <v>Del 01 de Enero al 31 de Diciembre de 2020</v>
      </c>
      <c r="B3" s="1067"/>
      <c r="C3" s="1067"/>
      <c r="D3" s="1067"/>
      <c r="E3" s="1067"/>
    </row>
    <row r="4" spans="1:5" ht="17.25" thickBot="1" x14ac:dyDescent="0.35">
      <c r="A4" s="317"/>
      <c r="B4" s="1289" t="s">
        <v>777</v>
      </c>
      <c r="C4" s="1289"/>
      <c r="D4" s="47"/>
      <c r="E4" s="317"/>
    </row>
    <row r="5" spans="1:5" s="197" customFormat="1" ht="30" customHeight="1" x14ac:dyDescent="0.25">
      <c r="A5" s="1290" t="s">
        <v>778</v>
      </c>
      <c r="B5" s="1291"/>
      <c r="C5" s="318" t="s">
        <v>779</v>
      </c>
      <c r="D5" s="319" t="s">
        <v>780</v>
      </c>
      <c r="E5" s="320" t="s">
        <v>270</v>
      </c>
    </row>
    <row r="6" spans="1:5" s="197" customFormat="1" ht="30" customHeight="1" thickBot="1" x14ac:dyDescent="0.3">
      <c r="A6" s="1292"/>
      <c r="B6" s="1293"/>
      <c r="C6" s="321" t="s">
        <v>781</v>
      </c>
      <c r="D6" s="321" t="s">
        <v>782</v>
      </c>
      <c r="E6" s="322" t="s">
        <v>783</v>
      </c>
    </row>
    <row r="7" spans="1:5" s="197" customFormat="1" ht="21" customHeight="1" x14ac:dyDescent="0.25">
      <c r="A7" s="1294" t="s">
        <v>784</v>
      </c>
      <c r="B7" s="1295"/>
      <c r="C7" s="1295"/>
      <c r="D7" s="1295"/>
      <c r="E7" s="1296"/>
    </row>
    <row r="8" spans="1:5" s="197" customFormat="1" ht="20.25" customHeight="1" x14ac:dyDescent="0.25">
      <c r="A8" s="323">
        <v>1</v>
      </c>
      <c r="B8" s="324"/>
      <c r="C8" s="325"/>
      <c r="D8" s="326"/>
      <c r="E8" s="336" t="str">
        <f>IF(B8="","",C8-D8)</f>
        <v/>
      </c>
    </row>
    <row r="9" spans="1:5" s="197" customFormat="1" ht="20.25" customHeight="1" x14ac:dyDescent="0.25">
      <c r="A9" s="323">
        <v>2</v>
      </c>
      <c r="B9" s="324"/>
      <c r="C9" s="325"/>
      <c r="D9" s="326"/>
      <c r="E9" s="336" t="str">
        <f t="shared" ref="E9:E17" si="0">IF(B9="","",C9-D9)</f>
        <v/>
      </c>
    </row>
    <row r="10" spans="1:5" s="197" customFormat="1" ht="20.25" customHeight="1" x14ac:dyDescent="0.25">
      <c r="A10" s="323">
        <v>3</v>
      </c>
      <c r="B10" s="989" t="s">
        <v>1913</v>
      </c>
      <c r="C10" s="325"/>
      <c r="D10" s="326"/>
      <c r="E10" s="336">
        <f t="shared" si="0"/>
        <v>0</v>
      </c>
    </row>
    <row r="11" spans="1:5" s="197" customFormat="1" ht="20.25" customHeight="1" x14ac:dyDescent="0.25">
      <c r="A11" s="323">
        <v>4</v>
      </c>
      <c r="B11" s="324"/>
      <c r="C11" s="325"/>
      <c r="D11" s="326"/>
      <c r="E11" s="336" t="str">
        <f t="shared" si="0"/>
        <v/>
      </c>
    </row>
    <row r="12" spans="1:5" s="197" customFormat="1" ht="20.25" customHeight="1" x14ac:dyDescent="0.25">
      <c r="A12" s="323">
        <v>5</v>
      </c>
      <c r="B12" s="324"/>
      <c r="C12" s="325"/>
      <c r="D12" s="326"/>
      <c r="E12" s="336" t="str">
        <f t="shared" si="0"/>
        <v/>
      </c>
    </row>
    <row r="13" spans="1:5" s="197" customFormat="1" ht="20.25" customHeight="1" x14ac:dyDescent="0.25">
      <c r="A13" s="323">
        <v>6</v>
      </c>
      <c r="B13" s="324"/>
      <c r="C13" s="325"/>
      <c r="D13" s="326"/>
      <c r="E13" s="336" t="str">
        <f t="shared" si="0"/>
        <v/>
      </c>
    </row>
    <row r="14" spans="1:5" s="197" customFormat="1" ht="20.25" customHeight="1" x14ac:dyDescent="0.25">
      <c r="A14" s="323">
        <v>7</v>
      </c>
      <c r="B14" s="324"/>
      <c r="C14" s="325"/>
      <c r="D14" s="326"/>
      <c r="E14" s="336" t="str">
        <f t="shared" si="0"/>
        <v/>
      </c>
    </row>
    <row r="15" spans="1:5" s="197" customFormat="1" ht="20.25" customHeight="1" x14ac:dyDescent="0.25">
      <c r="A15" s="323">
        <v>8</v>
      </c>
      <c r="B15" s="324"/>
      <c r="C15" s="325"/>
      <c r="D15" s="326"/>
      <c r="E15" s="336" t="str">
        <f t="shared" si="0"/>
        <v/>
      </c>
    </row>
    <row r="16" spans="1:5" s="197" customFormat="1" ht="20.25" customHeight="1" x14ac:dyDescent="0.25">
      <c r="A16" s="323">
        <v>9</v>
      </c>
      <c r="B16" s="324"/>
      <c r="C16" s="325"/>
      <c r="D16" s="326"/>
      <c r="E16" s="336" t="str">
        <f t="shared" si="0"/>
        <v/>
      </c>
    </row>
    <row r="17" spans="1:5" s="197" customFormat="1" ht="20.25" customHeight="1" x14ac:dyDescent="0.25">
      <c r="A17" s="323">
        <v>10</v>
      </c>
      <c r="B17" s="324"/>
      <c r="C17" s="325"/>
      <c r="D17" s="326"/>
      <c r="E17" s="336" t="str">
        <f t="shared" si="0"/>
        <v/>
      </c>
    </row>
    <row r="18" spans="1:5" s="197" customFormat="1" ht="20.25" customHeight="1" x14ac:dyDescent="0.25">
      <c r="A18" s="323"/>
      <c r="B18" s="328" t="s">
        <v>785</v>
      </c>
      <c r="C18" s="334">
        <f>SUM(C8:C17)</f>
        <v>0</v>
      </c>
      <c r="D18" s="335">
        <f>SUM(D8:D17)</f>
        <v>0</v>
      </c>
      <c r="E18" s="336">
        <f>SUM(E8:E17)</f>
        <v>0</v>
      </c>
    </row>
    <row r="19" spans="1:5" s="197" customFormat="1" ht="21" customHeight="1" x14ac:dyDescent="0.25">
      <c r="A19" s="1286" t="s">
        <v>786</v>
      </c>
      <c r="B19" s="1287"/>
      <c r="C19" s="1287"/>
      <c r="D19" s="1287"/>
      <c r="E19" s="1288"/>
    </row>
    <row r="20" spans="1:5" s="197" customFormat="1" ht="20.25" customHeight="1" x14ac:dyDescent="0.25">
      <c r="A20" s="323">
        <v>1</v>
      </c>
      <c r="B20" s="324"/>
      <c r="C20" s="325"/>
      <c r="D20" s="326"/>
      <c r="E20" s="336" t="str">
        <f>IF(B20="","",C20-D20)</f>
        <v/>
      </c>
    </row>
    <row r="21" spans="1:5" s="197" customFormat="1" ht="20.25" customHeight="1" x14ac:dyDescent="0.25">
      <c r="A21" s="323">
        <v>2</v>
      </c>
      <c r="B21" s="324"/>
      <c r="C21" s="325"/>
      <c r="D21" s="326"/>
      <c r="E21" s="336" t="str">
        <f t="shared" ref="E21:E29" si="1">IF(B21="","",C21-D21)</f>
        <v/>
      </c>
    </row>
    <row r="22" spans="1:5" s="197" customFormat="1" ht="20.25" customHeight="1" x14ac:dyDescent="0.25">
      <c r="A22" s="323">
        <v>3</v>
      </c>
      <c r="B22" s="324"/>
      <c r="C22" s="325"/>
      <c r="D22" s="326"/>
      <c r="E22" s="336" t="str">
        <f t="shared" si="1"/>
        <v/>
      </c>
    </row>
    <row r="23" spans="1:5" s="197" customFormat="1" ht="20.25" customHeight="1" x14ac:dyDescent="0.25">
      <c r="A23" s="323">
        <v>4</v>
      </c>
      <c r="B23" s="324"/>
      <c r="C23" s="325"/>
      <c r="D23" s="326"/>
      <c r="E23" s="336" t="str">
        <f t="shared" si="1"/>
        <v/>
      </c>
    </row>
    <row r="24" spans="1:5" s="197" customFormat="1" ht="20.25" customHeight="1" x14ac:dyDescent="0.25">
      <c r="A24" s="323">
        <v>5</v>
      </c>
      <c r="B24" s="324"/>
      <c r="C24" s="325"/>
      <c r="D24" s="326"/>
      <c r="E24" s="336" t="str">
        <f t="shared" si="1"/>
        <v/>
      </c>
    </row>
    <row r="25" spans="1:5" s="197" customFormat="1" ht="20.25" customHeight="1" x14ac:dyDescent="0.25">
      <c r="A25" s="323">
        <v>6</v>
      </c>
      <c r="B25" s="324"/>
      <c r="C25" s="325"/>
      <c r="D25" s="326"/>
      <c r="E25" s="336" t="str">
        <f t="shared" si="1"/>
        <v/>
      </c>
    </row>
    <row r="26" spans="1:5" s="197" customFormat="1" ht="20.25" customHeight="1" x14ac:dyDescent="0.25">
      <c r="A26" s="323">
        <v>7</v>
      </c>
      <c r="B26" s="324"/>
      <c r="C26" s="325"/>
      <c r="D26" s="326"/>
      <c r="E26" s="336" t="str">
        <f t="shared" si="1"/>
        <v/>
      </c>
    </row>
    <row r="27" spans="1:5" s="197" customFormat="1" ht="20.25" customHeight="1" x14ac:dyDescent="0.25">
      <c r="A27" s="323">
        <v>8</v>
      </c>
      <c r="B27" s="324"/>
      <c r="C27" s="325"/>
      <c r="D27" s="326"/>
      <c r="E27" s="336" t="str">
        <f>IF(B27="","",C27-D28)</f>
        <v/>
      </c>
    </row>
    <row r="28" spans="1:5" s="197" customFormat="1" ht="20.25" customHeight="1" x14ac:dyDescent="0.25">
      <c r="A28" s="323">
        <v>9</v>
      </c>
      <c r="B28" s="324"/>
      <c r="C28" s="325"/>
      <c r="D28" s="326"/>
      <c r="E28" s="336" t="str">
        <f>IF(B28="","",C28-#REF!)</f>
        <v/>
      </c>
    </row>
    <row r="29" spans="1:5" s="197" customFormat="1" ht="20.25" customHeight="1" x14ac:dyDescent="0.25">
      <c r="A29" s="323">
        <v>10</v>
      </c>
      <c r="B29" s="324"/>
      <c r="C29" s="325"/>
      <c r="D29" s="326"/>
      <c r="E29" s="336" t="str">
        <f t="shared" si="1"/>
        <v/>
      </c>
    </row>
    <row r="30" spans="1:5" s="330" customFormat="1" ht="39.950000000000003" customHeight="1" thickBot="1" x14ac:dyDescent="0.35">
      <c r="A30" s="323"/>
      <c r="B30" s="329" t="s">
        <v>787</v>
      </c>
      <c r="C30" s="334">
        <f>SUM(C20:C29)</f>
        <v>0</v>
      </c>
      <c r="D30" s="335">
        <f>SUM(D20:D29)</f>
        <v>0</v>
      </c>
      <c r="E30" s="336">
        <f>SUM(E20:E29)</f>
        <v>0</v>
      </c>
    </row>
    <row r="31" spans="1:5" ht="30" customHeight="1" thickBot="1" x14ac:dyDescent="0.35">
      <c r="A31" s="331"/>
      <c r="B31" s="332" t="s">
        <v>788</v>
      </c>
      <c r="C31" s="337">
        <f>SUM(C18,C30)</f>
        <v>0</v>
      </c>
      <c r="D31" s="337">
        <f>SUM(D18,D30)</f>
        <v>0</v>
      </c>
      <c r="E31" s="338">
        <f>SUM(E18,E30)</f>
        <v>0</v>
      </c>
    </row>
    <row r="32" spans="1:5" ht="17.100000000000001" customHeight="1" x14ac:dyDescent="0.3">
      <c r="A32" s="424" t="s">
        <v>81</v>
      </c>
    </row>
    <row r="33" spans="1:10" ht="17.100000000000001" customHeight="1" x14ac:dyDescent="0.3">
      <c r="A33" s="490"/>
      <c r="B33" s="491"/>
      <c r="C33" s="492"/>
      <c r="D33" s="492"/>
      <c r="E33" s="492"/>
    </row>
    <row r="34" spans="1:10" ht="17.100000000000001" customHeight="1" x14ac:dyDescent="0.3">
      <c r="A34" s="490"/>
      <c r="B34" s="491"/>
      <c r="C34" s="492"/>
      <c r="D34" s="492"/>
      <c r="E34" s="492"/>
    </row>
    <row r="35" spans="1:10" ht="17.100000000000001" customHeight="1" x14ac:dyDescent="0.3">
      <c r="A35" s="490"/>
      <c r="B35" s="491"/>
      <c r="C35" s="492"/>
      <c r="D35" s="492"/>
      <c r="E35" s="492"/>
    </row>
    <row r="36" spans="1:10" ht="17.100000000000001" customHeight="1" x14ac:dyDescent="0.3">
      <c r="A36" s="490"/>
      <c r="B36" s="491"/>
      <c r="C36" s="492"/>
      <c r="D36" s="492"/>
      <c r="E36" s="492"/>
    </row>
    <row r="37" spans="1:10" ht="17.100000000000001" customHeight="1" x14ac:dyDescent="0.3">
      <c r="A37" s="46" t="s">
        <v>244</v>
      </c>
      <c r="J37" s="333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99"/>
  </sheetPr>
  <dimension ref="A1:H73"/>
  <sheetViews>
    <sheetView view="pageBreakPreview" zoomScale="90" zoomScaleNormal="100" zoomScaleSheetLayoutView="90" workbookViewId="0">
      <selection activeCell="F10" sqref="F10"/>
    </sheetView>
  </sheetViews>
  <sheetFormatPr baseColWidth="10" defaultColWidth="11.42578125" defaultRowHeight="15" x14ac:dyDescent="0.25"/>
  <cols>
    <col min="1" max="1" width="40.28515625" customWidth="1"/>
    <col min="2" max="2" width="15.42578125" bestFit="1" customWidth="1"/>
    <col min="3" max="3" width="15.85546875" bestFit="1" customWidth="1"/>
    <col min="4" max="4" width="1.28515625" customWidth="1"/>
    <col min="5" max="5" width="40.28515625" customWidth="1"/>
    <col min="6" max="6" width="15.85546875" bestFit="1" customWidth="1"/>
    <col min="7" max="7" width="15.5703125" customWidth="1"/>
  </cols>
  <sheetData>
    <row r="1" spans="1:7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  <c r="F1" s="1050"/>
      <c r="G1" s="1050"/>
    </row>
    <row r="2" spans="1:7" ht="14.25" customHeight="1" x14ac:dyDescent="0.25">
      <c r="A2" s="1048" t="s">
        <v>83</v>
      </c>
      <c r="B2" s="1048"/>
      <c r="C2" s="1048"/>
      <c r="D2" s="1048"/>
      <c r="E2" s="1048"/>
      <c r="F2" s="1048"/>
      <c r="G2" s="1048"/>
    </row>
    <row r="3" spans="1:7" ht="12.75" customHeight="1" x14ac:dyDescent="0.25">
      <c r="A3" s="1051" t="s">
        <v>1868</v>
      </c>
      <c r="B3" s="1051"/>
      <c r="C3" s="1051"/>
      <c r="D3" s="1051"/>
      <c r="E3" s="1051"/>
      <c r="F3" s="1051"/>
      <c r="G3" s="1051"/>
    </row>
    <row r="4" spans="1:7" ht="12" customHeight="1" thickBot="1" x14ac:dyDescent="0.3">
      <c r="A4" s="1052" t="s">
        <v>84</v>
      </c>
      <c r="B4" s="1052"/>
      <c r="C4" s="1052"/>
      <c r="D4" s="1052"/>
      <c r="E4" s="1052"/>
      <c r="F4" s="1052"/>
      <c r="G4" s="1052"/>
    </row>
    <row r="5" spans="1:7" ht="26.25" thickBot="1" x14ac:dyDescent="0.3">
      <c r="A5" s="664" t="s">
        <v>85</v>
      </c>
      <c r="B5" s="817">
        <v>2020</v>
      </c>
      <c r="C5" s="817" t="s">
        <v>1029</v>
      </c>
      <c r="D5" s="665"/>
      <c r="E5" s="666" t="s">
        <v>85</v>
      </c>
      <c r="F5" s="817">
        <v>2020</v>
      </c>
      <c r="G5" s="817" t="s">
        <v>1029</v>
      </c>
    </row>
    <row r="6" spans="1:7" ht="15.75" customHeight="1" x14ac:dyDescent="0.25">
      <c r="A6" s="587" t="s">
        <v>23</v>
      </c>
      <c r="B6" s="670"/>
      <c r="C6" s="670"/>
      <c r="D6" s="671"/>
      <c r="E6" s="670" t="s">
        <v>24</v>
      </c>
      <c r="F6" s="670"/>
      <c r="G6" s="670"/>
    </row>
    <row r="7" spans="1:7" ht="10.5" customHeight="1" x14ac:dyDescent="0.25">
      <c r="A7" s="587" t="s">
        <v>25</v>
      </c>
      <c r="B7" s="672"/>
      <c r="C7" s="672"/>
      <c r="D7" s="671"/>
      <c r="E7" s="670" t="s">
        <v>26</v>
      </c>
      <c r="F7" s="672"/>
      <c r="G7" s="672"/>
    </row>
    <row r="8" spans="1:7" s="635" customFormat="1" ht="25.5" x14ac:dyDescent="0.25">
      <c r="A8" s="587" t="s">
        <v>86</v>
      </c>
      <c r="B8" s="643">
        <f>SUM(B9:B15)</f>
        <v>30922309.390000001</v>
      </c>
      <c r="C8" s="643">
        <f>SUM(C9:C15)</f>
        <v>34000206.719999999</v>
      </c>
      <c r="D8" s="673"/>
      <c r="E8" s="670" t="s">
        <v>87</v>
      </c>
      <c r="F8" s="643">
        <f>SUM(F9:F17)</f>
        <v>14404748.99</v>
      </c>
      <c r="G8" s="643">
        <f>SUM(G9:G17)</f>
        <v>49189387.139999993</v>
      </c>
    </row>
    <row r="9" spans="1:7" x14ac:dyDescent="0.25">
      <c r="A9" s="674" t="s">
        <v>88</v>
      </c>
      <c r="B9" s="675">
        <v>11.82</v>
      </c>
      <c r="C9" s="675">
        <v>-1.31</v>
      </c>
      <c r="D9" s="671"/>
      <c r="E9" s="672" t="s">
        <v>89</v>
      </c>
      <c r="F9" s="675">
        <v>0</v>
      </c>
      <c r="G9" s="675" t="s">
        <v>1911</v>
      </c>
    </row>
    <row r="10" spans="1:7" x14ac:dyDescent="0.25">
      <c r="A10" s="674" t="s">
        <v>90</v>
      </c>
      <c r="B10" s="675">
        <v>30902572.57</v>
      </c>
      <c r="C10" s="675">
        <v>33980483.009999998</v>
      </c>
      <c r="D10" s="671"/>
      <c r="E10" s="672" t="s">
        <v>91</v>
      </c>
      <c r="F10" s="675">
        <v>1564460.15</v>
      </c>
      <c r="G10" s="675">
        <v>149473.39000000001</v>
      </c>
    </row>
    <row r="11" spans="1:7" x14ac:dyDescent="0.25">
      <c r="A11" s="674" t="s">
        <v>92</v>
      </c>
      <c r="B11" s="675">
        <v>0</v>
      </c>
      <c r="C11" s="675" t="s">
        <v>1911</v>
      </c>
      <c r="D11" s="671"/>
      <c r="E11" s="672" t="s">
        <v>93</v>
      </c>
      <c r="F11" s="675">
        <v>6655979.4000000004</v>
      </c>
      <c r="G11" s="675">
        <v>44743916.219999999</v>
      </c>
    </row>
    <row r="12" spans="1:7" x14ac:dyDescent="0.25">
      <c r="A12" s="674" t="s">
        <v>94</v>
      </c>
      <c r="B12" s="675">
        <v>0</v>
      </c>
      <c r="C12" s="675">
        <v>0.02</v>
      </c>
      <c r="D12" s="671"/>
      <c r="E12" s="672" t="s">
        <v>95</v>
      </c>
      <c r="F12" s="675">
        <v>0</v>
      </c>
      <c r="G12" s="675" t="s">
        <v>1911</v>
      </c>
    </row>
    <row r="13" spans="1:7" x14ac:dyDescent="0.25">
      <c r="A13" s="674" t="s">
        <v>96</v>
      </c>
      <c r="B13" s="675">
        <v>0</v>
      </c>
      <c r="C13" s="675" t="s">
        <v>1911</v>
      </c>
      <c r="D13" s="671"/>
      <c r="E13" s="672" t="s">
        <v>97</v>
      </c>
      <c r="F13" s="675">
        <v>0</v>
      </c>
      <c r="G13" s="675" t="s">
        <v>1911</v>
      </c>
    </row>
    <row r="14" spans="1:7" ht="25.5" x14ac:dyDescent="0.25">
      <c r="A14" s="674" t="s">
        <v>98</v>
      </c>
      <c r="B14" s="675">
        <v>19725</v>
      </c>
      <c r="C14" s="675">
        <v>19725</v>
      </c>
      <c r="D14" s="671"/>
      <c r="E14" s="672" t="s">
        <v>99</v>
      </c>
      <c r="F14" s="675">
        <v>0</v>
      </c>
      <c r="G14" s="675" t="s">
        <v>1911</v>
      </c>
    </row>
    <row r="15" spans="1:7" x14ac:dyDescent="0.25">
      <c r="A15" s="674" t="s">
        <v>100</v>
      </c>
      <c r="B15" s="675">
        <v>0</v>
      </c>
      <c r="C15" s="675">
        <v>0</v>
      </c>
      <c r="D15" s="671"/>
      <c r="E15" s="672" t="s">
        <v>101</v>
      </c>
      <c r="F15" s="675">
        <v>2077727.16</v>
      </c>
      <c r="G15" s="675">
        <v>626254.05000000005</v>
      </c>
    </row>
    <row r="16" spans="1:7" ht="25.5" x14ac:dyDescent="0.25">
      <c r="A16" s="596" t="s">
        <v>102</v>
      </c>
      <c r="B16" s="643">
        <f>SUM(B17:B23)</f>
        <v>75244.929999999993</v>
      </c>
      <c r="C16" s="643">
        <f>SUM(C17:C23)</f>
        <v>39179.89</v>
      </c>
      <c r="D16" s="671"/>
      <c r="E16" s="672" t="s">
        <v>103</v>
      </c>
      <c r="F16" s="675">
        <v>0</v>
      </c>
      <c r="G16" s="675" t="s">
        <v>1911</v>
      </c>
    </row>
    <row r="17" spans="1:7" x14ac:dyDescent="0.25">
      <c r="A17" s="676" t="s">
        <v>104</v>
      </c>
      <c r="B17" s="675">
        <v>0</v>
      </c>
      <c r="C17" s="675">
        <v>0</v>
      </c>
      <c r="D17" s="671"/>
      <c r="E17" s="672" t="s">
        <v>105</v>
      </c>
      <c r="F17" s="675">
        <v>4106582.28</v>
      </c>
      <c r="G17" s="675">
        <v>3669743.48</v>
      </c>
    </row>
    <row r="18" spans="1:7" ht="19.5" customHeight="1" x14ac:dyDescent="0.25">
      <c r="A18" s="676" t="s">
        <v>106</v>
      </c>
      <c r="B18" s="675">
        <v>0.01</v>
      </c>
      <c r="C18" s="675">
        <v>0.01</v>
      </c>
      <c r="D18" s="671"/>
      <c r="E18" s="670" t="s">
        <v>107</v>
      </c>
      <c r="F18" s="643">
        <f>SUM(F19:F21)</f>
        <v>0</v>
      </c>
      <c r="G18" s="643">
        <f>SUM(G19:G21)</f>
        <v>0</v>
      </c>
    </row>
    <row r="19" spans="1:7" ht="15.75" customHeight="1" x14ac:dyDescent="0.25">
      <c r="A19" s="676" t="s">
        <v>108</v>
      </c>
      <c r="B19" s="675">
        <v>75359.11</v>
      </c>
      <c r="C19" s="675">
        <v>38967.769999999997</v>
      </c>
      <c r="D19" s="671"/>
      <c r="E19" s="672" t="s">
        <v>109</v>
      </c>
      <c r="F19" s="675">
        <v>0</v>
      </c>
      <c r="G19" s="675">
        <v>0</v>
      </c>
    </row>
    <row r="20" spans="1:7" ht="25.5" x14ac:dyDescent="0.25">
      <c r="A20" s="676" t="s">
        <v>110</v>
      </c>
      <c r="B20" s="675">
        <v>-114.19</v>
      </c>
      <c r="C20" s="675">
        <v>212.11</v>
      </c>
      <c r="D20" s="671"/>
      <c r="E20" s="672" t="s">
        <v>111</v>
      </c>
      <c r="F20" s="675">
        <v>0</v>
      </c>
      <c r="G20" s="675">
        <v>0</v>
      </c>
    </row>
    <row r="21" spans="1:7" ht="14.25" customHeight="1" x14ac:dyDescent="0.25">
      <c r="A21" s="676" t="s">
        <v>112</v>
      </c>
      <c r="B21" s="675">
        <v>0</v>
      </c>
      <c r="C21" s="675">
        <v>0</v>
      </c>
      <c r="D21" s="671"/>
      <c r="E21" s="672" t="s">
        <v>113</v>
      </c>
      <c r="F21" s="675">
        <v>0</v>
      </c>
      <c r="G21" s="675">
        <v>0</v>
      </c>
    </row>
    <row r="22" spans="1:7" ht="25.5" x14ac:dyDescent="0.25">
      <c r="A22" s="676" t="s">
        <v>114</v>
      </c>
      <c r="B22" s="675">
        <v>0</v>
      </c>
      <c r="C22" s="675">
        <v>0</v>
      </c>
      <c r="D22" s="671"/>
      <c r="E22" s="670" t="s">
        <v>115</v>
      </c>
      <c r="F22" s="643">
        <f>SUM(F23:F24)</f>
        <v>0</v>
      </c>
      <c r="G22" s="643">
        <f>SUM(G23:G24)</f>
        <v>0</v>
      </c>
    </row>
    <row r="23" spans="1:7" ht="25.5" x14ac:dyDescent="0.25">
      <c r="A23" s="676" t="s">
        <v>116</v>
      </c>
      <c r="B23" s="675">
        <v>0</v>
      </c>
      <c r="C23" s="675">
        <v>0</v>
      </c>
      <c r="D23" s="671"/>
      <c r="E23" s="672" t="s">
        <v>117</v>
      </c>
      <c r="F23" s="675">
        <v>0</v>
      </c>
      <c r="G23" s="675">
        <v>0</v>
      </c>
    </row>
    <row r="24" spans="1:7" ht="25.5" x14ac:dyDescent="0.25">
      <c r="A24" s="587" t="s">
        <v>118</v>
      </c>
      <c r="B24" s="643">
        <f>SUM(B25:B29)</f>
        <v>4364941.57</v>
      </c>
      <c r="C24" s="643">
        <f>SUM(C25:C29)</f>
        <v>6890356.3999999994</v>
      </c>
      <c r="D24" s="671"/>
      <c r="E24" s="672" t="s">
        <v>119</v>
      </c>
      <c r="F24" s="675">
        <v>0</v>
      </c>
      <c r="G24" s="675">
        <v>0</v>
      </c>
    </row>
    <row r="25" spans="1:7" ht="25.5" x14ac:dyDescent="0.25">
      <c r="A25" s="676" t="s">
        <v>120</v>
      </c>
      <c r="B25" s="675">
        <v>0</v>
      </c>
      <c r="C25" s="675">
        <v>306179.81</v>
      </c>
      <c r="D25" s="671"/>
      <c r="E25" s="672" t="s">
        <v>121</v>
      </c>
      <c r="F25" s="675">
        <v>0</v>
      </c>
      <c r="G25" s="675">
        <v>0</v>
      </c>
    </row>
    <row r="26" spans="1:7" ht="25.5" x14ac:dyDescent="0.25">
      <c r="A26" s="676" t="s">
        <v>122</v>
      </c>
      <c r="B26" s="675">
        <v>0</v>
      </c>
      <c r="C26" s="675">
        <v>0</v>
      </c>
      <c r="D26" s="671"/>
      <c r="E26" s="670" t="s">
        <v>123</v>
      </c>
      <c r="F26" s="643">
        <f>SUM(F27:F29)</f>
        <v>0</v>
      </c>
      <c r="G26" s="643">
        <f>SUM(G27:G29)</f>
        <v>0</v>
      </c>
    </row>
    <row r="27" spans="1:7" ht="25.5" x14ac:dyDescent="0.25">
      <c r="A27" s="676" t="s">
        <v>124</v>
      </c>
      <c r="B27" s="675">
        <v>0</v>
      </c>
      <c r="C27" s="675">
        <v>0</v>
      </c>
      <c r="D27" s="671"/>
      <c r="E27" s="672" t="s">
        <v>125</v>
      </c>
      <c r="F27" s="675">
        <v>0</v>
      </c>
      <c r="G27" s="675">
        <v>0</v>
      </c>
    </row>
    <row r="28" spans="1:7" ht="17.25" customHeight="1" x14ac:dyDescent="0.25">
      <c r="A28" s="676" t="s">
        <v>126</v>
      </c>
      <c r="B28" s="675">
        <v>4364941.57</v>
      </c>
      <c r="C28" s="675">
        <v>6584176.5899999999</v>
      </c>
      <c r="D28" s="671"/>
      <c r="E28" s="672" t="s">
        <v>127</v>
      </c>
      <c r="F28" s="675">
        <v>0</v>
      </c>
      <c r="G28" s="675">
        <v>0</v>
      </c>
    </row>
    <row r="29" spans="1:7" x14ac:dyDescent="0.25">
      <c r="A29" s="676" t="s">
        <v>128</v>
      </c>
      <c r="B29" s="675">
        <v>0</v>
      </c>
      <c r="C29" s="675">
        <v>0</v>
      </c>
      <c r="D29" s="671"/>
      <c r="E29" s="672" t="s">
        <v>129</v>
      </c>
      <c r="F29" s="675">
        <v>0</v>
      </c>
      <c r="G29" s="675">
        <v>0</v>
      </c>
    </row>
    <row r="30" spans="1:7" ht="25.5" x14ac:dyDescent="0.25">
      <c r="A30" s="587" t="s">
        <v>130</v>
      </c>
      <c r="B30" s="643">
        <f>SUM(B31:B35)</f>
        <v>0</v>
      </c>
      <c r="C30" s="643">
        <f>SUM(C31:C35)</f>
        <v>0</v>
      </c>
      <c r="D30" s="671"/>
      <c r="E30" s="670" t="s">
        <v>131</v>
      </c>
      <c r="F30" s="643">
        <f>SUM(F31:F36)</f>
        <v>0</v>
      </c>
      <c r="G30" s="643">
        <f>SUM(G31:G36)</f>
        <v>0</v>
      </c>
    </row>
    <row r="31" spans="1:7" ht="12.75" customHeight="1" x14ac:dyDescent="0.25">
      <c r="A31" s="676" t="s">
        <v>132</v>
      </c>
      <c r="B31" s="675">
        <v>0</v>
      </c>
      <c r="C31" s="675">
        <v>0</v>
      </c>
      <c r="D31" s="671"/>
      <c r="E31" s="672" t="s">
        <v>133</v>
      </c>
      <c r="F31" s="675">
        <v>0</v>
      </c>
      <c r="G31" s="675">
        <v>0</v>
      </c>
    </row>
    <row r="32" spans="1:7" ht="12.75" customHeight="1" x14ac:dyDescent="0.25">
      <c r="A32" s="676" t="s">
        <v>134</v>
      </c>
      <c r="B32" s="675">
        <v>0</v>
      </c>
      <c r="C32" s="675">
        <v>0</v>
      </c>
      <c r="D32" s="671"/>
      <c r="E32" s="672" t="s">
        <v>135</v>
      </c>
      <c r="F32" s="675">
        <v>0</v>
      </c>
      <c r="G32" s="675">
        <v>0</v>
      </c>
    </row>
    <row r="33" spans="1:7" ht="12.75" customHeight="1" x14ac:dyDescent="0.25">
      <c r="A33" s="676" t="s">
        <v>136</v>
      </c>
      <c r="B33" s="675">
        <v>0</v>
      </c>
      <c r="C33" s="675">
        <v>0</v>
      </c>
      <c r="D33" s="671"/>
      <c r="E33" s="672" t="s">
        <v>137</v>
      </c>
      <c r="F33" s="675">
        <v>0</v>
      </c>
      <c r="G33" s="675">
        <v>0</v>
      </c>
    </row>
    <row r="34" spans="1:7" ht="25.5" x14ac:dyDescent="0.25">
      <c r="A34" s="676" t="s">
        <v>138</v>
      </c>
      <c r="B34" s="675">
        <v>0</v>
      </c>
      <c r="C34" s="675">
        <v>0</v>
      </c>
      <c r="D34" s="679"/>
      <c r="E34" s="672" t="s">
        <v>139</v>
      </c>
      <c r="F34" s="675">
        <v>0</v>
      </c>
      <c r="G34" s="675">
        <v>0</v>
      </c>
    </row>
    <row r="35" spans="1:7" ht="25.5" x14ac:dyDescent="0.25">
      <c r="A35" s="676" t="s">
        <v>140</v>
      </c>
      <c r="B35" s="675">
        <v>0</v>
      </c>
      <c r="C35" s="675">
        <v>0</v>
      </c>
      <c r="D35" s="671"/>
      <c r="E35" s="672" t="s">
        <v>141</v>
      </c>
      <c r="F35" s="675">
        <v>0</v>
      </c>
      <c r="G35" s="675">
        <v>0</v>
      </c>
    </row>
    <row r="36" spans="1:7" ht="16.5" customHeight="1" thickBot="1" x14ac:dyDescent="0.3">
      <c r="A36" s="598" t="s">
        <v>142</v>
      </c>
      <c r="B36" s="678">
        <v>0</v>
      </c>
      <c r="C36" s="678">
        <v>0</v>
      </c>
      <c r="D36" s="668"/>
      <c r="E36" s="669" t="s">
        <v>143</v>
      </c>
      <c r="F36" s="678">
        <v>0</v>
      </c>
      <c r="G36" s="678">
        <v>0</v>
      </c>
    </row>
    <row r="37" spans="1:7" ht="25.5" x14ac:dyDescent="0.25">
      <c r="A37" s="694" t="s">
        <v>144</v>
      </c>
      <c r="B37" s="695">
        <f>SUM(B38:B39)</f>
        <v>0</v>
      </c>
      <c r="C37" s="695">
        <f>SUM(C38:C39)</f>
        <v>0</v>
      </c>
      <c r="D37" s="696"/>
      <c r="E37" s="697" t="s">
        <v>145</v>
      </c>
      <c r="F37" s="695">
        <f>SUM(F38:F40)</f>
        <v>0</v>
      </c>
      <c r="G37" s="695">
        <f>SUM(G38:G40)</f>
        <v>0</v>
      </c>
    </row>
    <row r="38" spans="1:7" ht="25.5" x14ac:dyDescent="0.25">
      <c r="A38" s="676" t="s">
        <v>146</v>
      </c>
      <c r="B38" s="675">
        <v>0</v>
      </c>
      <c r="C38" s="675">
        <v>0</v>
      </c>
      <c r="D38" s="679"/>
      <c r="E38" s="672" t="s">
        <v>147</v>
      </c>
      <c r="F38" s="675">
        <v>0</v>
      </c>
      <c r="G38" s="675">
        <v>0</v>
      </c>
    </row>
    <row r="39" spans="1:7" x14ac:dyDescent="0.25">
      <c r="A39" s="676" t="s">
        <v>148</v>
      </c>
      <c r="B39" s="675">
        <v>0</v>
      </c>
      <c r="C39" s="675">
        <v>0</v>
      </c>
      <c r="D39" s="671"/>
      <c r="E39" s="672" t="s">
        <v>149</v>
      </c>
      <c r="F39" s="675">
        <v>0</v>
      </c>
      <c r="G39" s="675">
        <v>0</v>
      </c>
    </row>
    <row r="40" spans="1:7" ht="12" customHeight="1" x14ac:dyDescent="0.25">
      <c r="A40" s="587" t="s">
        <v>150</v>
      </c>
      <c r="B40" s="643">
        <f>SUM(B41:B44)</f>
        <v>0</v>
      </c>
      <c r="C40" s="643">
        <f>SUM(C41:C44)</f>
        <v>0</v>
      </c>
      <c r="D40" s="671"/>
      <c r="E40" s="672" t="s">
        <v>151</v>
      </c>
      <c r="F40" s="675">
        <v>0</v>
      </c>
      <c r="G40" s="675">
        <v>0</v>
      </c>
    </row>
    <row r="41" spans="1:7" ht="12" customHeight="1" x14ac:dyDescent="0.25">
      <c r="A41" s="676" t="s">
        <v>152</v>
      </c>
      <c r="B41" s="675">
        <v>0</v>
      </c>
      <c r="C41" s="675">
        <v>0</v>
      </c>
      <c r="D41" s="671"/>
      <c r="E41" s="670" t="s">
        <v>153</v>
      </c>
      <c r="F41" s="655">
        <f>SUM(F42:F44)</f>
        <v>65629.56</v>
      </c>
      <c r="G41" s="655">
        <f>SUM(G42:G44)</f>
        <v>7767.16</v>
      </c>
    </row>
    <row r="42" spans="1:7" ht="12" customHeight="1" x14ac:dyDescent="0.25">
      <c r="A42" s="676" t="s">
        <v>154</v>
      </c>
      <c r="B42" s="675">
        <v>0</v>
      </c>
      <c r="C42" s="675">
        <v>0</v>
      </c>
      <c r="D42" s="671"/>
      <c r="E42" s="672" t="s">
        <v>155</v>
      </c>
      <c r="F42" s="675">
        <v>65629.56</v>
      </c>
      <c r="G42" s="675">
        <v>7767.16</v>
      </c>
    </row>
    <row r="43" spans="1:7" ht="25.5" x14ac:dyDescent="0.25">
      <c r="A43" s="676" t="s">
        <v>156</v>
      </c>
      <c r="B43" s="675">
        <v>0</v>
      </c>
      <c r="C43" s="675">
        <v>0</v>
      </c>
      <c r="D43" s="671"/>
      <c r="E43" s="672" t="s">
        <v>157</v>
      </c>
      <c r="F43" s="675">
        <v>0</v>
      </c>
      <c r="G43" s="675">
        <v>0</v>
      </c>
    </row>
    <row r="44" spans="1:7" ht="13.5" customHeight="1" x14ac:dyDescent="0.25">
      <c r="A44" s="676" t="s">
        <v>158</v>
      </c>
      <c r="B44" s="675">
        <v>0</v>
      </c>
      <c r="C44" s="675">
        <v>0</v>
      </c>
      <c r="D44" s="671"/>
      <c r="E44" s="672" t="s">
        <v>159</v>
      </c>
      <c r="F44" s="675">
        <v>0</v>
      </c>
      <c r="G44" s="675">
        <v>0</v>
      </c>
    </row>
    <row r="45" spans="1:7" ht="24" customHeight="1" x14ac:dyDescent="0.25">
      <c r="A45" s="587" t="s">
        <v>160</v>
      </c>
      <c r="B45" s="643">
        <f>+B40+B36+B37+B30+B24+B16+B8</f>
        <v>35362495.890000001</v>
      </c>
      <c r="C45" s="643">
        <f>+C40+C36+C37+C30+C24+C16+C8</f>
        <v>40929743.009999998</v>
      </c>
      <c r="D45" s="671"/>
      <c r="E45" s="670" t="s">
        <v>161</v>
      </c>
      <c r="F45" s="643">
        <f>+F41+F37+F30+F26+F25+F22+F18+F8</f>
        <v>14470378.550000001</v>
      </c>
      <c r="G45" s="643">
        <f>+G41+G37+G30+G26+G25+G22+G18+G8</f>
        <v>49197154.29999999</v>
      </c>
    </row>
    <row r="46" spans="1:7" x14ac:dyDescent="0.25">
      <c r="A46" s="587" t="s">
        <v>44</v>
      </c>
      <c r="B46" s="677"/>
      <c r="C46" s="677"/>
      <c r="D46" s="679"/>
      <c r="E46" s="670" t="s">
        <v>45</v>
      </c>
      <c r="F46" s="677"/>
      <c r="G46" s="677"/>
    </row>
    <row r="47" spans="1:7" ht="12.75" customHeight="1" x14ac:dyDescent="0.25">
      <c r="A47" s="676" t="s">
        <v>162</v>
      </c>
      <c r="B47" s="675">
        <v>0</v>
      </c>
      <c r="C47" s="675">
        <v>0</v>
      </c>
      <c r="D47" s="671"/>
      <c r="E47" s="672" t="s">
        <v>163</v>
      </c>
      <c r="F47" s="675">
        <v>0</v>
      </c>
      <c r="G47" s="675">
        <v>0</v>
      </c>
    </row>
    <row r="48" spans="1:7" ht="12.75" customHeight="1" x14ac:dyDescent="0.25">
      <c r="A48" s="676" t="s">
        <v>164</v>
      </c>
      <c r="B48" s="675">
        <v>0</v>
      </c>
      <c r="C48" s="675">
        <v>0</v>
      </c>
      <c r="D48" s="671"/>
      <c r="E48" s="672" t="s">
        <v>165</v>
      </c>
      <c r="F48" s="675">
        <v>0</v>
      </c>
      <c r="G48" s="675">
        <v>0</v>
      </c>
    </row>
    <row r="49" spans="1:8" ht="15.75" customHeight="1" x14ac:dyDescent="0.25">
      <c r="A49" s="676" t="s">
        <v>166</v>
      </c>
      <c r="B49" s="675">
        <v>50075895.810000002</v>
      </c>
      <c r="C49" s="675">
        <v>69498660.480000004</v>
      </c>
      <c r="D49" s="671"/>
      <c r="E49" s="672" t="s">
        <v>167</v>
      </c>
      <c r="F49" s="675">
        <v>0</v>
      </c>
      <c r="G49" s="675">
        <v>0</v>
      </c>
    </row>
    <row r="50" spans="1:8" ht="12" customHeight="1" x14ac:dyDescent="0.25">
      <c r="A50" s="676" t="s">
        <v>168</v>
      </c>
      <c r="B50" s="675">
        <v>7188295.9699999997</v>
      </c>
      <c r="C50" s="675">
        <v>7699041.1500000004</v>
      </c>
      <c r="D50" s="671"/>
      <c r="E50" s="672" t="s">
        <v>169</v>
      </c>
      <c r="F50" s="675">
        <v>0</v>
      </c>
      <c r="G50" s="675">
        <v>0</v>
      </c>
    </row>
    <row r="51" spans="1:8" ht="25.5" x14ac:dyDescent="0.25">
      <c r="A51" s="676" t="s">
        <v>170</v>
      </c>
      <c r="B51" s="675">
        <v>45535.45</v>
      </c>
      <c r="C51" s="675">
        <v>45535.45</v>
      </c>
      <c r="D51" s="671"/>
      <c r="E51" s="672" t="s">
        <v>171</v>
      </c>
      <c r="F51" s="675">
        <v>0</v>
      </c>
      <c r="G51" s="675">
        <v>0</v>
      </c>
    </row>
    <row r="52" spans="1:8" x14ac:dyDescent="0.25">
      <c r="A52" s="676" t="s">
        <v>172</v>
      </c>
      <c r="B52" s="675">
        <v>-5598430.2199999997</v>
      </c>
      <c r="C52" s="675">
        <v>-5349275.4400000004</v>
      </c>
      <c r="D52" s="673"/>
      <c r="E52" s="672" t="s">
        <v>173</v>
      </c>
      <c r="F52" s="675">
        <v>627142.88</v>
      </c>
      <c r="G52" s="675">
        <v>627142.88</v>
      </c>
    </row>
    <row r="53" spans="1:8" ht="11.25" customHeight="1" x14ac:dyDescent="0.25">
      <c r="A53" s="676" t="s">
        <v>174</v>
      </c>
      <c r="B53" s="675">
        <v>0</v>
      </c>
      <c r="C53" s="675">
        <v>0</v>
      </c>
      <c r="D53" s="673"/>
      <c r="E53" s="670"/>
      <c r="F53" s="677"/>
      <c r="G53" s="677"/>
    </row>
    <row r="54" spans="1:8" ht="19.5" customHeight="1" x14ac:dyDescent="0.25">
      <c r="A54" s="676" t="s">
        <v>175</v>
      </c>
      <c r="B54" s="675">
        <v>0</v>
      </c>
      <c r="C54" s="675">
        <v>0</v>
      </c>
      <c r="D54" s="673"/>
      <c r="E54" s="670" t="s">
        <v>176</v>
      </c>
      <c r="F54" s="643">
        <f>SUM(F46:F52)</f>
        <v>627142.88</v>
      </c>
      <c r="G54" s="643">
        <f>SUM(G46:G52)</f>
        <v>627142.88</v>
      </c>
    </row>
    <row r="55" spans="1:8" ht="13.5" customHeight="1" x14ac:dyDescent="0.25">
      <c r="A55" s="676" t="s">
        <v>177</v>
      </c>
      <c r="B55" s="675">
        <v>0</v>
      </c>
      <c r="C55" s="675">
        <v>0</v>
      </c>
      <c r="D55" s="671"/>
      <c r="E55" s="589"/>
      <c r="F55" s="677"/>
      <c r="G55" s="677"/>
    </row>
    <row r="56" spans="1:8" ht="25.5" x14ac:dyDescent="0.25">
      <c r="A56" s="587" t="s">
        <v>178</v>
      </c>
      <c r="B56" s="643">
        <f>SUM(B47:B55)</f>
        <v>51711297.010000005</v>
      </c>
      <c r="C56" s="643">
        <f>SUM(C47:C55)</f>
        <v>71893961.640000015</v>
      </c>
      <c r="D56" s="671"/>
      <c r="E56" s="670" t="s">
        <v>179</v>
      </c>
      <c r="F56" s="643">
        <f>+F45+F54</f>
        <v>15097521.430000002</v>
      </c>
      <c r="G56" s="643">
        <f>+G45+G54</f>
        <v>49824297.179999992</v>
      </c>
    </row>
    <row r="57" spans="1:8" ht="14.25" customHeight="1" x14ac:dyDescent="0.25">
      <c r="A57" s="676"/>
      <c r="B57" s="677"/>
      <c r="C57" s="677"/>
      <c r="D57" s="673"/>
      <c r="E57" s="670" t="s">
        <v>180</v>
      </c>
      <c r="F57" s="677"/>
      <c r="G57" s="677"/>
    </row>
    <row r="58" spans="1:8" ht="15" customHeight="1" x14ac:dyDescent="0.25">
      <c r="A58" s="587" t="s">
        <v>181</v>
      </c>
      <c r="B58" s="643">
        <f>+B45+B56</f>
        <v>87073792.900000006</v>
      </c>
      <c r="C58" s="643">
        <f>+C45+C56</f>
        <v>112823704.65000001</v>
      </c>
      <c r="D58" s="671"/>
      <c r="E58" s="670" t="s">
        <v>182</v>
      </c>
      <c r="F58" s="643">
        <f>SUM(F59:F61)</f>
        <v>0</v>
      </c>
      <c r="G58" s="643">
        <f>SUM(G59:G61)</f>
        <v>0</v>
      </c>
      <c r="H58" s="404" t="str">
        <f>IF(C58&lt;&gt;'ETCA-I-01'!C31,"ERROR!!!!! ELTOTAL DE ACTIVO, NO CONCUERDA CON LO REPORTADO EN EL ESTADO DE SITUACION FINANCIERA","")</f>
        <v/>
      </c>
    </row>
    <row r="59" spans="1:8" ht="12" customHeight="1" x14ac:dyDescent="0.25">
      <c r="A59" s="676"/>
      <c r="B59" s="680"/>
      <c r="C59" s="680"/>
      <c r="D59" s="671"/>
      <c r="E59" s="672" t="s">
        <v>183</v>
      </c>
      <c r="F59" s="675">
        <v>0</v>
      </c>
      <c r="G59" s="675">
        <v>0</v>
      </c>
      <c r="H59" s="404" t="str">
        <f>IF(B58&lt;&gt;'ETCA-I-01'!B31,"ERROR!!!!! ELTOTAL DE ACTIVO, NO CONCUERDA CON LO REPORTADO EN EL ESTADO DE SITUACION FINANCIERA","")</f>
        <v/>
      </c>
    </row>
    <row r="60" spans="1:8" ht="11.25" customHeight="1" x14ac:dyDescent="0.25">
      <c r="A60" s="676"/>
      <c r="B60" s="680"/>
      <c r="C60" s="680"/>
      <c r="D60" s="671"/>
      <c r="E60" s="672" t="s">
        <v>184</v>
      </c>
      <c r="F60" s="675">
        <v>0</v>
      </c>
      <c r="G60" s="675">
        <v>0</v>
      </c>
    </row>
    <row r="61" spans="1:8" ht="10.5" customHeight="1" x14ac:dyDescent="0.25">
      <c r="A61" s="676"/>
      <c r="B61" s="680"/>
      <c r="C61" s="680"/>
      <c r="D61" s="671"/>
      <c r="E61" s="672" t="s">
        <v>185</v>
      </c>
      <c r="F61" s="675">
        <v>0</v>
      </c>
      <c r="G61" s="675">
        <v>0</v>
      </c>
    </row>
    <row r="62" spans="1:8" ht="25.5" x14ac:dyDescent="0.25">
      <c r="A62" s="676"/>
      <c r="B62" s="680"/>
      <c r="C62" s="680"/>
      <c r="D62" s="671"/>
      <c r="E62" s="670" t="s">
        <v>186</v>
      </c>
      <c r="F62" s="643">
        <f>SUM(F63:F67)</f>
        <v>71976271.469999999</v>
      </c>
      <c r="G62" s="643">
        <f>SUM(G63:G67)</f>
        <v>62999407.469999999</v>
      </c>
    </row>
    <row r="63" spans="1:8" x14ac:dyDescent="0.25">
      <c r="A63" s="676"/>
      <c r="B63" s="680"/>
      <c r="C63" s="680"/>
      <c r="D63" s="671"/>
      <c r="E63" s="672" t="s">
        <v>187</v>
      </c>
      <c r="F63" s="675">
        <v>108828739.70999999</v>
      </c>
      <c r="G63" s="675">
        <v>69788907.519999996</v>
      </c>
    </row>
    <row r="64" spans="1:8" x14ac:dyDescent="0.25">
      <c r="A64" s="676"/>
      <c r="B64" s="680"/>
      <c r="C64" s="680"/>
      <c r="D64" s="671"/>
      <c r="E64" s="672" t="s">
        <v>188</v>
      </c>
      <c r="F64" s="675">
        <v>-36852468.240000002</v>
      </c>
      <c r="G64" s="675">
        <v>-6789500.0499999998</v>
      </c>
    </row>
    <row r="65" spans="1:8" ht="12.75" customHeight="1" x14ac:dyDescent="0.25">
      <c r="A65" s="676"/>
      <c r="B65" s="680"/>
      <c r="C65" s="680"/>
      <c r="D65" s="671"/>
      <c r="E65" s="672" t="s">
        <v>189</v>
      </c>
      <c r="F65" s="675">
        <v>0</v>
      </c>
      <c r="G65" s="675">
        <v>0</v>
      </c>
    </row>
    <row r="66" spans="1:8" ht="12" customHeight="1" x14ac:dyDescent="0.25">
      <c r="A66" s="676"/>
      <c r="B66" s="680"/>
      <c r="C66" s="680"/>
      <c r="D66" s="671"/>
      <c r="E66" s="672" t="s">
        <v>190</v>
      </c>
      <c r="F66" s="675">
        <v>0</v>
      </c>
      <c r="G66" s="675">
        <v>0</v>
      </c>
    </row>
    <row r="67" spans="1:8" ht="17.25" customHeight="1" x14ac:dyDescent="0.25">
      <c r="A67" s="676"/>
      <c r="B67" s="680"/>
      <c r="C67" s="680"/>
      <c r="D67" s="671"/>
      <c r="E67" s="672" t="s">
        <v>191</v>
      </c>
      <c r="F67" s="675">
        <v>0</v>
      </c>
      <c r="G67" s="675">
        <v>0</v>
      </c>
    </row>
    <row r="68" spans="1:8" ht="25.5" x14ac:dyDescent="0.25">
      <c r="A68" s="676"/>
      <c r="B68" s="680"/>
      <c r="C68" s="680"/>
      <c r="D68" s="671"/>
      <c r="E68" s="670" t="s">
        <v>192</v>
      </c>
      <c r="F68" s="643">
        <f>SUM(F69:F70)</f>
        <v>0</v>
      </c>
      <c r="G68" s="643">
        <f>SUM(G69:G70)</f>
        <v>0</v>
      </c>
    </row>
    <row r="69" spans="1:8" x14ac:dyDescent="0.25">
      <c r="A69" s="676"/>
      <c r="B69" s="680"/>
      <c r="C69" s="680"/>
      <c r="D69" s="671"/>
      <c r="E69" s="672" t="s">
        <v>193</v>
      </c>
      <c r="F69" s="675">
        <v>0</v>
      </c>
      <c r="G69" s="675">
        <v>0</v>
      </c>
    </row>
    <row r="70" spans="1:8" ht="14.25" customHeight="1" x14ac:dyDescent="0.25">
      <c r="A70" s="676"/>
      <c r="B70" s="680"/>
      <c r="C70" s="680"/>
      <c r="D70" s="671"/>
      <c r="E70" s="672" t="s">
        <v>194</v>
      </c>
      <c r="F70" s="675">
        <v>0</v>
      </c>
      <c r="G70" s="675">
        <v>0</v>
      </c>
    </row>
    <row r="71" spans="1:8" ht="15" customHeight="1" x14ac:dyDescent="0.25">
      <c r="A71" s="676"/>
      <c r="B71" s="680"/>
      <c r="C71" s="680"/>
      <c r="D71" s="671"/>
      <c r="E71" s="670" t="s">
        <v>195</v>
      </c>
      <c r="F71" s="643">
        <f>+F58+F62+F68</f>
        <v>71976271.469999999</v>
      </c>
      <c r="G71" s="643">
        <f>+G58+G62+G68</f>
        <v>62999407.469999999</v>
      </c>
    </row>
    <row r="72" spans="1:8" ht="19.5" customHeight="1" thickBot="1" x14ac:dyDescent="0.3">
      <c r="A72" s="598"/>
      <c r="B72" s="667"/>
      <c r="C72" s="667"/>
      <c r="D72" s="668"/>
      <c r="E72" s="599" t="s">
        <v>196</v>
      </c>
      <c r="F72" s="729">
        <f>+F56+F71</f>
        <v>87073792.900000006</v>
      </c>
      <c r="G72" s="681">
        <f>+G56+G71</f>
        <v>112823704.64999999</v>
      </c>
      <c r="H72" s="404" t="str">
        <f>IF((G72-'ETCA-I-01'!G50)&gt;0.9,"ERROR!!!!! ELTOTAL DE DEL PATRIMONIO Y HACIENDA PUBLICA, NO CONCUERDA CON LO REPORTADO EN EL ESTADO DE SITUACION FINANCIERA","")</f>
        <v/>
      </c>
    </row>
    <row r="73" spans="1:8" x14ac:dyDescent="0.25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tabColor rgb="FFFF6699"/>
  </sheetPr>
  <dimension ref="A1:I37"/>
  <sheetViews>
    <sheetView zoomScaleNormal="100" zoomScaleSheetLayoutView="90" workbookViewId="0">
      <selection activeCell="B11" sqref="B11"/>
    </sheetView>
  </sheetViews>
  <sheetFormatPr baseColWidth="10" defaultColWidth="11.28515625" defaultRowHeight="16.5" x14ac:dyDescent="0.3"/>
  <cols>
    <col min="1" max="1" width="4.85546875" style="117" customWidth="1"/>
    <col min="2" max="2" width="41" style="99" customWidth="1"/>
    <col min="3" max="4" width="25.7109375" style="99" customWidth="1"/>
    <col min="5" max="16384" width="11.28515625" style="99"/>
  </cols>
  <sheetData>
    <row r="1" spans="1:6" x14ac:dyDescent="0.3">
      <c r="A1" s="339"/>
      <c r="B1" s="1285" t="str">
        <f>'ETCA-I-01'!A1</f>
        <v xml:space="preserve">Nombre de la Entidad </v>
      </c>
      <c r="C1" s="1285"/>
      <c r="D1" s="1285"/>
    </row>
    <row r="2" spans="1:6" x14ac:dyDescent="0.3">
      <c r="A2" s="99"/>
      <c r="B2" s="1289" t="s">
        <v>789</v>
      </c>
      <c r="C2" s="1289"/>
      <c r="D2" s="1289"/>
      <c r="F2" s="316"/>
    </row>
    <row r="3" spans="1:6" x14ac:dyDescent="0.3">
      <c r="B3" s="1067" t="str">
        <f>'ETCA-I-03'!A3</f>
        <v>Del 01 de Enero al 31 de Diciembre de 2020</v>
      </c>
      <c r="C3" s="1067"/>
      <c r="D3" s="1067"/>
    </row>
    <row r="4" spans="1:6" x14ac:dyDescent="0.3">
      <c r="A4" s="774"/>
      <c r="B4" s="1301" t="s">
        <v>1026</v>
      </c>
      <c r="C4" s="1301"/>
      <c r="D4" s="232"/>
    </row>
    <row r="5" spans="1:6" ht="6.75" customHeight="1" thickBot="1" x14ac:dyDescent="0.35"/>
    <row r="6" spans="1:6" s="197" customFormat="1" ht="27.95" customHeight="1" x14ac:dyDescent="0.25">
      <c r="A6" s="1290" t="s">
        <v>778</v>
      </c>
      <c r="B6" s="1291"/>
      <c r="C6" s="1297" t="s">
        <v>434</v>
      </c>
      <c r="D6" s="1299" t="s">
        <v>661</v>
      </c>
    </row>
    <row r="7" spans="1:6" s="197" customFormat="1" ht="4.5" customHeight="1" thickBot="1" x14ac:dyDescent="0.3">
      <c r="A7" s="1292"/>
      <c r="B7" s="1293"/>
      <c r="C7" s="1298"/>
      <c r="D7" s="1300"/>
    </row>
    <row r="8" spans="1:6" s="197" customFormat="1" ht="21" customHeight="1" x14ac:dyDescent="0.25">
      <c r="A8" s="1294" t="s">
        <v>784</v>
      </c>
      <c r="B8" s="1295"/>
      <c r="C8" s="1295"/>
      <c r="D8" s="1296"/>
    </row>
    <row r="9" spans="1:6" s="197" customFormat="1" ht="18" customHeight="1" x14ac:dyDescent="0.25">
      <c r="A9" s="323">
        <v>1</v>
      </c>
      <c r="B9" s="324"/>
      <c r="C9" s="340"/>
      <c r="D9" s="341"/>
    </row>
    <row r="10" spans="1:6" s="197" customFormat="1" ht="18" customHeight="1" x14ac:dyDescent="0.25">
      <c r="A10" s="323">
        <v>2</v>
      </c>
      <c r="B10" s="324"/>
      <c r="C10" s="340"/>
      <c r="D10" s="341"/>
    </row>
    <row r="11" spans="1:6" s="197" customFormat="1" ht="18" customHeight="1" x14ac:dyDescent="0.25">
      <c r="A11" s="323">
        <v>3</v>
      </c>
      <c r="B11" s="989" t="s">
        <v>1913</v>
      </c>
      <c r="C11" s="340"/>
      <c r="D11" s="341"/>
    </row>
    <row r="12" spans="1:6" s="197" customFormat="1" ht="18" customHeight="1" x14ac:dyDescent="0.25">
      <c r="A12" s="323">
        <v>4</v>
      </c>
      <c r="B12" s="324"/>
      <c r="C12" s="340"/>
      <c r="D12" s="341"/>
    </row>
    <row r="13" spans="1:6" s="197" customFormat="1" ht="18" customHeight="1" x14ac:dyDescent="0.25">
      <c r="A13" s="323">
        <v>5</v>
      </c>
      <c r="B13" s="324"/>
      <c r="C13" s="340"/>
      <c r="D13" s="341"/>
    </row>
    <row r="14" spans="1:6" s="197" customFormat="1" ht="18" customHeight="1" x14ac:dyDescent="0.25">
      <c r="A14" s="323">
        <v>6</v>
      </c>
      <c r="B14" s="324"/>
      <c r="C14" s="340"/>
      <c r="D14" s="341"/>
    </row>
    <row r="15" spans="1:6" s="197" customFormat="1" ht="18" customHeight="1" x14ac:dyDescent="0.25">
      <c r="A15" s="323">
        <v>7</v>
      </c>
      <c r="B15" s="324"/>
      <c r="C15" s="340"/>
      <c r="D15" s="341"/>
    </row>
    <row r="16" spans="1:6" s="197" customFormat="1" ht="18" customHeight="1" x14ac:dyDescent="0.25">
      <c r="A16" s="323">
        <v>8</v>
      </c>
      <c r="B16" s="324"/>
      <c r="C16" s="340"/>
      <c r="D16" s="341"/>
    </row>
    <row r="17" spans="1:4" s="197" customFormat="1" ht="18" customHeight="1" x14ac:dyDescent="0.25">
      <c r="A17" s="323">
        <v>9</v>
      </c>
      <c r="B17" s="324"/>
      <c r="C17" s="340"/>
      <c r="D17" s="341"/>
    </row>
    <row r="18" spans="1:4" s="197" customFormat="1" ht="18" customHeight="1" x14ac:dyDescent="0.25">
      <c r="A18" s="323">
        <v>10</v>
      </c>
      <c r="B18" s="324"/>
      <c r="C18" s="340"/>
      <c r="D18" s="341"/>
    </row>
    <row r="19" spans="1:4" s="197" customFormat="1" ht="18" customHeight="1" x14ac:dyDescent="0.25">
      <c r="A19" s="323"/>
      <c r="B19" s="328" t="s">
        <v>790</v>
      </c>
      <c r="C19" s="334">
        <f>SUM(C9:C18)</f>
        <v>0</v>
      </c>
      <c r="D19" s="336">
        <f>SUM(D9:D18)</f>
        <v>0</v>
      </c>
    </row>
    <row r="20" spans="1:4" s="197" customFormat="1" ht="21" customHeight="1" x14ac:dyDescent="0.25">
      <c r="A20" s="1286" t="s">
        <v>786</v>
      </c>
      <c r="B20" s="1287"/>
      <c r="C20" s="1287"/>
      <c r="D20" s="1288"/>
    </row>
    <row r="21" spans="1:4" s="197" customFormat="1" ht="18" customHeight="1" x14ac:dyDescent="0.25">
      <c r="A21" s="323">
        <v>1</v>
      </c>
      <c r="B21" s="324"/>
      <c r="C21" s="340"/>
      <c r="D21" s="341"/>
    </row>
    <row r="22" spans="1:4" s="197" customFormat="1" ht="18" customHeight="1" x14ac:dyDescent="0.25">
      <c r="A22" s="323">
        <v>2</v>
      </c>
      <c r="B22" s="324"/>
      <c r="C22" s="340"/>
      <c r="D22" s="341"/>
    </row>
    <row r="23" spans="1:4" s="197" customFormat="1" ht="18" customHeight="1" x14ac:dyDescent="0.25">
      <c r="A23" s="323">
        <v>3</v>
      </c>
      <c r="B23" s="324"/>
      <c r="C23" s="340"/>
      <c r="D23" s="341"/>
    </row>
    <row r="24" spans="1:4" s="197" customFormat="1" ht="18" customHeight="1" x14ac:dyDescent="0.25">
      <c r="A24" s="323">
        <v>4</v>
      </c>
      <c r="B24" s="324"/>
      <c r="C24" s="340"/>
      <c r="D24" s="341"/>
    </row>
    <row r="25" spans="1:4" s="197" customFormat="1" ht="18" customHeight="1" x14ac:dyDescent="0.25">
      <c r="A25" s="323">
        <v>5</v>
      </c>
      <c r="B25" s="324"/>
      <c r="C25" s="340"/>
      <c r="D25" s="341"/>
    </row>
    <row r="26" spans="1:4" s="197" customFormat="1" ht="18" customHeight="1" x14ac:dyDescent="0.25">
      <c r="A26" s="323">
        <v>6</v>
      </c>
      <c r="B26" s="324"/>
      <c r="C26" s="340"/>
      <c r="D26" s="341"/>
    </row>
    <row r="27" spans="1:4" s="197" customFormat="1" ht="18" customHeight="1" x14ac:dyDescent="0.25">
      <c r="A27" s="323">
        <v>7</v>
      </c>
      <c r="B27" s="324"/>
      <c r="C27" s="340"/>
      <c r="D27" s="341"/>
    </row>
    <row r="28" spans="1:4" s="197" customFormat="1" ht="18" customHeight="1" x14ac:dyDescent="0.25">
      <c r="A28" s="323">
        <v>8</v>
      </c>
      <c r="B28" s="324"/>
      <c r="C28" s="340"/>
      <c r="D28" s="341"/>
    </row>
    <row r="29" spans="1:4" s="197" customFormat="1" ht="18" customHeight="1" x14ac:dyDescent="0.25">
      <c r="A29" s="323">
        <v>9</v>
      </c>
      <c r="B29" s="324"/>
      <c r="C29" s="340"/>
      <c r="D29" s="341"/>
    </row>
    <row r="30" spans="1:4" s="197" customFormat="1" ht="18" customHeight="1" x14ac:dyDescent="0.25">
      <c r="A30" s="323">
        <v>10</v>
      </c>
      <c r="B30" s="324"/>
      <c r="C30" s="340" t="s">
        <v>244</v>
      </c>
      <c r="D30" s="341"/>
    </row>
    <row r="31" spans="1:4" s="330" customFormat="1" ht="18" customHeight="1" thickBot="1" x14ac:dyDescent="0.35">
      <c r="A31" s="323"/>
      <c r="B31" s="329" t="s">
        <v>791</v>
      </c>
      <c r="C31" s="334">
        <f>SUM(C21:C30)</f>
        <v>0</v>
      </c>
      <c r="D31" s="336">
        <f>SUM(D21:D30)</f>
        <v>0</v>
      </c>
    </row>
    <row r="32" spans="1:4" ht="27.95" customHeight="1" thickBot="1" x14ac:dyDescent="0.35">
      <c r="A32" s="331"/>
      <c r="B32" s="332" t="s">
        <v>788</v>
      </c>
      <c r="C32" s="337">
        <f>SUM(C31,C19)</f>
        <v>0</v>
      </c>
      <c r="D32" s="342">
        <f>SUM(D31,D19)</f>
        <v>0</v>
      </c>
    </row>
    <row r="33" spans="1:9" s="493" customFormat="1" ht="18" customHeight="1" x14ac:dyDescent="0.3">
      <c r="A33" s="424" t="s">
        <v>81</v>
      </c>
      <c r="B33" s="99"/>
      <c r="C33" s="99"/>
      <c r="D33" s="99"/>
      <c r="E33" s="99"/>
    </row>
    <row r="34" spans="1:9" s="493" customFormat="1" ht="18" customHeight="1" x14ac:dyDescent="0.3">
      <c r="A34" s="46"/>
      <c r="B34" s="99"/>
      <c r="C34" s="99"/>
      <c r="D34" s="99"/>
      <c r="E34" s="99"/>
    </row>
    <row r="35" spans="1:9" s="493" customFormat="1" ht="18" customHeight="1" x14ac:dyDescent="0.3">
      <c r="A35" s="46"/>
      <c r="B35" s="99"/>
      <c r="C35" s="99"/>
      <c r="D35" s="99"/>
      <c r="E35" s="99"/>
    </row>
    <row r="36" spans="1:9" s="494" customFormat="1" ht="17.100000000000001" customHeight="1" x14ac:dyDescent="0.3">
      <c r="A36" s="490"/>
      <c r="B36" s="491"/>
      <c r="C36" s="492"/>
      <c r="D36" s="492"/>
    </row>
    <row r="37" spans="1:9" ht="17.100000000000001" customHeight="1" x14ac:dyDescent="0.3">
      <c r="A37" s="46"/>
      <c r="I37" s="333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6699"/>
    <pageSetUpPr fitToPage="1"/>
  </sheetPr>
  <dimension ref="A1:H44"/>
  <sheetViews>
    <sheetView zoomScaleNormal="100" zoomScaleSheetLayoutView="100" workbookViewId="0">
      <selection activeCell="F22" sqref="F22"/>
    </sheetView>
  </sheetViews>
  <sheetFormatPr baseColWidth="10" defaultColWidth="11.28515625" defaultRowHeight="15" x14ac:dyDescent="0.25"/>
  <cols>
    <col min="1" max="1" width="47.7109375" style="353" bestFit="1" customWidth="1"/>
    <col min="2" max="2" width="11.28515625" style="343"/>
    <col min="3" max="3" width="12.28515625" style="343" customWidth="1"/>
    <col min="4" max="16384" width="11.28515625" style="343"/>
  </cols>
  <sheetData>
    <row r="1" spans="1:7" ht="16.5" customHeight="1" x14ac:dyDescent="0.25">
      <c r="A1" s="1302" t="str">
        <f>'ETCA-I-01'!A1:G1</f>
        <v xml:space="preserve">Nombre de la Entidad </v>
      </c>
      <c r="B1" s="1302"/>
      <c r="C1" s="1302"/>
      <c r="D1" s="1302"/>
      <c r="E1" s="1302"/>
      <c r="F1" s="1302"/>
      <c r="G1" s="1302"/>
    </row>
    <row r="2" spans="1:7" ht="16.5" customHeight="1" x14ac:dyDescent="0.25">
      <c r="A2" s="1302" t="s">
        <v>792</v>
      </c>
      <c r="B2" s="1302"/>
      <c r="C2" s="1302"/>
      <c r="D2" s="1302"/>
      <c r="E2" s="1302"/>
      <c r="F2" s="1302"/>
      <c r="G2" s="1302"/>
    </row>
    <row r="3" spans="1:7" ht="16.5" x14ac:dyDescent="0.25">
      <c r="A3" s="1303" t="str">
        <f>'ETCA-I-03'!A3:D3</f>
        <v>Del 01 de Enero al 31 de Diciembre de 2020</v>
      </c>
      <c r="B3" s="1303"/>
      <c r="C3" s="1303"/>
      <c r="D3" s="1303"/>
      <c r="E3" s="1303"/>
      <c r="F3" s="1303"/>
      <c r="G3" s="1303"/>
    </row>
    <row r="4" spans="1:7" ht="17.25" thickBot="1" x14ac:dyDescent="0.3">
      <c r="A4" s="344"/>
      <c r="B4" s="1304" t="s">
        <v>793</v>
      </c>
      <c r="C4" s="1304"/>
      <c r="D4" s="1304"/>
      <c r="E4" s="159"/>
      <c r="F4" s="47"/>
      <c r="G4" s="499"/>
    </row>
    <row r="5" spans="1:7" ht="38.25" x14ac:dyDescent="0.25">
      <c r="A5" s="1232" t="s">
        <v>246</v>
      </c>
      <c r="B5" s="194" t="s">
        <v>502</v>
      </c>
      <c r="C5" s="194" t="s">
        <v>432</v>
      </c>
      <c r="D5" s="194" t="s">
        <v>503</v>
      </c>
      <c r="E5" s="195" t="s">
        <v>794</v>
      </c>
      <c r="F5" s="195" t="s">
        <v>795</v>
      </c>
      <c r="G5" s="194" t="s">
        <v>506</v>
      </c>
    </row>
    <row r="6" spans="1:7" ht="15.75" thickBot="1" x14ac:dyDescent="0.3">
      <c r="A6" s="1233"/>
      <c r="B6" s="284" t="s">
        <v>412</v>
      </c>
      <c r="C6" s="284" t="s">
        <v>413</v>
      </c>
      <c r="D6" s="284" t="s">
        <v>507</v>
      </c>
      <c r="E6" s="345" t="s">
        <v>415</v>
      </c>
      <c r="F6" s="345" t="s">
        <v>416</v>
      </c>
      <c r="G6" s="284" t="s">
        <v>508</v>
      </c>
    </row>
    <row r="7" spans="1:7" ht="16.5" x14ac:dyDescent="0.25">
      <c r="A7" s="354"/>
      <c r="B7" s="346"/>
      <c r="C7" s="346"/>
      <c r="D7" s="346"/>
      <c r="E7" s="346"/>
      <c r="F7" s="346"/>
      <c r="G7" s="346"/>
    </row>
    <row r="8" spans="1:7" s="349" customFormat="1" x14ac:dyDescent="0.25">
      <c r="A8" s="347" t="s">
        <v>796</v>
      </c>
      <c r="B8" s="348"/>
      <c r="C8" s="348"/>
      <c r="D8" s="348"/>
      <c r="E8" s="348"/>
      <c r="F8" s="348"/>
      <c r="G8" s="348"/>
    </row>
    <row r="9" spans="1:7" s="351" customFormat="1" x14ac:dyDescent="0.25">
      <c r="A9" s="350" t="s">
        <v>923</v>
      </c>
      <c r="B9" s="427">
        <f>B11+B12</f>
        <v>0</v>
      </c>
      <c r="C9" s="427">
        <f>C11+C12</f>
        <v>0</v>
      </c>
      <c r="D9" s="427">
        <f>SUM(B9+C9)</f>
        <v>0</v>
      </c>
      <c r="E9" s="427">
        <f>E11+E12</f>
        <v>0</v>
      </c>
      <c r="F9" s="427">
        <f>F11+F12</f>
        <v>0</v>
      </c>
      <c r="G9" s="427">
        <f>SUM(D9-E9)</f>
        <v>0</v>
      </c>
    </row>
    <row r="10" spans="1:7" s="352" customFormat="1" x14ac:dyDescent="0.25">
      <c r="A10" s="355"/>
      <c r="B10" s="428"/>
      <c r="C10" s="428"/>
      <c r="D10" s="428"/>
      <c r="E10" s="428"/>
      <c r="F10" s="428"/>
      <c r="G10" s="429"/>
    </row>
    <row r="11" spans="1:7" s="352" customFormat="1" x14ac:dyDescent="0.25">
      <c r="A11" s="355" t="s">
        <v>797</v>
      </c>
      <c r="B11" s="428"/>
      <c r="C11" s="428"/>
      <c r="D11" s="429">
        <f>B11+C11</f>
        <v>0</v>
      </c>
      <c r="E11" s="428"/>
      <c r="F11" s="428"/>
      <c r="G11" s="429">
        <f>D11-E11</f>
        <v>0</v>
      </c>
    </row>
    <row r="12" spans="1:7" s="352" customFormat="1" x14ac:dyDescent="0.25">
      <c r="A12" s="355" t="s">
        <v>798</v>
      </c>
      <c r="B12" s="428"/>
      <c r="C12" s="428"/>
      <c r="D12" s="429">
        <f>B12+C12</f>
        <v>0</v>
      </c>
      <c r="E12" s="428"/>
      <c r="F12" s="428"/>
      <c r="G12" s="429">
        <f>D12-E12</f>
        <v>0</v>
      </c>
    </row>
    <row r="13" spans="1:7" s="351" customFormat="1" x14ac:dyDescent="0.25">
      <c r="A13" s="350" t="s">
        <v>799</v>
      </c>
      <c r="B13" s="427">
        <f t="shared" ref="B13:G13" si="0">SUM(B14:B21)</f>
        <v>289232159</v>
      </c>
      <c r="C13" s="427">
        <f t="shared" si="0"/>
        <v>91718724.019999996</v>
      </c>
      <c r="D13" s="427">
        <f t="shared" si="0"/>
        <v>380950883.01999998</v>
      </c>
      <c r="E13" s="427">
        <f t="shared" si="0"/>
        <v>214697402.65000001</v>
      </c>
      <c r="F13" s="427">
        <f t="shared" si="0"/>
        <v>203886919.09999999</v>
      </c>
      <c r="G13" s="427">
        <f t="shared" si="0"/>
        <v>166253480.36999997</v>
      </c>
    </row>
    <row r="14" spans="1:7" s="352" customFormat="1" x14ac:dyDescent="0.25">
      <c r="A14" s="355" t="s">
        <v>800</v>
      </c>
      <c r="B14" s="428"/>
      <c r="C14" s="428"/>
      <c r="D14" s="429">
        <f t="shared" ref="D14:D21" si="1">B14+C14</f>
        <v>0</v>
      </c>
      <c r="E14" s="428"/>
      <c r="F14" s="428"/>
      <c r="G14" s="429">
        <f>D14-E14</f>
        <v>0</v>
      </c>
    </row>
    <row r="15" spans="1:7" s="352" customFormat="1" x14ac:dyDescent="0.25">
      <c r="A15" s="355" t="s">
        <v>801</v>
      </c>
      <c r="B15" s="428"/>
      <c r="C15" s="428"/>
      <c r="D15" s="429">
        <f t="shared" si="1"/>
        <v>0</v>
      </c>
      <c r="E15" s="428"/>
      <c r="F15" s="428"/>
      <c r="G15" s="429">
        <f t="shared" ref="G15:G38" si="2">D15-E15</f>
        <v>0</v>
      </c>
    </row>
    <row r="16" spans="1:7" s="352" customFormat="1" x14ac:dyDescent="0.25">
      <c r="A16" s="355" t="s">
        <v>802</v>
      </c>
      <c r="B16" s="428"/>
      <c r="C16" s="428"/>
      <c r="D16" s="429">
        <f t="shared" si="1"/>
        <v>0</v>
      </c>
      <c r="E16" s="428"/>
      <c r="F16" s="428"/>
      <c r="G16" s="429">
        <f t="shared" si="2"/>
        <v>0</v>
      </c>
    </row>
    <row r="17" spans="1:7" s="352" customFormat="1" x14ac:dyDescent="0.25">
      <c r="A17" s="355" t="s">
        <v>803</v>
      </c>
      <c r="B17" s="428"/>
      <c r="C17" s="428"/>
      <c r="D17" s="429">
        <f t="shared" si="1"/>
        <v>0</v>
      </c>
      <c r="E17" s="428"/>
      <c r="F17" s="428"/>
      <c r="G17" s="429">
        <f t="shared" si="2"/>
        <v>0</v>
      </c>
    </row>
    <row r="18" spans="1:7" s="352" customFormat="1" x14ac:dyDescent="0.25">
      <c r="A18" s="355" t="s">
        <v>804</v>
      </c>
      <c r="B18" s="428"/>
      <c r="C18" s="428"/>
      <c r="D18" s="429">
        <f t="shared" si="1"/>
        <v>0</v>
      </c>
      <c r="E18" s="428"/>
      <c r="F18" s="428"/>
      <c r="G18" s="429">
        <f t="shared" si="2"/>
        <v>0</v>
      </c>
    </row>
    <row r="19" spans="1:7" s="352" customFormat="1" ht="27" x14ac:dyDescent="0.25">
      <c r="A19" s="355" t="s">
        <v>805</v>
      </c>
      <c r="B19" s="428"/>
      <c r="C19" s="428"/>
      <c r="D19" s="429">
        <f t="shared" si="1"/>
        <v>0</v>
      </c>
      <c r="E19" s="428"/>
      <c r="F19" s="428"/>
      <c r="G19" s="429">
        <f t="shared" si="2"/>
        <v>0</v>
      </c>
    </row>
    <row r="20" spans="1:7" s="352" customFormat="1" x14ac:dyDescent="0.25">
      <c r="A20" s="355" t="s">
        <v>806</v>
      </c>
      <c r="B20" s="428"/>
      <c r="C20" s="428"/>
      <c r="D20" s="429">
        <f t="shared" si="1"/>
        <v>0</v>
      </c>
      <c r="E20" s="428"/>
      <c r="F20" s="428"/>
      <c r="G20" s="429">
        <f t="shared" si="2"/>
        <v>0</v>
      </c>
    </row>
    <row r="21" spans="1:7" s="352" customFormat="1" x14ac:dyDescent="0.25">
      <c r="A21" s="355" t="s">
        <v>807</v>
      </c>
      <c r="B21" s="428">
        <f>+'ETCA-II-13'!C257</f>
        <v>289232159</v>
      </c>
      <c r="C21" s="428">
        <f>+'ETCA-II-13'!D257</f>
        <v>91718724.019999996</v>
      </c>
      <c r="D21" s="429">
        <f t="shared" si="1"/>
        <v>380950883.01999998</v>
      </c>
      <c r="E21" s="428">
        <f>+'ETCA-II-13'!F257</f>
        <v>214697402.65000001</v>
      </c>
      <c r="F21" s="428">
        <f>+'ETCA-II-13'!G257</f>
        <v>203886919.09999999</v>
      </c>
      <c r="G21" s="429">
        <f t="shared" si="2"/>
        <v>166253480.36999997</v>
      </c>
    </row>
    <row r="22" spans="1:7" s="351" customFormat="1" x14ac:dyDescent="0.25">
      <c r="A22" s="350" t="s">
        <v>808</v>
      </c>
      <c r="B22" s="427">
        <f t="shared" ref="B22:G22" si="3">SUM(B23:B25)</f>
        <v>0</v>
      </c>
      <c r="C22" s="427">
        <f t="shared" si="3"/>
        <v>0</v>
      </c>
      <c r="D22" s="427">
        <f t="shared" si="3"/>
        <v>0</v>
      </c>
      <c r="E22" s="427">
        <f t="shared" si="3"/>
        <v>0</v>
      </c>
      <c r="F22" s="427">
        <f t="shared" si="3"/>
        <v>0</v>
      </c>
      <c r="G22" s="427">
        <f t="shared" si="3"/>
        <v>0</v>
      </c>
    </row>
    <row r="23" spans="1:7" s="352" customFormat="1" ht="27" x14ac:dyDescent="0.25">
      <c r="A23" s="355" t="s">
        <v>809</v>
      </c>
      <c r="B23" s="428"/>
      <c r="C23" s="428"/>
      <c r="D23" s="429">
        <f>B23+C23</f>
        <v>0</v>
      </c>
      <c r="E23" s="428"/>
      <c r="F23" s="428"/>
      <c r="G23" s="429">
        <f t="shared" si="2"/>
        <v>0</v>
      </c>
    </row>
    <row r="24" spans="1:7" s="352" customFormat="1" x14ac:dyDescent="0.25">
      <c r="A24" s="355" t="s">
        <v>810</v>
      </c>
      <c r="B24" s="428"/>
      <c r="C24" s="428"/>
      <c r="D24" s="429">
        <f>B24+C24</f>
        <v>0</v>
      </c>
      <c r="E24" s="428"/>
      <c r="F24" s="428"/>
      <c r="G24" s="429">
        <f t="shared" si="2"/>
        <v>0</v>
      </c>
    </row>
    <row r="25" spans="1:7" s="352" customFormat="1" x14ac:dyDescent="0.25">
      <c r="A25" s="355" t="s">
        <v>811</v>
      </c>
      <c r="B25" s="428"/>
      <c r="C25" s="428"/>
      <c r="D25" s="429">
        <f>B25+C25</f>
        <v>0</v>
      </c>
      <c r="E25" s="428"/>
      <c r="F25" s="428"/>
      <c r="G25" s="429">
        <f t="shared" si="2"/>
        <v>0</v>
      </c>
    </row>
    <row r="26" spans="1:7" s="351" customFormat="1" x14ac:dyDescent="0.25">
      <c r="A26" s="350" t="s">
        <v>812</v>
      </c>
      <c r="B26" s="427">
        <f>B27+B28</f>
        <v>0</v>
      </c>
      <c r="C26" s="427">
        <f>C27+C28</f>
        <v>0</v>
      </c>
      <c r="D26" s="427">
        <f>SUM(D27:D28)</f>
        <v>0</v>
      </c>
      <c r="E26" s="427">
        <f>E27+E28</f>
        <v>0</v>
      </c>
      <c r="F26" s="427">
        <f>F27+F28</f>
        <v>0</v>
      </c>
      <c r="G26" s="427">
        <f>SUM(G27:G28)</f>
        <v>0</v>
      </c>
    </row>
    <row r="27" spans="1:7" s="352" customFormat="1" x14ac:dyDescent="0.25">
      <c r="A27" s="355" t="s">
        <v>813</v>
      </c>
      <c r="B27" s="428"/>
      <c r="C27" s="428"/>
      <c r="D27" s="429">
        <f>B27+C27</f>
        <v>0</v>
      </c>
      <c r="E27" s="428"/>
      <c r="F27" s="428"/>
      <c r="G27" s="429">
        <f t="shared" si="2"/>
        <v>0</v>
      </c>
    </row>
    <row r="28" spans="1:7" s="352" customFormat="1" x14ac:dyDescent="0.25">
      <c r="A28" s="355" t="s">
        <v>814</v>
      </c>
      <c r="B28" s="428"/>
      <c r="C28" s="428"/>
      <c r="D28" s="429">
        <f>B28+C28</f>
        <v>0</v>
      </c>
      <c r="E28" s="428"/>
      <c r="F28" s="428"/>
      <c r="G28" s="429">
        <f t="shared" si="2"/>
        <v>0</v>
      </c>
    </row>
    <row r="29" spans="1:7" s="351" customFormat="1" x14ac:dyDescent="0.25">
      <c r="A29" s="350" t="s">
        <v>815</v>
      </c>
      <c r="B29" s="427">
        <f>B30+B31+B32+B33</f>
        <v>0</v>
      </c>
      <c r="C29" s="427">
        <f>C30+C31+C32+C33</f>
        <v>0</v>
      </c>
      <c r="D29" s="427">
        <f>SUM(D30:D33)</f>
        <v>0</v>
      </c>
      <c r="E29" s="427">
        <f>E30+E31+E32+E33</f>
        <v>0</v>
      </c>
      <c r="F29" s="427">
        <f>F30+F31+F32+F33</f>
        <v>0</v>
      </c>
      <c r="G29" s="427">
        <f>SUM(G30:G33)</f>
        <v>0</v>
      </c>
    </row>
    <row r="30" spans="1:7" s="352" customFormat="1" x14ac:dyDescent="0.25">
      <c r="A30" s="355" t="s">
        <v>219</v>
      </c>
      <c r="B30" s="428"/>
      <c r="C30" s="428"/>
      <c r="D30" s="429">
        <f>B30+C30</f>
        <v>0</v>
      </c>
      <c r="E30" s="428"/>
      <c r="F30" s="428"/>
      <c r="G30" s="429">
        <f t="shared" si="2"/>
        <v>0</v>
      </c>
    </row>
    <row r="31" spans="1:7" s="352" customFormat="1" x14ac:dyDescent="0.25">
      <c r="A31" s="355" t="s">
        <v>816</v>
      </c>
      <c r="B31" s="428"/>
      <c r="C31" s="428"/>
      <c r="D31" s="429">
        <f>B31+C31</f>
        <v>0</v>
      </c>
      <c r="E31" s="428"/>
      <c r="F31" s="428"/>
      <c r="G31" s="429">
        <f t="shared" si="2"/>
        <v>0</v>
      </c>
    </row>
    <row r="32" spans="1:7" s="352" customFormat="1" x14ac:dyDescent="0.25">
      <c r="A32" s="355" t="s">
        <v>817</v>
      </c>
      <c r="B32" s="428"/>
      <c r="C32" s="428"/>
      <c r="D32" s="429">
        <f>B32+C32</f>
        <v>0</v>
      </c>
      <c r="E32" s="428"/>
      <c r="F32" s="428"/>
      <c r="G32" s="429">
        <f t="shared" si="2"/>
        <v>0</v>
      </c>
    </row>
    <row r="33" spans="1:8" s="352" customFormat="1" x14ac:dyDescent="0.25">
      <c r="A33" s="355" t="s">
        <v>818</v>
      </c>
      <c r="B33" s="428"/>
      <c r="C33" s="428"/>
      <c r="D33" s="429">
        <f>B33+C33</f>
        <v>0</v>
      </c>
      <c r="E33" s="428"/>
      <c r="F33" s="428"/>
      <c r="G33" s="429">
        <f t="shared" si="2"/>
        <v>0</v>
      </c>
    </row>
    <row r="34" spans="1:8" s="351" customFormat="1" x14ac:dyDescent="0.25">
      <c r="A34" s="350" t="s">
        <v>819</v>
      </c>
      <c r="B34" s="427">
        <f t="shared" ref="B34:G34" si="4">B35</f>
        <v>0</v>
      </c>
      <c r="C34" s="427">
        <f t="shared" si="4"/>
        <v>0</v>
      </c>
      <c r="D34" s="427">
        <f t="shared" si="4"/>
        <v>0</v>
      </c>
      <c r="E34" s="427">
        <f t="shared" si="4"/>
        <v>0</v>
      </c>
      <c r="F34" s="427">
        <f t="shared" si="4"/>
        <v>0</v>
      </c>
      <c r="G34" s="427">
        <f t="shared" si="4"/>
        <v>0</v>
      </c>
    </row>
    <row r="35" spans="1:8" s="352" customFormat="1" x14ac:dyDescent="0.25">
      <c r="A35" s="355" t="s">
        <v>820</v>
      </c>
      <c r="B35" s="428"/>
      <c r="C35" s="428"/>
      <c r="D35" s="429">
        <f>B35+C35</f>
        <v>0</v>
      </c>
      <c r="E35" s="428"/>
      <c r="F35" s="428"/>
      <c r="G35" s="429">
        <f t="shared" si="2"/>
        <v>0</v>
      </c>
    </row>
    <row r="36" spans="1:8" s="351" customFormat="1" x14ac:dyDescent="0.25">
      <c r="A36" s="350" t="s">
        <v>821</v>
      </c>
      <c r="B36" s="430"/>
      <c r="C36" s="430"/>
      <c r="D36" s="427">
        <f>B36+C36</f>
        <v>0</v>
      </c>
      <c r="E36" s="430"/>
      <c r="F36" s="430"/>
      <c r="G36" s="427">
        <f t="shared" si="2"/>
        <v>0</v>
      </c>
    </row>
    <row r="37" spans="1:8" s="351" customFormat="1" ht="27" x14ac:dyDescent="0.25">
      <c r="A37" s="350" t="s">
        <v>822</v>
      </c>
      <c r="B37" s="430"/>
      <c r="C37" s="430"/>
      <c r="D37" s="427">
        <f>B37+C37</f>
        <v>0</v>
      </c>
      <c r="E37" s="430"/>
      <c r="F37" s="430"/>
      <c r="G37" s="427">
        <f t="shared" si="2"/>
        <v>0</v>
      </c>
    </row>
    <row r="38" spans="1:8" s="351" customFormat="1" ht="15.75" thickBot="1" x14ac:dyDescent="0.3">
      <c r="A38" s="350" t="s">
        <v>823</v>
      </c>
      <c r="B38" s="430"/>
      <c r="C38" s="430"/>
      <c r="D38" s="427">
        <f>B38+C38</f>
        <v>0</v>
      </c>
      <c r="E38" s="430"/>
      <c r="F38" s="430"/>
      <c r="G38" s="427">
        <f t="shared" si="2"/>
        <v>0</v>
      </c>
    </row>
    <row r="39" spans="1:8" ht="32.25" customHeight="1" thickBot="1" x14ac:dyDescent="0.3">
      <c r="A39" s="356" t="s">
        <v>558</v>
      </c>
      <c r="B39" s="431">
        <f t="shared" ref="B39:G39" si="5">SUM(B$9,B$13,B$22,B$26,B$29,B$34,B$36,B$37,B$38)</f>
        <v>289232159</v>
      </c>
      <c r="C39" s="431">
        <f t="shared" si="5"/>
        <v>91718724.019999996</v>
      </c>
      <c r="D39" s="431">
        <f t="shared" si="5"/>
        <v>380950883.01999998</v>
      </c>
      <c r="E39" s="431">
        <f t="shared" si="5"/>
        <v>214697402.65000001</v>
      </c>
      <c r="F39" s="431">
        <f t="shared" si="5"/>
        <v>203886919.09999999</v>
      </c>
      <c r="G39" s="431">
        <f t="shared" si="5"/>
        <v>166253480.36999997</v>
      </c>
      <c r="H39" s="497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495"/>
      <c r="B40" s="498"/>
      <c r="C40" s="498"/>
      <c r="D40" s="498"/>
      <c r="E40" s="498"/>
      <c r="F40" s="498"/>
      <c r="G40" s="498"/>
      <c r="H40" s="497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495"/>
      <c r="B41" s="498"/>
      <c r="C41" s="498"/>
      <c r="D41" s="498"/>
      <c r="E41" s="498"/>
      <c r="F41" s="498"/>
      <c r="G41" s="498"/>
      <c r="H41" s="497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495"/>
      <c r="B42" s="498"/>
      <c r="C42" s="498"/>
      <c r="D42" s="498"/>
      <c r="E42" s="498"/>
      <c r="F42" s="498"/>
      <c r="G42" s="498"/>
      <c r="H42" s="497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495"/>
      <c r="B43" s="498"/>
      <c r="C43" s="498"/>
      <c r="D43" s="498"/>
      <c r="E43" s="498"/>
      <c r="F43" s="498"/>
      <c r="G43" s="498"/>
      <c r="H43" s="497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497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6699"/>
  </sheetPr>
  <dimension ref="A1:F58"/>
  <sheetViews>
    <sheetView topLeftCell="A46" zoomScaleNormal="100" zoomScaleSheetLayoutView="90" workbookViewId="0">
      <selection activeCell="B47" sqref="B47"/>
    </sheetView>
  </sheetViews>
  <sheetFormatPr baseColWidth="10" defaultColWidth="11.28515625" defaultRowHeight="16.5" x14ac:dyDescent="0.3"/>
  <cols>
    <col min="1" max="1" width="3.140625" style="358" customWidth="1"/>
    <col min="2" max="2" width="72.85546875" style="41" bestFit="1" customWidth="1"/>
    <col min="3" max="3" width="3.2851562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6" ht="16.5" customHeight="1" x14ac:dyDescent="0.3">
      <c r="A1" s="1305" t="str">
        <f>'ETCA-I-01'!A1:G1</f>
        <v xml:space="preserve">Nombre de la Entidad </v>
      </c>
      <c r="B1" s="1305"/>
      <c r="C1" s="1305"/>
      <c r="D1" s="1305"/>
      <c r="E1" s="1305"/>
    </row>
    <row r="2" spans="1:6" x14ac:dyDescent="0.3">
      <c r="A2" s="1306" t="s">
        <v>824</v>
      </c>
      <c r="B2" s="1306"/>
      <c r="C2" s="1306"/>
      <c r="D2" s="1306"/>
      <c r="E2" s="1306"/>
    </row>
    <row r="3" spans="1:6" x14ac:dyDescent="0.3">
      <c r="A3" s="1306" t="str">
        <f>'ETCA-I-03'!A3:D3</f>
        <v>Del 01 de Enero al 31 de Diciembre de 2020</v>
      </c>
      <c r="B3" s="1306"/>
      <c r="C3" s="1306"/>
      <c r="D3" s="1306"/>
      <c r="E3" s="1306"/>
    </row>
    <row r="4" spans="1:6" x14ac:dyDescent="0.3">
      <c r="A4" s="779"/>
      <c r="B4" s="779"/>
      <c r="C4" s="779" t="s">
        <v>1027</v>
      </c>
      <c r="D4" s="4"/>
      <c r="E4" s="357"/>
    </row>
    <row r="5" spans="1:6" ht="6.75" customHeight="1" thickBot="1" x14ac:dyDescent="0.35"/>
    <row r="6" spans="1:6" s="359" customFormat="1" ht="17.25" customHeight="1" x14ac:dyDescent="0.25">
      <c r="A6" s="1307"/>
      <c r="B6" s="1308"/>
      <c r="C6" s="780"/>
      <c r="D6" s="780"/>
      <c r="E6" s="372"/>
    </row>
    <row r="7" spans="1:6" s="359" customFormat="1" ht="20.25" customHeight="1" x14ac:dyDescent="0.25">
      <c r="A7" s="361"/>
      <c r="B7" s="371" t="s">
        <v>825</v>
      </c>
      <c r="C7" s="360"/>
      <c r="D7" s="360"/>
      <c r="E7" s="362"/>
      <c r="F7" s="363"/>
    </row>
    <row r="8" spans="1:6" s="359" customFormat="1" ht="20.25" customHeight="1" x14ac:dyDescent="0.25">
      <c r="A8" s="364"/>
      <c r="C8" s="360"/>
      <c r="D8" s="360"/>
      <c r="E8" s="362"/>
      <c r="F8" s="363"/>
    </row>
    <row r="9" spans="1:6" s="359" customFormat="1" ht="27.75" customHeight="1" x14ac:dyDescent="0.25">
      <c r="A9" s="578"/>
      <c r="B9" s="584" t="s">
        <v>826</v>
      </c>
      <c r="C9" s="581"/>
      <c r="D9" s="577" t="s">
        <v>827</v>
      </c>
      <c r="E9" s="579" t="s">
        <v>828</v>
      </c>
      <c r="F9" s="363"/>
    </row>
    <row r="10" spans="1:6" s="359" customFormat="1" ht="49.5" x14ac:dyDescent="0.3">
      <c r="A10" s="361">
        <v>1</v>
      </c>
      <c r="B10" s="959" t="s">
        <v>1870</v>
      </c>
      <c r="C10" s="582"/>
      <c r="D10" s="962">
        <v>963565.37</v>
      </c>
      <c r="E10" s="963" t="s">
        <v>1910</v>
      </c>
      <c r="F10" s="363"/>
    </row>
    <row r="11" spans="1:6" s="359" customFormat="1" ht="49.5" x14ac:dyDescent="0.3">
      <c r="A11" s="364">
        <v>2</v>
      </c>
      <c r="B11" s="959" t="s">
        <v>1871</v>
      </c>
      <c r="C11" s="582"/>
      <c r="D11" s="962">
        <v>790973.31</v>
      </c>
      <c r="E11" s="963" t="s">
        <v>1910</v>
      </c>
      <c r="F11" s="363"/>
    </row>
    <row r="12" spans="1:6" ht="49.5" x14ac:dyDescent="0.3">
      <c r="A12" s="365">
        <v>3</v>
      </c>
      <c r="B12" s="960" t="s">
        <v>1872</v>
      </c>
      <c r="C12" s="583"/>
      <c r="D12" s="962">
        <v>448192.9</v>
      </c>
      <c r="E12" s="964" t="s">
        <v>1910</v>
      </c>
      <c r="F12" s="18"/>
    </row>
    <row r="13" spans="1:6" ht="49.5" x14ac:dyDescent="0.3">
      <c r="A13" s="365">
        <v>4</v>
      </c>
      <c r="B13" s="961" t="s">
        <v>1873</v>
      </c>
      <c r="C13" s="583"/>
      <c r="D13" s="962">
        <v>364893.68</v>
      </c>
      <c r="E13" s="964" t="s">
        <v>1910</v>
      </c>
      <c r="F13" s="18"/>
    </row>
    <row r="14" spans="1:6" ht="66" x14ac:dyDescent="0.3">
      <c r="A14" s="365">
        <v>5</v>
      </c>
      <c r="B14" s="961" t="s">
        <v>1874</v>
      </c>
      <c r="C14" s="583"/>
      <c r="D14" s="962">
        <v>79870.98</v>
      </c>
      <c r="E14" s="964" t="s">
        <v>1910</v>
      </c>
      <c r="F14" s="18"/>
    </row>
    <row r="15" spans="1:6" ht="49.5" x14ac:dyDescent="0.3">
      <c r="A15" s="365">
        <v>6</v>
      </c>
      <c r="B15" s="961" t="s">
        <v>1875</v>
      </c>
      <c r="C15" s="583"/>
      <c r="D15" s="962">
        <v>125207.49</v>
      </c>
      <c r="E15" s="964" t="s">
        <v>1910</v>
      </c>
      <c r="F15" s="18"/>
    </row>
    <row r="16" spans="1:6" ht="49.5" x14ac:dyDescent="0.3">
      <c r="A16" s="365">
        <v>7</v>
      </c>
      <c r="B16" s="961" t="s">
        <v>1876</v>
      </c>
      <c r="C16" s="583"/>
      <c r="D16" s="962">
        <v>869465.84</v>
      </c>
      <c r="E16" s="964" t="s">
        <v>1910</v>
      </c>
      <c r="F16" s="18"/>
    </row>
    <row r="17" spans="1:6" ht="66" x14ac:dyDescent="0.3">
      <c r="A17" s="365">
        <v>8</v>
      </c>
      <c r="B17" s="961" t="s">
        <v>1877</v>
      </c>
      <c r="C17" s="583"/>
      <c r="D17" s="962">
        <v>628287.85</v>
      </c>
      <c r="E17" s="964" t="s">
        <v>1910</v>
      </c>
      <c r="F17" s="18"/>
    </row>
    <row r="18" spans="1:6" ht="66" x14ac:dyDescent="0.3">
      <c r="A18" s="365">
        <v>9</v>
      </c>
      <c r="B18" s="961" t="s">
        <v>1878</v>
      </c>
      <c r="C18" s="583"/>
      <c r="D18" s="962">
        <v>1113403.03</v>
      </c>
      <c r="E18" s="964" t="s">
        <v>1910</v>
      </c>
      <c r="F18" s="18"/>
    </row>
    <row r="19" spans="1:6" ht="49.5" x14ac:dyDescent="0.3">
      <c r="A19" s="365">
        <v>10</v>
      </c>
      <c r="B19" s="961" t="s">
        <v>1879</v>
      </c>
      <c r="C19" s="583"/>
      <c r="D19" s="962">
        <v>379572.74</v>
      </c>
      <c r="E19" s="964" t="s">
        <v>1910</v>
      </c>
      <c r="F19" s="18"/>
    </row>
    <row r="20" spans="1:6" ht="82.5" x14ac:dyDescent="0.3">
      <c r="A20" s="365">
        <v>11</v>
      </c>
      <c r="B20" s="961" t="s">
        <v>1880</v>
      </c>
      <c r="C20" s="583"/>
      <c r="D20" s="962">
        <v>4512476.1399999997</v>
      </c>
      <c r="E20" s="964" t="s">
        <v>1910</v>
      </c>
      <c r="F20" s="18"/>
    </row>
    <row r="21" spans="1:6" ht="66" x14ac:dyDescent="0.3">
      <c r="A21" s="365">
        <v>12</v>
      </c>
      <c r="B21" s="961" t="s">
        <v>1881</v>
      </c>
      <c r="C21" s="583"/>
      <c r="D21" s="962">
        <v>995221.86</v>
      </c>
      <c r="E21" s="964" t="s">
        <v>1910</v>
      </c>
      <c r="F21" s="18"/>
    </row>
    <row r="22" spans="1:6" ht="66" x14ac:dyDescent="0.3">
      <c r="A22" s="365">
        <v>13</v>
      </c>
      <c r="B22" s="961" t="s">
        <v>1882</v>
      </c>
      <c r="C22" s="583"/>
      <c r="D22" s="962">
        <v>801974.22</v>
      </c>
      <c r="E22" s="964" t="s">
        <v>1910</v>
      </c>
      <c r="F22" s="18"/>
    </row>
    <row r="23" spans="1:6" ht="49.5" x14ac:dyDescent="0.3">
      <c r="A23" s="365">
        <v>14</v>
      </c>
      <c r="B23" s="961" t="s">
        <v>1883</v>
      </c>
      <c r="C23" s="583"/>
      <c r="D23" s="962">
        <v>1206341.77</v>
      </c>
      <c r="E23" s="964" t="s">
        <v>1910</v>
      </c>
      <c r="F23" s="18"/>
    </row>
    <row r="24" spans="1:6" ht="49.5" x14ac:dyDescent="0.3">
      <c r="A24" s="365">
        <v>15</v>
      </c>
      <c r="B24" s="961" t="s">
        <v>1884</v>
      </c>
      <c r="C24" s="583"/>
      <c r="D24" s="962">
        <v>481329.63</v>
      </c>
      <c r="E24" s="964" t="s">
        <v>1910</v>
      </c>
      <c r="F24" s="18"/>
    </row>
    <row r="25" spans="1:6" ht="49.5" x14ac:dyDescent="0.3">
      <c r="A25" s="365">
        <v>16</v>
      </c>
      <c r="B25" s="961" t="s">
        <v>1885</v>
      </c>
      <c r="C25" s="583"/>
      <c r="D25" s="962">
        <v>1091193.8799999999</v>
      </c>
      <c r="E25" s="964" t="s">
        <v>1910</v>
      </c>
      <c r="F25" s="18"/>
    </row>
    <row r="26" spans="1:6" ht="66" x14ac:dyDescent="0.3">
      <c r="A26" s="365">
        <v>17</v>
      </c>
      <c r="B26" s="961" t="s">
        <v>1886</v>
      </c>
      <c r="C26" s="583"/>
      <c r="D26" s="962">
        <v>1811406.46</v>
      </c>
      <c r="E26" s="964" t="s">
        <v>1910</v>
      </c>
      <c r="F26" s="18"/>
    </row>
    <row r="27" spans="1:6" ht="49.5" x14ac:dyDescent="0.3">
      <c r="A27" s="365">
        <v>18</v>
      </c>
      <c r="B27" s="961" t="s">
        <v>1887</v>
      </c>
      <c r="C27" s="583"/>
      <c r="D27" s="962">
        <v>88796.63</v>
      </c>
      <c r="E27" s="964" t="s">
        <v>1910</v>
      </c>
      <c r="F27" s="18"/>
    </row>
    <row r="28" spans="1:6" ht="66" x14ac:dyDescent="0.3">
      <c r="A28" s="365">
        <v>19</v>
      </c>
      <c r="B28" s="961" t="s">
        <v>1888</v>
      </c>
      <c r="C28" s="583"/>
      <c r="D28" s="962">
        <v>2723901.75</v>
      </c>
      <c r="E28" s="964" t="s">
        <v>1910</v>
      </c>
      <c r="F28" s="18"/>
    </row>
    <row r="29" spans="1:6" ht="49.5" x14ac:dyDescent="0.3">
      <c r="A29" s="365">
        <v>20</v>
      </c>
      <c r="B29" s="961" t="s">
        <v>1889</v>
      </c>
      <c r="C29" s="583"/>
      <c r="D29" s="962">
        <v>2760187.32</v>
      </c>
      <c r="E29" s="964" t="s">
        <v>1910</v>
      </c>
      <c r="F29" s="18"/>
    </row>
    <row r="30" spans="1:6" ht="82.5" x14ac:dyDescent="0.3">
      <c r="A30" s="365">
        <v>21</v>
      </c>
      <c r="B30" s="961" t="s">
        <v>1890</v>
      </c>
      <c r="C30" s="583"/>
      <c r="D30" s="962">
        <v>187986.09</v>
      </c>
      <c r="E30" s="964" t="s">
        <v>1910</v>
      </c>
      <c r="F30" s="18"/>
    </row>
    <row r="31" spans="1:6" ht="66" x14ac:dyDescent="0.3">
      <c r="A31" s="365">
        <v>22</v>
      </c>
      <c r="B31" s="961" t="s">
        <v>1891</v>
      </c>
      <c r="C31" s="583"/>
      <c r="D31" s="962">
        <v>782886.26</v>
      </c>
      <c r="E31" s="964" t="s">
        <v>1910</v>
      </c>
      <c r="F31" s="18"/>
    </row>
    <row r="32" spans="1:6" ht="66" x14ac:dyDescent="0.3">
      <c r="A32" s="365">
        <v>23</v>
      </c>
      <c r="B32" s="961" t="s">
        <v>1892</v>
      </c>
      <c r="C32" s="583"/>
      <c r="D32" s="962">
        <v>1077404.6399999999</v>
      </c>
      <c r="E32" s="964" t="s">
        <v>1910</v>
      </c>
      <c r="F32" s="18"/>
    </row>
    <row r="33" spans="1:6" ht="66" x14ac:dyDescent="0.3">
      <c r="A33" s="365">
        <v>24</v>
      </c>
      <c r="B33" s="961" t="s">
        <v>1893</v>
      </c>
      <c r="C33" s="583"/>
      <c r="D33" s="962">
        <v>138564.32999999999</v>
      </c>
      <c r="E33" s="964" t="s">
        <v>1910</v>
      </c>
      <c r="F33" s="18"/>
    </row>
    <row r="34" spans="1:6" ht="66" x14ac:dyDescent="0.3">
      <c r="A34" s="365">
        <v>25</v>
      </c>
      <c r="B34" s="961" t="s">
        <v>1894</v>
      </c>
      <c r="C34" s="583"/>
      <c r="D34" s="962">
        <v>2290936.98</v>
      </c>
      <c r="E34" s="964" t="s">
        <v>1910</v>
      </c>
      <c r="F34" s="18"/>
    </row>
    <row r="35" spans="1:6" ht="66" x14ac:dyDescent="0.3">
      <c r="A35" s="365">
        <v>26</v>
      </c>
      <c r="B35" s="961" t="s">
        <v>1895</v>
      </c>
      <c r="C35" s="583"/>
      <c r="D35" s="962">
        <v>2810086.15</v>
      </c>
      <c r="E35" s="964" t="s">
        <v>1910</v>
      </c>
      <c r="F35" s="18"/>
    </row>
    <row r="36" spans="1:6" ht="49.5" x14ac:dyDescent="0.3">
      <c r="A36" s="365">
        <v>27</v>
      </c>
      <c r="B36" s="961" t="s">
        <v>1896</v>
      </c>
      <c r="C36" s="583"/>
      <c r="D36" s="962">
        <v>3420088.6</v>
      </c>
      <c r="E36" s="964" t="s">
        <v>1910</v>
      </c>
      <c r="F36" s="18"/>
    </row>
    <row r="37" spans="1:6" ht="66" x14ac:dyDescent="0.3">
      <c r="A37" s="365">
        <v>28</v>
      </c>
      <c r="B37" s="961" t="s">
        <v>1897</v>
      </c>
      <c r="C37" s="583"/>
      <c r="D37" s="962">
        <v>578827.34</v>
      </c>
      <c r="E37" s="964" t="s">
        <v>1910</v>
      </c>
      <c r="F37" s="18"/>
    </row>
    <row r="38" spans="1:6" ht="49.5" x14ac:dyDescent="0.3">
      <c r="A38" s="365">
        <v>29</v>
      </c>
      <c r="B38" s="961" t="s">
        <v>1898</v>
      </c>
      <c r="C38" s="583"/>
      <c r="D38" s="962">
        <v>901874</v>
      </c>
      <c r="E38" s="964" t="s">
        <v>1910</v>
      </c>
      <c r="F38" s="18"/>
    </row>
    <row r="39" spans="1:6" ht="49.5" x14ac:dyDescent="0.3">
      <c r="A39" s="365">
        <v>30</v>
      </c>
      <c r="B39" s="961" t="s">
        <v>1899</v>
      </c>
      <c r="C39" s="583"/>
      <c r="D39" s="962">
        <v>945457.45</v>
      </c>
      <c r="E39" s="964" t="s">
        <v>1910</v>
      </c>
      <c r="F39" s="18"/>
    </row>
    <row r="40" spans="1:6" ht="49.5" x14ac:dyDescent="0.3">
      <c r="A40" s="365">
        <v>31</v>
      </c>
      <c r="B40" s="961" t="s">
        <v>1900</v>
      </c>
      <c r="C40" s="583"/>
      <c r="D40" s="962">
        <v>587791.38</v>
      </c>
      <c r="E40" s="964" t="s">
        <v>1910</v>
      </c>
      <c r="F40" s="18"/>
    </row>
    <row r="41" spans="1:6" ht="49.5" x14ac:dyDescent="0.3">
      <c r="A41" s="365">
        <v>32</v>
      </c>
      <c r="B41" s="961" t="s">
        <v>1901</v>
      </c>
      <c r="C41" s="583"/>
      <c r="D41" s="962">
        <v>174805.44</v>
      </c>
      <c r="E41" s="964" t="s">
        <v>1910</v>
      </c>
      <c r="F41" s="18"/>
    </row>
    <row r="42" spans="1:6" ht="66" x14ac:dyDescent="0.3">
      <c r="A42" s="365">
        <v>33</v>
      </c>
      <c r="B42" s="961" t="s">
        <v>1902</v>
      </c>
      <c r="C42" s="583"/>
      <c r="D42" s="962">
        <v>175624.9</v>
      </c>
      <c r="E42" s="964" t="s">
        <v>1910</v>
      </c>
      <c r="F42" s="18"/>
    </row>
    <row r="43" spans="1:6" ht="49.5" x14ac:dyDescent="0.3">
      <c r="A43" s="365">
        <v>34</v>
      </c>
      <c r="B43" s="961" t="s">
        <v>1903</v>
      </c>
      <c r="C43" s="583"/>
      <c r="D43" s="962">
        <v>193776.04</v>
      </c>
      <c r="E43" s="964" t="s">
        <v>1910</v>
      </c>
      <c r="F43" s="18"/>
    </row>
    <row r="44" spans="1:6" ht="49.5" x14ac:dyDescent="0.3">
      <c r="A44" s="365">
        <v>35</v>
      </c>
      <c r="B44" s="961" t="s">
        <v>1904</v>
      </c>
      <c r="C44" s="583"/>
      <c r="D44" s="962">
        <v>947625.51</v>
      </c>
      <c r="E44" s="964" t="s">
        <v>1910</v>
      </c>
      <c r="F44" s="18"/>
    </row>
    <row r="45" spans="1:6" ht="33" x14ac:dyDescent="0.3">
      <c r="A45" s="365">
        <v>36</v>
      </c>
      <c r="B45" s="961" t="s">
        <v>1905</v>
      </c>
      <c r="C45" s="583"/>
      <c r="D45" s="962">
        <v>323527</v>
      </c>
      <c r="E45" s="964" t="s">
        <v>1910</v>
      </c>
      <c r="F45" s="18"/>
    </row>
    <row r="46" spans="1:6" ht="82.5" x14ac:dyDescent="0.3">
      <c r="A46" s="365">
        <v>37</v>
      </c>
      <c r="B46" s="961" t="s">
        <v>1906</v>
      </c>
      <c r="C46" s="583"/>
      <c r="D46" s="962">
        <v>641114.34</v>
      </c>
      <c r="E46" s="964" t="s">
        <v>1910</v>
      </c>
      <c r="F46" s="18"/>
    </row>
    <row r="47" spans="1:6" ht="66" x14ac:dyDescent="0.3">
      <c r="A47" s="365">
        <v>38</v>
      </c>
      <c r="B47" s="961" t="s">
        <v>1907</v>
      </c>
      <c r="C47" s="583"/>
      <c r="D47" s="962">
        <v>345296.08</v>
      </c>
      <c r="E47" s="964" t="s">
        <v>1910</v>
      </c>
      <c r="F47" s="18"/>
    </row>
    <row r="48" spans="1:6" ht="49.5" x14ac:dyDescent="0.3">
      <c r="A48" s="365">
        <v>39</v>
      </c>
      <c r="B48" s="961" t="s">
        <v>1908</v>
      </c>
      <c r="C48" s="583"/>
      <c r="D48" s="962">
        <v>150000</v>
      </c>
      <c r="E48" s="964" t="s">
        <v>1910</v>
      </c>
      <c r="F48" s="18"/>
    </row>
    <row r="49" spans="1:6" ht="49.5" x14ac:dyDescent="0.3">
      <c r="A49" s="365">
        <v>40</v>
      </c>
      <c r="B49" s="961" t="s">
        <v>1909</v>
      </c>
      <c r="C49" s="583"/>
      <c r="D49" s="962">
        <v>150000</v>
      </c>
      <c r="E49" s="964" t="s">
        <v>1910</v>
      </c>
      <c r="F49" s="18"/>
    </row>
    <row r="50" spans="1:6" ht="17.25" thickBot="1" x14ac:dyDescent="0.35">
      <c r="A50" s="367"/>
      <c r="B50" s="368"/>
      <c r="C50" s="583"/>
      <c r="D50" s="580"/>
      <c r="E50" s="366"/>
      <c r="F50" s="18"/>
    </row>
    <row r="51" spans="1:6" ht="25.5" x14ac:dyDescent="0.35">
      <c r="A51" s="369" t="s">
        <v>829</v>
      </c>
      <c r="B51" s="41" t="s">
        <v>830</v>
      </c>
      <c r="C51" s="585"/>
      <c r="D51" s="585"/>
      <c r="E51" s="585"/>
      <c r="F51" s="18"/>
    </row>
    <row r="52" spans="1:6" x14ac:dyDescent="0.3">
      <c r="B52" s="41" t="s">
        <v>831</v>
      </c>
      <c r="C52" s="18"/>
      <c r="D52" s="18"/>
      <c r="E52" s="18"/>
      <c r="F52" s="18"/>
    </row>
    <row r="53" spans="1:6" x14ac:dyDescent="0.3">
      <c r="A53" s="426" t="s">
        <v>81</v>
      </c>
      <c r="C53" s="370"/>
      <c r="D53" s="370"/>
      <c r="E53" s="18"/>
      <c r="F53" s="18"/>
    </row>
    <row r="54" spans="1:6" ht="10.5" customHeight="1" x14ac:dyDescent="0.3">
      <c r="A54" s="586"/>
      <c r="B54" s="370"/>
      <c r="C54" s="370"/>
      <c r="D54" s="370"/>
      <c r="E54" s="18"/>
    </row>
    <row r="55" spans="1:6" x14ac:dyDescent="0.3">
      <c r="A55" s="586"/>
      <c r="B55" s="18"/>
      <c r="C55" s="18"/>
      <c r="D55" s="18"/>
      <c r="E55" s="18"/>
    </row>
    <row r="57" spans="1:6" x14ac:dyDescent="0.3">
      <c r="A57" s="426"/>
    </row>
    <row r="58" spans="1:6" x14ac:dyDescent="0.3">
      <c r="A58" s="426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 x14ac:dyDescent="0.25"/>
  <cols>
    <col min="1" max="1" width="16.28515625" style="937" customWidth="1"/>
    <col min="2" max="2" width="45.5703125" style="928" customWidth="1"/>
    <col min="3" max="3" width="14.42578125" style="936" customWidth="1"/>
    <col min="4" max="4" width="6.7109375" style="936" customWidth="1"/>
    <col min="5" max="5" width="6" style="936" customWidth="1"/>
    <col min="6" max="6" width="8.28515625" style="936" customWidth="1"/>
    <col min="7" max="20" width="10.7109375" style="928" customWidth="1"/>
    <col min="21" max="21" width="11.42578125" style="928" customWidth="1"/>
    <col min="22" max="16384" width="11" style="928"/>
  </cols>
  <sheetData>
    <row r="1" spans="1:21" s="909" customFormat="1" ht="19.5" customHeight="1" x14ac:dyDescent="0.25">
      <c r="A1" s="904" t="s">
        <v>1039</v>
      </c>
      <c r="B1" s="905"/>
      <c r="C1" s="906"/>
      <c r="D1" s="906"/>
      <c r="E1" s="906"/>
      <c r="F1" s="906"/>
      <c r="G1" s="907"/>
      <c r="H1" s="907"/>
      <c r="I1" s="907"/>
      <c r="J1" s="907"/>
      <c r="K1" s="907"/>
      <c r="L1" s="907"/>
      <c r="M1" s="908"/>
      <c r="N1" s="908"/>
      <c r="O1" s="908"/>
      <c r="P1" s="908"/>
      <c r="Q1" s="908"/>
      <c r="R1" s="908"/>
      <c r="S1" s="908"/>
      <c r="T1" s="908"/>
      <c r="U1" s="908"/>
    </row>
    <row r="2" spans="1:21" s="909" customFormat="1" ht="19.5" customHeight="1" x14ac:dyDescent="0.25">
      <c r="A2" s="904" t="s">
        <v>1040</v>
      </c>
      <c r="B2" s="910"/>
      <c r="C2" s="906"/>
      <c r="D2" s="906"/>
      <c r="E2" s="906"/>
      <c r="F2" s="906"/>
      <c r="G2" s="907"/>
      <c r="H2" s="907"/>
      <c r="I2" s="907"/>
      <c r="J2" s="907"/>
      <c r="K2" s="907"/>
      <c r="L2" s="907"/>
      <c r="M2" s="908"/>
      <c r="N2" s="908"/>
      <c r="O2" s="908"/>
      <c r="P2" s="908"/>
      <c r="Q2" s="908"/>
      <c r="R2" s="908"/>
      <c r="S2" s="908"/>
      <c r="T2" s="908"/>
      <c r="U2" s="908"/>
    </row>
    <row r="3" spans="1:21" s="909" customFormat="1" ht="12.75" x14ac:dyDescent="0.25">
      <c r="B3" s="910"/>
      <c r="C3" s="906"/>
      <c r="D3" s="906"/>
      <c r="E3" s="906"/>
      <c r="F3" s="906"/>
      <c r="G3" s="907"/>
      <c r="H3" s="907"/>
      <c r="I3" s="907"/>
      <c r="J3" s="907"/>
      <c r="K3" s="907"/>
      <c r="L3" s="907"/>
      <c r="M3" s="908"/>
      <c r="N3" s="908"/>
      <c r="O3" s="908"/>
      <c r="P3" s="908"/>
      <c r="Q3" s="908"/>
      <c r="R3" s="908"/>
      <c r="S3" s="908"/>
      <c r="T3" s="908"/>
      <c r="U3" s="908"/>
    </row>
    <row r="4" spans="1:21" s="909" customFormat="1" ht="26.25" customHeight="1" x14ac:dyDescent="0.2">
      <c r="A4" s="1317" t="s">
        <v>1041</v>
      </c>
      <c r="B4" s="1318" t="s">
        <v>1042</v>
      </c>
      <c r="C4" s="1318" t="s">
        <v>1043</v>
      </c>
      <c r="D4" s="1316" t="s">
        <v>1044</v>
      </c>
      <c r="E4" s="1316" t="s">
        <v>1045</v>
      </c>
      <c r="F4" s="1316" t="s">
        <v>1046</v>
      </c>
      <c r="G4" s="911" t="s">
        <v>1047</v>
      </c>
      <c r="H4" s="912"/>
      <c r="I4" s="912"/>
      <c r="J4" s="912"/>
      <c r="K4" s="912"/>
      <c r="L4" s="912" t="s">
        <v>1048</v>
      </c>
      <c r="M4" s="912"/>
      <c r="N4" s="912"/>
      <c r="O4" s="912"/>
      <c r="P4" s="912"/>
      <c r="Q4" s="913" t="s">
        <v>1049</v>
      </c>
      <c r="R4" s="913"/>
      <c r="S4" s="914"/>
      <c r="T4" s="914"/>
      <c r="U4" s="915" t="s">
        <v>1050</v>
      </c>
    </row>
    <row r="5" spans="1:21" s="909" customFormat="1" ht="51" customHeight="1" x14ac:dyDescent="0.2">
      <c r="A5" s="1317"/>
      <c r="B5" s="1318"/>
      <c r="C5" s="1318"/>
      <c r="D5" s="1316"/>
      <c r="E5" s="1316"/>
      <c r="F5" s="1316"/>
      <c r="G5" s="916" t="s">
        <v>1051</v>
      </c>
      <c r="H5" s="916" t="s">
        <v>1052</v>
      </c>
      <c r="I5" s="916" t="s">
        <v>1053</v>
      </c>
      <c r="J5" s="916" t="s">
        <v>1054</v>
      </c>
      <c r="K5" s="916" t="s">
        <v>1055</v>
      </c>
      <c r="L5" s="916" t="s">
        <v>1051</v>
      </c>
      <c r="M5" s="916" t="s">
        <v>1052</v>
      </c>
      <c r="N5" s="916" t="s">
        <v>1053</v>
      </c>
      <c r="O5" s="916" t="s">
        <v>1054</v>
      </c>
      <c r="P5" s="917" t="s">
        <v>1055</v>
      </c>
      <c r="Q5" s="916" t="s">
        <v>1051</v>
      </c>
      <c r="R5" s="916" t="s">
        <v>1052</v>
      </c>
      <c r="S5" s="916" t="s">
        <v>1053</v>
      </c>
      <c r="T5" s="916" t="s">
        <v>1054</v>
      </c>
      <c r="U5" s="918" t="s">
        <v>1056</v>
      </c>
    </row>
    <row r="6" spans="1:21" s="909" customFormat="1" ht="24" customHeight="1" x14ac:dyDescent="0.25">
      <c r="A6" s="919"/>
      <c r="B6" s="920"/>
      <c r="C6" s="921"/>
      <c r="D6" s="921"/>
      <c r="E6" s="921"/>
      <c r="F6" s="921"/>
      <c r="G6" s="922"/>
      <c r="H6" s="922"/>
      <c r="I6" s="922"/>
      <c r="J6" s="922"/>
      <c r="K6" s="922"/>
      <c r="L6" s="922"/>
      <c r="M6" s="922"/>
      <c r="N6" s="922"/>
      <c r="O6" s="922"/>
      <c r="P6" s="923"/>
      <c r="Q6" s="922"/>
      <c r="R6" s="922"/>
      <c r="S6" s="922"/>
      <c r="T6" s="922"/>
      <c r="U6" s="924"/>
    </row>
    <row r="7" spans="1:21" s="909" customFormat="1" ht="24" customHeight="1" x14ac:dyDescent="0.25">
      <c r="A7" s="925"/>
      <c r="B7" s="920"/>
      <c r="C7" s="921"/>
      <c r="D7" s="921"/>
      <c r="E7" s="921"/>
      <c r="F7" s="921"/>
      <c r="G7" s="922"/>
      <c r="H7" s="922"/>
      <c r="I7" s="922"/>
      <c r="J7" s="922"/>
      <c r="K7" s="922"/>
      <c r="L7" s="922"/>
      <c r="M7" s="922"/>
      <c r="N7" s="922"/>
      <c r="O7" s="922"/>
      <c r="P7" s="923"/>
      <c r="Q7" s="922"/>
      <c r="R7" s="922"/>
      <c r="S7" s="922"/>
      <c r="T7" s="922"/>
      <c r="U7" s="924"/>
    </row>
    <row r="8" spans="1:21" ht="22.5" customHeight="1" x14ac:dyDescent="0.25">
      <c r="A8" s="1311"/>
      <c r="B8" s="1312"/>
      <c r="C8" s="1313"/>
      <c r="D8" s="1313"/>
      <c r="E8" s="1312"/>
      <c r="F8" s="926" t="s">
        <v>1057</v>
      </c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1314"/>
    </row>
    <row r="9" spans="1:21" ht="22.5" customHeight="1" x14ac:dyDescent="0.25">
      <c r="A9" s="1311"/>
      <c r="B9" s="1312"/>
      <c r="C9" s="1313"/>
      <c r="D9" s="1313"/>
      <c r="E9" s="1312"/>
      <c r="F9" s="929" t="s">
        <v>1058</v>
      </c>
      <c r="G9" s="930"/>
      <c r="H9" s="931"/>
      <c r="I9" s="930"/>
      <c r="J9" s="931"/>
      <c r="K9" s="931"/>
      <c r="L9" s="930"/>
      <c r="M9" s="931"/>
      <c r="N9" s="930"/>
      <c r="O9" s="931"/>
      <c r="P9" s="931"/>
      <c r="Q9" s="930"/>
      <c r="R9" s="931"/>
      <c r="S9" s="930"/>
      <c r="T9" s="930"/>
      <c r="U9" s="1315"/>
    </row>
    <row r="10" spans="1:21" ht="22.5" customHeight="1" x14ac:dyDescent="0.25">
      <c r="A10" s="1311"/>
      <c r="B10" s="1312"/>
      <c r="C10" s="1313"/>
      <c r="D10" s="1313"/>
      <c r="E10" s="1312"/>
      <c r="F10" s="929" t="s">
        <v>1059</v>
      </c>
      <c r="G10" s="930"/>
      <c r="H10" s="931"/>
      <c r="I10" s="930"/>
      <c r="J10" s="931"/>
      <c r="K10" s="931"/>
      <c r="L10" s="930"/>
      <c r="M10" s="931"/>
      <c r="N10" s="930"/>
      <c r="O10" s="931"/>
      <c r="P10" s="931"/>
      <c r="Q10" s="930"/>
      <c r="R10" s="931"/>
      <c r="S10" s="930"/>
      <c r="T10" s="930"/>
      <c r="U10" s="1315"/>
    </row>
    <row r="11" spans="1:21" ht="9.75" customHeight="1" x14ac:dyDescent="0.25">
      <c r="A11" s="932"/>
      <c r="B11" s="933"/>
      <c r="C11" s="934"/>
      <c r="D11" s="934"/>
      <c r="E11" s="934"/>
      <c r="F11" s="934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</row>
    <row r="12" spans="1:21" ht="26.25" customHeight="1" x14ac:dyDescent="0.25">
      <c r="A12" s="1309" t="s">
        <v>1060</v>
      </c>
      <c r="B12" s="1309"/>
      <c r="C12" s="1309"/>
      <c r="D12" s="1309"/>
      <c r="E12" s="1309"/>
      <c r="F12" s="1309"/>
      <c r="G12" s="1309"/>
      <c r="H12" s="1309"/>
      <c r="I12" s="1309"/>
      <c r="J12" s="1309"/>
      <c r="K12" s="1309"/>
      <c r="L12" s="1309"/>
      <c r="M12" s="1309"/>
      <c r="N12" s="1309"/>
      <c r="O12" s="1309"/>
      <c r="P12" s="1309"/>
      <c r="Q12" s="1309"/>
      <c r="R12" s="1309"/>
      <c r="S12" s="1309"/>
      <c r="T12" s="1309"/>
      <c r="U12" s="1309"/>
    </row>
    <row r="13" spans="1:21" ht="56.25" customHeight="1" x14ac:dyDescent="0.25">
      <c r="A13" s="1310"/>
      <c r="B13" s="1310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</row>
    <row r="15" spans="1:21" ht="26.25" x14ac:dyDescent="0.25">
      <c r="A15" s="935" t="s">
        <v>1061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K17"/>
  <sheetViews>
    <sheetView view="pageLayout" zoomScale="60" zoomScaleNormal="70" zoomScalePageLayoutView="60" workbookViewId="0">
      <selection activeCell="D9" sqref="D9:D11"/>
    </sheetView>
  </sheetViews>
  <sheetFormatPr baseColWidth="10" defaultRowHeight="15.75" x14ac:dyDescent="0.25"/>
  <cols>
    <col min="1" max="1" width="18.5703125" style="938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 x14ac:dyDescent="0.25">
      <c r="A1" s="1323" t="s">
        <v>1084</v>
      </c>
      <c r="B1" s="1323"/>
      <c r="C1" s="1324"/>
      <c r="D1" s="1324"/>
      <c r="E1" s="1324"/>
      <c r="F1" s="1324"/>
      <c r="G1" s="1324"/>
      <c r="H1" s="1324"/>
      <c r="I1" s="1324"/>
      <c r="J1" s="1324"/>
      <c r="K1" s="1324"/>
    </row>
    <row r="2" spans="1:11" ht="22.5" customHeight="1" x14ac:dyDescent="0.25">
      <c r="A2" s="1323" t="s">
        <v>1083</v>
      </c>
      <c r="B2" s="1323"/>
      <c r="C2" s="1324"/>
      <c r="D2" s="1324"/>
      <c r="E2" s="1324"/>
      <c r="F2" s="1324"/>
      <c r="G2" s="1324"/>
      <c r="H2" s="1324"/>
      <c r="I2" s="1324"/>
      <c r="J2" s="1324"/>
      <c r="K2" s="1324"/>
    </row>
    <row r="3" spans="1:11" ht="33" customHeight="1" x14ac:dyDescent="0.25">
      <c r="A3" s="1323" t="s">
        <v>1082</v>
      </c>
      <c r="B3" s="1323"/>
      <c r="C3" s="1325"/>
      <c r="D3" s="1325"/>
      <c r="E3" s="1325"/>
      <c r="F3" s="1325"/>
      <c r="G3" s="1325"/>
      <c r="H3" s="1325"/>
      <c r="I3" s="1325"/>
      <c r="J3" s="1325"/>
      <c r="K3" s="1325"/>
    </row>
    <row r="4" spans="1:11" ht="30.75" customHeight="1" x14ac:dyDescent="0.25">
      <c r="A4" s="1323" t="s">
        <v>1081</v>
      </c>
      <c r="B4" s="1323"/>
      <c r="C4" s="1325"/>
      <c r="D4" s="1325"/>
      <c r="E4" s="1325"/>
      <c r="F4" s="1325"/>
      <c r="G4" s="1325"/>
      <c r="H4" s="1325"/>
      <c r="I4" s="1325"/>
      <c r="J4" s="1325"/>
      <c r="K4" s="1325"/>
    </row>
    <row r="5" spans="1:11" ht="30" customHeight="1" x14ac:dyDescent="0.25">
      <c r="A5" s="1323" t="s">
        <v>1080</v>
      </c>
      <c r="B5" s="1323"/>
      <c r="C5" s="1324"/>
      <c r="D5" s="1324"/>
      <c r="E5" s="1324"/>
      <c r="F5" s="1324"/>
      <c r="G5" s="1324"/>
      <c r="H5" s="1324"/>
      <c r="I5" s="1324"/>
      <c r="J5" s="1324"/>
      <c r="K5" s="1324"/>
    </row>
    <row r="6" spans="1:11" x14ac:dyDescent="0.25">
      <c r="D6" s="954"/>
      <c r="E6" s="954"/>
      <c r="F6" s="954"/>
      <c r="J6" s="954"/>
    </row>
    <row r="7" spans="1:11" x14ac:dyDescent="0.25">
      <c r="A7" s="1326"/>
      <c r="B7" s="952" t="s">
        <v>1079</v>
      </c>
      <c r="C7" s="1327" t="s">
        <v>1078</v>
      </c>
      <c r="D7" s="1327"/>
      <c r="E7" s="1327"/>
      <c r="F7" s="1327"/>
      <c r="G7" s="1327"/>
      <c r="H7" s="952" t="s">
        <v>1077</v>
      </c>
      <c r="I7" s="952" t="s">
        <v>1076</v>
      </c>
      <c r="J7" s="952" t="s">
        <v>1075</v>
      </c>
      <c r="K7" s="1327" t="s">
        <v>1074</v>
      </c>
    </row>
    <row r="8" spans="1:11" ht="31.5" x14ac:dyDescent="0.25">
      <c r="A8" s="1326"/>
      <c r="B8" s="952" t="s">
        <v>1073</v>
      </c>
      <c r="C8" s="952" t="s">
        <v>1072</v>
      </c>
      <c r="D8" s="952" t="s">
        <v>1071</v>
      </c>
      <c r="E8" s="952" t="s">
        <v>1070</v>
      </c>
      <c r="F8" s="952" t="s">
        <v>1069</v>
      </c>
      <c r="G8" s="952" t="s">
        <v>1068</v>
      </c>
      <c r="H8" s="953" t="s">
        <v>1067</v>
      </c>
      <c r="I8" s="953">
        <v>2020</v>
      </c>
      <c r="J8" s="952" t="s">
        <v>1066</v>
      </c>
      <c r="K8" s="1327"/>
    </row>
    <row r="9" spans="1:11" ht="15" x14ac:dyDescent="0.25">
      <c r="A9" s="1319" t="s">
        <v>1065</v>
      </c>
      <c r="B9" s="1322"/>
      <c r="C9" s="1328"/>
      <c r="D9" s="1328"/>
      <c r="E9" s="1328"/>
      <c r="F9" s="1328"/>
      <c r="G9" s="1328"/>
      <c r="H9" s="1329"/>
      <c r="I9" s="1330"/>
      <c r="J9" s="1328"/>
      <c r="K9" s="1331"/>
    </row>
    <row r="10" spans="1:11" ht="28.5" customHeight="1" x14ac:dyDescent="0.25">
      <c r="A10" s="1320"/>
      <c r="B10" s="1322"/>
      <c r="C10" s="1328"/>
      <c r="D10" s="1328"/>
      <c r="E10" s="1328"/>
      <c r="F10" s="1328"/>
      <c r="G10" s="1328"/>
      <c r="H10" s="1329"/>
      <c r="I10" s="1330"/>
      <c r="J10" s="1328"/>
      <c r="K10" s="1331"/>
    </row>
    <row r="11" spans="1:11" ht="91.5" customHeight="1" x14ac:dyDescent="0.25">
      <c r="A11" s="1321"/>
      <c r="B11" s="1322"/>
      <c r="C11" s="1328"/>
      <c r="D11" s="1328"/>
      <c r="E11" s="1328"/>
      <c r="F11" s="1328"/>
      <c r="G11" s="1328"/>
      <c r="H11" s="1329"/>
      <c r="I11" s="1330"/>
      <c r="J11" s="1328"/>
      <c r="K11" s="1331"/>
    </row>
    <row r="12" spans="1:11" ht="74.25" customHeight="1" x14ac:dyDescent="0.25">
      <c r="A12" s="1333" t="s">
        <v>1064</v>
      </c>
      <c r="B12" s="1334"/>
      <c r="C12" s="1335"/>
      <c r="D12" s="1335"/>
      <c r="E12" s="1328"/>
      <c r="F12" s="1328"/>
      <c r="G12" s="1328"/>
      <c r="H12" s="1329"/>
      <c r="I12" s="1330"/>
      <c r="J12" s="1328"/>
      <c r="K12" s="1328"/>
    </row>
    <row r="13" spans="1:11" ht="72" customHeight="1" x14ac:dyDescent="0.25">
      <c r="A13" s="1333"/>
      <c r="B13" s="1334"/>
      <c r="C13" s="1335"/>
      <c r="D13" s="1335"/>
      <c r="E13" s="1328"/>
      <c r="F13" s="1328"/>
      <c r="G13" s="1328"/>
      <c r="H13" s="1329"/>
      <c r="I13" s="1330"/>
      <c r="J13" s="1328"/>
      <c r="K13" s="1328"/>
    </row>
    <row r="14" spans="1:11" ht="63.75" customHeight="1" x14ac:dyDescent="0.25">
      <c r="A14" s="951" t="s">
        <v>1063</v>
      </c>
      <c r="B14" s="950"/>
      <c r="C14" s="949"/>
      <c r="D14" s="945"/>
      <c r="E14" s="944"/>
      <c r="F14" s="944"/>
      <c r="G14" s="948"/>
      <c r="H14" s="942"/>
      <c r="I14" s="942"/>
      <c r="J14" s="941"/>
      <c r="K14" s="945"/>
    </row>
    <row r="15" spans="1:11" ht="93" customHeight="1" x14ac:dyDescent="0.25">
      <c r="A15" s="1332" t="s">
        <v>1062</v>
      </c>
      <c r="B15" s="947"/>
      <c r="C15" s="947"/>
      <c r="D15" s="946"/>
      <c r="E15" s="945"/>
      <c r="F15" s="944"/>
      <c r="G15" s="943"/>
      <c r="H15" s="942"/>
      <c r="I15" s="944"/>
      <c r="J15" s="941"/>
      <c r="K15" s="940"/>
    </row>
    <row r="16" spans="1:11" ht="87" customHeight="1" x14ac:dyDescent="0.25">
      <c r="A16" s="1332"/>
      <c r="B16" s="940"/>
      <c r="C16" s="947"/>
      <c r="D16" s="946"/>
      <c r="E16" s="945"/>
      <c r="F16" s="944"/>
      <c r="G16" s="943"/>
      <c r="H16" s="942"/>
      <c r="I16" s="942"/>
      <c r="J16" s="941"/>
      <c r="K16" s="940"/>
    </row>
    <row r="17" spans="7:9" ht="54.75" customHeight="1" x14ac:dyDescent="0.25">
      <c r="G17" s="939"/>
      <c r="H17" s="939"/>
      <c r="I17" s="939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9">
    <tabColor rgb="FFFF6699"/>
  </sheetPr>
  <dimension ref="A1:J37"/>
  <sheetViews>
    <sheetView zoomScaleNormal="100" zoomScaleSheetLayoutView="100" workbookViewId="0">
      <selection activeCell="C19" sqref="C19"/>
    </sheetView>
  </sheetViews>
  <sheetFormatPr baseColWidth="10" defaultColWidth="11.28515625" defaultRowHeight="16.5" x14ac:dyDescent="0.3"/>
  <cols>
    <col min="1" max="1" width="4.28515625" style="117" customWidth="1"/>
    <col min="2" max="2" width="41" style="99" customWidth="1"/>
    <col min="3" max="5" width="15.7109375" style="99" customWidth="1"/>
    <col min="6" max="16384" width="11.28515625" style="99"/>
  </cols>
  <sheetData>
    <row r="1" spans="1:6" x14ac:dyDescent="0.3">
      <c r="A1" s="744"/>
      <c r="B1" s="1336" t="str">
        <f>'ETCA-I-01'!A1</f>
        <v xml:space="preserve">Nombre de la Entidad </v>
      </c>
      <c r="C1" s="1336"/>
      <c r="D1" s="1336"/>
      <c r="E1" s="1336"/>
    </row>
    <row r="2" spans="1:6" x14ac:dyDescent="0.3">
      <c r="A2" s="317"/>
      <c r="B2" s="1289" t="s">
        <v>832</v>
      </c>
      <c r="C2" s="1289"/>
      <c r="D2" s="1289"/>
      <c r="E2" s="1289"/>
    </row>
    <row r="3" spans="1:6" x14ac:dyDescent="0.3">
      <c r="A3" s="1337" t="str">
        <f>'ETCA-I-03'!A3</f>
        <v>Del 01 de Enero al 31 de Diciembre de 2020</v>
      </c>
      <c r="B3" s="1337"/>
      <c r="C3" s="1337"/>
      <c r="D3" s="1337"/>
      <c r="E3" s="1337"/>
    </row>
    <row r="4" spans="1:6" x14ac:dyDescent="0.3">
      <c r="A4" s="774"/>
      <c r="B4" s="1289" t="s">
        <v>1028</v>
      </c>
      <c r="C4" s="1289"/>
      <c r="D4" s="746"/>
      <c r="E4" s="317"/>
    </row>
    <row r="5" spans="1:6" ht="6.75" customHeight="1" thickBot="1" x14ac:dyDescent="0.35">
      <c r="A5" s="744"/>
      <c r="B5" s="747"/>
      <c r="C5" s="747"/>
      <c r="D5" s="747"/>
      <c r="E5" s="747"/>
    </row>
    <row r="6" spans="1:6" s="197" customFormat="1" x14ac:dyDescent="0.25">
      <c r="A6" s="1339" t="s">
        <v>246</v>
      </c>
      <c r="B6" s="1340"/>
      <c r="C6" s="1343" t="s">
        <v>833</v>
      </c>
      <c r="D6" s="1343" t="s">
        <v>434</v>
      </c>
      <c r="E6" s="1345" t="s">
        <v>834</v>
      </c>
    </row>
    <row r="7" spans="1:6" s="197" customFormat="1" ht="17.25" thickBot="1" x14ac:dyDescent="0.3">
      <c r="A7" s="1341"/>
      <c r="B7" s="1342"/>
      <c r="C7" s="1344"/>
      <c r="D7" s="1344"/>
      <c r="E7" s="1346"/>
    </row>
    <row r="8" spans="1:6" s="197" customFormat="1" ht="20.25" customHeight="1" x14ac:dyDescent="0.25">
      <c r="A8" s="373" t="s">
        <v>835</v>
      </c>
      <c r="B8" s="324"/>
      <c r="C8" s="334">
        <f>C9+C10</f>
        <v>289232159</v>
      </c>
      <c r="D8" s="334">
        <f>D9+D10</f>
        <v>271809524.01999998</v>
      </c>
      <c r="E8" s="379">
        <f>E9+E10</f>
        <v>271809524.01999998</v>
      </c>
      <c r="F8" s="404" t="str">
        <f>IF((C8-'ETCA-II-01'!C44)&gt;0.9,"ERROR!!!!! EL MONTO NO COINCIDE CON LO REPORTADO EN EL FORMATO ETCA-II-01 EN EL TOTAL DEVENGADO DEL ANALÍTICO DE INGRESOS","")</f>
        <v/>
      </c>
    </row>
    <row r="9" spans="1:6" s="197" customFormat="1" ht="20.25" customHeight="1" x14ac:dyDescent="0.25">
      <c r="A9" s="323"/>
      <c r="B9" s="375" t="s">
        <v>836</v>
      </c>
      <c r="C9" s="325">
        <v>289232159</v>
      </c>
      <c r="D9" s="325">
        <v>271809524.01999998</v>
      </c>
      <c r="E9" s="374">
        <v>271809524.01999998</v>
      </c>
    </row>
    <row r="10" spans="1:6" s="197" customFormat="1" ht="20.25" customHeight="1" x14ac:dyDescent="0.25">
      <c r="A10" s="323"/>
      <c r="B10" s="375" t="s">
        <v>837</v>
      </c>
      <c r="C10" s="325"/>
      <c r="D10" s="325"/>
      <c r="E10" s="374"/>
    </row>
    <row r="11" spans="1:6" s="197" customFormat="1" ht="20.25" customHeight="1" x14ac:dyDescent="0.25">
      <c r="A11" s="373" t="s">
        <v>838</v>
      </c>
      <c r="B11" s="375"/>
      <c r="C11" s="334">
        <f>C12+C13</f>
        <v>289232159</v>
      </c>
      <c r="D11" s="334">
        <f>D12+D13</f>
        <v>214697402.65000001</v>
      </c>
      <c r="E11" s="379">
        <f>E12+E13</f>
        <v>203886919.09999999</v>
      </c>
      <c r="F11" s="404" t="str">
        <f>IF((C11-'ETCA II-04'!B80)&gt;0.9,"ERROR!!!!! EL MONTO NO COINCIDE CON LO REPORTADO EN EL FORMATO ETCA-II-04 EN EL TOTAL DEVENGADO DEL ANALÍTICO DE INGRESOS","")</f>
        <v/>
      </c>
    </row>
    <row r="12" spans="1:6" s="197" customFormat="1" ht="20.25" customHeight="1" x14ac:dyDescent="0.25">
      <c r="A12" s="323"/>
      <c r="B12" s="375" t="s">
        <v>839</v>
      </c>
      <c r="C12" s="325">
        <v>289232159</v>
      </c>
      <c r="D12" s="325">
        <v>214697402.65000001</v>
      </c>
      <c r="E12" s="374">
        <v>203886919.09999999</v>
      </c>
    </row>
    <row r="13" spans="1:6" s="197" customFormat="1" ht="20.25" customHeight="1" x14ac:dyDescent="0.25">
      <c r="A13" s="323"/>
      <c r="B13" s="375" t="s">
        <v>840</v>
      </c>
      <c r="C13" s="325"/>
      <c r="D13" s="325"/>
      <c r="E13" s="374"/>
    </row>
    <row r="14" spans="1:6" s="197" customFormat="1" ht="20.25" customHeight="1" x14ac:dyDescent="0.25">
      <c r="A14" s="373" t="s">
        <v>841</v>
      </c>
      <c r="B14" s="375"/>
      <c r="C14" s="334">
        <f>C8-C11</f>
        <v>0</v>
      </c>
      <c r="D14" s="334">
        <f>D8-D11</f>
        <v>57112121.369999975</v>
      </c>
      <c r="E14" s="379">
        <f>E8-E11</f>
        <v>67922604.919999987</v>
      </c>
    </row>
    <row r="15" spans="1:6" s="197" customFormat="1" ht="20.25" customHeight="1" thickBot="1" x14ac:dyDescent="0.3">
      <c r="A15" s="323"/>
      <c r="B15" s="324"/>
      <c r="C15" s="325"/>
      <c r="D15" s="325"/>
      <c r="E15" s="327"/>
    </row>
    <row r="16" spans="1:6" s="197" customFormat="1" x14ac:dyDescent="0.25">
      <c r="A16" s="1339" t="s">
        <v>246</v>
      </c>
      <c r="B16" s="1340"/>
      <c r="C16" s="1343" t="s">
        <v>833</v>
      </c>
      <c r="D16" s="1343" t="s">
        <v>434</v>
      </c>
      <c r="E16" s="1347" t="s">
        <v>834</v>
      </c>
    </row>
    <row r="17" spans="1:10" s="197" customFormat="1" ht="12" customHeight="1" thickBot="1" x14ac:dyDescent="0.3">
      <c r="A17" s="1341"/>
      <c r="B17" s="1342"/>
      <c r="C17" s="1344"/>
      <c r="D17" s="1344"/>
      <c r="E17" s="1348"/>
    </row>
    <row r="18" spans="1:10" s="197" customFormat="1" ht="20.25" customHeight="1" x14ac:dyDescent="0.25">
      <c r="A18" s="373" t="s">
        <v>842</v>
      </c>
      <c r="B18" s="324"/>
      <c r="C18" s="334">
        <f>C14</f>
        <v>0</v>
      </c>
      <c r="D18" s="334">
        <f>D14</f>
        <v>57112121.369999975</v>
      </c>
      <c r="E18" s="576">
        <f>E14</f>
        <v>67922604.919999987</v>
      </c>
    </row>
    <row r="19" spans="1:10" s="197" customFormat="1" ht="20.25" customHeight="1" x14ac:dyDescent="0.25">
      <c r="A19" s="373" t="s">
        <v>843</v>
      </c>
      <c r="B19" s="324"/>
      <c r="C19" s="325"/>
      <c r="D19" s="325"/>
      <c r="E19" s="374"/>
      <c r="F19" s="404" t="str">
        <f>IF((D19-'ETCA-I-03'!C45)&gt;0.9,"ERROR!!!!! EL MONTO NO COINCIDE CON LO REPORTADO EN EL FORMATO ETCA-I-03 POR CONCEPTO DE INTERESES, COMISIONES Y GASTOS DE LA DEUDA","")</f>
        <v/>
      </c>
    </row>
    <row r="20" spans="1:10" s="197" customFormat="1" ht="20.25" customHeight="1" x14ac:dyDescent="0.25">
      <c r="A20" s="373" t="s">
        <v>844</v>
      </c>
      <c r="B20" s="324"/>
      <c r="C20" s="334">
        <f>C18-C19</f>
        <v>0</v>
      </c>
      <c r="D20" s="334">
        <f>D18-D19</f>
        <v>57112121.369999975</v>
      </c>
      <c r="E20" s="379">
        <f>E18-E19</f>
        <v>67922604.919999987</v>
      </c>
    </row>
    <row r="21" spans="1:10" s="197" customFormat="1" ht="20.25" customHeight="1" thickBot="1" x14ac:dyDescent="0.3">
      <c r="A21" s="323"/>
      <c r="B21" s="324"/>
      <c r="C21" s="340"/>
      <c r="D21" s="340"/>
      <c r="E21" s="778"/>
    </row>
    <row r="22" spans="1:10" s="197" customFormat="1" ht="28.5" customHeight="1" x14ac:dyDescent="0.25">
      <c r="A22" s="1339" t="s">
        <v>246</v>
      </c>
      <c r="B22" s="1340"/>
      <c r="C22" s="1343" t="s">
        <v>833</v>
      </c>
      <c r="D22" s="376" t="s">
        <v>434</v>
      </c>
      <c r="E22" s="1347" t="s">
        <v>834</v>
      </c>
    </row>
    <row r="23" spans="1:10" s="197" customFormat="1" ht="0.75" customHeight="1" thickBot="1" x14ac:dyDescent="0.3">
      <c r="A23" s="1341"/>
      <c r="B23" s="1342"/>
      <c r="C23" s="1344"/>
      <c r="D23" s="377"/>
      <c r="E23" s="1348"/>
    </row>
    <row r="24" spans="1:10" s="197" customFormat="1" ht="20.25" customHeight="1" x14ac:dyDescent="0.25">
      <c r="A24" s="373" t="s">
        <v>845</v>
      </c>
      <c r="B24" s="324"/>
      <c r="C24" s="325"/>
      <c r="D24" s="325"/>
      <c r="E24" s="327"/>
    </row>
    <row r="25" spans="1:10" s="197" customFormat="1" ht="20.25" customHeight="1" x14ac:dyDescent="0.25">
      <c r="A25" s="373" t="s">
        <v>846</v>
      </c>
      <c r="B25" s="324"/>
      <c r="C25" s="325"/>
      <c r="D25" s="325"/>
      <c r="E25" s="327"/>
    </row>
    <row r="26" spans="1:10" s="197" customFormat="1" ht="20.25" customHeight="1" x14ac:dyDescent="0.25">
      <c r="A26" s="373" t="s">
        <v>847</v>
      </c>
      <c r="B26" s="324"/>
      <c r="C26" s="334">
        <f>C24-C25</f>
        <v>0</v>
      </c>
      <c r="D26" s="334">
        <f>D24-D25</f>
        <v>0</v>
      </c>
      <c r="E26" s="379">
        <f>E24-E25</f>
        <v>0</v>
      </c>
    </row>
    <row r="27" spans="1:10" s="197" customFormat="1" ht="20.25" customHeight="1" thickBot="1" x14ac:dyDescent="0.3">
      <c r="A27" s="775"/>
      <c r="B27" s="776"/>
      <c r="C27" s="777"/>
      <c r="D27" s="777"/>
      <c r="E27" s="378"/>
    </row>
    <row r="28" spans="1:10" s="197" customFormat="1" ht="18" customHeight="1" x14ac:dyDescent="0.25">
      <c r="A28" s="748" t="s">
        <v>81</v>
      </c>
      <c r="B28" s="749"/>
      <c r="C28" s="749"/>
      <c r="D28" s="749"/>
      <c r="E28" s="749"/>
    </row>
    <row r="29" spans="1:10" s="197" customFormat="1" ht="18" customHeight="1" x14ac:dyDescent="0.25">
      <c r="A29" s="490"/>
      <c r="B29" s="490"/>
      <c r="C29" s="490"/>
      <c r="D29" s="490"/>
      <c r="E29" s="490"/>
    </row>
    <row r="30" spans="1:10" s="197" customFormat="1" ht="18" customHeight="1" x14ac:dyDescent="0.25">
      <c r="A30" s="490"/>
      <c r="B30" s="490"/>
      <c r="C30" s="490"/>
      <c r="D30" s="490"/>
      <c r="E30" s="490"/>
    </row>
    <row r="31" spans="1:10" s="197" customFormat="1" ht="18" customHeight="1" x14ac:dyDescent="0.25">
      <c r="A31" s="490"/>
      <c r="B31" s="490"/>
      <c r="C31" s="490"/>
      <c r="D31" s="490"/>
      <c r="E31" s="490"/>
    </row>
    <row r="32" spans="1:10" ht="18" customHeight="1" x14ac:dyDescent="0.3">
      <c r="A32" s="748" t="s">
        <v>244</v>
      </c>
      <c r="B32" s="755" t="s">
        <v>848</v>
      </c>
      <c r="C32" s="749"/>
      <c r="D32" s="749"/>
      <c r="E32" s="749"/>
      <c r="J32" s="333"/>
    </row>
    <row r="33" spans="1:5" ht="49.5" customHeight="1" x14ac:dyDescent="0.3">
      <c r="A33" s="1338" t="s">
        <v>849</v>
      </c>
      <c r="B33" s="1338"/>
      <c r="C33" s="1338"/>
      <c r="D33" s="1338"/>
      <c r="E33" s="1338"/>
    </row>
    <row r="34" spans="1:5" x14ac:dyDescent="0.3">
      <c r="A34" s="745"/>
      <c r="B34" s="749"/>
      <c r="C34" s="749"/>
      <c r="D34" s="749"/>
      <c r="E34" s="749"/>
    </row>
    <row r="35" spans="1:5" ht="75" customHeight="1" x14ac:dyDescent="0.3">
      <c r="A35" s="1338" t="s">
        <v>850</v>
      </c>
      <c r="B35" s="1338"/>
      <c r="C35" s="1338"/>
      <c r="D35" s="1338"/>
      <c r="E35" s="1338"/>
    </row>
    <row r="36" spans="1:5" ht="5.25" customHeight="1" x14ac:dyDescent="0.3">
      <c r="A36" s="745"/>
      <c r="B36" s="749"/>
      <c r="C36" s="749"/>
      <c r="D36" s="749"/>
      <c r="E36" s="749"/>
    </row>
    <row r="37" spans="1:5" ht="13.5" customHeight="1" x14ac:dyDescent="0.3">
      <c r="A37" s="1338" t="s">
        <v>851</v>
      </c>
      <c r="B37" s="1338"/>
      <c r="C37" s="1338"/>
      <c r="D37" s="1338"/>
      <c r="E37" s="1338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F88"/>
  <sheetViews>
    <sheetView topLeftCell="A64" zoomScaleNormal="100" zoomScaleSheetLayoutView="100" workbookViewId="0">
      <selection activeCell="E39" sqref="E3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50" t="str">
        <f>'ETCA-I-01'!A1:G1</f>
        <v xml:space="preserve">Nombre de la Entidad </v>
      </c>
      <c r="B1" s="1050"/>
      <c r="C1" s="1050"/>
      <c r="D1" s="1050"/>
      <c r="E1" s="1050"/>
    </row>
    <row r="2" spans="1:6" ht="15.75" customHeight="1" x14ac:dyDescent="0.25">
      <c r="A2" s="1048" t="s">
        <v>852</v>
      </c>
      <c r="B2" s="1048"/>
      <c r="C2" s="1048"/>
      <c r="D2" s="1048"/>
      <c r="E2" s="1048"/>
    </row>
    <row r="3" spans="1:6" ht="15.75" customHeight="1" x14ac:dyDescent="0.25">
      <c r="A3" s="1092" t="str">
        <f>'ETCA-I-03'!A3:D3</f>
        <v>Del 01 de Enero al 31 de Diciembre de 2020</v>
      </c>
      <c r="B3" s="1092"/>
      <c r="C3" s="1092"/>
      <c r="D3" s="1092"/>
      <c r="E3" s="1092"/>
    </row>
    <row r="4" spans="1:6" ht="15.75" customHeight="1" x14ac:dyDescent="0.25">
      <c r="A4" s="1367" t="s">
        <v>84</v>
      </c>
      <c r="B4" s="1367"/>
      <c r="C4" s="1367"/>
      <c r="D4" s="1367"/>
      <c r="E4" s="1367"/>
    </row>
    <row r="5" spans="1:6" ht="15.75" customHeight="1" thickBot="1" x14ac:dyDescent="0.3">
      <c r="A5" s="786"/>
      <c r="B5" s="786"/>
      <c r="C5" s="786"/>
      <c r="D5" s="786"/>
      <c r="E5" s="786"/>
    </row>
    <row r="6" spans="1:6" x14ac:dyDescent="0.25">
      <c r="A6" s="1356" t="s">
        <v>85</v>
      </c>
      <c r="B6" s="1357"/>
      <c r="C6" s="772" t="s">
        <v>853</v>
      </c>
      <c r="D6" s="1282" t="s">
        <v>434</v>
      </c>
      <c r="E6" s="661" t="s">
        <v>854</v>
      </c>
    </row>
    <row r="7" spans="1:6" ht="15.75" thickBot="1" x14ac:dyDescent="0.3">
      <c r="A7" s="1358"/>
      <c r="B7" s="1359"/>
      <c r="C7" s="773" t="s">
        <v>563</v>
      </c>
      <c r="D7" s="1283"/>
      <c r="E7" s="608" t="s">
        <v>566</v>
      </c>
    </row>
    <row r="8" spans="1:6" ht="7.5" customHeight="1" x14ac:dyDescent="0.25">
      <c r="A8" s="787"/>
      <c r="B8" s="609"/>
      <c r="C8" s="609"/>
      <c r="D8" s="609"/>
      <c r="E8" s="609"/>
    </row>
    <row r="9" spans="1:6" x14ac:dyDescent="0.25">
      <c r="A9" s="787"/>
      <c r="B9" s="610" t="s">
        <v>855</v>
      </c>
      <c r="C9" s="736">
        <f>SUM(C10:C12)</f>
        <v>289232159</v>
      </c>
      <c r="D9" s="736">
        <f>SUM(D10:D12)</f>
        <v>271809524.01999998</v>
      </c>
      <c r="E9" s="736">
        <f>SUM(E10:E12)</f>
        <v>271809524.01999998</v>
      </c>
      <c r="F9" s="497" t="str">
        <f>IF(C9&lt;&gt;'ETCA-IV-01'!C8,"ERROR!!!!! EL MONTO NO COINCIDE CON LO REPORTADO EN EL FORMATO ETCA-IV-01 ","")</f>
        <v/>
      </c>
    </row>
    <row r="10" spans="1:6" ht="14.25" customHeight="1" x14ac:dyDescent="0.25">
      <c r="A10" s="787"/>
      <c r="B10" s="609" t="s">
        <v>856</v>
      </c>
      <c r="C10" s="724">
        <f>+'ETCA-IV-01'!C9</f>
        <v>289232159</v>
      </c>
      <c r="D10" s="724">
        <f>+'ETCA-IV-01'!D9</f>
        <v>271809524.01999998</v>
      </c>
      <c r="E10" s="724">
        <f>+'ETCA-IV-01'!E9</f>
        <v>271809524.01999998</v>
      </c>
      <c r="F10" s="497" t="str">
        <f>IF(D9&lt;&gt;'ETCA-IV-01'!D8,"ERROR!!!!! EL MONTO NO COINCIDE CON LO REPORTADO EN EL FORMATO ETCA-IV-01 ","")</f>
        <v/>
      </c>
    </row>
    <row r="11" spans="1:6" ht="14.25" customHeight="1" x14ac:dyDescent="0.25">
      <c r="A11" s="787"/>
      <c r="B11" s="609" t="s">
        <v>857</v>
      </c>
      <c r="C11" s="724">
        <v>0</v>
      </c>
      <c r="D11" s="724">
        <v>0</v>
      </c>
      <c r="E11" s="724">
        <v>0</v>
      </c>
      <c r="F11" s="497" t="str">
        <f>IF(E9&lt;&gt;'ETCA-IV-01'!E8,"ERROR!!!!! EL MONTO NO COINCIDE CON LO REPORTADO EN EL FORMATO ETCA-IV-01 ","")</f>
        <v/>
      </c>
    </row>
    <row r="12" spans="1:6" ht="14.25" customHeight="1" x14ac:dyDescent="0.25">
      <c r="A12" s="787"/>
      <c r="B12" s="609" t="s">
        <v>858</v>
      </c>
      <c r="C12" s="724">
        <v>0</v>
      </c>
      <c r="D12" s="724">
        <v>0</v>
      </c>
      <c r="E12" s="724">
        <v>0</v>
      </c>
    </row>
    <row r="13" spans="1:6" ht="3.75" customHeight="1" x14ac:dyDescent="0.25">
      <c r="A13" s="785"/>
      <c r="B13" s="610"/>
      <c r="C13" s="731"/>
      <c r="D13" s="731"/>
      <c r="E13" s="731"/>
    </row>
    <row r="14" spans="1:6" x14ac:dyDescent="0.25">
      <c r="A14" s="785"/>
      <c r="B14" s="610" t="s">
        <v>859</v>
      </c>
      <c r="C14" s="736">
        <f>SUM(C15:C16)</f>
        <v>289232159</v>
      </c>
      <c r="D14" s="736">
        <f>SUM(D15:D16)</f>
        <v>214697402.65000001</v>
      </c>
      <c r="E14" s="736">
        <f>SUM(E15:E16)</f>
        <v>203886919.09999999</v>
      </c>
      <c r="F14" s="497" t="str">
        <f>IF(C14&lt;&gt;'ETCA-IV-01'!C11,"ERROR!!!!! EL MONTO NO COINCIDE CON LO REPORTADO EN EL FORMATO ETCA-IV-01 ","")</f>
        <v/>
      </c>
    </row>
    <row r="15" spans="1:6" ht="21" customHeight="1" x14ac:dyDescent="0.25">
      <c r="A15" s="787"/>
      <c r="B15" s="609" t="s">
        <v>860</v>
      </c>
      <c r="C15" s="724">
        <f>+'ETCA-IV-01'!C12</f>
        <v>289232159</v>
      </c>
      <c r="D15" s="724">
        <f>+'ETCA-IV-01'!D12</f>
        <v>214697402.65000001</v>
      </c>
      <c r="E15" s="724">
        <f>+'ETCA-IV-01'!E12</f>
        <v>203886919.09999999</v>
      </c>
      <c r="F15" s="497" t="str">
        <f>IF(D14&lt;&gt;'ETCA-IV-01'!D11,"ERROR!!!!! EL MONTO NO COINCIDE CON LO REPORTADO EN EL FORMATO ETCA-IV-01 ","")</f>
        <v/>
      </c>
    </row>
    <row r="16" spans="1:6" ht="21" customHeight="1" x14ac:dyDescent="0.25">
      <c r="A16" s="787"/>
      <c r="B16" s="609" t="s">
        <v>861</v>
      </c>
      <c r="C16" s="724">
        <v>0</v>
      </c>
      <c r="D16" s="724">
        <v>0</v>
      </c>
      <c r="E16" s="724">
        <v>0</v>
      </c>
      <c r="F16" s="497" t="str">
        <f>IF(E14&lt;&gt;'ETCA-IV-01'!E11,"ERROR!!!!! EL MONTO NO COINCIDE CON LO REPORTADO EN EL FORMATO ETCA-IV-01 ","")</f>
        <v/>
      </c>
    </row>
    <row r="17" spans="1:6" ht="8.25" customHeight="1" x14ac:dyDescent="0.25">
      <c r="A17" s="787"/>
      <c r="B17" s="609"/>
      <c r="C17" s="731"/>
      <c r="D17" s="731"/>
      <c r="E17" s="731"/>
    </row>
    <row r="18" spans="1:6" x14ac:dyDescent="0.25">
      <c r="A18" s="787"/>
      <c r="B18" s="610" t="s">
        <v>862</v>
      </c>
      <c r="C18" s="736">
        <f>SUM(C19:C20)</f>
        <v>0</v>
      </c>
      <c r="D18" s="736">
        <f t="shared" ref="D18:E18" si="0">SUM(D19:D20)</f>
        <v>0</v>
      </c>
      <c r="E18" s="736">
        <f t="shared" si="0"/>
        <v>0</v>
      </c>
      <c r="F18" s="497" t="s">
        <v>244</v>
      </c>
    </row>
    <row r="19" spans="1:6" ht="19.5" customHeight="1" x14ac:dyDescent="0.25">
      <c r="A19" s="787"/>
      <c r="B19" s="609" t="s">
        <v>863</v>
      </c>
      <c r="C19" s="738"/>
      <c r="D19" s="724">
        <v>0</v>
      </c>
      <c r="E19" s="724">
        <v>0</v>
      </c>
      <c r="F19" s="497" t="s">
        <v>244</v>
      </c>
    </row>
    <row r="20" spans="1:6" ht="19.5" customHeight="1" x14ac:dyDescent="0.25">
      <c r="A20" s="787"/>
      <c r="B20" s="609" t="s">
        <v>864</v>
      </c>
      <c r="C20" s="738"/>
      <c r="D20" s="724">
        <v>0</v>
      </c>
      <c r="E20" s="724">
        <v>0</v>
      </c>
      <c r="F20" s="497" t="s">
        <v>244</v>
      </c>
    </row>
    <row r="21" spans="1:6" ht="6.75" customHeight="1" x14ac:dyDescent="0.25">
      <c r="A21" s="787"/>
      <c r="B21" s="609"/>
      <c r="C21" s="731"/>
      <c r="D21" s="731"/>
      <c r="E21" s="731"/>
      <c r="F21" s="497" t="s">
        <v>244</v>
      </c>
    </row>
    <row r="22" spans="1:6" x14ac:dyDescent="0.25">
      <c r="A22" s="1368"/>
      <c r="B22" s="610" t="s">
        <v>865</v>
      </c>
      <c r="C22" s="736">
        <f>+C9-C14+C18</f>
        <v>0</v>
      </c>
      <c r="D22" s="736">
        <f>+D9-D14+D18</f>
        <v>57112121.369999975</v>
      </c>
      <c r="E22" s="736">
        <f>+E9-E14+E18</f>
        <v>67922604.919999987</v>
      </c>
    </row>
    <row r="23" spans="1:6" ht="6.75" customHeight="1" x14ac:dyDescent="0.25">
      <c r="A23" s="1368"/>
      <c r="B23" s="610"/>
      <c r="C23" s="731" t="s">
        <v>244</v>
      </c>
      <c r="D23" s="731" t="s">
        <v>244</v>
      </c>
      <c r="E23" s="731" t="s">
        <v>244</v>
      </c>
    </row>
    <row r="24" spans="1:6" ht="16.5" customHeight="1" x14ac:dyDescent="0.25">
      <c r="A24" s="1368"/>
      <c r="B24" s="610" t="s">
        <v>866</v>
      </c>
      <c r="C24" s="736">
        <f>+C22-C12</f>
        <v>0</v>
      </c>
      <c r="D24" s="736">
        <f>+D22-D12</f>
        <v>57112121.369999975</v>
      </c>
      <c r="E24" s="736">
        <f>+E22-E12</f>
        <v>67922604.919999987</v>
      </c>
    </row>
    <row r="25" spans="1:6" ht="6" customHeight="1" x14ac:dyDescent="0.25">
      <c r="A25" s="1368"/>
      <c r="B25" s="610"/>
      <c r="C25" s="731" t="s">
        <v>244</v>
      </c>
      <c r="D25" s="731" t="s">
        <v>244</v>
      </c>
      <c r="E25" s="731" t="s">
        <v>244</v>
      </c>
    </row>
    <row r="26" spans="1:6" ht="30" customHeight="1" x14ac:dyDescent="0.25">
      <c r="A26" s="787"/>
      <c r="B26" s="610" t="s">
        <v>867</v>
      </c>
      <c r="C26" s="736">
        <f>+C24-C18</f>
        <v>0</v>
      </c>
      <c r="D26" s="736">
        <f>+D24-D18</f>
        <v>57112121.369999975</v>
      </c>
      <c r="E26" s="736">
        <f>+E24-E18</f>
        <v>67922604.919999987</v>
      </c>
    </row>
    <row r="27" spans="1:6" ht="6" customHeight="1" thickBot="1" x14ac:dyDescent="0.3">
      <c r="A27" s="612"/>
      <c r="B27" s="613"/>
      <c r="C27" s="614"/>
      <c r="D27" s="614"/>
      <c r="E27" s="614"/>
    </row>
    <row r="28" spans="1:6" ht="12" customHeight="1" thickBot="1" x14ac:dyDescent="0.3">
      <c r="A28" s="1369"/>
      <c r="B28" s="1369"/>
      <c r="C28" s="1369"/>
      <c r="D28" s="1369"/>
      <c r="E28" s="1369"/>
    </row>
    <row r="29" spans="1:6" ht="15.75" thickBot="1" x14ac:dyDescent="0.3">
      <c r="A29" s="1370" t="s">
        <v>246</v>
      </c>
      <c r="B29" s="1371"/>
      <c r="C29" s="771" t="s">
        <v>868</v>
      </c>
      <c r="D29" s="771" t="s">
        <v>434</v>
      </c>
      <c r="E29" s="771" t="s">
        <v>661</v>
      </c>
    </row>
    <row r="30" spans="1:6" ht="6" customHeight="1" x14ac:dyDescent="0.25">
      <c r="A30" s="787"/>
      <c r="B30" s="609"/>
      <c r="C30" s="609"/>
      <c r="D30" s="609"/>
      <c r="E30" s="609"/>
    </row>
    <row r="31" spans="1:6" ht="18" customHeight="1" x14ac:dyDescent="0.25">
      <c r="A31" s="1366"/>
      <c r="B31" s="610" t="s">
        <v>869</v>
      </c>
      <c r="C31" s="736">
        <f>SUM(C32:C33)</f>
        <v>0</v>
      </c>
      <c r="D31" s="736">
        <f>SUM(D32:D33)</f>
        <v>0</v>
      </c>
      <c r="E31" s="736">
        <f>SUM(E32:E33)</f>
        <v>0</v>
      </c>
      <c r="F31" s="497" t="str">
        <f>IF(C31&lt;&gt;'ETCA-IV-01'!C19,"ERROR!!!!! EL MONTO NO COINCIDE CON LO REPORTADO EN EL FORMATO ETCA-IV-01 ","")</f>
        <v/>
      </c>
    </row>
    <row r="32" spans="1:6" ht="26.25" customHeight="1" x14ac:dyDescent="0.25">
      <c r="A32" s="1366"/>
      <c r="B32" s="611" t="s">
        <v>870</v>
      </c>
      <c r="C32" s="724">
        <v>0</v>
      </c>
      <c r="D32" s="724">
        <v>0</v>
      </c>
      <c r="E32" s="724">
        <v>0</v>
      </c>
      <c r="F32" s="497" t="str">
        <f>IF(D31&lt;&gt;'ETCA-IV-01'!D19,"ERROR!!!!! EL MONTO NO COINCIDE CON LO REPORTADO EN EL FORMATO ETCA-IV-01 ","")</f>
        <v/>
      </c>
    </row>
    <row r="33" spans="1:6" ht="26.25" customHeight="1" x14ac:dyDescent="0.25">
      <c r="A33" s="1366"/>
      <c r="B33" s="611" t="s">
        <v>871</v>
      </c>
      <c r="C33" s="731">
        <v>0</v>
      </c>
      <c r="D33" s="731">
        <v>0</v>
      </c>
      <c r="E33" s="731">
        <v>0</v>
      </c>
      <c r="F33" s="497" t="str">
        <f>IF(E31&lt;&gt;'ETCA-IV-01'!E19,"ERROR!!!!! EL MONTO NO COINCIDE CON LO REPORTADO EN EL FORMATO ETCA-IV-01 ","")</f>
        <v/>
      </c>
    </row>
    <row r="34" spans="1:6" ht="4.5" customHeight="1" x14ac:dyDescent="0.25">
      <c r="A34" s="785"/>
      <c r="B34" s="610"/>
      <c r="C34" s="724"/>
      <c r="D34" s="724"/>
      <c r="E34" s="724"/>
    </row>
    <row r="35" spans="1:6" x14ac:dyDescent="0.25">
      <c r="A35" s="785"/>
      <c r="B35" s="610" t="s">
        <v>872</v>
      </c>
      <c r="C35" s="736">
        <f>+C26+C31</f>
        <v>0</v>
      </c>
      <c r="D35" s="736">
        <f>+D26+D31</f>
        <v>57112121.369999975</v>
      </c>
      <c r="E35" s="736">
        <f>+E26+E31</f>
        <v>67922604.919999987</v>
      </c>
    </row>
    <row r="36" spans="1:6" ht="6.75" customHeight="1" thickBot="1" x14ac:dyDescent="0.3">
      <c r="A36" s="607"/>
      <c r="B36" s="606"/>
      <c r="C36" s="606"/>
      <c r="D36" s="606"/>
      <c r="E36" s="606"/>
    </row>
    <row r="37" spans="1:6" ht="9" customHeight="1" thickBot="1" x14ac:dyDescent="0.3"/>
    <row r="38" spans="1:6" x14ac:dyDescent="0.25">
      <c r="A38" s="1356" t="s">
        <v>246</v>
      </c>
      <c r="B38" s="1357"/>
      <c r="C38" s="1360" t="s">
        <v>873</v>
      </c>
      <c r="D38" s="1277" t="s">
        <v>434</v>
      </c>
      <c r="E38" s="617" t="s">
        <v>854</v>
      </c>
    </row>
    <row r="39" spans="1:6" ht="15.75" thickBot="1" x14ac:dyDescent="0.3">
      <c r="A39" s="1358"/>
      <c r="B39" s="1359"/>
      <c r="C39" s="1361"/>
      <c r="D39" s="1278"/>
      <c r="E39" s="618" t="s">
        <v>661</v>
      </c>
    </row>
    <row r="40" spans="1:6" ht="5.25" customHeight="1" x14ac:dyDescent="0.25">
      <c r="A40" s="782"/>
      <c r="B40" s="619"/>
      <c r="C40" s="619"/>
      <c r="D40" s="619"/>
      <c r="E40" s="619"/>
    </row>
    <row r="41" spans="1:6" x14ac:dyDescent="0.25">
      <c r="A41" s="781"/>
      <c r="B41" s="784" t="s">
        <v>874</v>
      </c>
      <c r="C41" s="737">
        <f>SUM(C42:C43)</f>
        <v>0</v>
      </c>
      <c r="D41" s="737">
        <f>SUM(D42:D43)</f>
        <v>0</v>
      </c>
      <c r="E41" s="737">
        <f>SUM(E42:E43)</f>
        <v>0</v>
      </c>
      <c r="F41" s="497" t="str">
        <f>IF(C41&lt;&gt;'ETCA-IV-01'!C24,"ERROR!!!!! EL MONTO NO COINCIDE CON LO REPORTADO EN EL FORMATO ETCA-IV-01 ","")</f>
        <v/>
      </c>
    </row>
    <row r="42" spans="1:6" x14ac:dyDescent="0.25">
      <c r="A42" s="1352"/>
      <c r="B42" s="620" t="s">
        <v>875</v>
      </c>
      <c r="C42" s="724">
        <v>0</v>
      </c>
      <c r="D42" s="724">
        <v>0</v>
      </c>
      <c r="E42" s="724">
        <v>0</v>
      </c>
      <c r="F42" s="497" t="str">
        <f>IF(D41&lt;&gt;'ETCA-IV-01'!D24,"ERROR!!!!! EL MONTO NO COINCIDE CON LO REPORTADO EN EL FORMATO ETCA-IV-01 ","")</f>
        <v/>
      </c>
    </row>
    <row r="43" spans="1:6" x14ac:dyDescent="0.25">
      <c r="A43" s="1352"/>
      <c r="B43" s="620" t="s">
        <v>876</v>
      </c>
      <c r="C43" s="724">
        <v>0</v>
      </c>
      <c r="D43" s="724" t="s">
        <v>244</v>
      </c>
      <c r="E43" s="724">
        <v>0</v>
      </c>
      <c r="F43" s="497" t="str">
        <f>IF(E41&lt;&gt;'ETCA-IV-01'!E24,"ERROR!!!!! EL MONTO NO COINCIDE CON LO REPORTADO EN EL FORMATO ETCA-IV-01 ","")</f>
        <v/>
      </c>
    </row>
    <row r="44" spans="1:6" x14ac:dyDescent="0.25">
      <c r="A44" s="1349"/>
      <c r="B44" s="784" t="s">
        <v>877</v>
      </c>
      <c r="C44" s="737">
        <f>SUM(C45:C46)</f>
        <v>0</v>
      </c>
      <c r="D44" s="737">
        <f>SUM(D45:D46)</f>
        <v>0</v>
      </c>
      <c r="E44" s="737">
        <f>SUM(E45:E46)</f>
        <v>0</v>
      </c>
      <c r="F44" s="497" t="str">
        <f>IF(C44&lt;&gt;'ETCA-IV-01'!C25,"ERROR!!!!! EL MONTO NO COINCIDE CON LO REPORTADO EN EL FORMATO ETCA-IV-01 ","")</f>
        <v/>
      </c>
    </row>
    <row r="45" spans="1:6" x14ac:dyDescent="0.25">
      <c r="A45" s="1349"/>
      <c r="B45" s="620" t="s">
        <v>878</v>
      </c>
      <c r="C45" s="724">
        <v>0</v>
      </c>
      <c r="D45" s="724">
        <v>0</v>
      </c>
      <c r="E45" s="724">
        <v>0</v>
      </c>
      <c r="F45" s="497" t="str">
        <f>IF(D44&lt;&gt;'ETCA-IV-01'!D25,"ERROR!!!!! EL MONTO NO COINCIDE CON LO REPORTADO EN EL FORMATO ETCA-IV-01 ","")</f>
        <v/>
      </c>
    </row>
    <row r="46" spans="1:6" x14ac:dyDescent="0.25">
      <c r="A46" s="1349"/>
      <c r="B46" s="620" t="s">
        <v>879</v>
      </c>
      <c r="C46" s="724">
        <v>0</v>
      </c>
      <c r="D46" s="724">
        <v>0</v>
      </c>
      <c r="E46" s="724">
        <v>0</v>
      </c>
      <c r="F46" s="497" t="str">
        <f>IF(E44&lt;&gt;'ETCA-IV-01'!E25,"ERROR!!!!! EL MONTO NO COINCIDE CON LO REPORTADO EN EL FORMATO ETCA-IV-01 ","")</f>
        <v/>
      </c>
    </row>
    <row r="47" spans="1:6" ht="6.75" customHeight="1" x14ac:dyDescent="0.25">
      <c r="A47" s="781"/>
      <c r="B47" s="784"/>
      <c r="C47" s="636"/>
      <c r="D47" s="636"/>
      <c r="E47" s="636"/>
    </row>
    <row r="48" spans="1:6" x14ac:dyDescent="0.25">
      <c r="A48" s="1349"/>
      <c r="B48" s="1362" t="s">
        <v>880</v>
      </c>
      <c r="C48" s="1364">
        <f>+C41-C44</f>
        <v>0</v>
      </c>
      <c r="D48" s="1364">
        <f>+D41-D44</f>
        <v>0</v>
      </c>
      <c r="E48" s="1364">
        <f>+E41-E44</f>
        <v>0</v>
      </c>
    </row>
    <row r="49" spans="1:5" ht="15.75" thickBot="1" x14ac:dyDescent="0.3">
      <c r="A49" s="1350"/>
      <c r="B49" s="1363"/>
      <c r="C49" s="1365"/>
      <c r="D49" s="1365"/>
      <c r="E49" s="1365"/>
    </row>
    <row r="50" spans="1:5" x14ac:dyDescent="0.25">
      <c r="A50" s="624"/>
      <c r="B50" s="624"/>
      <c r="C50" s="624"/>
      <c r="D50" s="624"/>
      <c r="E50" s="624"/>
    </row>
    <row r="51" spans="1:5" x14ac:dyDescent="0.25">
      <c r="A51" s="624"/>
      <c r="B51" s="624"/>
      <c r="C51" s="624"/>
      <c r="D51" s="624"/>
      <c r="E51" s="624"/>
    </row>
    <row r="52" spans="1:5" x14ac:dyDescent="0.25">
      <c r="A52" s="624"/>
      <c r="B52" s="624"/>
      <c r="C52" s="624"/>
      <c r="D52" s="624"/>
      <c r="E52" s="624"/>
    </row>
    <row r="53" spans="1:5" ht="15.75" thickBot="1" x14ac:dyDescent="0.3">
      <c r="A53" s="624"/>
      <c r="B53" s="624"/>
      <c r="C53" s="624"/>
      <c r="D53" s="624"/>
      <c r="E53" s="624"/>
    </row>
    <row r="54" spans="1:5" x14ac:dyDescent="0.25">
      <c r="A54" s="1356" t="s">
        <v>246</v>
      </c>
      <c r="B54" s="1357"/>
      <c r="C54" s="617" t="s">
        <v>853</v>
      </c>
      <c r="D54" s="1277" t="s">
        <v>434</v>
      </c>
      <c r="E54" s="617" t="s">
        <v>854</v>
      </c>
    </row>
    <row r="55" spans="1:5" ht="15.75" thickBot="1" x14ac:dyDescent="0.3">
      <c r="A55" s="1358"/>
      <c r="B55" s="1359"/>
      <c r="C55" s="618" t="s">
        <v>868</v>
      </c>
      <c r="D55" s="1278"/>
      <c r="E55" s="618" t="s">
        <v>661</v>
      </c>
    </row>
    <row r="56" spans="1:5" ht="6" customHeight="1" x14ac:dyDescent="0.25">
      <c r="A56" s="1353"/>
      <c r="B56" s="1354"/>
      <c r="C56" s="619"/>
      <c r="D56" s="619"/>
      <c r="E56" s="619"/>
    </row>
    <row r="57" spans="1:5" x14ac:dyDescent="0.25">
      <c r="A57" s="1352"/>
      <c r="B57" s="1355" t="s">
        <v>881</v>
      </c>
      <c r="C57" s="1351">
        <f>+C10</f>
        <v>289232159</v>
      </c>
      <c r="D57" s="1351">
        <f>+D10</f>
        <v>271809524.01999998</v>
      </c>
      <c r="E57" s="1351">
        <f>+E10</f>
        <v>271809524.01999998</v>
      </c>
    </row>
    <row r="58" spans="1:5" x14ac:dyDescent="0.25">
      <c r="A58" s="1352"/>
      <c r="B58" s="1355"/>
      <c r="C58" s="1351"/>
      <c r="D58" s="1351"/>
      <c r="E58" s="1351"/>
    </row>
    <row r="59" spans="1:5" ht="19.5" x14ac:dyDescent="0.25">
      <c r="A59" s="1352"/>
      <c r="B59" s="621" t="s">
        <v>882</v>
      </c>
      <c r="C59" s="732">
        <f>+C60-C61</f>
        <v>0</v>
      </c>
      <c r="D59" s="732">
        <f>+D60-D61</f>
        <v>0</v>
      </c>
      <c r="E59" s="732">
        <f>+E60-E61</f>
        <v>0</v>
      </c>
    </row>
    <row r="60" spans="1:5" x14ac:dyDescent="0.25">
      <c r="A60" s="1352"/>
      <c r="B60" s="620" t="s">
        <v>875</v>
      </c>
      <c r="C60" s="732">
        <f>+C42</f>
        <v>0</v>
      </c>
      <c r="D60" s="732">
        <f>+D42</f>
        <v>0</v>
      </c>
      <c r="E60" s="732">
        <f>+E42</f>
        <v>0</v>
      </c>
    </row>
    <row r="61" spans="1:5" x14ac:dyDescent="0.25">
      <c r="A61" s="1352"/>
      <c r="B61" s="620" t="s">
        <v>878</v>
      </c>
      <c r="C61" s="732">
        <f>+C45</f>
        <v>0</v>
      </c>
      <c r="D61" s="732">
        <f>+D45</f>
        <v>0</v>
      </c>
      <c r="E61" s="732">
        <f>+E45</f>
        <v>0</v>
      </c>
    </row>
    <row r="62" spans="1:5" ht="5.25" customHeight="1" x14ac:dyDescent="0.25">
      <c r="A62" s="1352"/>
      <c r="B62" s="783"/>
      <c r="C62" s="732"/>
      <c r="D62" s="732"/>
      <c r="E62" s="732"/>
    </row>
    <row r="63" spans="1:5" x14ac:dyDescent="0.25">
      <c r="A63" s="782"/>
      <c r="B63" s="783" t="s">
        <v>860</v>
      </c>
      <c r="C63" s="732">
        <f>+C15</f>
        <v>289232159</v>
      </c>
      <c r="D63" s="732">
        <f>+D15</f>
        <v>214697402.65000001</v>
      </c>
      <c r="E63" s="732">
        <f>+E15</f>
        <v>203886919.09999999</v>
      </c>
    </row>
    <row r="64" spans="1:5" ht="6.75" customHeight="1" x14ac:dyDescent="0.25">
      <c r="A64" s="782"/>
      <c r="B64" s="783"/>
      <c r="C64" s="732"/>
      <c r="D64" s="732"/>
      <c r="E64" s="732"/>
    </row>
    <row r="65" spans="1:5" x14ac:dyDescent="0.25">
      <c r="A65" s="782"/>
      <c r="B65" s="783" t="s">
        <v>863</v>
      </c>
      <c r="C65" s="733"/>
      <c r="D65" s="739">
        <f>+D19</f>
        <v>0</v>
      </c>
      <c r="E65" s="739">
        <f>+E19</f>
        <v>0</v>
      </c>
    </row>
    <row r="66" spans="1:5" x14ac:dyDescent="0.25">
      <c r="A66" s="782"/>
      <c r="B66" s="783"/>
      <c r="C66" s="732"/>
      <c r="D66" s="732"/>
      <c r="E66" s="732"/>
    </row>
    <row r="67" spans="1:5" ht="19.5" x14ac:dyDescent="0.25">
      <c r="A67" s="1349"/>
      <c r="B67" s="610" t="s">
        <v>883</v>
      </c>
      <c r="C67" s="735">
        <f>+C10+C59-C15+C19</f>
        <v>0</v>
      </c>
      <c r="D67" s="735">
        <f>+D10+D59-D15+D19</f>
        <v>57112121.369999975</v>
      </c>
      <c r="E67" s="735">
        <f>+E10+E59-E15+E19</f>
        <v>67922604.919999987</v>
      </c>
    </row>
    <row r="68" spans="1:5" x14ac:dyDescent="0.25">
      <c r="A68" s="1349"/>
      <c r="B68" s="622"/>
      <c r="C68" s="732" t="s">
        <v>244</v>
      </c>
      <c r="D68" s="732" t="s">
        <v>244</v>
      </c>
      <c r="E68" s="732" t="s">
        <v>244</v>
      </c>
    </row>
    <row r="69" spans="1:5" ht="19.5" x14ac:dyDescent="0.25">
      <c r="A69" s="1349"/>
      <c r="B69" s="610" t="s">
        <v>884</v>
      </c>
      <c r="C69" s="735">
        <f>+C67-C59</f>
        <v>0</v>
      </c>
      <c r="D69" s="735">
        <f>+D67-D59</f>
        <v>57112121.369999975</v>
      </c>
      <c r="E69" s="735">
        <f>+E67-E59</f>
        <v>67922604.919999987</v>
      </c>
    </row>
    <row r="70" spans="1:5" ht="15.75" thickBot="1" x14ac:dyDescent="0.3">
      <c r="A70" s="1350"/>
      <c r="B70" s="623"/>
      <c r="C70" s="637" t="s">
        <v>244</v>
      </c>
      <c r="D70" s="638" t="s">
        <v>244</v>
      </c>
      <c r="E70" s="637" t="s">
        <v>244</v>
      </c>
    </row>
    <row r="71" spans="1:5" ht="5.25" customHeight="1" thickBot="1" x14ac:dyDescent="0.3"/>
    <row r="72" spans="1:5" x14ac:dyDescent="0.25">
      <c r="A72" s="1356" t="s">
        <v>246</v>
      </c>
      <c r="B72" s="1357"/>
      <c r="C72" s="1360" t="s">
        <v>873</v>
      </c>
      <c r="D72" s="1277" t="s">
        <v>434</v>
      </c>
      <c r="E72" s="617" t="s">
        <v>854</v>
      </c>
    </row>
    <row r="73" spans="1:5" ht="15.75" thickBot="1" x14ac:dyDescent="0.3">
      <c r="A73" s="1358"/>
      <c r="B73" s="1359"/>
      <c r="C73" s="1361"/>
      <c r="D73" s="1278"/>
      <c r="E73" s="618" t="s">
        <v>661</v>
      </c>
    </row>
    <row r="74" spans="1:5" x14ac:dyDescent="0.25">
      <c r="A74" s="1353"/>
      <c r="B74" s="1354"/>
      <c r="C74" s="619"/>
      <c r="D74" s="619"/>
      <c r="E74" s="619"/>
    </row>
    <row r="75" spans="1:5" x14ac:dyDescent="0.25">
      <c r="A75" s="1352"/>
      <c r="B75" s="1355" t="s">
        <v>857</v>
      </c>
      <c r="C75" s="1351">
        <f>+C11</f>
        <v>0</v>
      </c>
      <c r="D75" s="1351">
        <f>+D11</f>
        <v>0</v>
      </c>
      <c r="E75" s="1351">
        <f>+E11</f>
        <v>0</v>
      </c>
    </row>
    <row r="76" spans="1:5" x14ac:dyDescent="0.25">
      <c r="A76" s="1352"/>
      <c r="B76" s="1355"/>
      <c r="C76" s="1351"/>
      <c r="D76" s="1351"/>
      <c r="E76" s="1351"/>
    </row>
    <row r="77" spans="1:5" ht="19.5" x14ac:dyDescent="0.25">
      <c r="A77" s="1352"/>
      <c r="B77" s="621" t="s">
        <v>885</v>
      </c>
      <c r="C77" s="732">
        <f>+C78-C79</f>
        <v>0</v>
      </c>
      <c r="D77" s="732">
        <f>+D78-D79</f>
        <v>0</v>
      </c>
      <c r="E77" s="732">
        <f>+E78-E79</f>
        <v>0</v>
      </c>
    </row>
    <row r="78" spans="1:5" x14ac:dyDescent="0.25">
      <c r="A78" s="1352"/>
      <c r="B78" s="620" t="s">
        <v>876</v>
      </c>
      <c r="C78" s="732">
        <f>+C43</f>
        <v>0</v>
      </c>
      <c r="D78" s="732">
        <v>0</v>
      </c>
      <c r="E78" s="732">
        <v>0</v>
      </c>
    </row>
    <row r="79" spans="1:5" x14ac:dyDescent="0.25">
      <c r="A79" s="1352"/>
      <c r="B79" s="620" t="s">
        <v>879</v>
      </c>
      <c r="C79" s="732">
        <f>+C46</f>
        <v>0</v>
      </c>
      <c r="D79" s="732">
        <v>0</v>
      </c>
      <c r="E79" s="732">
        <v>0</v>
      </c>
    </row>
    <row r="80" spans="1:5" x14ac:dyDescent="0.25">
      <c r="A80" s="1352"/>
      <c r="B80" s="783"/>
      <c r="C80" s="732"/>
      <c r="D80" s="732"/>
      <c r="E80" s="732"/>
    </row>
    <row r="81" spans="1:5" x14ac:dyDescent="0.25">
      <c r="A81" s="782"/>
      <c r="B81" s="783" t="s">
        <v>886</v>
      </c>
      <c r="C81" s="732">
        <f>+C16</f>
        <v>0</v>
      </c>
      <c r="D81" s="732">
        <f>+D16</f>
        <v>0</v>
      </c>
      <c r="E81" s="732">
        <f>+E16</f>
        <v>0</v>
      </c>
    </row>
    <row r="82" spans="1:5" x14ac:dyDescent="0.25">
      <c r="A82" s="782"/>
      <c r="B82" s="783"/>
      <c r="C82" s="732" t="s">
        <v>244</v>
      </c>
      <c r="D82" s="732" t="s">
        <v>244</v>
      </c>
      <c r="E82" s="732" t="s">
        <v>244</v>
      </c>
    </row>
    <row r="83" spans="1:5" x14ac:dyDescent="0.25">
      <c r="A83" s="782"/>
      <c r="B83" s="783" t="s">
        <v>864</v>
      </c>
      <c r="C83" s="733"/>
      <c r="D83" s="739">
        <f>+D20</f>
        <v>0</v>
      </c>
      <c r="E83" s="739">
        <f>+E20</f>
        <v>0</v>
      </c>
    </row>
    <row r="84" spans="1:5" x14ac:dyDescent="0.25">
      <c r="A84" s="782"/>
      <c r="B84" s="783"/>
      <c r="C84" s="732"/>
      <c r="D84" s="732"/>
      <c r="E84" s="732"/>
    </row>
    <row r="85" spans="1:5" ht="19.5" x14ac:dyDescent="0.25">
      <c r="A85" s="1349"/>
      <c r="B85" s="610" t="s">
        <v>887</v>
      </c>
      <c r="C85" s="734">
        <f>+C75+C77-C81+C83</f>
        <v>0</v>
      </c>
      <c r="D85" s="734">
        <f>+D75+D77-D81+D83</f>
        <v>0</v>
      </c>
      <c r="E85" s="734">
        <f>+E75+E77-E81+E83</f>
        <v>0</v>
      </c>
    </row>
    <row r="86" spans="1:5" x14ac:dyDescent="0.25">
      <c r="A86" s="1349"/>
      <c r="B86" s="622"/>
      <c r="C86" s="735"/>
      <c r="D86" s="735"/>
      <c r="E86" s="735"/>
    </row>
    <row r="87" spans="1:5" ht="19.5" x14ac:dyDescent="0.25">
      <c r="A87" s="1349"/>
      <c r="B87" s="610" t="s">
        <v>888</v>
      </c>
      <c r="C87" s="736">
        <f>+C85-C77</f>
        <v>0</v>
      </c>
      <c r="D87" s="736">
        <f>+D85-D77</f>
        <v>0</v>
      </c>
      <c r="E87" s="736">
        <f>+E85-E77</f>
        <v>0</v>
      </c>
    </row>
    <row r="88" spans="1:5" ht="15.75" thickBot="1" x14ac:dyDescent="0.3">
      <c r="A88" s="1350"/>
      <c r="B88" s="623"/>
      <c r="C88" s="623"/>
      <c r="D88" s="623"/>
      <c r="E88" s="623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2">
    <tabColor rgb="FFFF6699"/>
  </sheetPr>
  <dimension ref="A1:D60"/>
  <sheetViews>
    <sheetView topLeftCell="A44" zoomScaleNormal="100" zoomScaleSheetLayoutView="90" workbookViewId="0">
      <selection activeCell="C71" sqref="C71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72" t="str">
        <f>'ETCA-I-01'!A1:G1</f>
        <v xml:space="preserve">Nombre de la Entidad </v>
      </c>
      <c r="B1" s="1372"/>
      <c r="C1" s="1372"/>
      <c r="D1" s="1372"/>
    </row>
    <row r="2" spans="1:4" x14ac:dyDescent="0.3">
      <c r="A2" s="1373" t="s">
        <v>20</v>
      </c>
      <c r="B2" s="1373"/>
      <c r="C2" s="1373"/>
      <c r="D2" s="1373"/>
    </row>
    <row r="3" spans="1:4" x14ac:dyDescent="0.3">
      <c r="A3" s="1373" t="str">
        <f>'ETCA-I-03'!A3:D3</f>
        <v>Del 01 de Enero al 31 de Diciembre de 2020</v>
      </c>
      <c r="B3" s="1373"/>
      <c r="C3" s="1373"/>
      <c r="D3" s="1373"/>
    </row>
    <row r="4" spans="1:4" x14ac:dyDescent="0.3">
      <c r="A4" s="37"/>
      <c r="B4" s="1373" t="s">
        <v>889</v>
      </c>
      <c r="C4" s="1373"/>
      <c r="D4" s="43"/>
    </row>
    <row r="5" spans="1:4" ht="6.75" customHeight="1" thickBot="1" x14ac:dyDescent="0.35"/>
    <row r="6" spans="1:4" s="33" customFormat="1" ht="30" customHeight="1" x14ac:dyDescent="0.25">
      <c r="A6" s="1376" t="s">
        <v>890</v>
      </c>
      <c r="B6" s="1377"/>
      <c r="C6" s="1374" t="s">
        <v>891</v>
      </c>
      <c r="D6" s="1375"/>
    </row>
    <row r="7" spans="1:4" s="33" customFormat="1" ht="32.25" customHeight="1" thickBot="1" x14ac:dyDescent="0.3">
      <c r="A7" s="1378"/>
      <c r="B7" s="1379"/>
      <c r="C7" s="991" t="s">
        <v>892</v>
      </c>
      <c r="D7" s="992" t="s">
        <v>893</v>
      </c>
    </row>
    <row r="8" spans="1:4" s="33" customFormat="1" ht="31.5" customHeight="1" x14ac:dyDescent="0.25">
      <c r="A8" s="36">
        <v>1</v>
      </c>
      <c r="B8" s="990" t="s">
        <v>2128</v>
      </c>
      <c r="C8" s="993" t="s">
        <v>2170</v>
      </c>
      <c r="D8" s="993">
        <v>4000866814</v>
      </c>
    </row>
    <row r="9" spans="1:4" s="33" customFormat="1" ht="31.5" customHeight="1" x14ac:dyDescent="0.25">
      <c r="A9" s="36">
        <v>2</v>
      </c>
      <c r="B9" s="990" t="s">
        <v>2129</v>
      </c>
      <c r="C9" s="993" t="s">
        <v>2170</v>
      </c>
      <c r="D9" s="993">
        <v>4011838554</v>
      </c>
    </row>
    <row r="10" spans="1:4" s="33" customFormat="1" ht="31.5" customHeight="1" x14ac:dyDescent="0.25">
      <c r="A10" s="36">
        <v>3</v>
      </c>
      <c r="B10" s="990" t="s">
        <v>2130</v>
      </c>
      <c r="C10" s="993" t="s">
        <v>2171</v>
      </c>
      <c r="D10" s="993">
        <v>65502571647</v>
      </c>
    </row>
    <row r="11" spans="1:4" s="33" customFormat="1" ht="31.5" customHeight="1" x14ac:dyDescent="0.25">
      <c r="A11" s="36">
        <v>4</v>
      </c>
      <c r="B11" s="990" t="s">
        <v>2131</v>
      </c>
      <c r="C11" s="993" t="s">
        <v>2171</v>
      </c>
      <c r="D11" s="993">
        <v>65504948075</v>
      </c>
    </row>
    <row r="12" spans="1:4" s="33" customFormat="1" ht="31.5" customHeight="1" x14ac:dyDescent="0.25">
      <c r="A12" s="36">
        <v>5</v>
      </c>
      <c r="B12" s="990" t="s">
        <v>2129</v>
      </c>
      <c r="C12" s="993" t="s">
        <v>2171</v>
      </c>
      <c r="D12" s="993">
        <v>65505250075</v>
      </c>
    </row>
    <row r="13" spans="1:4" s="33" customFormat="1" ht="31.5" customHeight="1" x14ac:dyDescent="0.25">
      <c r="A13" s="36">
        <v>6</v>
      </c>
      <c r="B13" s="990" t="s">
        <v>2128</v>
      </c>
      <c r="C13" s="993" t="s">
        <v>2171</v>
      </c>
      <c r="D13" s="993">
        <v>65505249857</v>
      </c>
    </row>
    <row r="14" spans="1:4" s="33" customFormat="1" ht="31.5" customHeight="1" x14ac:dyDescent="0.25">
      <c r="A14" s="36">
        <v>7</v>
      </c>
      <c r="B14" s="990" t="s">
        <v>2132</v>
      </c>
      <c r="C14" s="993" t="s">
        <v>2171</v>
      </c>
      <c r="D14" s="993" t="s">
        <v>2172</v>
      </c>
    </row>
    <row r="15" spans="1:4" s="33" customFormat="1" ht="31.5" customHeight="1" x14ac:dyDescent="0.25">
      <c r="A15" s="36">
        <v>8</v>
      </c>
      <c r="B15" s="990" t="s">
        <v>2133</v>
      </c>
      <c r="C15" s="993" t="s">
        <v>2171</v>
      </c>
      <c r="D15" s="993" t="s">
        <v>2173</v>
      </c>
    </row>
    <row r="16" spans="1:4" s="33" customFormat="1" ht="31.5" customHeight="1" x14ac:dyDescent="0.25">
      <c r="A16" s="36">
        <v>9</v>
      </c>
      <c r="B16" s="990" t="s">
        <v>2134</v>
      </c>
      <c r="C16" s="993" t="s">
        <v>2171</v>
      </c>
      <c r="D16" s="993" t="s">
        <v>2174</v>
      </c>
    </row>
    <row r="17" spans="1:4" s="33" customFormat="1" ht="31.5" customHeight="1" x14ac:dyDescent="0.25">
      <c r="A17" s="36">
        <f>+A16+1</f>
        <v>10</v>
      </c>
      <c r="B17" s="990" t="s">
        <v>2135</v>
      </c>
      <c r="C17" s="993" t="s">
        <v>2171</v>
      </c>
      <c r="D17" s="993" t="s">
        <v>2175</v>
      </c>
    </row>
    <row r="18" spans="1:4" s="33" customFormat="1" ht="31.5" customHeight="1" x14ac:dyDescent="0.25">
      <c r="A18" s="36">
        <f t="shared" ref="A18:A60" si="0">+A17+1</f>
        <v>11</v>
      </c>
      <c r="B18" s="990" t="s">
        <v>2136</v>
      </c>
      <c r="C18" s="993" t="s">
        <v>2171</v>
      </c>
      <c r="D18" s="993" t="s">
        <v>2176</v>
      </c>
    </row>
    <row r="19" spans="1:4" s="33" customFormat="1" ht="31.5" customHeight="1" x14ac:dyDescent="0.25">
      <c r="A19" s="36">
        <f t="shared" si="0"/>
        <v>12</v>
      </c>
      <c r="B19" s="990" t="s">
        <v>2137</v>
      </c>
      <c r="C19" s="993" t="s">
        <v>2171</v>
      </c>
      <c r="D19" s="993" t="s">
        <v>2177</v>
      </c>
    </row>
    <row r="20" spans="1:4" s="33" customFormat="1" ht="31.5" customHeight="1" x14ac:dyDescent="0.25">
      <c r="A20" s="36">
        <f t="shared" si="0"/>
        <v>13</v>
      </c>
      <c r="B20" s="990" t="s">
        <v>2138</v>
      </c>
      <c r="C20" s="993" t="s">
        <v>2171</v>
      </c>
      <c r="D20" s="993" t="s">
        <v>2178</v>
      </c>
    </row>
    <row r="21" spans="1:4" s="33" customFormat="1" ht="31.5" customHeight="1" x14ac:dyDescent="0.25">
      <c r="A21" s="36">
        <f t="shared" si="0"/>
        <v>14</v>
      </c>
      <c r="B21" s="990" t="s">
        <v>2139</v>
      </c>
      <c r="C21" s="993" t="s">
        <v>2171</v>
      </c>
      <c r="D21" s="993" t="s">
        <v>2179</v>
      </c>
    </row>
    <row r="22" spans="1:4" s="33" customFormat="1" ht="31.5" customHeight="1" x14ac:dyDescent="0.25">
      <c r="A22" s="36">
        <f t="shared" si="0"/>
        <v>15</v>
      </c>
      <c r="B22" s="990" t="s">
        <v>2140</v>
      </c>
      <c r="C22" s="993" t="s">
        <v>2171</v>
      </c>
      <c r="D22" s="993">
        <v>18000069842</v>
      </c>
    </row>
    <row r="23" spans="1:4" s="33" customFormat="1" ht="31.5" customHeight="1" x14ac:dyDescent="0.25">
      <c r="A23" s="36">
        <f t="shared" si="0"/>
        <v>16</v>
      </c>
      <c r="B23" s="990" t="s">
        <v>2141</v>
      </c>
      <c r="C23" s="993" t="s">
        <v>2171</v>
      </c>
      <c r="D23" s="993">
        <v>18000097348</v>
      </c>
    </row>
    <row r="24" spans="1:4" x14ac:dyDescent="0.3">
      <c r="A24" s="36">
        <f t="shared" si="0"/>
        <v>17</v>
      </c>
      <c r="B24" s="990" t="s">
        <v>2142</v>
      </c>
      <c r="C24" s="994" t="s">
        <v>2171</v>
      </c>
      <c r="D24" s="994">
        <v>18000097396</v>
      </c>
    </row>
    <row r="25" spans="1:4" x14ac:dyDescent="0.3">
      <c r="A25" s="36">
        <f t="shared" si="0"/>
        <v>18</v>
      </c>
      <c r="B25" s="990" t="s">
        <v>2143</v>
      </c>
      <c r="C25" s="994" t="s">
        <v>2171</v>
      </c>
      <c r="D25" s="994">
        <v>18000097439</v>
      </c>
    </row>
    <row r="26" spans="1:4" x14ac:dyDescent="0.3">
      <c r="A26" s="36">
        <f t="shared" si="0"/>
        <v>19</v>
      </c>
      <c r="B26" s="990" t="s">
        <v>2144</v>
      </c>
      <c r="C26" s="994" t="s">
        <v>2171</v>
      </c>
      <c r="D26" s="994">
        <v>65507271126</v>
      </c>
    </row>
    <row r="27" spans="1:4" x14ac:dyDescent="0.3">
      <c r="A27" s="36">
        <f t="shared" si="0"/>
        <v>20</v>
      </c>
      <c r="B27" s="990" t="s">
        <v>2145</v>
      </c>
      <c r="C27" s="994" t="s">
        <v>2171</v>
      </c>
      <c r="D27" s="994">
        <v>65507340419</v>
      </c>
    </row>
    <row r="28" spans="1:4" x14ac:dyDescent="0.3">
      <c r="A28" s="36">
        <f t="shared" si="0"/>
        <v>21</v>
      </c>
      <c r="B28" s="990" t="s">
        <v>2146</v>
      </c>
      <c r="C28" s="994" t="s">
        <v>2171</v>
      </c>
      <c r="D28" s="994">
        <v>65507340436</v>
      </c>
    </row>
    <row r="29" spans="1:4" x14ac:dyDescent="0.3">
      <c r="A29" s="36">
        <f t="shared" si="0"/>
        <v>22</v>
      </c>
      <c r="B29" s="990"/>
      <c r="C29" s="994" t="s">
        <v>2171</v>
      </c>
      <c r="D29" s="994">
        <v>65507324833</v>
      </c>
    </row>
    <row r="30" spans="1:4" x14ac:dyDescent="0.3">
      <c r="A30" s="36">
        <f t="shared" si="0"/>
        <v>23</v>
      </c>
      <c r="B30" s="990" t="s">
        <v>2147</v>
      </c>
      <c r="C30" s="994" t="s">
        <v>2171</v>
      </c>
      <c r="D30" s="994">
        <v>65507493766</v>
      </c>
    </row>
    <row r="31" spans="1:4" x14ac:dyDescent="0.3">
      <c r="A31" s="36">
        <f t="shared" si="0"/>
        <v>24</v>
      </c>
      <c r="B31" s="990" t="s">
        <v>2148</v>
      </c>
      <c r="C31" s="994" t="s">
        <v>2171</v>
      </c>
      <c r="D31" s="994">
        <v>65507493860</v>
      </c>
    </row>
    <row r="32" spans="1:4" x14ac:dyDescent="0.3">
      <c r="A32" s="36">
        <f t="shared" si="0"/>
        <v>25</v>
      </c>
      <c r="B32" s="990" t="s">
        <v>2149</v>
      </c>
      <c r="C32" s="994" t="s">
        <v>2171</v>
      </c>
      <c r="D32" s="994">
        <v>65507571418</v>
      </c>
    </row>
    <row r="33" spans="1:4" x14ac:dyDescent="0.3">
      <c r="A33" s="36">
        <f t="shared" si="0"/>
        <v>26</v>
      </c>
      <c r="B33" s="990" t="s">
        <v>2150</v>
      </c>
      <c r="C33" s="994" t="s">
        <v>2171</v>
      </c>
      <c r="D33" s="994">
        <v>65507584026</v>
      </c>
    </row>
    <row r="34" spans="1:4" x14ac:dyDescent="0.3">
      <c r="A34" s="36">
        <f t="shared" si="0"/>
        <v>27</v>
      </c>
      <c r="B34" s="990" t="s">
        <v>2151</v>
      </c>
      <c r="C34" s="994" t="s">
        <v>2171</v>
      </c>
      <c r="D34" s="994">
        <v>65507584117</v>
      </c>
    </row>
    <row r="35" spans="1:4" x14ac:dyDescent="0.3">
      <c r="A35" s="36">
        <f t="shared" si="0"/>
        <v>28</v>
      </c>
      <c r="B35" s="990" t="s">
        <v>2148</v>
      </c>
      <c r="C35" s="994" t="s">
        <v>2171</v>
      </c>
      <c r="D35" s="994">
        <v>65507493917</v>
      </c>
    </row>
    <row r="36" spans="1:4" x14ac:dyDescent="0.3">
      <c r="A36" s="36">
        <f t="shared" si="0"/>
        <v>29</v>
      </c>
      <c r="B36" s="990" t="s">
        <v>2152</v>
      </c>
      <c r="C36" s="994" t="s">
        <v>2171</v>
      </c>
      <c r="D36" s="994">
        <v>65507494042</v>
      </c>
    </row>
    <row r="37" spans="1:4" x14ac:dyDescent="0.3">
      <c r="A37" s="36">
        <f t="shared" si="0"/>
        <v>30</v>
      </c>
      <c r="B37" s="990" t="s">
        <v>2153</v>
      </c>
      <c r="C37" s="994" t="s">
        <v>2171</v>
      </c>
      <c r="D37" s="994">
        <v>65507571071</v>
      </c>
    </row>
    <row r="38" spans="1:4" x14ac:dyDescent="0.3">
      <c r="A38" s="36">
        <f t="shared" si="0"/>
        <v>31</v>
      </c>
      <c r="B38" s="990" t="s">
        <v>2154</v>
      </c>
      <c r="C38" s="994" t="s">
        <v>2171</v>
      </c>
      <c r="D38" s="994">
        <v>65507571543</v>
      </c>
    </row>
    <row r="39" spans="1:4" x14ac:dyDescent="0.3">
      <c r="A39" s="36">
        <f t="shared" si="0"/>
        <v>32</v>
      </c>
      <c r="B39" s="990" t="s">
        <v>2130</v>
      </c>
      <c r="C39" s="994" t="s">
        <v>2171</v>
      </c>
      <c r="D39" s="994">
        <v>65507616016</v>
      </c>
    </row>
    <row r="40" spans="1:4" x14ac:dyDescent="0.3">
      <c r="A40" s="36">
        <f t="shared" si="0"/>
        <v>33</v>
      </c>
      <c r="B40" s="990" t="s">
        <v>2155</v>
      </c>
      <c r="C40" s="994" t="s">
        <v>2171</v>
      </c>
      <c r="D40" s="994">
        <v>18000128039</v>
      </c>
    </row>
    <row r="41" spans="1:4" x14ac:dyDescent="0.3">
      <c r="A41" s="36">
        <f t="shared" si="0"/>
        <v>34</v>
      </c>
      <c r="B41" s="990" t="s">
        <v>2156</v>
      </c>
      <c r="C41" s="994" t="s">
        <v>2171</v>
      </c>
      <c r="D41" s="994">
        <v>18000128042</v>
      </c>
    </row>
    <row r="42" spans="1:4" x14ac:dyDescent="0.3">
      <c r="A42" s="36">
        <f t="shared" si="0"/>
        <v>35</v>
      </c>
      <c r="B42" s="990" t="s">
        <v>2157</v>
      </c>
      <c r="C42" s="994" t="s">
        <v>2171</v>
      </c>
      <c r="D42" s="994">
        <v>18000128056</v>
      </c>
    </row>
    <row r="43" spans="1:4" x14ac:dyDescent="0.3">
      <c r="A43" s="36">
        <f t="shared" si="0"/>
        <v>36</v>
      </c>
      <c r="B43" s="990" t="s">
        <v>2158</v>
      </c>
      <c r="C43" s="994" t="s">
        <v>2171</v>
      </c>
      <c r="D43" s="994">
        <v>18000128073</v>
      </c>
    </row>
    <row r="44" spans="1:4" x14ac:dyDescent="0.3">
      <c r="A44" s="36">
        <f t="shared" si="0"/>
        <v>37</v>
      </c>
      <c r="B44" s="990" t="s">
        <v>2159</v>
      </c>
      <c r="C44" s="994" t="s">
        <v>2171</v>
      </c>
      <c r="D44" s="994">
        <v>18000128087</v>
      </c>
    </row>
    <row r="45" spans="1:4" x14ac:dyDescent="0.3">
      <c r="A45" s="36">
        <f t="shared" si="0"/>
        <v>38</v>
      </c>
      <c r="B45" s="990" t="s">
        <v>2160</v>
      </c>
      <c r="C45" s="994" t="s">
        <v>2171</v>
      </c>
      <c r="D45" s="994">
        <v>18000128102</v>
      </c>
    </row>
    <row r="46" spans="1:4" x14ac:dyDescent="0.3">
      <c r="A46" s="36">
        <f t="shared" si="0"/>
        <v>39</v>
      </c>
      <c r="B46" s="990" t="s">
        <v>2161</v>
      </c>
      <c r="C46" s="994" t="s">
        <v>2171</v>
      </c>
      <c r="D46" s="994">
        <v>18000128133</v>
      </c>
    </row>
    <row r="47" spans="1:4" x14ac:dyDescent="0.3">
      <c r="A47" s="36">
        <f t="shared" si="0"/>
        <v>40</v>
      </c>
      <c r="B47" s="990" t="s">
        <v>2162</v>
      </c>
      <c r="C47" s="994" t="s">
        <v>2171</v>
      </c>
      <c r="D47" s="994">
        <v>65507646779</v>
      </c>
    </row>
    <row r="48" spans="1:4" x14ac:dyDescent="0.3">
      <c r="A48" s="36">
        <f t="shared" si="0"/>
        <v>41</v>
      </c>
      <c r="B48" s="990" t="s">
        <v>2163</v>
      </c>
      <c r="C48" s="994" t="s">
        <v>2171</v>
      </c>
      <c r="D48" s="994">
        <v>18000143645</v>
      </c>
    </row>
    <row r="49" spans="1:4" x14ac:dyDescent="0.3">
      <c r="A49" s="36">
        <f t="shared" si="0"/>
        <v>42</v>
      </c>
      <c r="B49" s="990" t="s">
        <v>2164</v>
      </c>
      <c r="C49" s="994" t="s">
        <v>2171</v>
      </c>
      <c r="D49" s="994">
        <v>18000143659</v>
      </c>
    </row>
    <row r="50" spans="1:4" x14ac:dyDescent="0.3">
      <c r="A50" s="36">
        <f t="shared" si="0"/>
        <v>43</v>
      </c>
      <c r="B50" s="990" t="s">
        <v>2165</v>
      </c>
      <c r="C50" s="994" t="s">
        <v>2171</v>
      </c>
      <c r="D50" s="994">
        <v>18000143753</v>
      </c>
    </row>
    <row r="51" spans="1:4" x14ac:dyDescent="0.3">
      <c r="A51" s="36">
        <f t="shared" si="0"/>
        <v>44</v>
      </c>
      <c r="B51" s="990" t="s">
        <v>2166</v>
      </c>
      <c r="C51" s="994" t="s">
        <v>2171</v>
      </c>
      <c r="D51" s="994">
        <v>18000143719</v>
      </c>
    </row>
    <row r="52" spans="1:4" x14ac:dyDescent="0.3">
      <c r="A52" s="36">
        <f t="shared" si="0"/>
        <v>45</v>
      </c>
      <c r="B52" s="990" t="s">
        <v>2167</v>
      </c>
      <c r="C52" s="994" t="s">
        <v>2171</v>
      </c>
      <c r="D52" s="994">
        <v>65507646779</v>
      </c>
    </row>
    <row r="53" spans="1:4" x14ac:dyDescent="0.3">
      <c r="A53" s="36">
        <f t="shared" si="0"/>
        <v>46</v>
      </c>
      <c r="B53" s="990" t="s">
        <v>2168</v>
      </c>
      <c r="C53" s="994" t="s">
        <v>2171</v>
      </c>
      <c r="D53" s="994">
        <v>18000150233</v>
      </c>
    </row>
    <row r="54" spans="1:4" x14ac:dyDescent="0.3">
      <c r="A54" s="36">
        <f t="shared" si="0"/>
        <v>47</v>
      </c>
      <c r="B54" s="990" t="s">
        <v>2168</v>
      </c>
      <c r="C54" s="994" t="s">
        <v>2171</v>
      </c>
      <c r="D54" s="994">
        <v>18000150247</v>
      </c>
    </row>
    <row r="55" spans="1:4" x14ac:dyDescent="0.3">
      <c r="A55" s="36">
        <f t="shared" si="0"/>
        <v>48</v>
      </c>
      <c r="B55" s="990" t="s">
        <v>2168</v>
      </c>
      <c r="C55" s="994" t="s">
        <v>2171</v>
      </c>
      <c r="D55" s="994">
        <v>18000150250</v>
      </c>
    </row>
    <row r="56" spans="1:4" x14ac:dyDescent="0.3">
      <c r="A56" s="36">
        <f t="shared" si="0"/>
        <v>49</v>
      </c>
      <c r="B56" s="990" t="s">
        <v>2168</v>
      </c>
      <c r="C56" s="994" t="s">
        <v>2171</v>
      </c>
      <c r="D56" s="994">
        <v>18000150264</v>
      </c>
    </row>
    <row r="57" spans="1:4" x14ac:dyDescent="0.3">
      <c r="A57" s="36">
        <f t="shared" si="0"/>
        <v>50</v>
      </c>
      <c r="B57" s="990" t="s">
        <v>2168</v>
      </c>
      <c r="C57" s="994" t="s">
        <v>2171</v>
      </c>
      <c r="D57" s="994">
        <v>18000150281</v>
      </c>
    </row>
    <row r="58" spans="1:4" x14ac:dyDescent="0.3">
      <c r="A58" s="36">
        <f t="shared" si="0"/>
        <v>51</v>
      </c>
      <c r="B58" s="990" t="s">
        <v>2168</v>
      </c>
      <c r="C58" s="994" t="s">
        <v>2171</v>
      </c>
      <c r="D58" s="994" t="s">
        <v>2180</v>
      </c>
    </row>
    <row r="59" spans="1:4" x14ac:dyDescent="0.3">
      <c r="A59" s="36">
        <f t="shared" si="0"/>
        <v>52</v>
      </c>
      <c r="B59" s="990" t="s">
        <v>2168</v>
      </c>
      <c r="C59" s="994" t="s">
        <v>2171</v>
      </c>
      <c r="D59" s="994" t="s">
        <v>2181</v>
      </c>
    </row>
    <row r="60" spans="1:4" x14ac:dyDescent="0.3">
      <c r="A60" s="36">
        <f t="shared" si="0"/>
        <v>53</v>
      </c>
      <c r="B60" s="990" t="s">
        <v>2169</v>
      </c>
      <c r="C60" s="994" t="s">
        <v>2171</v>
      </c>
      <c r="D60" s="994">
        <v>18000158820</v>
      </c>
    </row>
  </sheetData>
  <protectedRanges>
    <protectedRange sqref="B8:B60" name="cUENTAS"/>
  </protectedRanges>
  <mergeCells count="6"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rgb="FFFF6699"/>
  </sheetPr>
  <dimension ref="A1:XFC265"/>
  <sheetViews>
    <sheetView topLeftCell="A235" zoomScaleNormal="100" zoomScaleSheetLayoutView="100" workbookViewId="0">
      <selection activeCell="C265" sqref="C265:D265"/>
    </sheetView>
  </sheetViews>
  <sheetFormatPr baseColWidth="10" defaultColWidth="11.28515625" defaultRowHeight="16.5" x14ac:dyDescent="0.3"/>
  <cols>
    <col min="1" max="1" width="4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372" t="str">
        <f>'ETCA-I-01'!A1:G1</f>
        <v xml:space="preserve">Nombre de la Entidad </v>
      </c>
      <c r="B1" s="1372"/>
      <c r="C1" s="1372"/>
      <c r="D1" s="1372"/>
    </row>
    <row r="2" spans="1:4" x14ac:dyDescent="0.3">
      <c r="A2" s="1373" t="s">
        <v>894</v>
      </c>
      <c r="B2" s="1373"/>
      <c r="C2" s="1373"/>
      <c r="D2" s="1373"/>
    </row>
    <row r="3" spans="1:4" x14ac:dyDescent="0.3">
      <c r="A3" s="1373" t="str">
        <f>'ETCA-I-01'!A3:G3</f>
        <v>Al 31 de Diciembre de 2020</v>
      </c>
      <c r="B3" s="1373"/>
      <c r="C3" s="1373"/>
      <c r="D3" s="1373"/>
    </row>
    <row r="4" spans="1:4" x14ac:dyDescent="0.3">
      <c r="A4" s="37"/>
      <c r="B4" s="1373" t="s">
        <v>895</v>
      </c>
      <c r="C4" s="1373"/>
      <c r="D4" s="43"/>
    </row>
    <row r="5" spans="1:4" ht="6.75" customHeight="1" x14ac:dyDescent="0.3"/>
    <row r="6" spans="1:4" s="33" customFormat="1" ht="11.25" customHeight="1" x14ac:dyDescent="0.25">
      <c r="A6" s="1380" t="s">
        <v>896</v>
      </c>
      <c r="B6" s="1380"/>
      <c r="C6" s="1380" t="s">
        <v>897</v>
      </c>
      <c r="D6" s="1380" t="s">
        <v>898</v>
      </c>
    </row>
    <row r="7" spans="1:4" s="33" customFormat="1" ht="11.25" customHeight="1" x14ac:dyDescent="0.25">
      <c r="A7" s="1381"/>
      <c r="B7" s="1381"/>
      <c r="C7" s="1381"/>
      <c r="D7" s="1381"/>
    </row>
    <row r="8" spans="1:4" s="33" customFormat="1" ht="24" customHeight="1" x14ac:dyDescent="0.25">
      <c r="A8" s="993"/>
      <c r="B8" s="996" t="s">
        <v>899</v>
      </c>
      <c r="C8" s="993"/>
      <c r="D8" s="993"/>
    </row>
    <row r="9" spans="1:4" s="33" customFormat="1" ht="30" customHeight="1" x14ac:dyDescent="0.25">
      <c r="A9" s="1009">
        <v>1</v>
      </c>
      <c r="B9" s="1010" t="s">
        <v>2182</v>
      </c>
      <c r="C9" s="1009" t="s">
        <v>2183</v>
      </c>
      <c r="D9" s="1011">
        <v>260136.43</v>
      </c>
    </row>
    <row r="10" spans="1:4" s="33" customFormat="1" ht="30" customHeight="1" x14ac:dyDescent="0.25">
      <c r="A10" s="1009">
        <f>+A9+1</f>
        <v>2</v>
      </c>
      <c r="B10" s="1010" t="s">
        <v>2184</v>
      </c>
      <c r="C10" s="1009" t="s">
        <v>2185</v>
      </c>
      <c r="D10" s="1011">
        <v>310000</v>
      </c>
    </row>
    <row r="11" spans="1:4" s="33" customFormat="1" ht="30" customHeight="1" x14ac:dyDescent="0.25">
      <c r="A11" s="1009">
        <f t="shared" ref="A11:A74" si="0">+A10+1</f>
        <v>3</v>
      </c>
      <c r="B11" s="1010" t="s">
        <v>2186</v>
      </c>
      <c r="C11" s="1009" t="s">
        <v>2187</v>
      </c>
      <c r="D11" s="1011">
        <v>119000</v>
      </c>
    </row>
    <row r="12" spans="1:4" s="33" customFormat="1" ht="30" customHeight="1" x14ac:dyDescent="0.25">
      <c r="A12" s="1009">
        <f t="shared" si="0"/>
        <v>4</v>
      </c>
      <c r="B12" s="1010" t="s">
        <v>2188</v>
      </c>
      <c r="C12" s="1009" t="s">
        <v>2187</v>
      </c>
      <c r="D12" s="1011">
        <v>119000</v>
      </c>
    </row>
    <row r="13" spans="1:4" s="33" customFormat="1" ht="30" customHeight="1" x14ac:dyDescent="0.25">
      <c r="A13" s="1009">
        <f t="shared" si="0"/>
        <v>5</v>
      </c>
      <c r="B13" s="1010" t="s">
        <v>2189</v>
      </c>
      <c r="C13" s="1009" t="s">
        <v>2187</v>
      </c>
      <c r="D13" s="1011">
        <v>119000</v>
      </c>
    </row>
    <row r="14" spans="1:4" s="33" customFormat="1" ht="30" customHeight="1" x14ac:dyDescent="0.25">
      <c r="A14" s="1009">
        <f t="shared" si="0"/>
        <v>6</v>
      </c>
      <c r="B14" s="1010" t="s">
        <v>2190</v>
      </c>
      <c r="C14" s="1009" t="s">
        <v>2191</v>
      </c>
      <c r="D14" s="1011">
        <v>123446</v>
      </c>
    </row>
    <row r="15" spans="1:4" s="33" customFormat="1" ht="30" customHeight="1" x14ac:dyDescent="0.25">
      <c r="A15" s="1009">
        <f t="shared" si="0"/>
        <v>7</v>
      </c>
      <c r="B15" s="1010" t="s">
        <v>2192</v>
      </c>
      <c r="C15" s="1009" t="s">
        <v>2191</v>
      </c>
      <c r="D15" s="1011">
        <v>129300</v>
      </c>
    </row>
    <row r="16" spans="1:4" s="33" customFormat="1" ht="22.5" customHeight="1" x14ac:dyDescent="0.25">
      <c r="A16" s="1009">
        <f t="shared" si="0"/>
        <v>8</v>
      </c>
      <c r="B16" s="1012" t="s">
        <v>2193</v>
      </c>
      <c r="C16" s="1009" t="s">
        <v>2194</v>
      </c>
      <c r="D16" s="1011">
        <v>6820</v>
      </c>
    </row>
    <row r="17" spans="1:1023 1025:2047 2049:3071 3073:4095 4097:5119 5121:6143 6145:7167 7169:8191 8193:9215 9217:10239 10241:11263 11265:12287 12289:13311 13313:14335 14337:15359 15361:16383" s="33" customFormat="1" ht="30" customHeight="1" x14ac:dyDescent="0.25">
      <c r="A17" s="1009">
        <f t="shared" si="0"/>
        <v>9</v>
      </c>
      <c r="B17" s="1010" t="s">
        <v>2195</v>
      </c>
      <c r="C17" s="1009" t="s">
        <v>2196</v>
      </c>
      <c r="D17" s="1011">
        <v>14892.5</v>
      </c>
    </row>
    <row r="18" spans="1:1023 1025:2047 2049:3071 3073:4095 4097:5119 5121:6143 6145:7167 7169:8191 8193:9215 9217:10239 10241:11263 11265:12287 12289:13311 13313:14335 14337:15359 15361:16383" s="33" customFormat="1" ht="30" customHeight="1" x14ac:dyDescent="0.25">
      <c r="A18" s="1009">
        <f t="shared" si="0"/>
        <v>10</v>
      </c>
      <c r="B18" s="1010" t="s">
        <v>2197</v>
      </c>
      <c r="C18" s="1009" t="s">
        <v>2198</v>
      </c>
      <c r="D18" s="1011">
        <v>9289.2800000000007</v>
      </c>
    </row>
    <row r="19" spans="1:1023 1025:2047 2049:3071 3073:4095 4097:5119 5121:6143 6145:7167 7169:8191 8193:9215 9217:10239 10241:11263 11265:12287 12289:13311 13313:14335 14337:15359 15361:16383" s="33" customFormat="1" ht="30" customHeight="1" x14ac:dyDescent="0.25">
      <c r="A19" s="1009">
        <f t="shared" si="0"/>
        <v>11</v>
      </c>
      <c r="B19" s="1010" t="s">
        <v>2199</v>
      </c>
      <c r="C19" s="1009" t="s">
        <v>2200</v>
      </c>
      <c r="D19" s="1011">
        <v>11582.19</v>
      </c>
    </row>
    <row r="20" spans="1:1023 1025:2047 2049:3071 3073:4095 4097:5119 5121:6143 6145:7167 7169:8191 8193:9215 9217:10239 10241:11263 11265:12287 12289:13311 13313:14335 14337:15359 15361:16383" s="33" customFormat="1" ht="30" customHeight="1" x14ac:dyDescent="0.25">
      <c r="A20" s="1009">
        <f t="shared" si="0"/>
        <v>12</v>
      </c>
      <c r="B20" s="1010" t="s">
        <v>2201</v>
      </c>
      <c r="C20" s="1009" t="s">
        <v>2202</v>
      </c>
      <c r="D20" s="1011">
        <v>6842.5</v>
      </c>
    </row>
    <row r="21" spans="1:1023 1025:2047 2049:3071 3073:4095 4097:5119 5121:6143 6145:7167 7169:8191 8193:9215 9217:10239 10241:11263 11265:12287 12289:13311 13313:14335 14337:15359 15361:16383" s="33" customFormat="1" ht="30" customHeight="1" x14ac:dyDescent="0.25">
      <c r="A21" s="1009">
        <f t="shared" si="0"/>
        <v>13</v>
      </c>
      <c r="B21" s="1010" t="s">
        <v>2204</v>
      </c>
      <c r="C21" s="1009" t="s">
        <v>2203</v>
      </c>
      <c r="D21" s="1011">
        <v>11300</v>
      </c>
    </row>
    <row r="22" spans="1:1023 1025:2047 2049:3071 3073:4095 4097:5119 5121:6143 6145:7167 7169:8191 8193:9215 9217:10239 10241:11263 11265:12287 12289:13311 13313:14335 14337:15359 15361:16383" s="33" customFormat="1" x14ac:dyDescent="0.25">
      <c r="A22" s="1009">
        <f t="shared" si="0"/>
        <v>14</v>
      </c>
      <c r="B22" s="1010" t="s">
        <v>2205</v>
      </c>
      <c r="C22" s="1010" t="s">
        <v>2206</v>
      </c>
      <c r="D22" s="1013">
        <v>9878.5</v>
      </c>
    </row>
    <row r="23" spans="1:1023 1025:2047 2049:3071 3073:4095 4097:5119 5121:6143 6145:7167 7169:8191 8193:9215 9217:10239 10241:11263 11265:12287 12289:13311 13313:14335 14337:15359 15361:16383" x14ac:dyDescent="0.3">
      <c r="A23" s="1009">
        <f t="shared" si="0"/>
        <v>15</v>
      </c>
      <c r="B23" s="1014" t="s">
        <v>2207</v>
      </c>
      <c r="C23" s="1014" t="s">
        <v>2203</v>
      </c>
      <c r="D23" s="1015">
        <v>11300</v>
      </c>
      <c r="E23" s="426"/>
      <c r="G23" s="565"/>
      <c r="I23" s="426"/>
      <c r="K23" s="565"/>
      <c r="M23" s="426"/>
      <c r="O23" s="565"/>
      <c r="Q23" s="426"/>
      <c r="S23" s="565"/>
      <c r="U23" s="426"/>
      <c r="W23" s="565"/>
      <c r="Y23" s="426"/>
      <c r="AA23" s="565"/>
      <c r="AC23" s="426"/>
      <c r="AE23" s="565"/>
      <c r="AG23" s="426"/>
      <c r="AI23" s="565"/>
      <c r="AK23" s="426"/>
      <c r="AM23" s="565"/>
      <c r="AO23" s="426"/>
      <c r="AQ23" s="565"/>
      <c r="AS23" s="426"/>
      <c r="AU23" s="565"/>
      <c r="AW23" s="426"/>
      <c r="AY23" s="565"/>
      <c r="BA23" s="426"/>
      <c r="BC23" s="565"/>
      <c r="BE23" s="426"/>
      <c r="BG23" s="565"/>
      <c r="BI23" s="426"/>
      <c r="BK23" s="565"/>
      <c r="BM23" s="426"/>
      <c r="BO23" s="565"/>
      <c r="BQ23" s="426"/>
      <c r="BS23" s="565"/>
      <c r="BU23" s="426"/>
      <c r="BW23" s="565"/>
      <c r="BY23" s="426"/>
      <c r="CA23" s="565"/>
      <c r="CC23" s="426"/>
      <c r="CE23" s="565"/>
      <c r="CG23" s="426"/>
      <c r="CI23" s="565"/>
      <c r="CK23" s="426"/>
      <c r="CM23" s="565"/>
      <c r="CO23" s="426"/>
      <c r="CQ23" s="565"/>
      <c r="CS23" s="426"/>
      <c r="CU23" s="565"/>
      <c r="CW23" s="426"/>
      <c r="CY23" s="565"/>
      <c r="DA23" s="426"/>
      <c r="DC23" s="565"/>
      <c r="DE23" s="426"/>
      <c r="DG23" s="565"/>
      <c r="DI23" s="426"/>
      <c r="DK23" s="565"/>
      <c r="DM23" s="426"/>
      <c r="DO23" s="565"/>
      <c r="DQ23" s="426"/>
      <c r="DS23" s="565"/>
      <c r="DU23" s="426"/>
      <c r="DW23" s="565"/>
      <c r="DY23" s="426"/>
      <c r="EA23" s="565"/>
      <c r="EC23" s="426"/>
      <c r="EE23" s="565"/>
      <c r="EG23" s="426"/>
      <c r="EI23" s="565"/>
      <c r="EK23" s="426"/>
      <c r="EM23" s="565"/>
      <c r="EO23" s="426"/>
      <c r="EQ23" s="565"/>
      <c r="ES23" s="426"/>
      <c r="EU23" s="565"/>
      <c r="EW23" s="426"/>
      <c r="EY23" s="565"/>
      <c r="FA23" s="426"/>
      <c r="FC23" s="565"/>
      <c r="FE23" s="426"/>
      <c r="FG23" s="565"/>
      <c r="FI23" s="426"/>
      <c r="FK23" s="565"/>
      <c r="FM23" s="426"/>
      <c r="FO23" s="565"/>
      <c r="FQ23" s="426"/>
      <c r="FS23" s="565"/>
      <c r="FU23" s="426"/>
      <c r="FW23" s="565"/>
      <c r="FY23" s="426"/>
      <c r="GA23" s="565"/>
      <c r="GC23" s="426"/>
      <c r="GE23" s="565"/>
      <c r="GG23" s="426"/>
      <c r="GI23" s="565"/>
      <c r="GK23" s="426"/>
      <c r="GM23" s="565"/>
      <c r="GO23" s="426"/>
      <c r="GQ23" s="565"/>
      <c r="GS23" s="426"/>
      <c r="GU23" s="565"/>
      <c r="GW23" s="426"/>
      <c r="GY23" s="565"/>
      <c r="HA23" s="426"/>
      <c r="HC23" s="565"/>
      <c r="HE23" s="426"/>
      <c r="HG23" s="565"/>
      <c r="HI23" s="426"/>
      <c r="HK23" s="565"/>
      <c r="HM23" s="426"/>
      <c r="HO23" s="565"/>
      <c r="HQ23" s="426"/>
      <c r="HS23" s="565"/>
      <c r="HU23" s="426"/>
      <c r="HW23" s="565"/>
      <c r="HY23" s="426"/>
      <c r="IA23" s="565"/>
      <c r="IC23" s="426"/>
      <c r="IE23" s="565"/>
      <c r="IG23" s="426"/>
      <c r="II23" s="565"/>
      <c r="IK23" s="426"/>
      <c r="IM23" s="565"/>
      <c r="IO23" s="426"/>
      <c r="IQ23" s="565"/>
      <c r="IS23" s="426"/>
      <c r="IU23" s="565"/>
      <c r="IW23" s="426"/>
      <c r="IY23" s="565"/>
      <c r="JA23" s="426"/>
      <c r="JC23" s="565"/>
      <c r="JE23" s="426"/>
      <c r="JG23" s="565"/>
      <c r="JI23" s="426"/>
      <c r="JK23" s="565"/>
      <c r="JM23" s="426"/>
      <c r="JO23" s="565"/>
      <c r="JQ23" s="426"/>
      <c r="JS23" s="565"/>
      <c r="JU23" s="426"/>
      <c r="JW23" s="565"/>
      <c r="JY23" s="426"/>
      <c r="KA23" s="565"/>
      <c r="KC23" s="426"/>
      <c r="KE23" s="565"/>
      <c r="KG23" s="426"/>
      <c r="KI23" s="565"/>
      <c r="KK23" s="426"/>
      <c r="KM23" s="565"/>
      <c r="KO23" s="426"/>
      <c r="KQ23" s="565"/>
      <c r="KS23" s="426"/>
      <c r="KU23" s="565"/>
      <c r="KW23" s="426"/>
      <c r="KY23" s="565"/>
      <c r="LA23" s="426"/>
      <c r="LC23" s="565"/>
      <c r="LE23" s="426"/>
      <c r="LG23" s="565"/>
      <c r="LI23" s="426"/>
      <c r="LK23" s="565"/>
      <c r="LM23" s="426"/>
      <c r="LO23" s="565"/>
      <c r="LQ23" s="426"/>
      <c r="LS23" s="565"/>
      <c r="LU23" s="426"/>
      <c r="LW23" s="565"/>
      <c r="LY23" s="426"/>
      <c r="MA23" s="565"/>
      <c r="MC23" s="426"/>
      <c r="ME23" s="565"/>
      <c r="MG23" s="426"/>
      <c r="MI23" s="565"/>
      <c r="MK23" s="426"/>
      <c r="MM23" s="565"/>
      <c r="MO23" s="426"/>
      <c r="MQ23" s="565"/>
      <c r="MS23" s="426"/>
      <c r="MU23" s="565"/>
      <c r="MW23" s="426"/>
      <c r="MY23" s="565"/>
      <c r="NA23" s="426"/>
      <c r="NC23" s="565"/>
      <c r="NE23" s="426"/>
      <c r="NG23" s="565"/>
      <c r="NI23" s="426"/>
      <c r="NK23" s="565"/>
      <c r="NM23" s="426"/>
      <c r="NO23" s="565"/>
      <c r="NQ23" s="426"/>
      <c r="NS23" s="565"/>
      <c r="NU23" s="426"/>
      <c r="NW23" s="565"/>
      <c r="NY23" s="426"/>
      <c r="OA23" s="565"/>
      <c r="OC23" s="426"/>
      <c r="OE23" s="565"/>
      <c r="OG23" s="426"/>
      <c r="OI23" s="565"/>
      <c r="OK23" s="426"/>
      <c r="OM23" s="565"/>
      <c r="OO23" s="426"/>
      <c r="OQ23" s="565"/>
      <c r="OS23" s="426"/>
      <c r="OU23" s="565"/>
      <c r="OW23" s="426"/>
      <c r="OY23" s="565"/>
      <c r="PA23" s="426"/>
      <c r="PC23" s="565"/>
      <c r="PE23" s="426"/>
      <c r="PG23" s="565"/>
      <c r="PI23" s="426"/>
      <c r="PK23" s="565"/>
      <c r="PM23" s="426"/>
      <c r="PO23" s="565"/>
      <c r="PQ23" s="426"/>
      <c r="PS23" s="565"/>
      <c r="PU23" s="426"/>
      <c r="PW23" s="565"/>
      <c r="PY23" s="426"/>
      <c r="QA23" s="565"/>
      <c r="QC23" s="426"/>
      <c r="QE23" s="565"/>
      <c r="QG23" s="426"/>
      <c r="QI23" s="565"/>
      <c r="QK23" s="426"/>
      <c r="QM23" s="565"/>
      <c r="QO23" s="426"/>
      <c r="QQ23" s="565"/>
      <c r="QS23" s="426"/>
      <c r="QU23" s="565"/>
      <c r="QW23" s="426"/>
      <c r="QY23" s="565"/>
      <c r="RA23" s="426"/>
      <c r="RC23" s="565"/>
      <c r="RE23" s="426"/>
      <c r="RG23" s="565"/>
      <c r="RI23" s="426"/>
      <c r="RK23" s="565"/>
      <c r="RM23" s="426"/>
      <c r="RO23" s="565"/>
      <c r="RQ23" s="426"/>
      <c r="RS23" s="565"/>
      <c r="RU23" s="426"/>
      <c r="RW23" s="565"/>
      <c r="RY23" s="426"/>
      <c r="SA23" s="565"/>
      <c r="SC23" s="426"/>
      <c r="SE23" s="565"/>
      <c r="SG23" s="426"/>
      <c r="SI23" s="565"/>
      <c r="SK23" s="426"/>
      <c r="SM23" s="565"/>
      <c r="SO23" s="426"/>
      <c r="SQ23" s="565"/>
      <c r="SS23" s="426"/>
      <c r="SU23" s="565"/>
      <c r="SW23" s="426"/>
      <c r="SY23" s="565"/>
      <c r="TA23" s="426"/>
      <c r="TC23" s="565"/>
      <c r="TE23" s="426"/>
      <c r="TG23" s="565"/>
      <c r="TI23" s="426"/>
      <c r="TK23" s="565"/>
      <c r="TM23" s="426"/>
      <c r="TO23" s="565"/>
      <c r="TQ23" s="426"/>
      <c r="TS23" s="565"/>
      <c r="TU23" s="426"/>
      <c r="TW23" s="565"/>
      <c r="TY23" s="426"/>
      <c r="UA23" s="565"/>
      <c r="UC23" s="426"/>
      <c r="UE23" s="565"/>
      <c r="UG23" s="426"/>
      <c r="UI23" s="565"/>
      <c r="UK23" s="426"/>
      <c r="UM23" s="565"/>
      <c r="UO23" s="426"/>
      <c r="UQ23" s="565"/>
      <c r="US23" s="426"/>
      <c r="UU23" s="565"/>
      <c r="UW23" s="426"/>
      <c r="UY23" s="565"/>
      <c r="VA23" s="426"/>
      <c r="VC23" s="565"/>
      <c r="VE23" s="426"/>
      <c r="VG23" s="565"/>
      <c r="VI23" s="426"/>
      <c r="VK23" s="565"/>
      <c r="VM23" s="426"/>
      <c r="VO23" s="565"/>
      <c r="VQ23" s="426"/>
      <c r="VS23" s="565"/>
      <c r="VU23" s="426"/>
      <c r="VW23" s="565"/>
      <c r="VY23" s="426"/>
      <c r="WA23" s="565"/>
      <c r="WC23" s="426"/>
      <c r="WE23" s="565"/>
      <c r="WG23" s="426"/>
      <c r="WI23" s="565"/>
      <c r="WK23" s="426"/>
      <c r="WM23" s="565"/>
      <c r="WO23" s="426"/>
      <c r="WQ23" s="565"/>
      <c r="WS23" s="426"/>
      <c r="WU23" s="565"/>
      <c r="WW23" s="426"/>
      <c r="WY23" s="565"/>
      <c r="XA23" s="426"/>
      <c r="XC23" s="565"/>
      <c r="XE23" s="426"/>
      <c r="XG23" s="565"/>
      <c r="XI23" s="426"/>
      <c r="XK23" s="565"/>
      <c r="XM23" s="426"/>
      <c r="XO23" s="565"/>
      <c r="XQ23" s="426"/>
      <c r="XS23" s="565"/>
      <c r="XU23" s="426"/>
      <c r="XW23" s="565"/>
      <c r="XY23" s="426"/>
      <c r="YA23" s="565"/>
      <c r="YC23" s="426"/>
      <c r="YE23" s="565"/>
      <c r="YG23" s="426"/>
      <c r="YI23" s="565"/>
      <c r="YK23" s="426"/>
      <c r="YM23" s="565"/>
      <c r="YO23" s="426"/>
      <c r="YQ23" s="565"/>
      <c r="YS23" s="426"/>
      <c r="YU23" s="565"/>
      <c r="YW23" s="426"/>
      <c r="YY23" s="565"/>
      <c r="ZA23" s="426"/>
      <c r="ZC23" s="565"/>
      <c r="ZE23" s="426"/>
      <c r="ZG23" s="565"/>
      <c r="ZI23" s="426"/>
      <c r="ZK23" s="565"/>
      <c r="ZM23" s="426"/>
      <c r="ZO23" s="565"/>
      <c r="ZQ23" s="426"/>
      <c r="ZS23" s="565"/>
      <c r="ZU23" s="426"/>
      <c r="ZW23" s="565"/>
      <c r="ZY23" s="426"/>
      <c r="AAA23" s="565"/>
      <c r="AAC23" s="426"/>
      <c r="AAE23" s="565"/>
      <c r="AAG23" s="426"/>
      <c r="AAI23" s="565"/>
      <c r="AAK23" s="426"/>
      <c r="AAM23" s="565"/>
      <c r="AAO23" s="426"/>
      <c r="AAQ23" s="565"/>
      <c r="AAS23" s="426"/>
      <c r="AAU23" s="565"/>
      <c r="AAW23" s="426"/>
      <c r="AAY23" s="565"/>
      <c r="ABA23" s="426"/>
      <c r="ABC23" s="565"/>
      <c r="ABE23" s="426"/>
      <c r="ABG23" s="565"/>
      <c r="ABI23" s="426"/>
      <c r="ABK23" s="565"/>
      <c r="ABM23" s="426"/>
      <c r="ABO23" s="565"/>
      <c r="ABQ23" s="426"/>
      <c r="ABS23" s="565"/>
      <c r="ABU23" s="426"/>
      <c r="ABW23" s="565"/>
      <c r="ABY23" s="426"/>
      <c r="ACA23" s="565"/>
      <c r="ACC23" s="426"/>
      <c r="ACE23" s="565"/>
      <c r="ACG23" s="426"/>
      <c r="ACI23" s="565"/>
      <c r="ACK23" s="426"/>
      <c r="ACM23" s="565"/>
      <c r="ACO23" s="426"/>
      <c r="ACQ23" s="565"/>
      <c r="ACS23" s="426"/>
      <c r="ACU23" s="565"/>
      <c r="ACW23" s="426"/>
      <c r="ACY23" s="565"/>
      <c r="ADA23" s="426"/>
      <c r="ADC23" s="565"/>
      <c r="ADE23" s="426"/>
      <c r="ADG23" s="565"/>
      <c r="ADI23" s="426"/>
      <c r="ADK23" s="565"/>
      <c r="ADM23" s="426"/>
      <c r="ADO23" s="565"/>
      <c r="ADQ23" s="426"/>
      <c r="ADS23" s="565"/>
      <c r="ADU23" s="426"/>
      <c r="ADW23" s="565"/>
      <c r="ADY23" s="426"/>
      <c r="AEA23" s="565"/>
      <c r="AEC23" s="426"/>
      <c r="AEE23" s="565"/>
      <c r="AEG23" s="426"/>
      <c r="AEI23" s="565"/>
      <c r="AEK23" s="426"/>
      <c r="AEM23" s="565"/>
      <c r="AEO23" s="426"/>
      <c r="AEQ23" s="565"/>
      <c r="AES23" s="426"/>
      <c r="AEU23" s="565"/>
      <c r="AEW23" s="426"/>
      <c r="AEY23" s="565"/>
      <c r="AFA23" s="426"/>
      <c r="AFC23" s="565"/>
      <c r="AFE23" s="426"/>
      <c r="AFG23" s="565"/>
      <c r="AFI23" s="426"/>
      <c r="AFK23" s="565"/>
      <c r="AFM23" s="426"/>
      <c r="AFO23" s="565"/>
      <c r="AFQ23" s="426"/>
      <c r="AFS23" s="565"/>
      <c r="AFU23" s="426"/>
      <c r="AFW23" s="565"/>
      <c r="AFY23" s="426"/>
      <c r="AGA23" s="565"/>
      <c r="AGC23" s="426"/>
      <c r="AGE23" s="565"/>
      <c r="AGG23" s="426"/>
      <c r="AGI23" s="565"/>
      <c r="AGK23" s="426"/>
      <c r="AGM23" s="565"/>
      <c r="AGO23" s="426"/>
      <c r="AGQ23" s="565"/>
      <c r="AGS23" s="426"/>
      <c r="AGU23" s="565"/>
      <c r="AGW23" s="426"/>
      <c r="AGY23" s="565"/>
      <c r="AHA23" s="426"/>
      <c r="AHC23" s="565"/>
      <c r="AHE23" s="426"/>
      <c r="AHG23" s="565"/>
      <c r="AHI23" s="426"/>
      <c r="AHK23" s="565"/>
      <c r="AHM23" s="426"/>
      <c r="AHO23" s="565"/>
      <c r="AHQ23" s="426"/>
      <c r="AHS23" s="565"/>
      <c r="AHU23" s="426"/>
      <c r="AHW23" s="565"/>
      <c r="AHY23" s="426"/>
      <c r="AIA23" s="565"/>
      <c r="AIC23" s="426"/>
      <c r="AIE23" s="565"/>
      <c r="AIG23" s="426"/>
      <c r="AII23" s="565"/>
      <c r="AIK23" s="426"/>
      <c r="AIM23" s="565"/>
      <c r="AIO23" s="426"/>
      <c r="AIQ23" s="565"/>
      <c r="AIS23" s="426"/>
      <c r="AIU23" s="565"/>
      <c r="AIW23" s="426"/>
      <c r="AIY23" s="565"/>
      <c r="AJA23" s="426"/>
      <c r="AJC23" s="565"/>
      <c r="AJE23" s="426"/>
      <c r="AJG23" s="565"/>
      <c r="AJI23" s="426"/>
      <c r="AJK23" s="565"/>
      <c r="AJM23" s="426"/>
      <c r="AJO23" s="565"/>
      <c r="AJQ23" s="426"/>
      <c r="AJS23" s="565"/>
      <c r="AJU23" s="426"/>
      <c r="AJW23" s="565"/>
      <c r="AJY23" s="426"/>
      <c r="AKA23" s="565"/>
      <c r="AKC23" s="426"/>
      <c r="AKE23" s="565"/>
      <c r="AKG23" s="426"/>
      <c r="AKI23" s="565"/>
      <c r="AKK23" s="426"/>
      <c r="AKM23" s="565"/>
      <c r="AKO23" s="426"/>
      <c r="AKQ23" s="565"/>
      <c r="AKS23" s="426"/>
      <c r="AKU23" s="565"/>
      <c r="AKW23" s="426"/>
      <c r="AKY23" s="565"/>
      <c r="ALA23" s="426"/>
      <c r="ALC23" s="565"/>
      <c r="ALE23" s="426"/>
      <c r="ALG23" s="565"/>
      <c r="ALI23" s="426"/>
      <c r="ALK23" s="565"/>
      <c r="ALM23" s="426"/>
      <c r="ALO23" s="565"/>
      <c r="ALQ23" s="426"/>
      <c r="ALS23" s="565"/>
      <c r="ALU23" s="426"/>
      <c r="ALW23" s="565"/>
      <c r="ALY23" s="426"/>
      <c r="AMA23" s="565"/>
      <c r="AMC23" s="426"/>
      <c r="AME23" s="565"/>
      <c r="AMG23" s="426"/>
      <c r="AMI23" s="565"/>
      <c r="AMK23" s="426"/>
      <c r="AMM23" s="565"/>
      <c r="AMO23" s="426"/>
      <c r="AMQ23" s="565"/>
      <c r="AMS23" s="426"/>
      <c r="AMU23" s="565"/>
      <c r="AMW23" s="426"/>
      <c r="AMY23" s="565"/>
      <c r="ANA23" s="426"/>
      <c r="ANC23" s="565"/>
      <c r="ANE23" s="426"/>
      <c r="ANG23" s="565"/>
      <c r="ANI23" s="426"/>
      <c r="ANK23" s="565"/>
      <c r="ANM23" s="426"/>
      <c r="ANO23" s="565"/>
      <c r="ANQ23" s="426"/>
      <c r="ANS23" s="565"/>
      <c r="ANU23" s="426"/>
      <c r="ANW23" s="565"/>
      <c r="ANY23" s="426"/>
      <c r="AOA23" s="565"/>
      <c r="AOC23" s="426"/>
      <c r="AOE23" s="565"/>
      <c r="AOG23" s="426"/>
      <c r="AOI23" s="565"/>
      <c r="AOK23" s="426"/>
      <c r="AOM23" s="565"/>
      <c r="AOO23" s="426"/>
      <c r="AOQ23" s="565"/>
      <c r="AOS23" s="426"/>
      <c r="AOU23" s="565"/>
      <c r="AOW23" s="426"/>
      <c r="AOY23" s="565"/>
      <c r="APA23" s="426"/>
      <c r="APC23" s="565"/>
      <c r="APE23" s="426"/>
      <c r="APG23" s="565"/>
      <c r="API23" s="426"/>
      <c r="APK23" s="565"/>
      <c r="APM23" s="426"/>
      <c r="APO23" s="565"/>
      <c r="APQ23" s="426"/>
      <c r="APS23" s="565"/>
      <c r="APU23" s="426"/>
      <c r="APW23" s="565"/>
      <c r="APY23" s="426"/>
      <c r="AQA23" s="565"/>
      <c r="AQC23" s="426"/>
      <c r="AQE23" s="565"/>
      <c r="AQG23" s="426"/>
      <c r="AQI23" s="565"/>
      <c r="AQK23" s="426"/>
      <c r="AQM23" s="565"/>
      <c r="AQO23" s="426"/>
      <c r="AQQ23" s="565"/>
      <c r="AQS23" s="426"/>
      <c r="AQU23" s="565"/>
      <c r="AQW23" s="426"/>
      <c r="AQY23" s="565"/>
      <c r="ARA23" s="426"/>
      <c r="ARC23" s="565"/>
      <c r="ARE23" s="426"/>
      <c r="ARG23" s="565"/>
      <c r="ARI23" s="426"/>
      <c r="ARK23" s="565"/>
      <c r="ARM23" s="426"/>
      <c r="ARO23" s="565"/>
      <c r="ARQ23" s="426"/>
      <c r="ARS23" s="565"/>
      <c r="ARU23" s="426"/>
      <c r="ARW23" s="565"/>
      <c r="ARY23" s="426"/>
      <c r="ASA23" s="565"/>
      <c r="ASC23" s="426"/>
      <c r="ASE23" s="565"/>
      <c r="ASG23" s="426"/>
      <c r="ASI23" s="565"/>
      <c r="ASK23" s="426"/>
      <c r="ASM23" s="565"/>
      <c r="ASO23" s="426"/>
      <c r="ASQ23" s="565"/>
      <c r="ASS23" s="426"/>
      <c r="ASU23" s="565"/>
      <c r="ASW23" s="426"/>
      <c r="ASY23" s="565"/>
      <c r="ATA23" s="426"/>
      <c r="ATC23" s="565"/>
      <c r="ATE23" s="426"/>
      <c r="ATG23" s="565"/>
      <c r="ATI23" s="426"/>
      <c r="ATK23" s="565"/>
      <c r="ATM23" s="426"/>
      <c r="ATO23" s="565"/>
      <c r="ATQ23" s="426"/>
      <c r="ATS23" s="565"/>
      <c r="ATU23" s="426"/>
      <c r="ATW23" s="565"/>
      <c r="ATY23" s="426"/>
      <c r="AUA23" s="565"/>
      <c r="AUC23" s="426"/>
      <c r="AUE23" s="565"/>
      <c r="AUG23" s="426"/>
      <c r="AUI23" s="565"/>
      <c r="AUK23" s="426"/>
      <c r="AUM23" s="565"/>
      <c r="AUO23" s="426"/>
      <c r="AUQ23" s="565"/>
      <c r="AUS23" s="426"/>
      <c r="AUU23" s="565"/>
      <c r="AUW23" s="426"/>
      <c r="AUY23" s="565"/>
      <c r="AVA23" s="426"/>
      <c r="AVC23" s="565"/>
      <c r="AVE23" s="426"/>
      <c r="AVG23" s="565"/>
      <c r="AVI23" s="426"/>
      <c r="AVK23" s="565"/>
      <c r="AVM23" s="426"/>
      <c r="AVO23" s="565"/>
      <c r="AVQ23" s="426"/>
      <c r="AVS23" s="565"/>
      <c r="AVU23" s="426"/>
      <c r="AVW23" s="565"/>
      <c r="AVY23" s="426"/>
      <c r="AWA23" s="565"/>
      <c r="AWC23" s="426"/>
      <c r="AWE23" s="565"/>
      <c r="AWG23" s="426"/>
      <c r="AWI23" s="565"/>
      <c r="AWK23" s="426"/>
      <c r="AWM23" s="565"/>
      <c r="AWO23" s="426"/>
      <c r="AWQ23" s="565"/>
      <c r="AWS23" s="426"/>
      <c r="AWU23" s="565"/>
      <c r="AWW23" s="426"/>
      <c r="AWY23" s="565"/>
      <c r="AXA23" s="426"/>
      <c r="AXC23" s="565"/>
      <c r="AXE23" s="426"/>
      <c r="AXG23" s="565"/>
      <c r="AXI23" s="426"/>
      <c r="AXK23" s="565"/>
      <c r="AXM23" s="426"/>
      <c r="AXO23" s="565"/>
      <c r="AXQ23" s="426"/>
      <c r="AXS23" s="565"/>
      <c r="AXU23" s="426"/>
      <c r="AXW23" s="565"/>
      <c r="AXY23" s="426"/>
      <c r="AYA23" s="565"/>
      <c r="AYC23" s="426"/>
      <c r="AYE23" s="565"/>
      <c r="AYG23" s="426"/>
      <c r="AYI23" s="565"/>
      <c r="AYK23" s="426"/>
      <c r="AYM23" s="565"/>
      <c r="AYO23" s="426"/>
      <c r="AYQ23" s="565"/>
      <c r="AYS23" s="426"/>
      <c r="AYU23" s="565"/>
      <c r="AYW23" s="426"/>
      <c r="AYY23" s="565"/>
      <c r="AZA23" s="426"/>
      <c r="AZC23" s="565"/>
      <c r="AZE23" s="426"/>
      <c r="AZG23" s="565"/>
      <c r="AZI23" s="426"/>
      <c r="AZK23" s="565"/>
      <c r="AZM23" s="426"/>
      <c r="AZO23" s="565"/>
      <c r="AZQ23" s="426"/>
      <c r="AZS23" s="565"/>
      <c r="AZU23" s="426"/>
      <c r="AZW23" s="565"/>
      <c r="AZY23" s="426"/>
      <c r="BAA23" s="565"/>
      <c r="BAC23" s="426"/>
      <c r="BAE23" s="565"/>
      <c r="BAG23" s="426"/>
      <c r="BAI23" s="565"/>
      <c r="BAK23" s="426"/>
      <c r="BAM23" s="565"/>
      <c r="BAO23" s="426"/>
      <c r="BAQ23" s="565"/>
      <c r="BAS23" s="426"/>
      <c r="BAU23" s="565"/>
      <c r="BAW23" s="426"/>
      <c r="BAY23" s="565"/>
      <c r="BBA23" s="426"/>
      <c r="BBC23" s="565"/>
      <c r="BBE23" s="426"/>
      <c r="BBG23" s="565"/>
      <c r="BBI23" s="426"/>
      <c r="BBK23" s="565"/>
      <c r="BBM23" s="426"/>
      <c r="BBO23" s="565"/>
      <c r="BBQ23" s="426"/>
      <c r="BBS23" s="565"/>
      <c r="BBU23" s="426"/>
      <c r="BBW23" s="565"/>
      <c r="BBY23" s="426"/>
      <c r="BCA23" s="565"/>
      <c r="BCC23" s="426"/>
      <c r="BCE23" s="565"/>
      <c r="BCG23" s="426"/>
      <c r="BCI23" s="565"/>
      <c r="BCK23" s="426"/>
      <c r="BCM23" s="565"/>
      <c r="BCO23" s="426"/>
      <c r="BCQ23" s="565"/>
      <c r="BCS23" s="426"/>
      <c r="BCU23" s="565"/>
      <c r="BCW23" s="426"/>
      <c r="BCY23" s="565"/>
      <c r="BDA23" s="426"/>
      <c r="BDC23" s="565"/>
      <c r="BDE23" s="426"/>
      <c r="BDG23" s="565"/>
      <c r="BDI23" s="426"/>
      <c r="BDK23" s="565"/>
      <c r="BDM23" s="426"/>
      <c r="BDO23" s="565"/>
      <c r="BDQ23" s="426"/>
      <c r="BDS23" s="565"/>
      <c r="BDU23" s="426"/>
      <c r="BDW23" s="565"/>
      <c r="BDY23" s="426"/>
      <c r="BEA23" s="565"/>
      <c r="BEC23" s="426"/>
      <c r="BEE23" s="565"/>
      <c r="BEG23" s="426"/>
      <c r="BEI23" s="565"/>
      <c r="BEK23" s="426"/>
      <c r="BEM23" s="565"/>
      <c r="BEO23" s="426"/>
      <c r="BEQ23" s="565"/>
      <c r="BES23" s="426"/>
      <c r="BEU23" s="565"/>
      <c r="BEW23" s="426"/>
      <c r="BEY23" s="565"/>
      <c r="BFA23" s="426"/>
      <c r="BFC23" s="565"/>
      <c r="BFE23" s="426"/>
      <c r="BFG23" s="565"/>
      <c r="BFI23" s="426"/>
      <c r="BFK23" s="565"/>
      <c r="BFM23" s="426"/>
      <c r="BFO23" s="565"/>
      <c r="BFQ23" s="426"/>
      <c r="BFS23" s="565"/>
      <c r="BFU23" s="426"/>
      <c r="BFW23" s="565"/>
      <c r="BFY23" s="426"/>
      <c r="BGA23" s="565"/>
      <c r="BGC23" s="426"/>
      <c r="BGE23" s="565"/>
      <c r="BGG23" s="426"/>
      <c r="BGI23" s="565"/>
      <c r="BGK23" s="426"/>
      <c r="BGM23" s="565"/>
      <c r="BGO23" s="426"/>
      <c r="BGQ23" s="565"/>
      <c r="BGS23" s="426"/>
      <c r="BGU23" s="565"/>
      <c r="BGW23" s="426"/>
      <c r="BGY23" s="565"/>
      <c r="BHA23" s="426"/>
      <c r="BHC23" s="565"/>
      <c r="BHE23" s="426"/>
      <c r="BHG23" s="565"/>
      <c r="BHI23" s="426"/>
      <c r="BHK23" s="565"/>
      <c r="BHM23" s="426"/>
      <c r="BHO23" s="565"/>
      <c r="BHQ23" s="426"/>
      <c r="BHS23" s="565"/>
      <c r="BHU23" s="426"/>
      <c r="BHW23" s="565"/>
      <c r="BHY23" s="426"/>
      <c r="BIA23" s="565"/>
      <c r="BIC23" s="426"/>
      <c r="BIE23" s="565"/>
      <c r="BIG23" s="426"/>
      <c r="BII23" s="565"/>
      <c r="BIK23" s="426"/>
      <c r="BIM23" s="565"/>
      <c r="BIO23" s="426"/>
      <c r="BIQ23" s="565"/>
      <c r="BIS23" s="426"/>
      <c r="BIU23" s="565"/>
      <c r="BIW23" s="426"/>
      <c r="BIY23" s="565"/>
      <c r="BJA23" s="426"/>
      <c r="BJC23" s="565"/>
      <c r="BJE23" s="426"/>
      <c r="BJG23" s="565"/>
      <c r="BJI23" s="426"/>
      <c r="BJK23" s="565"/>
      <c r="BJM23" s="426"/>
      <c r="BJO23" s="565"/>
      <c r="BJQ23" s="426"/>
      <c r="BJS23" s="565"/>
      <c r="BJU23" s="426"/>
      <c r="BJW23" s="565"/>
      <c r="BJY23" s="426"/>
      <c r="BKA23" s="565"/>
      <c r="BKC23" s="426"/>
      <c r="BKE23" s="565"/>
      <c r="BKG23" s="426"/>
      <c r="BKI23" s="565"/>
      <c r="BKK23" s="426"/>
      <c r="BKM23" s="565"/>
      <c r="BKO23" s="426"/>
      <c r="BKQ23" s="565"/>
      <c r="BKS23" s="426"/>
      <c r="BKU23" s="565"/>
      <c r="BKW23" s="426"/>
      <c r="BKY23" s="565"/>
      <c r="BLA23" s="426"/>
      <c r="BLC23" s="565"/>
      <c r="BLE23" s="426"/>
      <c r="BLG23" s="565"/>
      <c r="BLI23" s="426"/>
      <c r="BLK23" s="565"/>
      <c r="BLM23" s="426"/>
      <c r="BLO23" s="565"/>
      <c r="BLQ23" s="426"/>
      <c r="BLS23" s="565"/>
      <c r="BLU23" s="426"/>
      <c r="BLW23" s="565"/>
      <c r="BLY23" s="426"/>
      <c r="BMA23" s="565"/>
      <c r="BMC23" s="426"/>
      <c r="BME23" s="565"/>
      <c r="BMG23" s="426"/>
      <c r="BMI23" s="565"/>
      <c r="BMK23" s="426"/>
      <c r="BMM23" s="565"/>
      <c r="BMO23" s="426"/>
      <c r="BMQ23" s="565"/>
      <c r="BMS23" s="426"/>
      <c r="BMU23" s="565"/>
      <c r="BMW23" s="426"/>
      <c r="BMY23" s="565"/>
      <c r="BNA23" s="426"/>
      <c r="BNC23" s="565"/>
      <c r="BNE23" s="426"/>
      <c r="BNG23" s="565"/>
      <c r="BNI23" s="426"/>
      <c r="BNK23" s="565"/>
      <c r="BNM23" s="426"/>
      <c r="BNO23" s="565"/>
      <c r="BNQ23" s="426"/>
      <c r="BNS23" s="565"/>
      <c r="BNU23" s="426"/>
      <c r="BNW23" s="565"/>
      <c r="BNY23" s="426"/>
      <c r="BOA23" s="565"/>
      <c r="BOC23" s="426"/>
      <c r="BOE23" s="565"/>
      <c r="BOG23" s="426"/>
      <c r="BOI23" s="565"/>
      <c r="BOK23" s="426"/>
      <c r="BOM23" s="565"/>
      <c r="BOO23" s="426"/>
      <c r="BOQ23" s="565"/>
      <c r="BOS23" s="426"/>
      <c r="BOU23" s="565"/>
      <c r="BOW23" s="426"/>
      <c r="BOY23" s="565"/>
      <c r="BPA23" s="426"/>
      <c r="BPC23" s="565"/>
      <c r="BPE23" s="426"/>
      <c r="BPG23" s="565"/>
      <c r="BPI23" s="426"/>
      <c r="BPK23" s="565"/>
      <c r="BPM23" s="426"/>
      <c r="BPO23" s="565"/>
      <c r="BPQ23" s="426"/>
      <c r="BPS23" s="565"/>
      <c r="BPU23" s="426"/>
      <c r="BPW23" s="565"/>
      <c r="BPY23" s="426"/>
      <c r="BQA23" s="565"/>
      <c r="BQC23" s="426"/>
      <c r="BQE23" s="565"/>
      <c r="BQG23" s="426"/>
      <c r="BQI23" s="565"/>
      <c r="BQK23" s="426"/>
      <c r="BQM23" s="565"/>
      <c r="BQO23" s="426"/>
      <c r="BQQ23" s="565"/>
      <c r="BQS23" s="426"/>
      <c r="BQU23" s="565"/>
      <c r="BQW23" s="426"/>
      <c r="BQY23" s="565"/>
      <c r="BRA23" s="426"/>
      <c r="BRC23" s="565"/>
      <c r="BRE23" s="426"/>
      <c r="BRG23" s="565"/>
      <c r="BRI23" s="426"/>
      <c r="BRK23" s="565"/>
      <c r="BRM23" s="426"/>
      <c r="BRO23" s="565"/>
      <c r="BRQ23" s="426"/>
      <c r="BRS23" s="565"/>
      <c r="BRU23" s="426"/>
      <c r="BRW23" s="565"/>
      <c r="BRY23" s="426"/>
      <c r="BSA23" s="565"/>
      <c r="BSC23" s="426"/>
      <c r="BSE23" s="565"/>
      <c r="BSG23" s="426"/>
      <c r="BSI23" s="565"/>
      <c r="BSK23" s="426"/>
      <c r="BSM23" s="565"/>
      <c r="BSO23" s="426"/>
      <c r="BSQ23" s="565"/>
      <c r="BSS23" s="426"/>
      <c r="BSU23" s="565"/>
      <c r="BSW23" s="426"/>
      <c r="BSY23" s="565"/>
      <c r="BTA23" s="426"/>
      <c r="BTC23" s="565"/>
      <c r="BTE23" s="426"/>
      <c r="BTG23" s="565"/>
      <c r="BTI23" s="426"/>
      <c r="BTK23" s="565"/>
      <c r="BTM23" s="426"/>
      <c r="BTO23" s="565"/>
      <c r="BTQ23" s="426"/>
      <c r="BTS23" s="565"/>
      <c r="BTU23" s="426"/>
      <c r="BTW23" s="565"/>
      <c r="BTY23" s="426"/>
      <c r="BUA23" s="565"/>
      <c r="BUC23" s="426"/>
      <c r="BUE23" s="565"/>
      <c r="BUG23" s="426"/>
      <c r="BUI23" s="565"/>
      <c r="BUK23" s="426"/>
      <c r="BUM23" s="565"/>
      <c r="BUO23" s="426"/>
      <c r="BUQ23" s="565"/>
      <c r="BUS23" s="426"/>
      <c r="BUU23" s="565"/>
      <c r="BUW23" s="426"/>
      <c r="BUY23" s="565"/>
      <c r="BVA23" s="426"/>
      <c r="BVC23" s="565"/>
      <c r="BVE23" s="426"/>
      <c r="BVG23" s="565"/>
      <c r="BVI23" s="426"/>
      <c r="BVK23" s="565"/>
      <c r="BVM23" s="426"/>
      <c r="BVO23" s="565"/>
      <c r="BVQ23" s="426"/>
      <c r="BVS23" s="565"/>
      <c r="BVU23" s="426"/>
      <c r="BVW23" s="565"/>
      <c r="BVY23" s="426"/>
      <c r="BWA23" s="565"/>
      <c r="BWC23" s="426"/>
      <c r="BWE23" s="565"/>
      <c r="BWG23" s="426"/>
      <c r="BWI23" s="565"/>
      <c r="BWK23" s="426"/>
      <c r="BWM23" s="565"/>
      <c r="BWO23" s="426"/>
      <c r="BWQ23" s="565"/>
      <c r="BWS23" s="426"/>
      <c r="BWU23" s="565"/>
      <c r="BWW23" s="426"/>
      <c r="BWY23" s="565"/>
      <c r="BXA23" s="426"/>
      <c r="BXC23" s="565"/>
      <c r="BXE23" s="426"/>
      <c r="BXG23" s="565"/>
      <c r="BXI23" s="426"/>
      <c r="BXK23" s="565"/>
      <c r="BXM23" s="426"/>
      <c r="BXO23" s="565"/>
      <c r="BXQ23" s="426"/>
      <c r="BXS23" s="565"/>
      <c r="BXU23" s="426"/>
      <c r="BXW23" s="565"/>
      <c r="BXY23" s="426"/>
      <c r="BYA23" s="565"/>
      <c r="BYC23" s="426"/>
      <c r="BYE23" s="565"/>
      <c r="BYG23" s="426"/>
      <c r="BYI23" s="565"/>
      <c r="BYK23" s="426"/>
      <c r="BYM23" s="565"/>
      <c r="BYO23" s="426"/>
      <c r="BYQ23" s="565"/>
      <c r="BYS23" s="426"/>
      <c r="BYU23" s="565"/>
      <c r="BYW23" s="426"/>
      <c r="BYY23" s="565"/>
      <c r="BZA23" s="426"/>
      <c r="BZC23" s="565"/>
      <c r="BZE23" s="426"/>
      <c r="BZG23" s="565"/>
      <c r="BZI23" s="426"/>
      <c r="BZK23" s="565"/>
      <c r="BZM23" s="426"/>
      <c r="BZO23" s="565"/>
      <c r="BZQ23" s="426"/>
      <c r="BZS23" s="565"/>
      <c r="BZU23" s="426"/>
      <c r="BZW23" s="565"/>
      <c r="BZY23" s="426"/>
      <c r="CAA23" s="565"/>
      <c r="CAC23" s="426"/>
      <c r="CAE23" s="565"/>
      <c r="CAG23" s="426"/>
      <c r="CAI23" s="565"/>
      <c r="CAK23" s="426"/>
      <c r="CAM23" s="565"/>
      <c r="CAO23" s="426"/>
      <c r="CAQ23" s="565"/>
      <c r="CAS23" s="426"/>
      <c r="CAU23" s="565"/>
      <c r="CAW23" s="426"/>
      <c r="CAY23" s="565"/>
      <c r="CBA23" s="426"/>
      <c r="CBC23" s="565"/>
      <c r="CBE23" s="426"/>
      <c r="CBG23" s="565"/>
      <c r="CBI23" s="426"/>
      <c r="CBK23" s="565"/>
      <c r="CBM23" s="426"/>
      <c r="CBO23" s="565"/>
      <c r="CBQ23" s="426"/>
      <c r="CBS23" s="565"/>
      <c r="CBU23" s="426"/>
      <c r="CBW23" s="565"/>
      <c r="CBY23" s="426"/>
      <c r="CCA23" s="565"/>
      <c r="CCC23" s="426"/>
      <c r="CCE23" s="565"/>
      <c r="CCG23" s="426"/>
      <c r="CCI23" s="565"/>
      <c r="CCK23" s="426"/>
      <c r="CCM23" s="565"/>
      <c r="CCO23" s="426"/>
      <c r="CCQ23" s="565"/>
      <c r="CCS23" s="426"/>
      <c r="CCU23" s="565"/>
      <c r="CCW23" s="426"/>
      <c r="CCY23" s="565"/>
      <c r="CDA23" s="426"/>
      <c r="CDC23" s="565"/>
      <c r="CDE23" s="426"/>
      <c r="CDG23" s="565"/>
      <c r="CDI23" s="426"/>
      <c r="CDK23" s="565"/>
      <c r="CDM23" s="426"/>
      <c r="CDO23" s="565"/>
      <c r="CDQ23" s="426"/>
      <c r="CDS23" s="565"/>
      <c r="CDU23" s="426"/>
      <c r="CDW23" s="565"/>
      <c r="CDY23" s="426"/>
      <c r="CEA23" s="565"/>
      <c r="CEC23" s="426"/>
      <c r="CEE23" s="565"/>
      <c r="CEG23" s="426"/>
      <c r="CEI23" s="565"/>
      <c r="CEK23" s="426"/>
      <c r="CEM23" s="565"/>
      <c r="CEO23" s="426"/>
      <c r="CEQ23" s="565"/>
      <c r="CES23" s="426"/>
      <c r="CEU23" s="565"/>
      <c r="CEW23" s="426"/>
      <c r="CEY23" s="565"/>
      <c r="CFA23" s="426"/>
      <c r="CFC23" s="565"/>
      <c r="CFE23" s="426"/>
      <c r="CFG23" s="565"/>
      <c r="CFI23" s="426"/>
      <c r="CFK23" s="565"/>
      <c r="CFM23" s="426"/>
      <c r="CFO23" s="565"/>
      <c r="CFQ23" s="426"/>
      <c r="CFS23" s="565"/>
      <c r="CFU23" s="426"/>
      <c r="CFW23" s="565"/>
      <c r="CFY23" s="426"/>
      <c r="CGA23" s="565"/>
      <c r="CGC23" s="426"/>
      <c r="CGE23" s="565"/>
      <c r="CGG23" s="426"/>
      <c r="CGI23" s="565"/>
      <c r="CGK23" s="426"/>
      <c r="CGM23" s="565"/>
      <c r="CGO23" s="426"/>
      <c r="CGQ23" s="565"/>
      <c r="CGS23" s="426"/>
      <c r="CGU23" s="565"/>
      <c r="CGW23" s="426"/>
      <c r="CGY23" s="565"/>
      <c r="CHA23" s="426"/>
      <c r="CHC23" s="565"/>
      <c r="CHE23" s="426"/>
      <c r="CHG23" s="565"/>
      <c r="CHI23" s="426"/>
      <c r="CHK23" s="565"/>
      <c r="CHM23" s="426"/>
      <c r="CHO23" s="565"/>
      <c r="CHQ23" s="426"/>
      <c r="CHS23" s="565"/>
      <c r="CHU23" s="426"/>
      <c r="CHW23" s="565"/>
      <c r="CHY23" s="426"/>
      <c r="CIA23" s="565"/>
      <c r="CIC23" s="426"/>
      <c r="CIE23" s="565"/>
      <c r="CIG23" s="426"/>
      <c r="CII23" s="565"/>
      <c r="CIK23" s="426"/>
      <c r="CIM23" s="565"/>
      <c r="CIO23" s="426"/>
      <c r="CIQ23" s="565"/>
      <c r="CIS23" s="426"/>
      <c r="CIU23" s="565"/>
      <c r="CIW23" s="426"/>
      <c r="CIY23" s="565"/>
      <c r="CJA23" s="426"/>
      <c r="CJC23" s="565"/>
      <c r="CJE23" s="426"/>
      <c r="CJG23" s="565"/>
      <c r="CJI23" s="426"/>
      <c r="CJK23" s="565"/>
      <c r="CJM23" s="426"/>
      <c r="CJO23" s="565"/>
      <c r="CJQ23" s="426"/>
      <c r="CJS23" s="565"/>
      <c r="CJU23" s="426"/>
      <c r="CJW23" s="565"/>
      <c r="CJY23" s="426"/>
      <c r="CKA23" s="565"/>
      <c r="CKC23" s="426"/>
      <c r="CKE23" s="565"/>
      <c r="CKG23" s="426"/>
      <c r="CKI23" s="565"/>
      <c r="CKK23" s="426"/>
      <c r="CKM23" s="565"/>
      <c r="CKO23" s="426"/>
      <c r="CKQ23" s="565"/>
      <c r="CKS23" s="426"/>
      <c r="CKU23" s="565"/>
      <c r="CKW23" s="426"/>
      <c r="CKY23" s="565"/>
      <c r="CLA23" s="426"/>
      <c r="CLC23" s="565"/>
      <c r="CLE23" s="426"/>
      <c r="CLG23" s="565"/>
      <c r="CLI23" s="426"/>
      <c r="CLK23" s="565"/>
      <c r="CLM23" s="426"/>
      <c r="CLO23" s="565"/>
      <c r="CLQ23" s="426"/>
      <c r="CLS23" s="565"/>
      <c r="CLU23" s="426"/>
      <c r="CLW23" s="565"/>
      <c r="CLY23" s="426"/>
      <c r="CMA23" s="565"/>
      <c r="CMC23" s="426"/>
      <c r="CME23" s="565"/>
      <c r="CMG23" s="426"/>
      <c r="CMI23" s="565"/>
      <c r="CMK23" s="426"/>
      <c r="CMM23" s="565"/>
      <c r="CMO23" s="426"/>
      <c r="CMQ23" s="565"/>
      <c r="CMS23" s="426"/>
      <c r="CMU23" s="565"/>
      <c r="CMW23" s="426"/>
      <c r="CMY23" s="565"/>
      <c r="CNA23" s="426"/>
      <c r="CNC23" s="565"/>
      <c r="CNE23" s="426"/>
      <c r="CNG23" s="565"/>
      <c r="CNI23" s="426"/>
      <c r="CNK23" s="565"/>
      <c r="CNM23" s="426"/>
      <c r="CNO23" s="565"/>
      <c r="CNQ23" s="426"/>
      <c r="CNS23" s="565"/>
      <c r="CNU23" s="426"/>
      <c r="CNW23" s="565"/>
      <c r="CNY23" s="426"/>
      <c r="COA23" s="565"/>
      <c r="COC23" s="426"/>
      <c r="COE23" s="565"/>
      <c r="COG23" s="426"/>
      <c r="COI23" s="565"/>
      <c r="COK23" s="426"/>
      <c r="COM23" s="565"/>
      <c r="COO23" s="426"/>
      <c r="COQ23" s="565"/>
      <c r="COS23" s="426"/>
      <c r="COU23" s="565"/>
      <c r="COW23" s="426"/>
      <c r="COY23" s="565"/>
      <c r="CPA23" s="426"/>
      <c r="CPC23" s="565"/>
      <c r="CPE23" s="426"/>
      <c r="CPG23" s="565"/>
      <c r="CPI23" s="426"/>
      <c r="CPK23" s="565"/>
      <c r="CPM23" s="426"/>
      <c r="CPO23" s="565"/>
      <c r="CPQ23" s="426"/>
      <c r="CPS23" s="565"/>
      <c r="CPU23" s="426"/>
      <c r="CPW23" s="565"/>
      <c r="CPY23" s="426"/>
      <c r="CQA23" s="565"/>
      <c r="CQC23" s="426"/>
      <c r="CQE23" s="565"/>
      <c r="CQG23" s="426"/>
      <c r="CQI23" s="565"/>
      <c r="CQK23" s="426"/>
      <c r="CQM23" s="565"/>
      <c r="CQO23" s="426"/>
      <c r="CQQ23" s="565"/>
      <c r="CQS23" s="426"/>
      <c r="CQU23" s="565"/>
      <c r="CQW23" s="426"/>
      <c r="CQY23" s="565"/>
      <c r="CRA23" s="426"/>
      <c r="CRC23" s="565"/>
      <c r="CRE23" s="426"/>
      <c r="CRG23" s="565"/>
      <c r="CRI23" s="426"/>
      <c r="CRK23" s="565"/>
      <c r="CRM23" s="426"/>
      <c r="CRO23" s="565"/>
      <c r="CRQ23" s="426"/>
      <c r="CRS23" s="565"/>
      <c r="CRU23" s="426"/>
      <c r="CRW23" s="565"/>
      <c r="CRY23" s="426"/>
      <c r="CSA23" s="565"/>
      <c r="CSC23" s="426"/>
      <c r="CSE23" s="565"/>
      <c r="CSG23" s="426"/>
      <c r="CSI23" s="565"/>
      <c r="CSK23" s="426"/>
      <c r="CSM23" s="565"/>
      <c r="CSO23" s="426"/>
      <c r="CSQ23" s="565"/>
      <c r="CSS23" s="426"/>
      <c r="CSU23" s="565"/>
      <c r="CSW23" s="426"/>
      <c r="CSY23" s="565"/>
      <c r="CTA23" s="426"/>
      <c r="CTC23" s="565"/>
      <c r="CTE23" s="426"/>
      <c r="CTG23" s="565"/>
      <c r="CTI23" s="426"/>
      <c r="CTK23" s="565"/>
      <c r="CTM23" s="426"/>
      <c r="CTO23" s="565"/>
      <c r="CTQ23" s="426"/>
      <c r="CTS23" s="565"/>
      <c r="CTU23" s="426"/>
      <c r="CTW23" s="565"/>
      <c r="CTY23" s="426"/>
      <c r="CUA23" s="565"/>
      <c r="CUC23" s="426"/>
      <c r="CUE23" s="565"/>
      <c r="CUG23" s="426"/>
      <c r="CUI23" s="565"/>
      <c r="CUK23" s="426"/>
      <c r="CUM23" s="565"/>
      <c r="CUO23" s="426"/>
      <c r="CUQ23" s="565"/>
      <c r="CUS23" s="426"/>
      <c r="CUU23" s="565"/>
      <c r="CUW23" s="426"/>
      <c r="CUY23" s="565"/>
      <c r="CVA23" s="426"/>
      <c r="CVC23" s="565"/>
      <c r="CVE23" s="426"/>
      <c r="CVG23" s="565"/>
      <c r="CVI23" s="426"/>
      <c r="CVK23" s="565"/>
      <c r="CVM23" s="426"/>
      <c r="CVO23" s="565"/>
      <c r="CVQ23" s="426"/>
      <c r="CVS23" s="565"/>
      <c r="CVU23" s="426"/>
      <c r="CVW23" s="565"/>
      <c r="CVY23" s="426"/>
      <c r="CWA23" s="565"/>
      <c r="CWC23" s="426"/>
      <c r="CWE23" s="565"/>
      <c r="CWG23" s="426"/>
      <c r="CWI23" s="565"/>
      <c r="CWK23" s="426"/>
      <c r="CWM23" s="565"/>
      <c r="CWO23" s="426"/>
      <c r="CWQ23" s="565"/>
      <c r="CWS23" s="426"/>
      <c r="CWU23" s="565"/>
      <c r="CWW23" s="426"/>
      <c r="CWY23" s="565"/>
      <c r="CXA23" s="426"/>
      <c r="CXC23" s="565"/>
      <c r="CXE23" s="426"/>
      <c r="CXG23" s="565"/>
      <c r="CXI23" s="426"/>
      <c r="CXK23" s="565"/>
      <c r="CXM23" s="426"/>
      <c r="CXO23" s="565"/>
      <c r="CXQ23" s="426"/>
      <c r="CXS23" s="565"/>
      <c r="CXU23" s="426"/>
      <c r="CXW23" s="565"/>
      <c r="CXY23" s="426"/>
      <c r="CYA23" s="565"/>
      <c r="CYC23" s="426"/>
      <c r="CYE23" s="565"/>
      <c r="CYG23" s="426"/>
      <c r="CYI23" s="565"/>
      <c r="CYK23" s="426"/>
      <c r="CYM23" s="565"/>
      <c r="CYO23" s="426"/>
      <c r="CYQ23" s="565"/>
      <c r="CYS23" s="426"/>
      <c r="CYU23" s="565"/>
      <c r="CYW23" s="426"/>
      <c r="CYY23" s="565"/>
      <c r="CZA23" s="426"/>
      <c r="CZC23" s="565"/>
      <c r="CZE23" s="426"/>
      <c r="CZG23" s="565"/>
      <c r="CZI23" s="426"/>
      <c r="CZK23" s="565"/>
      <c r="CZM23" s="426"/>
      <c r="CZO23" s="565"/>
      <c r="CZQ23" s="426"/>
      <c r="CZS23" s="565"/>
      <c r="CZU23" s="426"/>
      <c r="CZW23" s="565"/>
      <c r="CZY23" s="426"/>
      <c r="DAA23" s="565"/>
      <c r="DAC23" s="426"/>
      <c r="DAE23" s="565"/>
      <c r="DAG23" s="426"/>
      <c r="DAI23" s="565"/>
      <c r="DAK23" s="426"/>
      <c r="DAM23" s="565"/>
      <c r="DAO23" s="426"/>
      <c r="DAQ23" s="565"/>
      <c r="DAS23" s="426"/>
      <c r="DAU23" s="565"/>
      <c r="DAW23" s="426"/>
      <c r="DAY23" s="565"/>
      <c r="DBA23" s="426"/>
      <c r="DBC23" s="565"/>
      <c r="DBE23" s="426"/>
      <c r="DBG23" s="565"/>
      <c r="DBI23" s="426"/>
      <c r="DBK23" s="565"/>
      <c r="DBM23" s="426"/>
      <c r="DBO23" s="565"/>
      <c r="DBQ23" s="426"/>
      <c r="DBS23" s="565"/>
      <c r="DBU23" s="426"/>
      <c r="DBW23" s="565"/>
      <c r="DBY23" s="426"/>
      <c r="DCA23" s="565"/>
      <c r="DCC23" s="426"/>
      <c r="DCE23" s="565"/>
      <c r="DCG23" s="426"/>
      <c r="DCI23" s="565"/>
      <c r="DCK23" s="426"/>
      <c r="DCM23" s="565"/>
      <c r="DCO23" s="426"/>
      <c r="DCQ23" s="565"/>
      <c r="DCS23" s="426"/>
      <c r="DCU23" s="565"/>
      <c r="DCW23" s="426"/>
      <c r="DCY23" s="565"/>
      <c r="DDA23" s="426"/>
      <c r="DDC23" s="565"/>
      <c r="DDE23" s="426"/>
      <c r="DDG23" s="565"/>
      <c r="DDI23" s="426"/>
      <c r="DDK23" s="565"/>
      <c r="DDM23" s="426"/>
      <c r="DDO23" s="565"/>
      <c r="DDQ23" s="426"/>
      <c r="DDS23" s="565"/>
      <c r="DDU23" s="426"/>
      <c r="DDW23" s="565"/>
      <c r="DDY23" s="426"/>
      <c r="DEA23" s="565"/>
      <c r="DEC23" s="426"/>
      <c r="DEE23" s="565"/>
      <c r="DEG23" s="426"/>
      <c r="DEI23" s="565"/>
      <c r="DEK23" s="426"/>
      <c r="DEM23" s="565"/>
      <c r="DEO23" s="426"/>
      <c r="DEQ23" s="565"/>
      <c r="DES23" s="426"/>
      <c r="DEU23" s="565"/>
      <c r="DEW23" s="426"/>
      <c r="DEY23" s="565"/>
      <c r="DFA23" s="426"/>
      <c r="DFC23" s="565"/>
      <c r="DFE23" s="426"/>
      <c r="DFG23" s="565"/>
      <c r="DFI23" s="426"/>
      <c r="DFK23" s="565"/>
      <c r="DFM23" s="426"/>
      <c r="DFO23" s="565"/>
      <c r="DFQ23" s="426"/>
      <c r="DFS23" s="565"/>
      <c r="DFU23" s="426"/>
      <c r="DFW23" s="565"/>
      <c r="DFY23" s="426"/>
      <c r="DGA23" s="565"/>
      <c r="DGC23" s="426"/>
      <c r="DGE23" s="565"/>
      <c r="DGG23" s="426"/>
      <c r="DGI23" s="565"/>
      <c r="DGK23" s="426"/>
      <c r="DGM23" s="565"/>
      <c r="DGO23" s="426"/>
      <c r="DGQ23" s="565"/>
      <c r="DGS23" s="426"/>
      <c r="DGU23" s="565"/>
      <c r="DGW23" s="426"/>
      <c r="DGY23" s="565"/>
      <c r="DHA23" s="426"/>
      <c r="DHC23" s="565"/>
      <c r="DHE23" s="426"/>
      <c r="DHG23" s="565"/>
      <c r="DHI23" s="426"/>
      <c r="DHK23" s="565"/>
      <c r="DHM23" s="426"/>
      <c r="DHO23" s="565"/>
      <c r="DHQ23" s="426"/>
      <c r="DHS23" s="565"/>
      <c r="DHU23" s="426"/>
      <c r="DHW23" s="565"/>
      <c r="DHY23" s="426"/>
      <c r="DIA23" s="565"/>
      <c r="DIC23" s="426"/>
      <c r="DIE23" s="565"/>
      <c r="DIG23" s="426"/>
      <c r="DII23" s="565"/>
      <c r="DIK23" s="426"/>
      <c r="DIM23" s="565"/>
      <c r="DIO23" s="426"/>
      <c r="DIQ23" s="565"/>
      <c r="DIS23" s="426"/>
      <c r="DIU23" s="565"/>
      <c r="DIW23" s="426"/>
      <c r="DIY23" s="565"/>
      <c r="DJA23" s="426"/>
      <c r="DJC23" s="565"/>
      <c r="DJE23" s="426"/>
      <c r="DJG23" s="565"/>
      <c r="DJI23" s="426"/>
      <c r="DJK23" s="565"/>
      <c r="DJM23" s="426"/>
      <c r="DJO23" s="565"/>
      <c r="DJQ23" s="426"/>
      <c r="DJS23" s="565"/>
      <c r="DJU23" s="426"/>
      <c r="DJW23" s="565"/>
      <c r="DJY23" s="426"/>
      <c r="DKA23" s="565"/>
      <c r="DKC23" s="426"/>
      <c r="DKE23" s="565"/>
      <c r="DKG23" s="426"/>
      <c r="DKI23" s="565"/>
      <c r="DKK23" s="426"/>
      <c r="DKM23" s="565"/>
      <c r="DKO23" s="426"/>
      <c r="DKQ23" s="565"/>
      <c r="DKS23" s="426"/>
      <c r="DKU23" s="565"/>
      <c r="DKW23" s="426"/>
      <c r="DKY23" s="565"/>
      <c r="DLA23" s="426"/>
      <c r="DLC23" s="565"/>
      <c r="DLE23" s="426"/>
      <c r="DLG23" s="565"/>
      <c r="DLI23" s="426"/>
      <c r="DLK23" s="565"/>
      <c r="DLM23" s="426"/>
      <c r="DLO23" s="565"/>
      <c r="DLQ23" s="426"/>
      <c r="DLS23" s="565"/>
      <c r="DLU23" s="426"/>
      <c r="DLW23" s="565"/>
      <c r="DLY23" s="426"/>
      <c r="DMA23" s="565"/>
      <c r="DMC23" s="426"/>
      <c r="DME23" s="565"/>
      <c r="DMG23" s="426"/>
      <c r="DMI23" s="565"/>
      <c r="DMK23" s="426"/>
      <c r="DMM23" s="565"/>
      <c r="DMO23" s="426"/>
      <c r="DMQ23" s="565"/>
      <c r="DMS23" s="426"/>
      <c r="DMU23" s="565"/>
      <c r="DMW23" s="426"/>
      <c r="DMY23" s="565"/>
      <c r="DNA23" s="426"/>
      <c r="DNC23" s="565"/>
      <c r="DNE23" s="426"/>
      <c r="DNG23" s="565"/>
      <c r="DNI23" s="426"/>
      <c r="DNK23" s="565"/>
      <c r="DNM23" s="426"/>
      <c r="DNO23" s="565"/>
      <c r="DNQ23" s="426"/>
      <c r="DNS23" s="565"/>
      <c r="DNU23" s="426"/>
      <c r="DNW23" s="565"/>
      <c r="DNY23" s="426"/>
      <c r="DOA23" s="565"/>
      <c r="DOC23" s="426"/>
      <c r="DOE23" s="565"/>
      <c r="DOG23" s="426"/>
      <c r="DOI23" s="565"/>
      <c r="DOK23" s="426"/>
      <c r="DOM23" s="565"/>
      <c r="DOO23" s="426"/>
      <c r="DOQ23" s="565"/>
      <c r="DOS23" s="426"/>
      <c r="DOU23" s="565"/>
      <c r="DOW23" s="426"/>
      <c r="DOY23" s="565"/>
      <c r="DPA23" s="426"/>
      <c r="DPC23" s="565"/>
      <c r="DPE23" s="426"/>
      <c r="DPG23" s="565"/>
      <c r="DPI23" s="426"/>
      <c r="DPK23" s="565"/>
      <c r="DPM23" s="426"/>
      <c r="DPO23" s="565"/>
      <c r="DPQ23" s="426"/>
      <c r="DPS23" s="565"/>
      <c r="DPU23" s="426"/>
      <c r="DPW23" s="565"/>
      <c r="DPY23" s="426"/>
      <c r="DQA23" s="565"/>
      <c r="DQC23" s="426"/>
      <c r="DQE23" s="565"/>
      <c r="DQG23" s="426"/>
      <c r="DQI23" s="565"/>
      <c r="DQK23" s="426"/>
      <c r="DQM23" s="565"/>
      <c r="DQO23" s="426"/>
      <c r="DQQ23" s="565"/>
      <c r="DQS23" s="426"/>
      <c r="DQU23" s="565"/>
      <c r="DQW23" s="426"/>
      <c r="DQY23" s="565"/>
      <c r="DRA23" s="426"/>
      <c r="DRC23" s="565"/>
      <c r="DRE23" s="426"/>
      <c r="DRG23" s="565"/>
      <c r="DRI23" s="426"/>
      <c r="DRK23" s="565"/>
      <c r="DRM23" s="426"/>
      <c r="DRO23" s="565"/>
      <c r="DRQ23" s="426"/>
      <c r="DRS23" s="565"/>
      <c r="DRU23" s="426"/>
      <c r="DRW23" s="565"/>
      <c r="DRY23" s="426"/>
      <c r="DSA23" s="565"/>
      <c r="DSC23" s="426"/>
      <c r="DSE23" s="565"/>
      <c r="DSG23" s="426"/>
      <c r="DSI23" s="565"/>
      <c r="DSK23" s="426"/>
      <c r="DSM23" s="565"/>
      <c r="DSO23" s="426"/>
      <c r="DSQ23" s="565"/>
      <c r="DSS23" s="426"/>
      <c r="DSU23" s="565"/>
      <c r="DSW23" s="426"/>
      <c r="DSY23" s="565"/>
      <c r="DTA23" s="426"/>
      <c r="DTC23" s="565"/>
      <c r="DTE23" s="426"/>
      <c r="DTG23" s="565"/>
      <c r="DTI23" s="426"/>
      <c r="DTK23" s="565"/>
      <c r="DTM23" s="426"/>
      <c r="DTO23" s="565"/>
      <c r="DTQ23" s="426"/>
      <c r="DTS23" s="565"/>
      <c r="DTU23" s="426"/>
      <c r="DTW23" s="565"/>
      <c r="DTY23" s="426"/>
      <c r="DUA23" s="565"/>
      <c r="DUC23" s="426"/>
      <c r="DUE23" s="565"/>
      <c r="DUG23" s="426"/>
      <c r="DUI23" s="565"/>
      <c r="DUK23" s="426"/>
      <c r="DUM23" s="565"/>
      <c r="DUO23" s="426"/>
      <c r="DUQ23" s="565"/>
      <c r="DUS23" s="426"/>
      <c r="DUU23" s="565"/>
      <c r="DUW23" s="426"/>
      <c r="DUY23" s="565"/>
      <c r="DVA23" s="426"/>
      <c r="DVC23" s="565"/>
      <c r="DVE23" s="426"/>
      <c r="DVG23" s="565"/>
      <c r="DVI23" s="426"/>
      <c r="DVK23" s="565"/>
      <c r="DVM23" s="426"/>
      <c r="DVO23" s="565"/>
      <c r="DVQ23" s="426"/>
      <c r="DVS23" s="565"/>
      <c r="DVU23" s="426"/>
      <c r="DVW23" s="565"/>
      <c r="DVY23" s="426"/>
      <c r="DWA23" s="565"/>
      <c r="DWC23" s="426"/>
      <c r="DWE23" s="565"/>
      <c r="DWG23" s="426"/>
      <c r="DWI23" s="565"/>
      <c r="DWK23" s="426"/>
      <c r="DWM23" s="565"/>
      <c r="DWO23" s="426"/>
      <c r="DWQ23" s="565"/>
      <c r="DWS23" s="426"/>
      <c r="DWU23" s="565"/>
      <c r="DWW23" s="426"/>
      <c r="DWY23" s="565"/>
      <c r="DXA23" s="426"/>
      <c r="DXC23" s="565"/>
      <c r="DXE23" s="426"/>
      <c r="DXG23" s="565"/>
      <c r="DXI23" s="426"/>
      <c r="DXK23" s="565"/>
      <c r="DXM23" s="426"/>
      <c r="DXO23" s="565"/>
      <c r="DXQ23" s="426"/>
      <c r="DXS23" s="565"/>
      <c r="DXU23" s="426"/>
      <c r="DXW23" s="565"/>
      <c r="DXY23" s="426"/>
      <c r="DYA23" s="565"/>
      <c r="DYC23" s="426"/>
      <c r="DYE23" s="565"/>
      <c r="DYG23" s="426"/>
      <c r="DYI23" s="565"/>
      <c r="DYK23" s="426"/>
      <c r="DYM23" s="565"/>
      <c r="DYO23" s="426"/>
      <c r="DYQ23" s="565"/>
      <c r="DYS23" s="426"/>
      <c r="DYU23" s="565"/>
      <c r="DYW23" s="426"/>
      <c r="DYY23" s="565"/>
      <c r="DZA23" s="426"/>
      <c r="DZC23" s="565"/>
      <c r="DZE23" s="426"/>
      <c r="DZG23" s="565"/>
      <c r="DZI23" s="426"/>
      <c r="DZK23" s="565"/>
      <c r="DZM23" s="426"/>
      <c r="DZO23" s="565"/>
      <c r="DZQ23" s="426"/>
      <c r="DZS23" s="565"/>
      <c r="DZU23" s="426"/>
      <c r="DZW23" s="565"/>
      <c r="DZY23" s="426"/>
      <c r="EAA23" s="565"/>
      <c r="EAC23" s="426"/>
      <c r="EAE23" s="565"/>
      <c r="EAG23" s="426"/>
      <c r="EAI23" s="565"/>
      <c r="EAK23" s="426"/>
      <c r="EAM23" s="565"/>
      <c r="EAO23" s="426"/>
      <c r="EAQ23" s="565"/>
      <c r="EAS23" s="426"/>
      <c r="EAU23" s="565"/>
      <c r="EAW23" s="426"/>
      <c r="EAY23" s="565"/>
      <c r="EBA23" s="426"/>
      <c r="EBC23" s="565"/>
      <c r="EBE23" s="426"/>
      <c r="EBG23" s="565"/>
      <c r="EBI23" s="426"/>
      <c r="EBK23" s="565"/>
      <c r="EBM23" s="426"/>
      <c r="EBO23" s="565"/>
      <c r="EBQ23" s="426"/>
      <c r="EBS23" s="565"/>
      <c r="EBU23" s="426"/>
      <c r="EBW23" s="565"/>
      <c r="EBY23" s="426"/>
      <c r="ECA23" s="565"/>
      <c r="ECC23" s="426"/>
      <c r="ECE23" s="565"/>
      <c r="ECG23" s="426"/>
      <c r="ECI23" s="565"/>
      <c r="ECK23" s="426"/>
      <c r="ECM23" s="565"/>
      <c r="ECO23" s="426"/>
      <c r="ECQ23" s="565"/>
      <c r="ECS23" s="426"/>
      <c r="ECU23" s="565"/>
      <c r="ECW23" s="426"/>
      <c r="ECY23" s="565"/>
      <c r="EDA23" s="426"/>
      <c r="EDC23" s="565"/>
      <c r="EDE23" s="426"/>
      <c r="EDG23" s="565"/>
      <c r="EDI23" s="426"/>
      <c r="EDK23" s="565"/>
      <c r="EDM23" s="426"/>
      <c r="EDO23" s="565"/>
      <c r="EDQ23" s="426"/>
      <c r="EDS23" s="565"/>
      <c r="EDU23" s="426"/>
      <c r="EDW23" s="565"/>
      <c r="EDY23" s="426"/>
      <c r="EEA23" s="565"/>
      <c r="EEC23" s="426"/>
      <c r="EEE23" s="565"/>
      <c r="EEG23" s="426"/>
      <c r="EEI23" s="565"/>
      <c r="EEK23" s="426"/>
      <c r="EEM23" s="565"/>
      <c r="EEO23" s="426"/>
      <c r="EEQ23" s="565"/>
      <c r="EES23" s="426"/>
      <c r="EEU23" s="565"/>
      <c r="EEW23" s="426"/>
      <c r="EEY23" s="565"/>
      <c r="EFA23" s="426"/>
      <c r="EFC23" s="565"/>
      <c r="EFE23" s="426"/>
      <c r="EFG23" s="565"/>
      <c r="EFI23" s="426"/>
      <c r="EFK23" s="565"/>
      <c r="EFM23" s="426"/>
      <c r="EFO23" s="565"/>
      <c r="EFQ23" s="426"/>
      <c r="EFS23" s="565"/>
      <c r="EFU23" s="426"/>
      <c r="EFW23" s="565"/>
      <c r="EFY23" s="426"/>
      <c r="EGA23" s="565"/>
      <c r="EGC23" s="426"/>
      <c r="EGE23" s="565"/>
      <c r="EGG23" s="426"/>
      <c r="EGI23" s="565"/>
      <c r="EGK23" s="426"/>
      <c r="EGM23" s="565"/>
      <c r="EGO23" s="426"/>
      <c r="EGQ23" s="565"/>
      <c r="EGS23" s="426"/>
      <c r="EGU23" s="565"/>
      <c r="EGW23" s="426"/>
      <c r="EGY23" s="565"/>
      <c r="EHA23" s="426"/>
      <c r="EHC23" s="565"/>
      <c r="EHE23" s="426"/>
      <c r="EHG23" s="565"/>
      <c r="EHI23" s="426"/>
      <c r="EHK23" s="565"/>
      <c r="EHM23" s="426"/>
      <c r="EHO23" s="565"/>
      <c r="EHQ23" s="426"/>
      <c r="EHS23" s="565"/>
      <c r="EHU23" s="426"/>
      <c r="EHW23" s="565"/>
      <c r="EHY23" s="426"/>
      <c r="EIA23" s="565"/>
      <c r="EIC23" s="426"/>
      <c r="EIE23" s="565"/>
      <c r="EIG23" s="426"/>
      <c r="EII23" s="565"/>
      <c r="EIK23" s="426"/>
      <c r="EIM23" s="565"/>
      <c r="EIO23" s="426"/>
      <c r="EIQ23" s="565"/>
      <c r="EIS23" s="426"/>
      <c r="EIU23" s="565"/>
      <c r="EIW23" s="426"/>
      <c r="EIY23" s="565"/>
      <c r="EJA23" s="426"/>
      <c r="EJC23" s="565"/>
      <c r="EJE23" s="426"/>
      <c r="EJG23" s="565"/>
      <c r="EJI23" s="426"/>
      <c r="EJK23" s="565"/>
      <c r="EJM23" s="426"/>
      <c r="EJO23" s="565"/>
      <c r="EJQ23" s="426"/>
      <c r="EJS23" s="565"/>
      <c r="EJU23" s="426"/>
      <c r="EJW23" s="565"/>
      <c r="EJY23" s="426"/>
      <c r="EKA23" s="565"/>
      <c r="EKC23" s="426"/>
      <c r="EKE23" s="565"/>
      <c r="EKG23" s="426"/>
      <c r="EKI23" s="565"/>
      <c r="EKK23" s="426"/>
      <c r="EKM23" s="565"/>
      <c r="EKO23" s="426"/>
      <c r="EKQ23" s="565"/>
      <c r="EKS23" s="426"/>
      <c r="EKU23" s="565"/>
      <c r="EKW23" s="426"/>
      <c r="EKY23" s="565"/>
      <c r="ELA23" s="426"/>
      <c r="ELC23" s="565"/>
      <c r="ELE23" s="426"/>
      <c r="ELG23" s="565"/>
      <c r="ELI23" s="426"/>
      <c r="ELK23" s="565"/>
      <c r="ELM23" s="426"/>
      <c r="ELO23" s="565"/>
      <c r="ELQ23" s="426"/>
      <c r="ELS23" s="565"/>
      <c r="ELU23" s="426"/>
      <c r="ELW23" s="565"/>
      <c r="ELY23" s="426"/>
      <c r="EMA23" s="565"/>
      <c r="EMC23" s="426"/>
      <c r="EME23" s="565"/>
      <c r="EMG23" s="426"/>
      <c r="EMI23" s="565"/>
      <c r="EMK23" s="426"/>
      <c r="EMM23" s="565"/>
      <c r="EMO23" s="426"/>
      <c r="EMQ23" s="565"/>
      <c r="EMS23" s="426"/>
      <c r="EMU23" s="565"/>
      <c r="EMW23" s="426"/>
      <c r="EMY23" s="565"/>
      <c r="ENA23" s="426"/>
      <c r="ENC23" s="565"/>
      <c r="ENE23" s="426"/>
      <c r="ENG23" s="565"/>
      <c r="ENI23" s="426"/>
      <c r="ENK23" s="565"/>
      <c r="ENM23" s="426"/>
      <c r="ENO23" s="565"/>
      <c r="ENQ23" s="426"/>
      <c r="ENS23" s="565"/>
      <c r="ENU23" s="426"/>
      <c r="ENW23" s="565"/>
      <c r="ENY23" s="426"/>
      <c r="EOA23" s="565"/>
      <c r="EOC23" s="426"/>
      <c r="EOE23" s="565"/>
      <c r="EOG23" s="426"/>
      <c r="EOI23" s="565"/>
      <c r="EOK23" s="426"/>
      <c r="EOM23" s="565"/>
      <c r="EOO23" s="426"/>
      <c r="EOQ23" s="565"/>
      <c r="EOS23" s="426"/>
      <c r="EOU23" s="565"/>
      <c r="EOW23" s="426"/>
      <c r="EOY23" s="565"/>
      <c r="EPA23" s="426"/>
      <c r="EPC23" s="565"/>
      <c r="EPE23" s="426"/>
      <c r="EPG23" s="565"/>
      <c r="EPI23" s="426"/>
      <c r="EPK23" s="565"/>
      <c r="EPM23" s="426"/>
      <c r="EPO23" s="565"/>
      <c r="EPQ23" s="426"/>
      <c r="EPS23" s="565"/>
      <c r="EPU23" s="426"/>
      <c r="EPW23" s="565"/>
      <c r="EPY23" s="426"/>
      <c r="EQA23" s="565"/>
      <c r="EQC23" s="426"/>
      <c r="EQE23" s="565"/>
      <c r="EQG23" s="426"/>
      <c r="EQI23" s="565"/>
      <c r="EQK23" s="426"/>
      <c r="EQM23" s="565"/>
      <c r="EQO23" s="426"/>
      <c r="EQQ23" s="565"/>
      <c r="EQS23" s="426"/>
      <c r="EQU23" s="565"/>
      <c r="EQW23" s="426"/>
      <c r="EQY23" s="565"/>
      <c r="ERA23" s="426"/>
      <c r="ERC23" s="565"/>
      <c r="ERE23" s="426"/>
      <c r="ERG23" s="565"/>
      <c r="ERI23" s="426"/>
      <c r="ERK23" s="565"/>
      <c r="ERM23" s="426"/>
      <c r="ERO23" s="565"/>
      <c r="ERQ23" s="426"/>
      <c r="ERS23" s="565"/>
      <c r="ERU23" s="426"/>
      <c r="ERW23" s="565"/>
      <c r="ERY23" s="426"/>
      <c r="ESA23" s="565"/>
      <c r="ESC23" s="426"/>
      <c r="ESE23" s="565"/>
      <c r="ESG23" s="426"/>
      <c r="ESI23" s="565"/>
      <c r="ESK23" s="426"/>
      <c r="ESM23" s="565"/>
      <c r="ESO23" s="426"/>
      <c r="ESQ23" s="565"/>
      <c r="ESS23" s="426"/>
      <c r="ESU23" s="565"/>
      <c r="ESW23" s="426"/>
      <c r="ESY23" s="565"/>
      <c r="ETA23" s="426"/>
      <c r="ETC23" s="565"/>
      <c r="ETE23" s="426"/>
      <c r="ETG23" s="565"/>
      <c r="ETI23" s="426"/>
      <c r="ETK23" s="565"/>
      <c r="ETM23" s="426"/>
      <c r="ETO23" s="565"/>
      <c r="ETQ23" s="426"/>
      <c r="ETS23" s="565"/>
      <c r="ETU23" s="426"/>
      <c r="ETW23" s="565"/>
      <c r="ETY23" s="426"/>
      <c r="EUA23" s="565"/>
      <c r="EUC23" s="426"/>
      <c r="EUE23" s="565"/>
      <c r="EUG23" s="426"/>
      <c r="EUI23" s="565"/>
      <c r="EUK23" s="426"/>
      <c r="EUM23" s="565"/>
      <c r="EUO23" s="426"/>
      <c r="EUQ23" s="565"/>
      <c r="EUS23" s="426"/>
      <c r="EUU23" s="565"/>
      <c r="EUW23" s="426"/>
      <c r="EUY23" s="565"/>
      <c r="EVA23" s="426"/>
      <c r="EVC23" s="565"/>
      <c r="EVE23" s="426"/>
      <c r="EVG23" s="565"/>
      <c r="EVI23" s="426"/>
      <c r="EVK23" s="565"/>
      <c r="EVM23" s="426"/>
      <c r="EVO23" s="565"/>
      <c r="EVQ23" s="426"/>
      <c r="EVS23" s="565"/>
      <c r="EVU23" s="426"/>
      <c r="EVW23" s="565"/>
      <c r="EVY23" s="426"/>
      <c r="EWA23" s="565"/>
      <c r="EWC23" s="426"/>
      <c r="EWE23" s="565"/>
      <c r="EWG23" s="426"/>
      <c r="EWI23" s="565"/>
      <c r="EWK23" s="426"/>
      <c r="EWM23" s="565"/>
      <c r="EWO23" s="426"/>
      <c r="EWQ23" s="565"/>
      <c r="EWS23" s="426"/>
      <c r="EWU23" s="565"/>
      <c r="EWW23" s="426"/>
      <c r="EWY23" s="565"/>
      <c r="EXA23" s="426"/>
      <c r="EXC23" s="565"/>
      <c r="EXE23" s="426"/>
      <c r="EXG23" s="565"/>
      <c r="EXI23" s="426"/>
      <c r="EXK23" s="565"/>
      <c r="EXM23" s="426"/>
      <c r="EXO23" s="565"/>
      <c r="EXQ23" s="426"/>
      <c r="EXS23" s="565"/>
      <c r="EXU23" s="426"/>
      <c r="EXW23" s="565"/>
      <c r="EXY23" s="426"/>
      <c r="EYA23" s="565"/>
      <c r="EYC23" s="426"/>
      <c r="EYE23" s="565"/>
      <c r="EYG23" s="426"/>
      <c r="EYI23" s="565"/>
      <c r="EYK23" s="426"/>
      <c r="EYM23" s="565"/>
      <c r="EYO23" s="426"/>
      <c r="EYQ23" s="565"/>
      <c r="EYS23" s="426"/>
      <c r="EYU23" s="565"/>
      <c r="EYW23" s="426"/>
      <c r="EYY23" s="565"/>
      <c r="EZA23" s="426"/>
      <c r="EZC23" s="565"/>
      <c r="EZE23" s="426"/>
      <c r="EZG23" s="565"/>
      <c r="EZI23" s="426"/>
      <c r="EZK23" s="565"/>
      <c r="EZM23" s="426"/>
      <c r="EZO23" s="565"/>
      <c r="EZQ23" s="426"/>
      <c r="EZS23" s="565"/>
      <c r="EZU23" s="426"/>
      <c r="EZW23" s="565"/>
      <c r="EZY23" s="426"/>
      <c r="FAA23" s="565"/>
      <c r="FAC23" s="426"/>
      <c r="FAE23" s="565"/>
      <c r="FAG23" s="426"/>
      <c r="FAI23" s="565"/>
      <c r="FAK23" s="426"/>
      <c r="FAM23" s="565"/>
      <c r="FAO23" s="426"/>
      <c r="FAQ23" s="565"/>
      <c r="FAS23" s="426"/>
      <c r="FAU23" s="565"/>
      <c r="FAW23" s="426"/>
      <c r="FAY23" s="565"/>
      <c r="FBA23" s="426"/>
      <c r="FBC23" s="565"/>
      <c r="FBE23" s="426"/>
      <c r="FBG23" s="565"/>
      <c r="FBI23" s="426"/>
      <c r="FBK23" s="565"/>
      <c r="FBM23" s="426"/>
      <c r="FBO23" s="565"/>
      <c r="FBQ23" s="426"/>
      <c r="FBS23" s="565"/>
      <c r="FBU23" s="426"/>
      <c r="FBW23" s="565"/>
      <c r="FBY23" s="426"/>
      <c r="FCA23" s="565"/>
      <c r="FCC23" s="426"/>
      <c r="FCE23" s="565"/>
      <c r="FCG23" s="426"/>
      <c r="FCI23" s="565"/>
      <c r="FCK23" s="426"/>
      <c r="FCM23" s="565"/>
      <c r="FCO23" s="426"/>
      <c r="FCQ23" s="565"/>
      <c r="FCS23" s="426"/>
      <c r="FCU23" s="565"/>
      <c r="FCW23" s="426"/>
      <c r="FCY23" s="565"/>
      <c r="FDA23" s="426"/>
      <c r="FDC23" s="565"/>
      <c r="FDE23" s="426"/>
      <c r="FDG23" s="565"/>
      <c r="FDI23" s="426"/>
      <c r="FDK23" s="565"/>
      <c r="FDM23" s="426"/>
      <c r="FDO23" s="565"/>
      <c r="FDQ23" s="426"/>
      <c r="FDS23" s="565"/>
      <c r="FDU23" s="426"/>
      <c r="FDW23" s="565"/>
      <c r="FDY23" s="426"/>
      <c r="FEA23" s="565"/>
      <c r="FEC23" s="426"/>
      <c r="FEE23" s="565"/>
      <c r="FEG23" s="426"/>
      <c r="FEI23" s="565"/>
      <c r="FEK23" s="426"/>
      <c r="FEM23" s="565"/>
      <c r="FEO23" s="426"/>
      <c r="FEQ23" s="565"/>
      <c r="FES23" s="426"/>
      <c r="FEU23" s="565"/>
      <c r="FEW23" s="426"/>
      <c r="FEY23" s="565"/>
      <c r="FFA23" s="426"/>
      <c r="FFC23" s="565"/>
      <c r="FFE23" s="426"/>
      <c r="FFG23" s="565"/>
      <c r="FFI23" s="426"/>
      <c r="FFK23" s="565"/>
      <c r="FFM23" s="426"/>
      <c r="FFO23" s="565"/>
      <c r="FFQ23" s="426"/>
      <c r="FFS23" s="565"/>
      <c r="FFU23" s="426"/>
      <c r="FFW23" s="565"/>
      <c r="FFY23" s="426"/>
      <c r="FGA23" s="565"/>
      <c r="FGC23" s="426"/>
      <c r="FGE23" s="565"/>
      <c r="FGG23" s="426"/>
      <c r="FGI23" s="565"/>
      <c r="FGK23" s="426"/>
      <c r="FGM23" s="565"/>
      <c r="FGO23" s="426"/>
      <c r="FGQ23" s="565"/>
      <c r="FGS23" s="426"/>
      <c r="FGU23" s="565"/>
      <c r="FGW23" s="426"/>
      <c r="FGY23" s="565"/>
      <c r="FHA23" s="426"/>
      <c r="FHC23" s="565"/>
      <c r="FHE23" s="426"/>
      <c r="FHG23" s="565"/>
      <c r="FHI23" s="426"/>
      <c r="FHK23" s="565"/>
      <c r="FHM23" s="426"/>
      <c r="FHO23" s="565"/>
      <c r="FHQ23" s="426"/>
      <c r="FHS23" s="565"/>
      <c r="FHU23" s="426"/>
      <c r="FHW23" s="565"/>
      <c r="FHY23" s="426"/>
      <c r="FIA23" s="565"/>
      <c r="FIC23" s="426"/>
      <c r="FIE23" s="565"/>
      <c r="FIG23" s="426"/>
      <c r="FII23" s="565"/>
      <c r="FIK23" s="426"/>
      <c r="FIM23" s="565"/>
      <c r="FIO23" s="426"/>
      <c r="FIQ23" s="565"/>
      <c r="FIS23" s="426"/>
      <c r="FIU23" s="565"/>
      <c r="FIW23" s="426"/>
      <c r="FIY23" s="565"/>
      <c r="FJA23" s="426"/>
      <c r="FJC23" s="565"/>
      <c r="FJE23" s="426"/>
      <c r="FJG23" s="565"/>
      <c r="FJI23" s="426"/>
      <c r="FJK23" s="565"/>
      <c r="FJM23" s="426"/>
      <c r="FJO23" s="565"/>
      <c r="FJQ23" s="426"/>
      <c r="FJS23" s="565"/>
      <c r="FJU23" s="426"/>
      <c r="FJW23" s="565"/>
      <c r="FJY23" s="426"/>
      <c r="FKA23" s="565"/>
      <c r="FKC23" s="426"/>
      <c r="FKE23" s="565"/>
      <c r="FKG23" s="426"/>
      <c r="FKI23" s="565"/>
      <c r="FKK23" s="426"/>
      <c r="FKM23" s="565"/>
      <c r="FKO23" s="426"/>
      <c r="FKQ23" s="565"/>
      <c r="FKS23" s="426"/>
      <c r="FKU23" s="565"/>
      <c r="FKW23" s="426"/>
      <c r="FKY23" s="565"/>
      <c r="FLA23" s="426"/>
      <c r="FLC23" s="565"/>
      <c r="FLE23" s="426"/>
      <c r="FLG23" s="565"/>
      <c r="FLI23" s="426"/>
      <c r="FLK23" s="565"/>
      <c r="FLM23" s="426"/>
      <c r="FLO23" s="565"/>
      <c r="FLQ23" s="426"/>
      <c r="FLS23" s="565"/>
      <c r="FLU23" s="426"/>
      <c r="FLW23" s="565"/>
      <c r="FLY23" s="426"/>
      <c r="FMA23" s="565"/>
      <c r="FMC23" s="426"/>
      <c r="FME23" s="565"/>
      <c r="FMG23" s="426"/>
      <c r="FMI23" s="565"/>
      <c r="FMK23" s="426"/>
      <c r="FMM23" s="565"/>
      <c r="FMO23" s="426"/>
      <c r="FMQ23" s="565"/>
      <c r="FMS23" s="426"/>
      <c r="FMU23" s="565"/>
      <c r="FMW23" s="426"/>
      <c r="FMY23" s="565"/>
      <c r="FNA23" s="426"/>
      <c r="FNC23" s="565"/>
      <c r="FNE23" s="426"/>
      <c r="FNG23" s="565"/>
      <c r="FNI23" s="426"/>
      <c r="FNK23" s="565"/>
      <c r="FNM23" s="426"/>
      <c r="FNO23" s="565"/>
      <c r="FNQ23" s="426"/>
      <c r="FNS23" s="565"/>
      <c r="FNU23" s="426"/>
      <c r="FNW23" s="565"/>
      <c r="FNY23" s="426"/>
      <c r="FOA23" s="565"/>
      <c r="FOC23" s="426"/>
      <c r="FOE23" s="565"/>
      <c r="FOG23" s="426"/>
      <c r="FOI23" s="565"/>
      <c r="FOK23" s="426"/>
      <c r="FOM23" s="565"/>
      <c r="FOO23" s="426"/>
      <c r="FOQ23" s="565"/>
      <c r="FOS23" s="426"/>
      <c r="FOU23" s="565"/>
      <c r="FOW23" s="426"/>
      <c r="FOY23" s="565"/>
      <c r="FPA23" s="426"/>
      <c r="FPC23" s="565"/>
      <c r="FPE23" s="426"/>
      <c r="FPG23" s="565"/>
      <c r="FPI23" s="426"/>
      <c r="FPK23" s="565"/>
      <c r="FPM23" s="426"/>
      <c r="FPO23" s="565"/>
      <c r="FPQ23" s="426"/>
      <c r="FPS23" s="565"/>
      <c r="FPU23" s="426"/>
      <c r="FPW23" s="565"/>
      <c r="FPY23" s="426"/>
      <c r="FQA23" s="565"/>
      <c r="FQC23" s="426"/>
      <c r="FQE23" s="565"/>
      <c r="FQG23" s="426"/>
      <c r="FQI23" s="565"/>
      <c r="FQK23" s="426"/>
      <c r="FQM23" s="565"/>
      <c r="FQO23" s="426"/>
      <c r="FQQ23" s="565"/>
      <c r="FQS23" s="426"/>
      <c r="FQU23" s="565"/>
      <c r="FQW23" s="426"/>
      <c r="FQY23" s="565"/>
      <c r="FRA23" s="426"/>
      <c r="FRC23" s="565"/>
      <c r="FRE23" s="426"/>
      <c r="FRG23" s="565"/>
      <c r="FRI23" s="426"/>
      <c r="FRK23" s="565"/>
      <c r="FRM23" s="426"/>
      <c r="FRO23" s="565"/>
      <c r="FRQ23" s="426"/>
      <c r="FRS23" s="565"/>
      <c r="FRU23" s="426"/>
      <c r="FRW23" s="565"/>
      <c r="FRY23" s="426"/>
      <c r="FSA23" s="565"/>
      <c r="FSC23" s="426"/>
      <c r="FSE23" s="565"/>
      <c r="FSG23" s="426"/>
      <c r="FSI23" s="565"/>
      <c r="FSK23" s="426"/>
      <c r="FSM23" s="565"/>
      <c r="FSO23" s="426"/>
      <c r="FSQ23" s="565"/>
      <c r="FSS23" s="426"/>
      <c r="FSU23" s="565"/>
      <c r="FSW23" s="426"/>
      <c r="FSY23" s="565"/>
      <c r="FTA23" s="426"/>
      <c r="FTC23" s="565"/>
      <c r="FTE23" s="426"/>
      <c r="FTG23" s="565"/>
      <c r="FTI23" s="426"/>
      <c r="FTK23" s="565"/>
      <c r="FTM23" s="426"/>
      <c r="FTO23" s="565"/>
      <c r="FTQ23" s="426"/>
      <c r="FTS23" s="565"/>
      <c r="FTU23" s="426"/>
      <c r="FTW23" s="565"/>
      <c r="FTY23" s="426"/>
      <c r="FUA23" s="565"/>
      <c r="FUC23" s="426"/>
      <c r="FUE23" s="565"/>
      <c r="FUG23" s="426"/>
      <c r="FUI23" s="565"/>
      <c r="FUK23" s="426"/>
      <c r="FUM23" s="565"/>
      <c r="FUO23" s="426"/>
      <c r="FUQ23" s="565"/>
      <c r="FUS23" s="426"/>
      <c r="FUU23" s="565"/>
      <c r="FUW23" s="426"/>
      <c r="FUY23" s="565"/>
      <c r="FVA23" s="426"/>
      <c r="FVC23" s="565"/>
      <c r="FVE23" s="426"/>
      <c r="FVG23" s="565"/>
      <c r="FVI23" s="426"/>
      <c r="FVK23" s="565"/>
      <c r="FVM23" s="426"/>
      <c r="FVO23" s="565"/>
      <c r="FVQ23" s="426"/>
      <c r="FVS23" s="565"/>
      <c r="FVU23" s="426"/>
      <c r="FVW23" s="565"/>
      <c r="FVY23" s="426"/>
      <c r="FWA23" s="565"/>
      <c r="FWC23" s="426"/>
      <c r="FWE23" s="565"/>
      <c r="FWG23" s="426"/>
      <c r="FWI23" s="565"/>
      <c r="FWK23" s="426"/>
      <c r="FWM23" s="565"/>
      <c r="FWO23" s="426"/>
      <c r="FWQ23" s="565"/>
      <c r="FWS23" s="426"/>
      <c r="FWU23" s="565"/>
      <c r="FWW23" s="426"/>
      <c r="FWY23" s="565"/>
      <c r="FXA23" s="426"/>
      <c r="FXC23" s="565"/>
      <c r="FXE23" s="426"/>
      <c r="FXG23" s="565"/>
      <c r="FXI23" s="426"/>
      <c r="FXK23" s="565"/>
      <c r="FXM23" s="426"/>
      <c r="FXO23" s="565"/>
      <c r="FXQ23" s="426"/>
      <c r="FXS23" s="565"/>
      <c r="FXU23" s="426"/>
      <c r="FXW23" s="565"/>
      <c r="FXY23" s="426"/>
      <c r="FYA23" s="565"/>
      <c r="FYC23" s="426"/>
      <c r="FYE23" s="565"/>
      <c r="FYG23" s="426"/>
      <c r="FYI23" s="565"/>
      <c r="FYK23" s="426"/>
      <c r="FYM23" s="565"/>
      <c r="FYO23" s="426"/>
      <c r="FYQ23" s="565"/>
      <c r="FYS23" s="426"/>
      <c r="FYU23" s="565"/>
      <c r="FYW23" s="426"/>
      <c r="FYY23" s="565"/>
      <c r="FZA23" s="426"/>
      <c r="FZC23" s="565"/>
      <c r="FZE23" s="426"/>
      <c r="FZG23" s="565"/>
      <c r="FZI23" s="426"/>
      <c r="FZK23" s="565"/>
      <c r="FZM23" s="426"/>
      <c r="FZO23" s="565"/>
      <c r="FZQ23" s="426"/>
      <c r="FZS23" s="565"/>
      <c r="FZU23" s="426"/>
      <c r="FZW23" s="565"/>
      <c r="FZY23" s="426"/>
      <c r="GAA23" s="565"/>
      <c r="GAC23" s="426"/>
      <c r="GAE23" s="565"/>
      <c r="GAG23" s="426"/>
      <c r="GAI23" s="565"/>
      <c r="GAK23" s="426"/>
      <c r="GAM23" s="565"/>
      <c r="GAO23" s="426"/>
      <c r="GAQ23" s="565"/>
      <c r="GAS23" s="426"/>
      <c r="GAU23" s="565"/>
      <c r="GAW23" s="426"/>
      <c r="GAY23" s="565"/>
      <c r="GBA23" s="426"/>
      <c r="GBC23" s="565"/>
      <c r="GBE23" s="426"/>
      <c r="GBG23" s="565"/>
      <c r="GBI23" s="426"/>
      <c r="GBK23" s="565"/>
      <c r="GBM23" s="426"/>
      <c r="GBO23" s="565"/>
      <c r="GBQ23" s="426"/>
      <c r="GBS23" s="565"/>
      <c r="GBU23" s="426"/>
      <c r="GBW23" s="565"/>
      <c r="GBY23" s="426"/>
      <c r="GCA23" s="565"/>
      <c r="GCC23" s="426"/>
      <c r="GCE23" s="565"/>
      <c r="GCG23" s="426"/>
      <c r="GCI23" s="565"/>
      <c r="GCK23" s="426"/>
      <c r="GCM23" s="565"/>
      <c r="GCO23" s="426"/>
      <c r="GCQ23" s="565"/>
      <c r="GCS23" s="426"/>
      <c r="GCU23" s="565"/>
      <c r="GCW23" s="426"/>
      <c r="GCY23" s="565"/>
      <c r="GDA23" s="426"/>
      <c r="GDC23" s="565"/>
      <c r="GDE23" s="426"/>
      <c r="GDG23" s="565"/>
      <c r="GDI23" s="426"/>
      <c r="GDK23" s="565"/>
      <c r="GDM23" s="426"/>
      <c r="GDO23" s="565"/>
      <c r="GDQ23" s="426"/>
      <c r="GDS23" s="565"/>
      <c r="GDU23" s="426"/>
      <c r="GDW23" s="565"/>
      <c r="GDY23" s="426"/>
      <c r="GEA23" s="565"/>
      <c r="GEC23" s="426"/>
      <c r="GEE23" s="565"/>
      <c r="GEG23" s="426"/>
      <c r="GEI23" s="565"/>
      <c r="GEK23" s="426"/>
      <c r="GEM23" s="565"/>
      <c r="GEO23" s="426"/>
      <c r="GEQ23" s="565"/>
      <c r="GES23" s="426"/>
      <c r="GEU23" s="565"/>
      <c r="GEW23" s="426"/>
      <c r="GEY23" s="565"/>
      <c r="GFA23" s="426"/>
      <c r="GFC23" s="565"/>
      <c r="GFE23" s="426"/>
      <c r="GFG23" s="565"/>
      <c r="GFI23" s="426"/>
      <c r="GFK23" s="565"/>
      <c r="GFM23" s="426"/>
      <c r="GFO23" s="565"/>
      <c r="GFQ23" s="426"/>
      <c r="GFS23" s="565"/>
      <c r="GFU23" s="426"/>
      <c r="GFW23" s="565"/>
      <c r="GFY23" s="426"/>
      <c r="GGA23" s="565"/>
      <c r="GGC23" s="426"/>
      <c r="GGE23" s="565"/>
      <c r="GGG23" s="426"/>
      <c r="GGI23" s="565"/>
      <c r="GGK23" s="426"/>
      <c r="GGM23" s="565"/>
      <c r="GGO23" s="426"/>
      <c r="GGQ23" s="565"/>
      <c r="GGS23" s="426"/>
      <c r="GGU23" s="565"/>
      <c r="GGW23" s="426"/>
      <c r="GGY23" s="565"/>
      <c r="GHA23" s="426"/>
      <c r="GHC23" s="565"/>
      <c r="GHE23" s="426"/>
      <c r="GHG23" s="565"/>
      <c r="GHI23" s="426"/>
      <c r="GHK23" s="565"/>
      <c r="GHM23" s="426"/>
      <c r="GHO23" s="565"/>
      <c r="GHQ23" s="426"/>
      <c r="GHS23" s="565"/>
      <c r="GHU23" s="426"/>
      <c r="GHW23" s="565"/>
      <c r="GHY23" s="426"/>
      <c r="GIA23" s="565"/>
      <c r="GIC23" s="426"/>
      <c r="GIE23" s="565"/>
      <c r="GIG23" s="426"/>
      <c r="GII23" s="565"/>
      <c r="GIK23" s="426"/>
      <c r="GIM23" s="565"/>
      <c r="GIO23" s="426"/>
      <c r="GIQ23" s="565"/>
      <c r="GIS23" s="426"/>
      <c r="GIU23" s="565"/>
      <c r="GIW23" s="426"/>
      <c r="GIY23" s="565"/>
      <c r="GJA23" s="426"/>
      <c r="GJC23" s="565"/>
      <c r="GJE23" s="426"/>
      <c r="GJG23" s="565"/>
      <c r="GJI23" s="426"/>
      <c r="GJK23" s="565"/>
      <c r="GJM23" s="426"/>
      <c r="GJO23" s="565"/>
      <c r="GJQ23" s="426"/>
      <c r="GJS23" s="565"/>
      <c r="GJU23" s="426"/>
      <c r="GJW23" s="565"/>
      <c r="GJY23" s="426"/>
      <c r="GKA23" s="565"/>
      <c r="GKC23" s="426"/>
      <c r="GKE23" s="565"/>
      <c r="GKG23" s="426"/>
      <c r="GKI23" s="565"/>
      <c r="GKK23" s="426"/>
      <c r="GKM23" s="565"/>
      <c r="GKO23" s="426"/>
      <c r="GKQ23" s="565"/>
      <c r="GKS23" s="426"/>
      <c r="GKU23" s="565"/>
      <c r="GKW23" s="426"/>
      <c r="GKY23" s="565"/>
      <c r="GLA23" s="426"/>
      <c r="GLC23" s="565"/>
      <c r="GLE23" s="426"/>
      <c r="GLG23" s="565"/>
      <c r="GLI23" s="426"/>
      <c r="GLK23" s="565"/>
      <c r="GLM23" s="426"/>
      <c r="GLO23" s="565"/>
      <c r="GLQ23" s="426"/>
      <c r="GLS23" s="565"/>
      <c r="GLU23" s="426"/>
      <c r="GLW23" s="565"/>
      <c r="GLY23" s="426"/>
      <c r="GMA23" s="565"/>
      <c r="GMC23" s="426"/>
      <c r="GME23" s="565"/>
      <c r="GMG23" s="426"/>
      <c r="GMI23" s="565"/>
      <c r="GMK23" s="426"/>
      <c r="GMM23" s="565"/>
      <c r="GMO23" s="426"/>
      <c r="GMQ23" s="565"/>
      <c r="GMS23" s="426"/>
      <c r="GMU23" s="565"/>
      <c r="GMW23" s="426"/>
      <c r="GMY23" s="565"/>
      <c r="GNA23" s="426"/>
      <c r="GNC23" s="565"/>
      <c r="GNE23" s="426"/>
      <c r="GNG23" s="565"/>
      <c r="GNI23" s="426"/>
      <c r="GNK23" s="565"/>
      <c r="GNM23" s="426"/>
      <c r="GNO23" s="565"/>
      <c r="GNQ23" s="426"/>
      <c r="GNS23" s="565"/>
      <c r="GNU23" s="426"/>
      <c r="GNW23" s="565"/>
      <c r="GNY23" s="426"/>
      <c r="GOA23" s="565"/>
      <c r="GOC23" s="426"/>
      <c r="GOE23" s="565"/>
      <c r="GOG23" s="426"/>
      <c r="GOI23" s="565"/>
      <c r="GOK23" s="426"/>
      <c r="GOM23" s="565"/>
      <c r="GOO23" s="426"/>
      <c r="GOQ23" s="565"/>
      <c r="GOS23" s="426"/>
      <c r="GOU23" s="565"/>
      <c r="GOW23" s="426"/>
      <c r="GOY23" s="565"/>
      <c r="GPA23" s="426"/>
      <c r="GPC23" s="565"/>
      <c r="GPE23" s="426"/>
      <c r="GPG23" s="565"/>
      <c r="GPI23" s="426"/>
      <c r="GPK23" s="565"/>
      <c r="GPM23" s="426"/>
      <c r="GPO23" s="565"/>
      <c r="GPQ23" s="426"/>
      <c r="GPS23" s="565"/>
      <c r="GPU23" s="426"/>
      <c r="GPW23" s="565"/>
      <c r="GPY23" s="426"/>
      <c r="GQA23" s="565"/>
      <c r="GQC23" s="426"/>
      <c r="GQE23" s="565"/>
      <c r="GQG23" s="426"/>
      <c r="GQI23" s="565"/>
      <c r="GQK23" s="426"/>
      <c r="GQM23" s="565"/>
      <c r="GQO23" s="426"/>
      <c r="GQQ23" s="565"/>
      <c r="GQS23" s="426"/>
      <c r="GQU23" s="565"/>
      <c r="GQW23" s="426"/>
      <c r="GQY23" s="565"/>
      <c r="GRA23" s="426"/>
      <c r="GRC23" s="565"/>
      <c r="GRE23" s="426"/>
      <c r="GRG23" s="565"/>
      <c r="GRI23" s="426"/>
      <c r="GRK23" s="565"/>
      <c r="GRM23" s="426"/>
      <c r="GRO23" s="565"/>
      <c r="GRQ23" s="426"/>
      <c r="GRS23" s="565"/>
      <c r="GRU23" s="426"/>
      <c r="GRW23" s="565"/>
      <c r="GRY23" s="426"/>
      <c r="GSA23" s="565"/>
      <c r="GSC23" s="426"/>
      <c r="GSE23" s="565"/>
      <c r="GSG23" s="426"/>
      <c r="GSI23" s="565"/>
      <c r="GSK23" s="426"/>
      <c r="GSM23" s="565"/>
      <c r="GSO23" s="426"/>
      <c r="GSQ23" s="565"/>
      <c r="GSS23" s="426"/>
      <c r="GSU23" s="565"/>
      <c r="GSW23" s="426"/>
      <c r="GSY23" s="565"/>
      <c r="GTA23" s="426"/>
      <c r="GTC23" s="565"/>
      <c r="GTE23" s="426"/>
      <c r="GTG23" s="565"/>
      <c r="GTI23" s="426"/>
      <c r="GTK23" s="565"/>
      <c r="GTM23" s="426"/>
      <c r="GTO23" s="565"/>
      <c r="GTQ23" s="426"/>
      <c r="GTS23" s="565"/>
      <c r="GTU23" s="426"/>
      <c r="GTW23" s="565"/>
      <c r="GTY23" s="426"/>
      <c r="GUA23" s="565"/>
      <c r="GUC23" s="426"/>
      <c r="GUE23" s="565"/>
      <c r="GUG23" s="426"/>
      <c r="GUI23" s="565"/>
      <c r="GUK23" s="426"/>
      <c r="GUM23" s="565"/>
      <c r="GUO23" s="426"/>
      <c r="GUQ23" s="565"/>
      <c r="GUS23" s="426"/>
      <c r="GUU23" s="565"/>
      <c r="GUW23" s="426"/>
      <c r="GUY23" s="565"/>
      <c r="GVA23" s="426"/>
      <c r="GVC23" s="565"/>
      <c r="GVE23" s="426"/>
      <c r="GVG23" s="565"/>
      <c r="GVI23" s="426"/>
      <c r="GVK23" s="565"/>
      <c r="GVM23" s="426"/>
      <c r="GVO23" s="565"/>
      <c r="GVQ23" s="426"/>
      <c r="GVS23" s="565"/>
      <c r="GVU23" s="426"/>
      <c r="GVW23" s="565"/>
      <c r="GVY23" s="426"/>
      <c r="GWA23" s="565"/>
      <c r="GWC23" s="426"/>
      <c r="GWE23" s="565"/>
      <c r="GWG23" s="426"/>
      <c r="GWI23" s="565"/>
      <c r="GWK23" s="426"/>
      <c r="GWM23" s="565"/>
      <c r="GWO23" s="426"/>
      <c r="GWQ23" s="565"/>
      <c r="GWS23" s="426"/>
      <c r="GWU23" s="565"/>
      <c r="GWW23" s="426"/>
      <c r="GWY23" s="565"/>
      <c r="GXA23" s="426"/>
      <c r="GXC23" s="565"/>
      <c r="GXE23" s="426"/>
      <c r="GXG23" s="565"/>
      <c r="GXI23" s="426"/>
      <c r="GXK23" s="565"/>
      <c r="GXM23" s="426"/>
      <c r="GXO23" s="565"/>
      <c r="GXQ23" s="426"/>
      <c r="GXS23" s="565"/>
      <c r="GXU23" s="426"/>
      <c r="GXW23" s="565"/>
      <c r="GXY23" s="426"/>
      <c r="GYA23" s="565"/>
      <c r="GYC23" s="426"/>
      <c r="GYE23" s="565"/>
      <c r="GYG23" s="426"/>
      <c r="GYI23" s="565"/>
      <c r="GYK23" s="426"/>
      <c r="GYM23" s="565"/>
      <c r="GYO23" s="426"/>
      <c r="GYQ23" s="565"/>
      <c r="GYS23" s="426"/>
      <c r="GYU23" s="565"/>
      <c r="GYW23" s="426"/>
      <c r="GYY23" s="565"/>
      <c r="GZA23" s="426"/>
      <c r="GZC23" s="565"/>
      <c r="GZE23" s="426"/>
      <c r="GZG23" s="565"/>
      <c r="GZI23" s="426"/>
      <c r="GZK23" s="565"/>
      <c r="GZM23" s="426"/>
      <c r="GZO23" s="565"/>
      <c r="GZQ23" s="426"/>
      <c r="GZS23" s="565"/>
      <c r="GZU23" s="426"/>
      <c r="GZW23" s="565"/>
      <c r="GZY23" s="426"/>
      <c r="HAA23" s="565"/>
      <c r="HAC23" s="426"/>
      <c r="HAE23" s="565"/>
      <c r="HAG23" s="426"/>
      <c r="HAI23" s="565"/>
      <c r="HAK23" s="426"/>
      <c r="HAM23" s="565"/>
      <c r="HAO23" s="426"/>
      <c r="HAQ23" s="565"/>
      <c r="HAS23" s="426"/>
      <c r="HAU23" s="565"/>
      <c r="HAW23" s="426"/>
      <c r="HAY23" s="565"/>
      <c r="HBA23" s="426"/>
      <c r="HBC23" s="565"/>
      <c r="HBE23" s="426"/>
      <c r="HBG23" s="565"/>
      <c r="HBI23" s="426"/>
      <c r="HBK23" s="565"/>
      <c r="HBM23" s="426"/>
      <c r="HBO23" s="565"/>
      <c r="HBQ23" s="426"/>
      <c r="HBS23" s="565"/>
      <c r="HBU23" s="426"/>
      <c r="HBW23" s="565"/>
      <c r="HBY23" s="426"/>
      <c r="HCA23" s="565"/>
      <c r="HCC23" s="426"/>
      <c r="HCE23" s="565"/>
      <c r="HCG23" s="426"/>
      <c r="HCI23" s="565"/>
      <c r="HCK23" s="426"/>
      <c r="HCM23" s="565"/>
      <c r="HCO23" s="426"/>
      <c r="HCQ23" s="565"/>
      <c r="HCS23" s="426"/>
      <c r="HCU23" s="565"/>
      <c r="HCW23" s="426"/>
      <c r="HCY23" s="565"/>
      <c r="HDA23" s="426"/>
      <c r="HDC23" s="565"/>
      <c r="HDE23" s="426"/>
      <c r="HDG23" s="565"/>
      <c r="HDI23" s="426"/>
      <c r="HDK23" s="565"/>
      <c r="HDM23" s="426"/>
      <c r="HDO23" s="565"/>
      <c r="HDQ23" s="426"/>
      <c r="HDS23" s="565"/>
      <c r="HDU23" s="426"/>
      <c r="HDW23" s="565"/>
      <c r="HDY23" s="426"/>
      <c r="HEA23" s="565"/>
      <c r="HEC23" s="426"/>
      <c r="HEE23" s="565"/>
      <c r="HEG23" s="426"/>
      <c r="HEI23" s="565"/>
      <c r="HEK23" s="426"/>
      <c r="HEM23" s="565"/>
      <c r="HEO23" s="426"/>
      <c r="HEQ23" s="565"/>
      <c r="HES23" s="426"/>
      <c r="HEU23" s="565"/>
      <c r="HEW23" s="426"/>
      <c r="HEY23" s="565"/>
      <c r="HFA23" s="426"/>
      <c r="HFC23" s="565"/>
      <c r="HFE23" s="426"/>
      <c r="HFG23" s="565"/>
      <c r="HFI23" s="426"/>
      <c r="HFK23" s="565"/>
      <c r="HFM23" s="426"/>
      <c r="HFO23" s="565"/>
      <c r="HFQ23" s="426"/>
      <c r="HFS23" s="565"/>
      <c r="HFU23" s="426"/>
      <c r="HFW23" s="565"/>
      <c r="HFY23" s="426"/>
      <c r="HGA23" s="565"/>
      <c r="HGC23" s="426"/>
      <c r="HGE23" s="565"/>
      <c r="HGG23" s="426"/>
      <c r="HGI23" s="565"/>
      <c r="HGK23" s="426"/>
      <c r="HGM23" s="565"/>
      <c r="HGO23" s="426"/>
      <c r="HGQ23" s="565"/>
      <c r="HGS23" s="426"/>
      <c r="HGU23" s="565"/>
      <c r="HGW23" s="426"/>
      <c r="HGY23" s="565"/>
      <c r="HHA23" s="426"/>
      <c r="HHC23" s="565"/>
      <c r="HHE23" s="426"/>
      <c r="HHG23" s="565"/>
      <c r="HHI23" s="426"/>
      <c r="HHK23" s="565"/>
      <c r="HHM23" s="426"/>
      <c r="HHO23" s="565"/>
      <c r="HHQ23" s="426"/>
      <c r="HHS23" s="565"/>
      <c r="HHU23" s="426"/>
      <c r="HHW23" s="565"/>
      <c r="HHY23" s="426"/>
      <c r="HIA23" s="565"/>
      <c r="HIC23" s="426"/>
      <c r="HIE23" s="565"/>
      <c r="HIG23" s="426"/>
      <c r="HII23" s="565"/>
      <c r="HIK23" s="426"/>
      <c r="HIM23" s="565"/>
      <c r="HIO23" s="426"/>
      <c r="HIQ23" s="565"/>
      <c r="HIS23" s="426"/>
      <c r="HIU23" s="565"/>
      <c r="HIW23" s="426"/>
      <c r="HIY23" s="565"/>
      <c r="HJA23" s="426"/>
      <c r="HJC23" s="565"/>
      <c r="HJE23" s="426"/>
      <c r="HJG23" s="565"/>
      <c r="HJI23" s="426"/>
      <c r="HJK23" s="565"/>
      <c r="HJM23" s="426"/>
      <c r="HJO23" s="565"/>
      <c r="HJQ23" s="426"/>
      <c r="HJS23" s="565"/>
      <c r="HJU23" s="426"/>
      <c r="HJW23" s="565"/>
      <c r="HJY23" s="426"/>
      <c r="HKA23" s="565"/>
      <c r="HKC23" s="426"/>
      <c r="HKE23" s="565"/>
      <c r="HKG23" s="426"/>
      <c r="HKI23" s="565"/>
      <c r="HKK23" s="426"/>
      <c r="HKM23" s="565"/>
      <c r="HKO23" s="426"/>
      <c r="HKQ23" s="565"/>
      <c r="HKS23" s="426"/>
      <c r="HKU23" s="565"/>
      <c r="HKW23" s="426"/>
      <c r="HKY23" s="565"/>
      <c r="HLA23" s="426"/>
      <c r="HLC23" s="565"/>
      <c r="HLE23" s="426"/>
      <c r="HLG23" s="565"/>
      <c r="HLI23" s="426"/>
      <c r="HLK23" s="565"/>
      <c r="HLM23" s="426"/>
      <c r="HLO23" s="565"/>
      <c r="HLQ23" s="426"/>
      <c r="HLS23" s="565"/>
      <c r="HLU23" s="426"/>
      <c r="HLW23" s="565"/>
      <c r="HLY23" s="426"/>
      <c r="HMA23" s="565"/>
      <c r="HMC23" s="426"/>
      <c r="HME23" s="565"/>
      <c r="HMG23" s="426"/>
      <c r="HMI23" s="565"/>
      <c r="HMK23" s="426"/>
      <c r="HMM23" s="565"/>
      <c r="HMO23" s="426"/>
      <c r="HMQ23" s="565"/>
      <c r="HMS23" s="426"/>
      <c r="HMU23" s="565"/>
      <c r="HMW23" s="426"/>
      <c r="HMY23" s="565"/>
      <c r="HNA23" s="426"/>
      <c r="HNC23" s="565"/>
      <c r="HNE23" s="426"/>
      <c r="HNG23" s="565"/>
      <c r="HNI23" s="426"/>
      <c r="HNK23" s="565"/>
      <c r="HNM23" s="426"/>
      <c r="HNO23" s="565"/>
      <c r="HNQ23" s="426"/>
      <c r="HNS23" s="565"/>
      <c r="HNU23" s="426"/>
      <c r="HNW23" s="565"/>
      <c r="HNY23" s="426"/>
      <c r="HOA23" s="565"/>
      <c r="HOC23" s="426"/>
      <c r="HOE23" s="565"/>
      <c r="HOG23" s="426"/>
      <c r="HOI23" s="565"/>
      <c r="HOK23" s="426"/>
      <c r="HOM23" s="565"/>
      <c r="HOO23" s="426"/>
      <c r="HOQ23" s="565"/>
      <c r="HOS23" s="426"/>
      <c r="HOU23" s="565"/>
      <c r="HOW23" s="426"/>
      <c r="HOY23" s="565"/>
      <c r="HPA23" s="426"/>
      <c r="HPC23" s="565"/>
      <c r="HPE23" s="426"/>
      <c r="HPG23" s="565"/>
      <c r="HPI23" s="426"/>
      <c r="HPK23" s="565"/>
      <c r="HPM23" s="426"/>
      <c r="HPO23" s="565"/>
      <c r="HPQ23" s="426"/>
      <c r="HPS23" s="565"/>
      <c r="HPU23" s="426"/>
      <c r="HPW23" s="565"/>
      <c r="HPY23" s="426"/>
      <c r="HQA23" s="565"/>
      <c r="HQC23" s="426"/>
      <c r="HQE23" s="565"/>
      <c r="HQG23" s="426"/>
      <c r="HQI23" s="565"/>
      <c r="HQK23" s="426"/>
      <c r="HQM23" s="565"/>
      <c r="HQO23" s="426"/>
      <c r="HQQ23" s="565"/>
      <c r="HQS23" s="426"/>
      <c r="HQU23" s="565"/>
      <c r="HQW23" s="426"/>
      <c r="HQY23" s="565"/>
      <c r="HRA23" s="426"/>
      <c r="HRC23" s="565"/>
      <c r="HRE23" s="426"/>
      <c r="HRG23" s="565"/>
      <c r="HRI23" s="426"/>
      <c r="HRK23" s="565"/>
      <c r="HRM23" s="426"/>
      <c r="HRO23" s="565"/>
      <c r="HRQ23" s="426"/>
      <c r="HRS23" s="565"/>
      <c r="HRU23" s="426"/>
      <c r="HRW23" s="565"/>
      <c r="HRY23" s="426"/>
      <c r="HSA23" s="565"/>
      <c r="HSC23" s="426"/>
      <c r="HSE23" s="565"/>
      <c r="HSG23" s="426"/>
      <c r="HSI23" s="565"/>
      <c r="HSK23" s="426"/>
      <c r="HSM23" s="565"/>
      <c r="HSO23" s="426"/>
      <c r="HSQ23" s="565"/>
      <c r="HSS23" s="426"/>
      <c r="HSU23" s="565"/>
      <c r="HSW23" s="426"/>
      <c r="HSY23" s="565"/>
      <c r="HTA23" s="426"/>
      <c r="HTC23" s="565"/>
      <c r="HTE23" s="426"/>
      <c r="HTG23" s="565"/>
      <c r="HTI23" s="426"/>
      <c r="HTK23" s="565"/>
      <c r="HTM23" s="426"/>
      <c r="HTO23" s="565"/>
      <c r="HTQ23" s="426"/>
      <c r="HTS23" s="565"/>
      <c r="HTU23" s="426"/>
      <c r="HTW23" s="565"/>
      <c r="HTY23" s="426"/>
      <c r="HUA23" s="565"/>
      <c r="HUC23" s="426"/>
      <c r="HUE23" s="565"/>
      <c r="HUG23" s="426"/>
      <c r="HUI23" s="565"/>
      <c r="HUK23" s="426"/>
      <c r="HUM23" s="565"/>
      <c r="HUO23" s="426"/>
      <c r="HUQ23" s="565"/>
      <c r="HUS23" s="426"/>
      <c r="HUU23" s="565"/>
      <c r="HUW23" s="426"/>
      <c r="HUY23" s="565"/>
      <c r="HVA23" s="426"/>
      <c r="HVC23" s="565"/>
      <c r="HVE23" s="426"/>
      <c r="HVG23" s="565"/>
      <c r="HVI23" s="426"/>
      <c r="HVK23" s="565"/>
      <c r="HVM23" s="426"/>
      <c r="HVO23" s="565"/>
      <c r="HVQ23" s="426"/>
      <c r="HVS23" s="565"/>
      <c r="HVU23" s="426"/>
      <c r="HVW23" s="565"/>
      <c r="HVY23" s="426"/>
      <c r="HWA23" s="565"/>
      <c r="HWC23" s="426"/>
      <c r="HWE23" s="565"/>
      <c r="HWG23" s="426"/>
      <c r="HWI23" s="565"/>
      <c r="HWK23" s="426"/>
      <c r="HWM23" s="565"/>
      <c r="HWO23" s="426"/>
      <c r="HWQ23" s="565"/>
      <c r="HWS23" s="426"/>
      <c r="HWU23" s="565"/>
      <c r="HWW23" s="426"/>
      <c r="HWY23" s="565"/>
      <c r="HXA23" s="426"/>
      <c r="HXC23" s="565"/>
      <c r="HXE23" s="426"/>
      <c r="HXG23" s="565"/>
      <c r="HXI23" s="426"/>
      <c r="HXK23" s="565"/>
      <c r="HXM23" s="426"/>
      <c r="HXO23" s="565"/>
      <c r="HXQ23" s="426"/>
      <c r="HXS23" s="565"/>
      <c r="HXU23" s="426"/>
      <c r="HXW23" s="565"/>
      <c r="HXY23" s="426"/>
      <c r="HYA23" s="565"/>
      <c r="HYC23" s="426"/>
      <c r="HYE23" s="565"/>
      <c r="HYG23" s="426"/>
      <c r="HYI23" s="565"/>
      <c r="HYK23" s="426"/>
      <c r="HYM23" s="565"/>
      <c r="HYO23" s="426"/>
      <c r="HYQ23" s="565"/>
      <c r="HYS23" s="426"/>
      <c r="HYU23" s="565"/>
      <c r="HYW23" s="426"/>
      <c r="HYY23" s="565"/>
      <c r="HZA23" s="426"/>
      <c r="HZC23" s="565"/>
      <c r="HZE23" s="426"/>
      <c r="HZG23" s="565"/>
      <c r="HZI23" s="426"/>
      <c r="HZK23" s="565"/>
      <c r="HZM23" s="426"/>
      <c r="HZO23" s="565"/>
      <c r="HZQ23" s="426"/>
      <c r="HZS23" s="565"/>
      <c r="HZU23" s="426"/>
      <c r="HZW23" s="565"/>
      <c r="HZY23" s="426"/>
      <c r="IAA23" s="565"/>
      <c r="IAC23" s="426"/>
      <c r="IAE23" s="565"/>
      <c r="IAG23" s="426"/>
      <c r="IAI23" s="565"/>
      <c r="IAK23" s="426"/>
      <c r="IAM23" s="565"/>
      <c r="IAO23" s="426"/>
      <c r="IAQ23" s="565"/>
      <c r="IAS23" s="426"/>
      <c r="IAU23" s="565"/>
      <c r="IAW23" s="426"/>
      <c r="IAY23" s="565"/>
      <c r="IBA23" s="426"/>
      <c r="IBC23" s="565"/>
      <c r="IBE23" s="426"/>
      <c r="IBG23" s="565"/>
      <c r="IBI23" s="426"/>
      <c r="IBK23" s="565"/>
      <c r="IBM23" s="426"/>
      <c r="IBO23" s="565"/>
      <c r="IBQ23" s="426"/>
      <c r="IBS23" s="565"/>
      <c r="IBU23" s="426"/>
      <c r="IBW23" s="565"/>
      <c r="IBY23" s="426"/>
      <c r="ICA23" s="565"/>
      <c r="ICC23" s="426"/>
      <c r="ICE23" s="565"/>
      <c r="ICG23" s="426"/>
      <c r="ICI23" s="565"/>
      <c r="ICK23" s="426"/>
      <c r="ICM23" s="565"/>
      <c r="ICO23" s="426"/>
      <c r="ICQ23" s="565"/>
      <c r="ICS23" s="426"/>
      <c r="ICU23" s="565"/>
      <c r="ICW23" s="426"/>
      <c r="ICY23" s="565"/>
      <c r="IDA23" s="426"/>
      <c r="IDC23" s="565"/>
      <c r="IDE23" s="426"/>
      <c r="IDG23" s="565"/>
      <c r="IDI23" s="426"/>
      <c r="IDK23" s="565"/>
      <c r="IDM23" s="426"/>
      <c r="IDO23" s="565"/>
      <c r="IDQ23" s="426"/>
      <c r="IDS23" s="565"/>
      <c r="IDU23" s="426"/>
      <c r="IDW23" s="565"/>
      <c r="IDY23" s="426"/>
      <c r="IEA23" s="565"/>
      <c r="IEC23" s="426"/>
      <c r="IEE23" s="565"/>
      <c r="IEG23" s="426"/>
      <c r="IEI23" s="565"/>
      <c r="IEK23" s="426"/>
      <c r="IEM23" s="565"/>
      <c r="IEO23" s="426"/>
      <c r="IEQ23" s="565"/>
      <c r="IES23" s="426"/>
      <c r="IEU23" s="565"/>
      <c r="IEW23" s="426"/>
      <c r="IEY23" s="565"/>
      <c r="IFA23" s="426"/>
      <c r="IFC23" s="565"/>
      <c r="IFE23" s="426"/>
      <c r="IFG23" s="565"/>
      <c r="IFI23" s="426"/>
      <c r="IFK23" s="565"/>
      <c r="IFM23" s="426"/>
      <c r="IFO23" s="565"/>
      <c r="IFQ23" s="426"/>
      <c r="IFS23" s="565"/>
      <c r="IFU23" s="426"/>
      <c r="IFW23" s="565"/>
      <c r="IFY23" s="426"/>
      <c r="IGA23" s="565"/>
      <c r="IGC23" s="426"/>
      <c r="IGE23" s="565"/>
      <c r="IGG23" s="426"/>
      <c r="IGI23" s="565"/>
      <c r="IGK23" s="426"/>
      <c r="IGM23" s="565"/>
      <c r="IGO23" s="426"/>
      <c r="IGQ23" s="565"/>
      <c r="IGS23" s="426"/>
      <c r="IGU23" s="565"/>
      <c r="IGW23" s="426"/>
      <c r="IGY23" s="565"/>
      <c r="IHA23" s="426"/>
      <c r="IHC23" s="565"/>
      <c r="IHE23" s="426"/>
      <c r="IHG23" s="565"/>
      <c r="IHI23" s="426"/>
      <c r="IHK23" s="565"/>
      <c r="IHM23" s="426"/>
      <c r="IHO23" s="565"/>
      <c r="IHQ23" s="426"/>
      <c r="IHS23" s="565"/>
      <c r="IHU23" s="426"/>
      <c r="IHW23" s="565"/>
      <c r="IHY23" s="426"/>
      <c r="IIA23" s="565"/>
      <c r="IIC23" s="426"/>
      <c r="IIE23" s="565"/>
      <c r="IIG23" s="426"/>
      <c r="III23" s="565"/>
      <c r="IIK23" s="426"/>
      <c r="IIM23" s="565"/>
      <c r="IIO23" s="426"/>
      <c r="IIQ23" s="565"/>
      <c r="IIS23" s="426"/>
      <c r="IIU23" s="565"/>
      <c r="IIW23" s="426"/>
      <c r="IIY23" s="565"/>
      <c r="IJA23" s="426"/>
      <c r="IJC23" s="565"/>
      <c r="IJE23" s="426"/>
      <c r="IJG23" s="565"/>
      <c r="IJI23" s="426"/>
      <c r="IJK23" s="565"/>
      <c r="IJM23" s="426"/>
      <c r="IJO23" s="565"/>
      <c r="IJQ23" s="426"/>
      <c r="IJS23" s="565"/>
      <c r="IJU23" s="426"/>
      <c r="IJW23" s="565"/>
      <c r="IJY23" s="426"/>
      <c r="IKA23" s="565"/>
      <c r="IKC23" s="426"/>
      <c r="IKE23" s="565"/>
      <c r="IKG23" s="426"/>
      <c r="IKI23" s="565"/>
      <c r="IKK23" s="426"/>
      <c r="IKM23" s="565"/>
      <c r="IKO23" s="426"/>
      <c r="IKQ23" s="565"/>
      <c r="IKS23" s="426"/>
      <c r="IKU23" s="565"/>
      <c r="IKW23" s="426"/>
      <c r="IKY23" s="565"/>
      <c r="ILA23" s="426"/>
      <c r="ILC23" s="565"/>
      <c r="ILE23" s="426"/>
      <c r="ILG23" s="565"/>
      <c r="ILI23" s="426"/>
      <c r="ILK23" s="565"/>
      <c r="ILM23" s="426"/>
      <c r="ILO23" s="565"/>
      <c r="ILQ23" s="426"/>
      <c r="ILS23" s="565"/>
      <c r="ILU23" s="426"/>
      <c r="ILW23" s="565"/>
      <c r="ILY23" s="426"/>
      <c r="IMA23" s="565"/>
      <c r="IMC23" s="426"/>
      <c r="IME23" s="565"/>
      <c r="IMG23" s="426"/>
      <c r="IMI23" s="565"/>
      <c r="IMK23" s="426"/>
      <c r="IMM23" s="565"/>
      <c r="IMO23" s="426"/>
      <c r="IMQ23" s="565"/>
      <c r="IMS23" s="426"/>
      <c r="IMU23" s="565"/>
      <c r="IMW23" s="426"/>
      <c r="IMY23" s="565"/>
      <c r="INA23" s="426"/>
      <c r="INC23" s="565"/>
      <c r="INE23" s="426"/>
      <c r="ING23" s="565"/>
      <c r="INI23" s="426"/>
      <c r="INK23" s="565"/>
      <c r="INM23" s="426"/>
      <c r="INO23" s="565"/>
      <c r="INQ23" s="426"/>
      <c r="INS23" s="565"/>
      <c r="INU23" s="426"/>
      <c r="INW23" s="565"/>
      <c r="INY23" s="426"/>
      <c r="IOA23" s="565"/>
      <c r="IOC23" s="426"/>
      <c r="IOE23" s="565"/>
      <c r="IOG23" s="426"/>
      <c r="IOI23" s="565"/>
      <c r="IOK23" s="426"/>
      <c r="IOM23" s="565"/>
      <c r="IOO23" s="426"/>
      <c r="IOQ23" s="565"/>
      <c r="IOS23" s="426"/>
      <c r="IOU23" s="565"/>
      <c r="IOW23" s="426"/>
      <c r="IOY23" s="565"/>
      <c r="IPA23" s="426"/>
      <c r="IPC23" s="565"/>
      <c r="IPE23" s="426"/>
      <c r="IPG23" s="565"/>
      <c r="IPI23" s="426"/>
      <c r="IPK23" s="565"/>
      <c r="IPM23" s="426"/>
      <c r="IPO23" s="565"/>
      <c r="IPQ23" s="426"/>
      <c r="IPS23" s="565"/>
      <c r="IPU23" s="426"/>
      <c r="IPW23" s="565"/>
      <c r="IPY23" s="426"/>
      <c r="IQA23" s="565"/>
      <c r="IQC23" s="426"/>
      <c r="IQE23" s="565"/>
      <c r="IQG23" s="426"/>
      <c r="IQI23" s="565"/>
      <c r="IQK23" s="426"/>
      <c r="IQM23" s="565"/>
      <c r="IQO23" s="426"/>
      <c r="IQQ23" s="565"/>
      <c r="IQS23" s="426"/>
      <c r="IQU23" s="565"/>
      <c r="IQW23" s="426"/>
      <c r="IQY23" s="565"/>
      <c r="IRA23" s="426"/>
      <c r="IRC23" s="565"/>
      <c r="IRE23" s="426"/>
      <c r="IRG23" s="565"/>
      <c r="IRI23" s="426"/>
      <c r="IRK23" s="565"/>
      <c r="IRM23" s="426"/>
      <c r="IRO23" s="565"/>
      <c r="IRQ23" s="426"/>
      <c r="IRS23" s="565"/>
      <c r="IRU23" s="426"/>
      <c r="IRW23" s="565"/>
      <c r="IRY23" s="426"/>
      <c r="ISA23" s="565"/>
      <c r="ISC23" s="426"/>
      <c r="ISE23" s="565"/>
      <c r="ISG23" s="426"/>
      <c r="ISI23" s="565"/>
      <c r="ISK23" s="426"/>
      <c r="ISM23" s="565"/>
      <c r="ISO23" s="426"/>
      <c r="ISQ23" s="565"/>
      <c r="ISS23" s="426"/>
      <c r="ISU23" s="565"/>
      <c r="ISW23" s="426"/>
      <c r="ISY23" s="565"/>
      <c r="ITA23" s="426"/>
      <c r="ITC23" s="565"/>
      <c r="ITE23" s="426"/>
      <c r="ITG23" s="565"/>
      <c r="ITI23" s="426"/>
      <c r="ITK23" s="565"/>
      <c r="ITM23" s="426"/>
      <c r="ITO23" s="565"/>
      <c r="ITQ23" s="426"/>
      <c r="ITS23" s="565"/>
      <c r="ITU23" s="426"/>
      <c r="ITW23" s="565"/>
      <c r="ITY23" s="426"/>
      <c r="IUA23" s="565"/>
      <c r="IUC23" s="426"/>
      <c r="IUE23" s="565"/>
      <c r="IUG23" s="426"/>
      <c r="IUI23" s="565"/>
      <c r="IUK23" s="426"/>
      <c r="IUM23" s="565"/>
      <c r="IUO23" s="426"/>
      <c r="IUQ23" s="565"/>
      <c r="IUS23" s="426"/>
      <c r="IUU23" s="565"/>
      <c r="IUW23" s="426"/>
      <c r="IUY23" s="565"/>
      <c r="IVA23" s="426"/>
      <c r="IVC23" s="565"/>
      <c r="IVE23" s="426"/>
      <c r="IVG23" s="565"/>
      <c r="IVI23" s="426"/>
      <c r="IVK23" s="565"/>
      <c r="IVM23" s="426"/>
      <c r="IVO23" s="565"/>
      <c r="IVQ23" s="426"/>
      <c r="IVS23" s="565"/>
      <c r="IVU23" s="426"/>
      <c r="IVW23" s="565"/>
      <c r="IVY23" s="426"/>
      <c r="IWA23" s="565"/>
      <c r="IWC23" s="426"/>
      <c r="IWE23" s="565"/>
      <c r="IWG23" s="426"/>
      <c r="IWI23" s="565"/>
      <c r="IWK23" s="426"/>
      <c r="IWM23" s="565"/>
      <c r="IWO23" s="426"/>
      <c r="IWQ23" s="565"/>
      <c r="IWS23" s="426"/>
      <c r="IWU23" s="565"/>
      <c r="IWW23" s="426"/>
      <c r="IWY23" s="565"/>
      <c r="IXA23" s="426"/>
      <c r="IXC23" s="565"/>
      <c r="IXE23" s="426"/>
      <c r="IXG23" s="565"/>
      <c r="IXI23" s="426"/>
      <c r="IXK23" s="565"/>
      <c r="IXM23" s="426"/>
      <c r="IXO23" s="565"/>
      <c r="IXQ23" s="426"/>
      <c r="IXS23" s="565"/>
      <c r="IXU23" s="426"/>
      <c r="IXW23" s="565"/>
      <c r="IXY23" s="426"/>
      <c r="IYA23" s="565"/>
      <c r="IYC23" s="426"/>
      <c r="IYE23" s="565"/>
      <c r="IYG23" s="426"/>
      <c r="IYI23" s="565"/>
      <c r="IYK23" s="426"/>
      <c r="IYM23" s="565"/>
      <c r="IYO23" s="426"/>
      <c r="IYQ23" s="565"/>
      <c r="IYS23" s="426"/>
      <c r="IYU23" s="565"/>
      <c r="IYW23" s="426"/>
      <c r="IYY23" s="565"/>
      <c r="IZA23" s="426"/>
      <c r="IZC23" s="565"/>
      <c r="IZE23" s="426"/>
      <c r="IZG23" s="565"/>
      <c r="IZI23" s="426"/>
      <c r="IZK23" s="565"/>
      <c r="IZM23" s="426"/>
      <c r="IZO23" s="565"/>
      <c r="IZQ23" s="426"/>
      <c r="IZS23" s="565"/>
      <c r="IZU23" s="426"/>
      <c r="IZW23" s="565"/>
      <c r="IZY23" s="426"/>
      <c r="JAA23" s="565"/>
      <c r="JAC23" s="426"/>
      <c r="JAE23" s="565"/>
      <c r="JAG23" s="426"/>
      <c r="JAI23" s="565"/>
      <c r="JAK23" s="426"/>
      <c r="JAM23" s="565"/>
      <c r="JAO23" s="426"/>
      <c r="JAQ23" s="565"/>
      <c r="JAS23" s="426"/>
      <c r="JAU23" s="565"/>
      <c r="JAW23" s="426"/>
      <c r="JAY23" s="565"/>
      <c r="JBA23" s="426"/>
      <c r="JBC23" s="565"/>
      <c r="JBE23" s="426"/>
      <c r="JBG23" s="565"/>
      <c r="JBI23" s="426"/>
      <c r="JBK23" s="565"/>
      <c r="JBM23" s="426"/>
      <c r="JBO23" s="565"/>
      <c r="JBQ23" s="426"/>
      <c r="JBS23" s="565"/>
      <c r="JBU23" s="426"/>
      <c r="JBW23" s="565"/>
      <c r="JBY23" s="426"/>
      <c r="JCA23" s="565"/>
      <c r="JCC23" s="426"/>
      <c r="JCE23" s="565"/>
      <c r="JCG23" s="426"/>
      <c r="JCI23" s="565"/>
      <c r="JCK23" s="426"/>
      <c r="JCM23" s="565"/>
      <c r="JCO23" s="426"/>
      <c r="JCQ23" s="565"/>
      <c r="JCS23" s="426"/>
      <c r="JCU23" s="565"/>
      <c r="JCW23" s="426"/>
      <c r="JCY23" s="565"/>
      <c r="JDA23" s="426"/>
      <c r="JDC23" s="565"/>
      <c r="JDE23" s="426"/>
      <c r="JDG23" s="565"/>
      <c r="JDI23" s="426"/>
      <c r="JDK23" s="565"/>
      <c r="JDM23" s="426"/>
      <c r="JDO23" s="565"/>
      <c r="JDQ23" s="426"/>
      <c r="JDS23" s="565"/>
      <c r="JDU23" s="426"/>
      <c r="JDW23" s="565"/>
      <c r="JDY23" s="426"/>
      <c r="JEA23" s="565"/>
      <c r="JEC23" s="426"/>
      <c r="JEE23" s="565"/>
      <c r="JEG23" s="426"/>
      <c r="JEI23" s="565"/>
      <c r="JEK23" s="426"/>
      <c r="JEM23" s="565"/>
      <c r="JEO23" s="426"/>
      <c r="JEQ23" s="565"/>
      <c r="JES23" s="426"/>
      <c r="JEU23" s="565"/>
      <c r="JEW23" s="426"/>
      <c r="JEY23" s="565"/>
      <c r="JFA23" s="426"/>
      <c r="JFC23" s="565"/>
      <c r="JFE23" s="426"/>
      <c r="JFG23" s="565"/>
      <c r="JFI23" s="426"/>
      <c r="JFK23" s="565"/>
      <c r="JFM23" s="426"/>
      <c r="JFO23" s="565"/>
      <c r="JFQ23" s="426"/>
      <c r="JFS23" s="565"/>
      <c r="JFU23" s="426"/>
      <c r="JFW23" s="565"/>
      <c r="JFY23" s="426"/>
      <c r="JGA23" s="565"/>
      <c r="JGC23" s="426"/>
      <c r="JGE23" s="565"/>
      <c r="JGG23" s="426"/>
      <c r="JGI23" s="565"/>
      <c r="JGK23" s="426"/>
      <c r="JGM23" s="565"/>
      <c r="JGO23" s="426"/>
      <c r="JGQ23" s="565"/>
      <c r="JGS23" s="426"/>
      <c r="JGU23" s="565"/>
      <c r="JGW23" s="426"/>
      <c r="JGY23" s="565"/>
      <c r="JHA23" s="426"/>
      <c r="JHC23" s="565"/>
      <c r="JHE23" s="426"/>
      <c r="JHG23" s="565"/>
      <c r="JHI23" s="426"/>
      <c r="JHK23" s="565"/>
      <c r="JHM23" s="426"/>
      <c r="JHO23" s="565"/>
      <c r="JHQ23" s="426"/>
      <c r="JHS23" s="565"/>
      <c r="JHU23" s="426"/>
      <c r="JHW23" s="565"/>
      <c r="JHY23" s="426"/>
      <c r="JIA23" s="565"/>
      <c r="JIC23" s="426"/>
      <c r="JIE23" s="565"/>
      <c r="JIG23" s="426"/>
      <c r="JII23" s="565"/>
      <c r="JIK23" s="426"/>
      <c r="JIM23" s="565"/>
      <c r="JIO23" s="426"/>
      <c r="JIQ23" s="565"/>
      <c r="JIS23" s="426"/>
      <c r="JIU23" s="565"/>
      <c r="JIW23" s="426"/>
      <c r="JIY23" s="565"/>
      <c r="JJA23" s="426"/>
      <c r="JJC23" s="565"/>
      <c r="JJE23" s="426"/>
      <c r="JJG23" s="565"/>
      <c r="JJI23" s="426"/>
      <c r="JJK23" s="565"/>
      <c r="JJM23" s="426"/>
      <c r="JJO23" s="565"/>
      <c r="JJQ23" s="426"/>
      <c r="JJS23" s="565"/>
      <c r="JJU23" s="426"/>
      <c r="JJW23" s="565"/>
      <c r="JJY23" s="426"/>
      <c r="JKA23" s="565"/>
      <c r="JKC23" s="426"/>
      <c r="JKE23" s="565"/>
      <c r="JKG23" s="426"/>
      <c r="JKI23" s="565"/>
      <c r="JKK23" s="426"/>
      <c r="JKM23" s="565"/>
      <c r="JKO23" s="426"/>
      <c r="JKQ23" s="565"/>
      <c r="JKS23" s="426"/>
      <c r="JKU23" s="565"/>
      <c r="JKW23" s="426"/>
      <c r="JKY23" s="565"/>
      <c r="JLA23" s="426"/>
      <c r="JLC23" s="565"/>
      <c r="JLE23" s="426"/>
      <c r="JLG23" s="565"/>
      <c r="JLI23" s="426"/>
      <c r="JLK23" s="565"/>
      <c r="JLM23" s="426"/>
      <c r="JLO23" s="565"/>
      <c r="JLQ23" s="426"/>
      <c r="JLS23" s="565"/>
      <c r="JLU23" s="426"/>
      <c r="JLW23" s="565"/>
      <c r="JLY23" s="426"/>
      <c r="JMA23" s="565"/>
      <c r="JMC23" s="426"/>
      <c r="JME23" s="565"/>
      <c r="JMG23" s="426"/>
      <c r="JMI23" s="565"/>
      <c r="JMK23" s="426"/>
      <c r="JMM23" s="565"/>
      <c r="JMO23" s="426"/>
      <c r="JMQ23" s="565"/>
      <c r="JMS23" s="426"/>
      <c r="JMU23" s="565"/>
      <c r="JMW23" s="426"/>
      <c r="JMY23" s="565"/>
      <c r="JNA23" s="426"/>
      <c r="JNC23" s="565"/>
      <c r="JNE23" s="426"/>
      <c r="JNG23" s="565"/>
      <c r="JNI23" s="426"/>
      <c r="JNK23" s="565"/>
      <c r="JNM23" s="426"/>
      <c r="JNO23" s="565"/>
      <c r="JNQ23" s="426"/>
      <c r="JNS23" s="565"/>
      <c r="JNU23" s="426"/>
      <c r="JNW23" s="565"/>
      <c r="JNY23" s="426"/>
      <c r="JOA23" s="565"/>
      <c r="JOC23" s="426"/>
      <c r="JOE23" s="565"/>
      <c r="JOG23" s="426"/>
      <c r="JOI23" s="565"/>
      <c r="JOK23" s="426"/>
      <c r="JOM23" s="565"/>
      <c r="JOO23" s="426"/>
      <c r="JOQ23" s="565"/>
      <c r="JOS23" s="426"/>
      <c r="JOU23" s="565"/>
      <c r="JOW23" s="426"/>
      <c r="JOY23" s="565"/>
      <c r="JPA23" s="426"/>
      <c r="JPC23" s="565"/>
      <c r="JPE23" s="426"/>
      <c r="JPG23" s="565"/>
      <c r="JPI23" s="426"/>
      <c r="JPK23" s="565"/>
      <c r="JPM23" s="426"/>
      <c r="JPO23" s="565"/>
      <c r="JPQ23" s="426"/>
      <c r="JPS23" s="565"/>
      <c r="JPU23" s="426"/>
      <c r="JPW23" s="565"/>
      <c r="JPY23" s="426"/>
      <c r="JQA23" s="565"/>
      <c r="JQC23" s="426"/>
      <c r="JQE23" s="565"/>
      <c r="JQG23" s="426"/>
      <c r="JQI23" s="565"/>
      <c r="JQK23" s="426"/>
      <c r="JQM23" s="565"/>
      <c r="JQO23" s="426"/>
      <c r="JQQ23" s="565"/>
      <c r="JQS23" s="426"/>
      <c r="JQU23" s="565"/>
      <c r="JQW23" s="426"/>
      <c r="JQY23" s="565"/>
      <c r="JRA23" s="426"/>
      <c r="JRC23" s="565"/>
      <c r="JRE23" s="426"/>
      <c r="JRG23" s="565"/>
      <c r="JRI23" s="426"/>
      <c r="JRK23" s="565"/>
      <c r="JRM23" s="426"/>
      <c r="JRO23" s="565"/>
      <c r="JRQ23" s="426"/>
      <c r="JRS23" s="565"/>
      <c r="JRU23" s="426"/>
      <c r="JRW23" s="565"/>
      <c r="JRY23" s="426"/>
      <c r="JSA23" s="565"/>
      <c r="JSC23" s="426"/>
      <c r="JSE23" s="565"/>
      <c r="JSG23" s="426"/>
      <c r="JSI23" s="565"/>
      <c r="JSK23" s="426"/>
      <c r="JSM23" s="565"/>
      <c r="JSO23" s="426"/>
      <c r="JSQ23" s="565"/>
      <c r="JSS23" s="426"/>
      <c r="JSU23" s="565"/>
      <c r="JSW23" s="426"/>
      <c r="JSY23" s="565"/>
      <c r="JTA23" s="426"/>
      <c r="JTC23" s="565"/>
      <c r="JTE23" s="426"/>
      <c r="JTG23" s="565"/>
      <c r="JTI23" s="426"/>
      <c r="JTK23" s="565"/>
      <c r="JTM23" s="426"/>
      <c r="JTO23" s="565"/>
      <c r="JTQ23" s="426"/>
      <c r="JTS23" s="565"/>
      <c r="JTU23" s="426"/>
      <c r="JTW23" s="565"/>
      <c r="JTY23" s="426"/>
      <c r="JUA23" s="565"/>
      <c r="JUC23" s="426"/>
      <c r="JUE23" s="565"/>
      <c r="JUG23" s="426"/>
      <c r="JUI23" s="565"/>
      <c r="JUK23" s="426"/>
      <c r="JUM23" s="565"/>
      <c r="JUO23" s="426"/>
      <c r="JUQ23" s="565"/>
      <c r="JUS23" s="426"/>
      <c r="JUU23" s="565"/>
      <c r="JUW23" s="426"/>
      <c r="JUY23" s="565"/>
      <c r="JVA23" s="426"/>
      <c r="JVC23" s="565"/>
      <c r="JVE23" s="426"/>
      <c r="JVG23" s="565"/>
      <c r="JVI23" s="426"/>
      <c r="JVK23" s="565"/>
      <c r="JVM23" s="426"/>
      <c r="JVO23" s="565"/>
      <c r="JVQ23" s="426"/>
      <c r="JVS23" s="565"/>
      <c r="JVU23" s="426"/>
      <c r="JVW23" s="565"/>
      <c r="JVY23" s="426"/>
      <c r="JWA23" s="565"/>
      <c r="JWC23" s="426"/>
      <c r="JWE23" s="565"/>
      <c r="JWG23" s="426"/>
      <c r="JWI23" s="565"/>
      <c r="JWK23" s="426"/>
      <c r="JWM23" s="565"/>
      <c r="JWO23" s="426"/>
      <c r="JWQ23" s="565"/>
      <c r="JWS23" s="426"/>
      <c r="JWU23" s="565"/>
      <c r="JWW23" s="426"/>
      <c r="JWY23" s="565"/>
      <c r="JXA23" s="426"/>
      <c r="JXC23" s="565"/>
      <c r="JXE23" s="426"/>
      <c r="JXG23" s="565"/>
      <c r="JXI23" s="426"/>
      <c r="JXK23" s="565"/>
      <c r="JXM23" s="426"/>
      <c r="JXO23" s="565"/>
      <c r="JXQ23" s="426"/>
      <c r="JXS23" s="565"/>
      <c r="JXU23" s="426"/>
      <c r="JXW23" s="565"/>
      <c r="JXY23" s="426"/>
      <c r="JYA23" s="565"/>
      <c r="JYC23" s="426"/>
      <c r="JYE23" s="565"/>
      <c r="JYG23" s="426"/>
      <c r="JYI23" s="565"/>
      <c r="JYK23" s="426"/>
      <c r="JYM23" s="565"/>
      <c r="JYO23" s="426"/>
      <c r="JYQ23" s="565"/>
      <c r="JYS23" s="426"/>
      <c r="JYU23" s="565"/>
      <c r="JYW23" s="426"/>
      <c r="JYY23" s="565"/>
      <c r="JZA23" s="426"/>
      <c r="JZC23" s="565"/>
      <c r="JZE23" s="426"/>
      <c r="JZG23" s="565"/>
      <c r="JZI23" s="426"/>
      <c r="JZK23" s="565"/>
      <c r="JZM23" s="426"/>
      <c r="JZO23" s="565"/>
      <c r="JZQ23" s="426"/>
      <c r="JZS23" s="565"/>
      <c r="JZU23" s="426"/>
      <c r="JZW23" s="565"/>
      <c r="JZY23" s="426"/>
      <c r="KAA23" s="565"/>
      <c r="KAC23" s="426"/>
      <c r="KAE23" s="565"/>
      <c r="KAG23" s="426"/>
      <c r="KAI23" s="565"/>
      <c r="KAK23" s="426"/>
      <c r="KAM23" s="565"/>
      <c r="KAO23" s="426"/>
      <c r="KAQ23" s="565"/>
      <c r="KAS23" s="426"/>
      <c r="KAU23" s="565"/>
      <c r="KAW23" s="426"/>
      <c r="KAY23" s="565"/>
      <c r="KBA23" s="426"/>
      <c r="KBC23" s="565"/>
      <c r="KBE23" s="426"/>
      <c r="KBG23" s="565"/>
      <c r="KBI23" s="426"/>
      <c r="KBK23" s="565"/>
      <c r="KBM23" s="426"/>
      <c r="KBO23" s="565"/>
      <c r="KBQ23" s="426"/>
      <c r="KBS23" s="565"/>
      <c r="KBU23" s="426"/>
      <c r="KBW23" s="565"/>
      <c r="KBY23" s="426"/>
      <c r="KCA23" s="565"/>
      <c r="KCC23" s="426"/>
      <c r="KCE23" s="565"/>
      <c r="KCG23" s="426"/>
      <c r="KCI23" s="565"/>
      <c r="KCK23" s="426"/>
      <c r="KCM23" s="565"/>
      <c r="KCO23" s="426"/>
      <c r="KCQ23" s="565"/>
      <c r="KCS23" s="426"/>
      <c r="KCU23" s="565"/>
      <c r="KCW23" s="426"/>
      <c r="KCY23" s="565"/>
      <c r="KDA23" s="426"/>
      <c r="KDC23" s="565"/>
      <c r="KDE23" s="426"/>
      <c r="KDG23" s="565"/>
      <c r="KDI23" s="426"/>
      <c r="KDK23" s="565"/>
      <c r="KDM23" s="426"/>
      <c r="KDO23" s="565"/>
      <c r="KDQ23" s="426"/>
      <c r="KDS23" s="565"/>
      <c r="KDU23" s="426"/>
      <c r="KDW23" s="565"/>
      <c r="KDY23" s="426"/>
      <c r="KEA23" s="565"/>
      <c r="KEC23" s="426"/>
      <c r="KEE23" s="565"/>
      <c r="KEG23" s="426"/>
      <c r="KEI23" s="565"/>
      <c r="KEK23" s="426"/>
      <c r="KEM23" s="565"/>
      <c r="KEO23" s="426"/>
      <c r="KEQ23" s="565"/>
      <c r="KES23" s="426"/>
      <c r="KEU23" s="565"/>
      <c r="KEW23" s="426"/>
      <c r="KEY23" s="565"/>
      <c r="KFA23" s="426"/>
      <c r="KFC23" s="565"/>
      <c r="KFE23" s="426"/>
      <c r="KFG23" s="565"/>
      <c r="KFI23" s="426"/>
      <c r="KFK23" s="565"/>
      <c r="KFM23" s="426"/>
      <c r="KFO23" s="565"/>
      <c r="KFQ23" s="426"/>
      <c r="KFS23" s="565"/>
      <c r="KFU23" s="426"/>
      <c r="KFW23" s="565"/>
      <c r="KFY23" s="426"/>
      <c r="KGA23" s="565"/>
      <c r="KGC23" s="426"/>
      <c r="KGE23" s="565"/>
      <c r="KGG23" s="426"/>
      <c r="KGI23" s="565"/>
      <c r="KGK23" s="426"/>
      <c r="KGM23" s="565"/>
      <c r="KGO23" s="426"/>
      <c r="KGQ23" s="565"/>
      <c r="KGS23" s="426"/>
      <c r="KGU23" s="565"/>
      <c r="KGW23" s="426"/>
      <c r="KGY23" s="565"/>
      <c r="KHA23" s="426"/>
      <c r="KHC23" s="565"/>
      <c r="KHE23" s="426"/>
      <c r="KHG23" s="565"/>
      <c r="KHI23" s="426"/>
      <c r="KHK23" s="565"/>
      <c r="KHM23" s="426"/>
      <c r="KHO23" s="565"/>
      <c r="KHQ23" s="426"/>
      <c r="KHS23" s="565"/>
      <c r="KHU23" s="426"/>
      <c r="KHW23" s="565"/>
      <c r="KHY23" s="426"/>
      <c r="KIA23" s="565"/>
      <c r="KIC23" s="426"/>
      <c r="KIE23" s="565"/>
      <c r="KIG23" s="426"/>
      <c r="KII23" s="565"/>
      <c r="KIK23" s="426"/>
      <c r="KIM23" s="565"/>
      <c r="KIO23" s="426"/>
      <c r="KIQ23" s="565"/>
      <c r="KIS23" s="426"/>
      <c r="KIU23" s="565"/>
      <c r="KIW23" s="426"/>
      <c r="KIY23" s="565"/>
      <c r="KJA23" s="426"/>
      <c r="KJC23" s="565"/>
      <c r="KJE23" s="426"/>
      <c r="KJG23" s="565"/>
      <c r="KJI23" s="426"/>
      <c r="KJK23" s="565"/>
      <c r="KJM23" s="426"/>
      <c r="KJO23" s="565"/>
      <c r="KJQ23" s="426"/>
      <c r="KJS23" s="565"/>
      <c r="KJU23" s="426"/>
      <c r="KJW23" s="565"/>
      <c r="KJY23" s="426"/>
      <c r="KKA23" s="565"/>
      <c r="KKC23" s="426"/>
      <c r="KKE23" s="565"/>
      <c r="KKG23" s="426"/>
      <c r="KKI23" s="565"/>
      <c r="KKK23" s="426"/>
      <c r="KKM23" s="565"/>
      <c r="KKO23" s="426"/>
      <c r="KKQ23" s="565"/>
      <c r="KKS23" s="426"/>
      <c r="KKU23" s="565"/>
      <c r="KKW23" s="426"/>
      <c r="KKY23" s="565"/>
      <c r="KLA23" s="426"/>
      <c r="KLC23" s="565"/>
      <c r="KLE23" s="426"/>
      <c r="KLG23" s="565"/>
      <c r="KLI23" s="426"/>
      <c r="KLK23" s="565"/>
      <c r="KLM23" s="426"/>
      <c r="KLO23" s="565"/>
      <c r="KLQ23" s="426"/>
      <c r="KLS23" s="565"/>
      <c r="KLU23" s="426"/>
      <c r="KLW23" s="565"/>
      <c r="KLY23" s="426"/>
      <c r="KMA23" s="565"/>
      <c r="KMC23" s="426"/>
      <c r="KME23" s="565"/>
      <c r="KMG23" s="426"/>
      <c r="KMI23" s="565"/>
      <c r="KMK23" s="426"/>
      <c r="KMM23" s="565"/>
      <c r="KMO23" s="426"/>
      <c r="KMQ23" s="565"/>
      <c r="KMS23" s="426"/>
      <c r="KMU23" s="565"/>
      <c r="KMW23" s="426"/>
      <c r="KMY23" s="565"/>
      <c r="KNA23" s="426"/>
      <c r="KNC23" s="565"/>
      <c r="KNE23" s="426"/>
      <c r="KNG23" s="565"/>
      <c r="KNI23" s="426"/>
      <c r="KNK23" s="565"/>
      <c r="KNM23" s="426"/>
      <c r="KNO23" s="565"/>
      <c r="KNQ23" s="426"/>
      <c r="KNS23" s="565"/>
      <c r="KNU23" s="426"/>
      <c r="KNW23" s="565"/>
      <c r="KNY23" s="426"/>
      <c r="KOA23" s="565"/>
      <c r="KOC23" s="426"/>
      <c r="KOE23" s="565"/>
      <c r="KOG23" s="426"/>
      <c r="KOI23" s="565"/>
      <c r="KOK23" s="426"/>
      <c r="KOM23" s="565"/>
      <c r="KOO23" s="426"/>
      <c r="KOQ23" s="565"/>
      <c r="KOS23" s="426"/>
      <c r="KOU23" s="565"/>
      <c r="KOW23" s="426"/>
      <c r="KOY23" s="565"/>
      <c r="KPA23" s="426"/>
      <c r="KPC23" s="565"/>
      <c r="KPE23" s="426"/>
      <c r="KPG23" s="565"/>
      <c r="KPI23" s="426"/>
      <c r="KPK23" s="565"/>
      <c r="KPM23" s="426"/>
      <c r="KPO23" s="565"/>
      <c r="KPQ23" s="426"/>
      <c r="KPS23" s="565"/>
      <c r="KPU23" s="426"/>
      <c r="KPW23" s="565"/>
      <c r="KPY23" s="426"/>
      <c r="KQA23" s="565"/>
      <c r="KQC23" s="426"/>
      <c r="KQE23" s="565"/>
      <c r="KQG23" s="426"/>
      <c r="KQI23" s="565"/>
      <c r="KQK23" s="426"/>
      <c r="KQM23" s="565"/>
      <c r="KQO23" s="426"/>
      <c r="KQQ23" s="565"/>
      <c r="KQS23" s="426"/>
      <c r="KQU23" s="565"/>
      <c r="KQW23" s="426"/>
      <c r="KQY23" s="565"/>
      <c r="KRA23" s="426"/>
      <c r="KRC23" s="565"/>
      <c r="KRE23" s="426"/>
      <c r="KRG23" s="565"/>
      <c r="KRI23" s="426"/>
      <c r="KRK23" s="565"/>
      <c r="KRM23" s="426"/>
      <c r="KRO23" s="565"/>
      <c r="KRQ23" s="426"/>
      <c r="KRS23" s="565"/>
      <c r="KRU23" s="426"/>
      <c r="KRW23" s="565"/>
      <c r="KRY23" s="426"/>
      <c r="KSA23" s="565"/>
      <c r="KSC23" s="426"/>
      <c r="KSE23" s="565"/>
      <c r="KSG23" s="426"/>
      <c r="KSI23" s="565"/>
      <c r="KSK23" s="426"/>
      <c r="KSM23" s="565"/>
      <c r="KSO23" s="426"/>
      <c r="KSQ23" s="565"/>
      <c r="KSS23" s="426"/>
      <c r="KSU23" s="565"/>
      <c r="KSW23" s="426"/>
      <c r="KSY23" s="565"/>
      <c r="KTA23" s="426"/>
      <c r="KTC23" s="565"/>
      <c r="KTE23" s="426"/>
      <c r="KTG23" s="565"/>
      <c r="KTI23" s="426"/>
      <c r="KTK23" s="565"/>
      <c r="KTM23" s="426"/>
      <c r="KTO23" s="565"/>
      <c r="KTQ23" s="426"/>
      <c r="KTS23" s="565"/>
      <c r="KTU23" s="426"/>
      <c r="KTW23" s="565"/>
      <c r="KTY23" s="426"/>
      <c r="KUA23" s="565"/>
      <c r="KUC23" s="426"/>
      <c r="KUE23" s="565"/>
      <c r="KUG23" s="426"/>
      <c r="KUI23" s="565"/>
      <c r="KUK23" s="426"/>
      <c r="KUM23" s="565"/>
      <c r="KUO23" s="426"/>
      <c r="KUQ23" s="565"/>
      <c r="KUS23" s="426"/>
      <c r="KUU23" s="565"/>
      <c r="KUW23" s="426"/>
      <c r="KUY23" s="565"/>
      <c r="KVA23" s="426"/>
      <c r="KVC23" s="565"/>
      <c r="KVE23" s="426"/>
      <c r="KVG23" s="565"/>
      <c r="KVI23" s="426"/>
      <c r="KVK23" s="565"/>
      <c r="KVM23" s="426"/>
      <c r="KVO23" s="565"/>
      <c r="KVQ23" s="426"/>
      <c r="KVS23" s="565"/>
      <c r="KVU23" s="426"/>
      <c r="KVW23" s="565"/>
      <c r="KVY23" s="426"/>
      <c r="KWA23" s="565"/>
      <c r="KWC23" s="426"/>
      <c r="KWE23" s="565"/>
      <c r="KWG23" s="426"/>
      <c r="KWI23" s="565"/>
      <c r="KWK23" s="426"/>
      <c r="KWM23" s="565"/>
      <c r="KWO23" s="426"/>
      <c r="KWQ23" s="565"/>
      <c r="KWS23" s="426"/>
      <c r="KWU23" s="565"/>
      <c r="KWW23" s="426"/>
      <c r="KWY23" s="565"/>
      <c r="KXA23" s="426"/>
      <c r="KXC23" s="565"/>
      <c r="KXE23" s="426"/>
      <c r="KXG23" s="565"/>
      <c r="KXI23" s="426"/>
      <c r="KXK23" s="565"/>
      <c r="KXM23" s="426"/>
      <c r="KXO23" s="565"/>
      <c r="KXQ23" s="426"/>
      <c r="KXS23" s="565"/>
      <c r="KXU23" s="426"/>
      <c r="KXW23" s="565"/>
      <c r="KXY23" s="426"/>
      <c r="KYA23" s="565"/>
      <c r="KYC23" s="426"/>
      <c r="KYE23" s="565"/>
      <c r="KYG23" s="426"/>
      <c r="KYI23" s="565"/>
      <c r="KYK23" s="426"/>
      <c r="KYM23" s="565"/>
      <c r="KYO23" s="426"/>
      <c r="KYQ23" s="565"/>
      <c r="KYS23" s="426"/>
      <c r="KYU23" s="565"/>
      <c r="KYW23" s="426"/>
      <c r="KYY23" s="565"/>
      <c r="KZA23" s="426"/>
      <c r="KZC23" s="565"/>
      <c r="KZE23" s="426"/>
      <c r="KZG23" s="565"/>
      <c r="KZI23" s="426"/>
      <c r="KZK23" s="565"/>
      <c r="KZM23" s="426"/>
      <c r="KZO23" s="565"/>
      <c r="KZQ23" s="426"/>
      <c r="KZS23" s="565"/>
      <c r="KZU23" s="426"/>
      <c r="KZW23" s="565"/>
      <c r="KZY23" s="426"/>
      <c r="LAA23" s="565"/>
      <c r="LAC23" s="426"/>
      <c r="LAE23" s="565"/>
      <c r="LAG23" s="426"/>
      <c r="LAI23" s="565"/>
      <c r="LAK23" s="426"/>
      <c r="LAM23" s="565"/>
      <c r="LAO23" s="426"/>
      <c r="LAQ23" s="565"/>
      <c r="LAS23" s="426"/>
      <c r="LAU23" s="565"/>
      <c r="LAW23" s="426"/>
      <c r="LAY23" s="565"/>
      <c r="LBA23" s="426"/>
      <c r="LBC23" s="565"/>
      <c r="LBE23" s="426"/>
      <c r="LBG23" s="565"/>
      <c r="LBI23" s="426"/>
      <c r="LBK23" s="565"/>
      <c r="LBM23" s="426"/>
      <c r="LBO23" s="565"/>
      <c r="LBQ23" s="426"/>
      <c r="LBS23" s="565"/>
      <c r="LBU23" s="426"/>
      <c r="LBW23" s="565"/>
      <c r="LBY23" s="426"/>
      <c r="LCA23" s="565"/>
      <c r="LCC23" s="426"/>
      <c r="LCE23" s="565"/>
      <c r="LCG23" s="426"/>
      <c r="LCI23" s="565"/>
      <c r="LCK23" s="426"/>
      <c r="LCM23" s="565"/>
      <c r="LCO23" s="426"/>
      <c r="LCQ23" s="565"/>
      <c r="LCS23" s="426"/>
      <c r="LCU23" s="565"/>
      <c r="LCW23" s="426"/>
      <c r="LCY23" s="565"/>
      <c r="LDA23" s="426"/>
      <c r="LDC23" s="565"/>
      <c r="LDE23" s="426"/>
      <c r="LDG23" s="565"/>
      <c r="LDI23" s="426"/>
      <c r="LDK23" s="565"/>
      <c r="LDM23" s="426"/>
      <c r="LDO23" s="565"/>
      <c r="LDQ23" s="426"/>
      <c r="LDS23" s="565"/>
      <c r="LDU23" s="426"/>
      <c r="LDW23" s="565"/>
      <c r="LDY23" s="426"/>
      <c r="LEA23" s="565"/>
      <c r="LEC23" s="426"/>
      <c r="LEE23" s="565"/>
      <c r="LEG23" s="426"/>
      <c r="LEI23" s="565"/>
      <c r="LEK23" s="426"/>
      <c r="LEM23" s="565"/>
      <c r="LEO23" s="426"/>
      <c r="LEQ23" s="565"/>
      <c r="LES23" s="426"/>
      <c r="LEU23" s="565"/>
      <c r="LEW23" s="426"/>
      <c r="LEY23" s="565"/>
      <c r="LFA23" s="426"/>
      <c r="LFC23" s="565"/>
      <c r="LFE23" s="426"/>
      <c r="LFG23" s="565"/>
      <c r="LFI23" s="426"/>
      <c r="LFK23" s="565"/>
      <c r="LFM23" s="426"/>
      <c r="LFO23" s="565"/>
      <c r="LFQ23" s="426"/>
      <c r="LFS23" s="565"/>
      <c r="LFU23" s="426"/>
      <c r="LFW23" s="565"/>
      <c r="LFY23" s="426"/>
      <c r="LGA23" s="565"/>
      <c r="LGC23" s="426"/>
      <c r="LGE23" s="565"/>
      <c r="LGG23" s="426"/>
      <c r="LGI23" s="565"/>
      <c r="LGK23" s="426"/>
      <c r="LGM23" s="565"/>
      <c r="LGO23" s="426"/>
      <c r="LGQ23" s="565"/>
      <c r="LGS23" s="426"/>
      <c r="LGU23" s="565"/>
      <c r="LGW23" s="426"/>
      <c r="LGY23" s="565"/>
      <c r="LHA23" s="426"/>
      <c r="LHC23" s="565"/>
      <c r="LHE23" s="426"/>
      <c r="LHG23" s="565"/>
      <c r="LHI23" s="426"/>
      <c r="LHK23" s="565"/>
      <c r="LHM23" s="426"/>
      <c r="LHO23" s="565"/>
      <c r="LHQ23" s="426"/>
      <c r="LHS23" s="565"/>
      <c r="LHU23" s="426"/>
      <c r="LHW23" s="565"/>
      <c r="LHY23" s="426"/>
      <c r="LIA23" s="565"/>
      <c r="LIC23" s="426"/>
      <c r="LIE23" s="565"/>
      <c r="LIG23" s="426"/>
      <c r="LII23" s="565"/>
      <c r="LIK23" s="426"/>
      <c r="LIM23" s="565"/>
      <c r="LIO23" s="426"/>
      <c r="LIQ23" s="565"/>
      <c r="LIS23" s="426"/>
      <c r="LIU23" s="565"/>
      <c r="LIW23" s="426"/>
      <c r="LIY23" s="565"/>
      <c r="LJA23" s="426"/>
      <c r="LJC23" s="565"/>
      <c r="LJE23" s="426"/>
      <c r="LJG23" s="565"/>
      <c r="LJI23" s="426"/>
      <c r="LJK23" s="565"/>
      <c r="LJM23" s="426"/>
      <c r="LJO23" s="565"/>
      <c r="LJQ23" s="426"/>
      <c r="LJS23" s="565"/>
      <c r="LJU23" s="426"/>
      <c r="LJW23" s="565"/>
      <c r="LJY23" s="426"/>
      <c r="LKA23" s="565"/>
      <c r="LKC23" s="426"/>
      <c r="LKE23" s="565"/>
      <c r="LKG23" s="426"/>
      <c r="LKI23" s="565"/>
      <c r="LKK23" s="426"/>
      <c r="LKM23" s="565"/>
      <c r="LKO23" s="426"/>
      <c r="LKQ23" s="565"/>
      <c r="LKS23" s="426"/>
      <c r="LKU23" s="565"/>
      <c r="LKW23" s="426"/>
      <c r="LKY23" s="565"/>
      <c r="LLA23" s="426"/>
      <c r="LLC23" s="565"/>
      <c r="LLE23" s="426"/>
      <c r="LLG23" s="565"/>
      <c r="LLI23" s="426"/>
      <c r="LLK23" s="565"/>
      <c r="LLM23" s="426"/>
      <c r="LLO23" s="565"/>
      <c r="LLQ23" s="426"/>
      <c r="LLS23" s="565"/>
      <c r="LLU23" s="426"/>
      <c r="LLW23" s="565"/>
      <c r="LLY23" s="426"/>
      <c r="LMA23" s="565"/>
      <c r="LMC23" s="426"/>
      <c r="LME23" s="565"/>
      <c r="LMG23" s="426"/>
      <c r="LMI23" s="565"/>
      <c r="LMK23" s="426"/>
      <c r="LMM23" s="565"/>
      <c r="LMO23" s="426"/>
      <c r="LMQ23" s="565"/>
      <c r="LMS23" s="426"/>
      <c r="LMU23" s="565"/>
      <c r="LMW23" s="426"/>
      <c r="LMY23" s="565"/>
      <c r="LNA23" s="426"/>
      <c r="LNC23" s="565"/>
      <c r="LNE23" s="426"/>
      <c r="LNG23" s="565"/>
      <c r="LNI23" s="426"/>
      <c r="LNK23" s="565"/>
      <c r="LNM23" s="426"/>
      <c r="LNO23" s="565"/>
      <c r="LNQ23" s="426"/>
      <c r="LNS23" s="565"/>
      <c r="LNU23" s="426"/>
      <c r="LNW23" s="565"/>
      <c r="LNY23" s="426"/>
      <c r="LOA23" s="565"/>
      <c r="LOC23" s="426"/>
      <c r="LOE23" s="565"/>
      <c r="LOG23" s="426"/>
      <c r="LOI23" s="565"/>
      <c r="LOK23" s="426"/>
      <c r="LOM23" s="565"/>
      <c r="LOO23" s="426"/>
      <c r="LOQ23" s="565"/>
      <c r="LOS23" s="426"/>
      <c r="LOU23" s="565"/>
      <c r="LOW23" s="426"/>
      <c r="LOY23" s="565"/>
      <c r="LPA23" s="426"/>
      <c r="LPC23" s="565"/>
      <c r="LPE23" s="426"/>
      <c r="LPG23" s="565"/>
      <c r="LPI23" s="426"/>
      <c r="LPK23" s="565"/>
      <c r="LPM23" s="426"/>
      <c r="LPO23" s="565"/>
      <c r="LPQ23" s="426"/>
      <c r="LPS23" s="565"/>
      <c r="LPU23" s="426"/>
      <c r="LPW23" s="565"/>
      <c r="LPY23" s="426"/>
      <c r="LQA23" s="565"/>
      <c r="LQC23" s="426"/>
      <c r="LQE23" s="565"/>
      <c r="LQG23" s="426"/>
      <c r="LQI23" s="565"/>
      <c r="LQK23" s="426"/>
      <c r="LQM23" s="565"/>
      <c r="LQO23" s="426"/>
      <c r="LQQ23" s="565"/>
      <c r="LQS23" s="426"/>
      <c r="LQU23" s="565"/>
      <c r="LQW23" s="426"/>
      <c r="LQY23" s="565"/>
      <c r="LRA23" s="426"/>
      <c r="LRC23" s="565"/>
      <c r="LRE23" s="426"/>
      <c r="LRG23" s="565"/>
      <c r="LRI23" s="426"/>
      <c r="LRK23" s="565"/>
      <c r="LRM23" s="426"/>
      <c r="LRO23" s="565"/>
      <c r="LRQ23" s="426"/>
      <c r="LRS23" s="565"/>
      <c r="LRU23" s="426"/>
      <c r="LRW23" s="565"/>
      <c r="LRY23" s="426"/>
      <c r="LSA23" s="565"/>
      <c r="LSC23" s="426"/>
      <c r="LSE23" s="565"/>
      <c r="LSG23" s="426"/>
      <c r="LSI23" s="565"/>
      <c r="LSK23" s="426"/>
      <c r="LSM23" s="565"/>
      <c r="LSO23" s="426"/>
      <c r="LSQ23" s="565"/>
      <c r="LSS23" s="426"/>
      <c r="LSU23" s="565"/>
      <c r="LSW23" s="426"/>
      <c r="LSY23" s="565"/>
      <c r="LTA23" s="426"/>
      <c r="LTC23" s="565"/>
      <c r="LTE23" s="426"/>
      <c r="LTG23" s="565"/>
      <c r="LTI23" s="426"/>
      <c r="LTK23" s="565"/>
      <c r="LTM23" s="426"/>
      <c r="LTO23" s="565"/>
      <c r="LTQ23" s="426"/>
      <c r="LTS23" s="565"/>
      <c r="LTU23" s="426"/>
      <c r="LTW23" s="565"/>
      <c r="LTY23" s="426"/>
      <c r="LUA23" s="565"/>
      <c r="LUC23" s="426"/>
      <c r="LUE23" s="565"/>
      <c r="LUG23" s="426"/>
      <c r="LUI23" s="565"/>
      <c r="LUK23" s="426"/>
      <c r="LUM23" s="565"/>
      <c r="LUO23" s="426"/>
      <c r="LUQ23" s="565"/>
      <c r="LUS23" s="426"/>
      <c r="LUU23" s="565"/>
      <c r="LUW23" s="426"/>
      <c r="LUY23" s="565"/>
      <c r="LVA23" s="426"/>
      <c r="LVC23" s="565"/>
      <c r="LVE23" s="426"/>
      <c r="LVG23" s="565"/>
      <c r="LVI23" s="426"/>
      <c r="LVK23" s="565"/>
      <c r="LVM23" s="426"/>
      <c r="LVO23" s="565"/>
      <c r="LVQ23" s="426"/>
      <c r="LVS23" s="565"/>
      <c r="LVU23" s="426"/>
      <c r="LVW23" s="565"/>
      <c r="LVY23" s="426"/>
      <c r="LWA23" s="565"/>
      <c r="LWC23" s="426"/>
      <c r="LWE23" s="565"/>
      <c r="LWG23" s="426"/>
      <c r="LWI23" s="565"/>
      <c r="LWK23" s="426"/>
      <c r="LWM23" s="565"/>
      <c r="LWO23" s="426"/>
      <c r="LWQ23" s="565"/>
      <c r="LWS23" s="426"/>
      <c r="LWU23" s="565"/>
      <c r="LWW23" s="426"/>
      <c r="LWY23" s="565"/>
      <c r="LXA23" s="426"/>
      <c r="LXC23" s="565"/>
      <c r="LXE23" s="426"/>
      <c r="LXG23" s="565"/>
      <c r="LXI23" s="426"/>
      <c r="LXK23" s="565"/>
      <c r="LXM23" s="426"/>
      <c r="LXO23" s="565"/>
      <c r="LXQ23" s="426"/>
      <c r="LXS23" s="565"/>
      <c r="LXU23" s="426"/>
      <c r="LXW23" s="565"/>
      <c r="LXY23" s="426"/>
      <c r="LYA23" s="565"/>
      <c r="LYC23" s="426"/>
      <c r="LYE23" s="565"/>
      <c r="LYG23" s="426"/>
      <c r="LYI23" s="565"/>
      <c r="LYK23" s="426"/>
      <c r="LYM23" s="565"/>
      <c r="LYO23" s="426"/>
      <c r="LYQ23" s="565"/>
      <c r="LYS23" s="426"/>
      <c r="LYU23" s="565"/>
      <c r="LYW23" s="426"/>
      <c r="LYY23" s="565"/>
      <c r="LZA23" s="426"/>
      <c r="LZC23" s="565"/>
      <c r="LZE23" s="426"/>
      <c r="LZG23" s="565"/>
      <c r="LZI23" s="426"/>
      <c r="LZK23" s="565"/>
      <c r="LZM23" s="426"/>
      <c r="LZO23" s="565"/>
      <c r="LZQ23" s="426"/>
      <c r="LZS23" s="565"/>
      <c r="LZU23" s="426"/>
      <c r="LZW23" s="565"/>
      <c r="LZY23" s="426"/>
      <c r="MAA23" s="565"/>
      <c r="MAC23" s="426"/>
      <c r="MAE23" s="565"/>
      <c r="MAG23" s="426"/>
      <c r="MAI23" s="565"/>
      <c r="MAK23" s="426"/>
      <c r="MAM23" s="565"/>
      <c r="MAO23" s="426"/>
      <c r="MAQ23" s="565"/>
      <c r="MAS23" s="426"/>
      <c r="MAU23" s="565"/>
      <c r="MAW23" s="426"/>
      <c r="MAY23" s="565"/>
      <c r="MBA23" s="426"/>
      <c r="MBC23" s="565"/>
      <c r="MBE23" s="426"/>
      <c r="MBG23" s="565"/>
      <c r="MBI23" s="426"/>
      <c r="MBK23" s="565"/>
      <c r="MBM23" s="426"/>
      <c r="MBO23" s="565"/>
      <c r="MBQ23" s="426"/>
      <c r="MBS23" s="565"/>
      <c r="MBU23" s="426"/>
      <c r="MBW23" s="565"/>
      <c r="MBY23" s="426"/>
      <c r="MCA23" s="565"/>
      <c r="MCC23" s="426"/>
      <c r="MCE23" s="565"/>
      <c r="MCG23" s="426"/>
      <c r="MCI23" s="565"/>
      <c r="MCK23" s="426"/>
      <c r="MCM23" s="565"/>
      <c r="MCO23" s="426"/>
      <c r="MCQ23" s="565"/>
      <c r="MCS23" s="426"/>
      <c r="MCU23" s="565"/>
      <c r="MCW23" s="426"/>
      <c r="MCY23" s="565"/>
      <c r="MDA23" s="426"/>
      <c r="MDC23" s="565"/>
      <c r="MDE23" s="426"/>
      <c r="MDG23" s="565"/>
      <c r="MDI23" s="426"/>
      <c r="MDK23" s="565"/>
      <c r="MDM23" s="426"/>
      <c r="MDO23" s="565"/>
      <c r="MDQ23" s="426"/>
      <c r="MDS23" s="565"/>
      <c r="MDU23" s="426"/>
      <c r="MDW23" s="565"/>
      <c r="MDY23" s="426"/>
      <c r="MEA23" s="565"/>
      <c r="MEC23" s="426"/>
      <c r="MEE23" s="565"/>
      <c r="MEG23" s="426"/>
      <c r="MEI23" s="565"/>
      <c r="MEK23" s="426"/>
      <c r="MEM23" s="565"/>
      <c r="MEO23" s="426"/>
      <c r="MEQ23" s="565"/>
      <c r="MES23" s="426"/>
      <c r="MEU23" s="565"/>
      <c r="MEW23" s="426"/>
      <c r="MEY23" s="565"/>
      <c r="MFA23" s="426"/>
      <c r="MFC23" s="565"/>
      <c r="MFE23" s="426"/>
      <c r="MFG23" s="565"/>
      <c r="MFI23" s="426"/>
      <c r="MFK23" s="565"/>
      <c r="MFM23" s="426"/>
      <c r="MFO23" s="565"/>
      <c r="MFQ23" s="426"/>
      <c r="MFS23" s="565"/>
      <c r="MFU23" s="426"/>
      <c r="MFW23" s="565"/>
      <c r="MFY23" s="426"/>
      <c r="MGA23" s="565"/>
      <c r="MGC23" s="426"/>
      <c r="MGE23" s="565"/>
      <c r="MGG23" s="426"/>
      <c r="MGI23" s="565"/>
      <c r="MGK23" s="426"/>
      <c r="MGM23" s="565"/>
      <c r="MGO23" s="426"/>
      <c r="MGQ23" s="565"/>
      <c r="MGS23" s="426"/>
      <c r="MGU23" s="565"/>
      <c r="MGW23" s="426"/>
      <c r="MGY23" s="565"/>
      <c r="MHA23" s="426"/>
      <c r="MHC23" s="565"/>
      <c r="MHE23" s="426"/>
      <c r="MHG23" s="565"/>
      <c r="MHI23" s="426"/>
      <c r="MHK23" s="565"/>
      <c r="MHM23" s="426"/>
      <c r="MHO23" s="565"/>
      <c r="MHQ23" s="426"/>
      <c r="MHS23" s="565"/>
      <c r="MHU23" s="426"/>
      <c r="MHW23" s="565"/>
      <c r="MHY23" s="426"/>
      <c r="MIA23" s="565"/>
      <c r="MIC23" s="426"/>
      <c r="MIE23" s="565"/>
      <c r="MIG23" s="426"/>
      <c r="MII23" s="565"/>
      <c r="MIK23" s="426"/>
      <c r="MIM23" s="565"/>
      <c r="MIO23" s="426"/>
      <c r="MIQ23" s="565"/>
      <c r="MIS23" s="426"/>
      <c r="MIU23" s="565"/>
      <c r="MIW23" s="426"/>
      <c r="MIY23" s="565"/>
      <c r="MJA23" s="426"/>
      <c r="MJC23" s="565"/>
      <c r="MJE23" s="426"/>
      <c r="MJG23" s="565"/>
      <c r="MJI23" s="426"/>
      <c r="MJK23" s="565"/>
      <c r="MJM23" s="426"/>
      <c r="MJO23" s="565"/>
      <c r="MJQ23" s="426"/>
      <c r="MJS23" s="565"/>
      <c r="MJU23" s="426"/>
      <c r="MJW23" s="565"/>
      <c r="MJY23" s="426"/>
      <c r="MKA23" s="565"/>
      <c r="MKC23" s="426"/>
      <c r="MKE23" s="565"/>
      <c r="MKG23" s="426"/>
      <c r="MKI23" s="565"/>
      <c r="MKK23" s="426"/>
      <c r="MKM23" s="565"/>
      <c r="MKO23" s="426"/>
      <c r="MKQ23" s="565"/>
      <c r="MKS23" s="426"/>
      <c r="MKU23" s="565"/>
      <c r="MKW23" s="426"/>
      <c r="MKY23" s="565"/>
      <c r="MLA23" s="426"/>
      <c r="MLC23" s="565"/>
      <c r="MLE23" s="426"/>
      <c r="MLG23" s="565"/>
      <c r="MLI23" s="426"/>
      <c r="MLK23" s="565"/>
      <c r="MLM23" s="426"/>
      <c r="MLO23" s="565"/>
      <c r="MLQ23" s="426"/>
      <c r="MLS23" s="565"/>
      <c r="MLU23" s="426"/>
      <c r="MLW23" s="565"/>
      <c r="MLY23" s="426"/>
      <c r="MMA23" s="565"/>
      <c r="MMC23" s="426"/>
      <c r="MME23" s="565"/>
      <c r="MMG23" s="426"/>
      <c r="MMI23" s="565"/>
      <c r="MMK23" s="426"/>
      <c r="MMM23" s="565"/>
      <c r="MMO23" s="426"/>
      <c r="MMQ23" s="565"/>
      <c r="MMS23" s="426"/>
      <c r="MMU23" s="565"/>
      <c r="MMW23" s="426"/>
      <c r="MMY23" s="565"/>
      <c r="MNA23" s="426"/>
      <c r="MNC23" s="565"/>
      <c r="MNE23" s="426"/>
      <c r="MNG23" s="565"/>
      <c r="MNI23" s="426"/>
      <c r="MNK23" s="565"/>
      <c r="MNM23" s="426"/>
      <c r="MNO23" s="565"/>
      <c r="MNQ23" s="426"/>
      <c r="MNS23" s="565"/>
      <c r="MNU23" s="426"/>
      <c r="MNW23" s="565"/>
      <c r="MNY23" s="426"/>
      <c r="MOA23" s="565"/>
      <c r="MOC23" s="426"/>
      <c r="MOE23" s="565"/>
      <c r="MOG23" s="426"/>
      <c r="MOI23" s="565"/>
      <c r="MOK23" s="426"/>
      <c r="MOM23" s="565"/>
      <c r="MOO23" s="426"/>
      <c r="MOQ23" s="565"/>
      <c r="MOS23" s="426"/>
      <c r="MOU23" s="565"/>
      <c r="MOW23" s="426"/>
      <c r="MOY23" s="565"/>
      <c r="MPA23" s="426"/>
      <c r="MPC23" s="565"/>
      <c r="MPE23" s="426"/>
      <c r="MPG23" s="565"/>
      <c r="MPI23" s="426"/>
      <c r="MPK23" s="565"/>
      <c r="MPM23" s="426"/>
      <c r="MPO23" s="565"/>
      <c r="MPQ23" s="426"/>
      <c r="MPS23" s="565"/>
      <c r="MPU23" s="426"/>
      <c r="MPW23" s="565"/>
      <c r="MPY23" s="426"/>
      <c r="MQA23" s="565"/>
      <c r="MQC23" s="426"/>
      <c r="MQE23" s="565"/>
      <c r="MQG23" s="426"/>
      <c r="MQI23" s="565"/>
      <c r="MQK23" s="426"/>
      <c r="MQM23" s="565"/>
      <c r="MQO23" s="426"/>
      <c r="MQQ23" s="565"/>
      <c r="MQS23" s="426"/>
      <c r="MQU23" s="565"/>
      <c r="MQW23" s="426"/>
      <c r="MQY23" s="565"/>
      <c r="MRA23" s="426"/>
      <c r="MRC23" s="565"/>
      <c r="MRE23" s="426"/>
      <c r="MRG23" s="565"/>
      <c r="MRI23" s="426"/>
      <c r="MRK23" s="565"/>
      <c r="MRM23" s="426"/>
      <c r="MRO23" s="565"/>
      <c r="MRQ23" s="426"/>
      <c r="MRS23" s="565"/>
      <c r="MRU23" s="426"/>
      <c r="MRW23" s="565"/>
      <c r="MRY23" s="426"/>
      <c r="MSA23" s="565"/>
      <c r="MSC23" s="426"/>
      <c r="MSE23" s="565"/>
      <c r="MSG23" s="426"/>
      <c r="MSI23" s="565"/>
      <c r="MSK23" s="426"/>
      <c r="MSM23" s="565"/>
      <c r="MSO23" s="426"/>
      <c r="MSQ23" s="565"/>
      <c r="MSS23" s="426"/>
      <c r="MSU23" s="565"/>
      <c r="MSW23" s="426"/>
      <c r="MSY23" s="565"/>
      <c r="MTA23" s="426"/>
      <c r="MTC23" s="565"/>
      <c r="MTE23" s="426"/>
      <c r="MTG23" s="565"/>
      <c r="MTI23" s="426"/>
      <c r="MTK23" s="565"/>
      <c r="MTM23" s="426"/>
      <c r="MTO23" s="565"/>
      <c r="MTQ23" s="426"/>
      <c r="MTS23" s="565"/>
      <c r="MTU23" s="426"/>
      <c r="MTW23" s="565"/>
      <c r="MTY23" s="426"/>
      <c r="MUA23" s="565"/>
      <c r="MUC23" s="426"/>
      <c r="MUE23" s="565"/>
      <c r="MUG23" s="426"/>
      <c r="MUI23" s="565"/>
      <c r="MUK23" s="426"/>
      <c r="MUM23" s="565"/>
      <c r="MUO23" s="426"/>
      <c r="MUQ23" s="565"/>
      <c r="MUS23" s="426"/>
      <c r="MUU23" s="565"/>
      <c r="MUW23" s="426"/>
      <c r="MUY23" s="565"/>
      <c r="MVA23" s="426"/>
      <c r="MVC23" s="565"/>
      <c r="MVE23" s="426"/>
      <c r="MVG23" s="565"/>
      <c r="MVI23" s="426"/>
      <c r="MVK23" s="565"/>
      <c r="MVM23" s="426"/>
      <c r="MVO23" s="565"/>
      <c r="MVQ23" s="426"/>
      <c r="MVS23" s="565"/>
      <c r="MVU23" s="426"/>
      <c r="MVW23" s="565"/>
      <c r="MVY23" s="426"/>
      <c r="MWA23" s="565"/>
      <c r="MWC23" s="426"/>
      <c r="MWE23" s="565"/>
      <c r="MWG23" s="426"/>
      <c r="MWI23" s="565"/>
      <c r="MWK23" s="426"/>
      <c r="MWM23" s="565"/>
      <c r="MWO23" s="426"/>
      <c r="MWQ23" s="565"/>
      <c r="MWS23" s="426"/>
      <c r="MWU23" s="565"/>
      <c r="MWW23" s="426"/>
      <c r="MWY23" s="565"/>
      <c r="MXA23" s="426"/>
      <c r="MXC23" s="565"/>
      <c r="MXE23" s="426"/>
      <c r="MXG23" s="565"/>
      <c r="MXI23" s="426"/>
      <c r="MXK23" s="565"/>
      <c r="MXM23" s="426"/>
      <c r="MXO23" s="565"/>
      <c r="MXQ23" s="426"/>
      <c r="MXS23" s="565"/>
      <c r="MXU23" s="426"/>
      <c r="MXW23" s="565"/>
      <c r="MXY23" s="426"/>
      <c r="MYA23" s="565"/>
      <c r="MYC23" s="426"/>
      <c r="MYE23" s="565"/>
      <c r="MYG23" s="426"/>
      <c r="MYI23" s="565"/>
      <c r="MYK23" s="426"/>
      <c r="MYM23" s="565"/>
      <c r="MYO23" s="426"/>
      <c r="MYQ23" s="565"/>
      <c r="MYS23" s="426"/>
      <c r="MYU23" s="565"/>
      <c r="MYW23" s="426"/>
      <c r="MYY23" s="565"/>
      <c r="MZA23" s="426"/>
      <c r="MZC23" s="565"/>
      <c r="MZE23" s="426"/>
      <c r="MZG23" s="565"/>
      <c r="MZI23" s="426"/>
      <c r="MZK23" s="565"/>
      <c r="MZM23" s="426"/>
      <c r="MZO23" s="565"/>
      <c r="MZQ23" s="426"/>
      <c r="MZS23" s="565"/>
      <c r="MZU23" s="426"/>
      <c r="MZW23" s="565"/>
      <c r="MZY23" s="426"/>
      <c r="NAA23" s="565"/>
      <c r="NAC23" s="426"/>
      <c r="NAE23" s="565"/>
      <c r="NAG23" s="426"/>
      <c r="NAI23" s="565"/>
      <c r="NAK23" s="426"/>
      <c r="NAM23" s="565"/>
      <c r="NAO23" s="426"/>
      <c r="NAQ23" s="565"/>
      <c r="NAS23" s="426"/>
      <c r="NAU23" s="565"/>
      <c r="NAW23" s="426"/>
      <c r="NAY23" s="565"/>
      <c r="NBA23" s="426"/>
      <c r="NBC23" s="565"/>
      <c r="NBE23" s="426"/>
      <c r="NBG23" s="565"/>
      <c r="NBI23" s="426"/>
      <c r="NBK23" s="565"/>
      <c r="NBM23" s="426"/>
      <c r="NBO23" s="565"/>
      <c r="NBQ23" s="426"/>
      <c r="NBS23" s="565"/>
      <c r="NBU23" s="426"/>
      <c r="NBW23" s="565"/>
      <c r="NBY23" s="426"/>
      <c r="NCA23" s="565"/>
      <c r="NCC23" s="426"/>
      <c r="NCE23" s="565"/>
      <c r="NCG23" s="426"/>
      <c r="NCI23" s="565"/>
      <c r="NCK23" s="426"/>
      <c r="NCM23" s="565"/>
      <c r="NCO23" s="426"/>
      <c r="NCQ23" s="565"/>
      <c r="NCS23" s="426"/>
      <c r="NCU23" s="565"/>
      <c r="NCW23" s="426"/>
      <c r="NCY23" s="565"/>
      <c r="NDA23" s="426"/>
      <c r="NDC23" s="565"/>
      <c r="NDE23" s="426"/>
      <c r="NDG23" s="565"/>
      <c r="NDI23" s="426"/>
      <c r="NDK23" s="565"/>
      <c r="NDM23" s="426"/>
      <c r="NDO23" s="565"/>
      <c r="NDQ23" s="426"/>
      <c r="NDS23" s="565"/>
      <c r="NDU23" s="426"/>
      <c r="NDW23" s="565"/>
      <c r="NDY23" s="426"/>
      <c r="NEA23" s="565"/>
      <c r="NEC23" s="426"/>
      <c r="NEE23" s="565"/>
      <c r="NEG23" s="426"/>
      <c r="NEI23" s="565"/>
      <c r="NEK23" s="426"/>
      <c r="NEM23" s="565"/>
      <c r="NEO23" s="426"/>
      <c r="NEQ23" s="565"/>
      <c r="NES23" s="426"/>
      <c r="NEU23" s="565"/>
      <c r="NEW23" s="426"/>
      <c r="NEY23" s="565"/>
      <c r="NFA23" s="426"/>
      <c r="NFC23" s="565"/>
      <c r="NFE23" s="426"/>
      <c r="NFG23" s="565"/>
      <c r="NFI23" s="426"/>
      <c r="NFK23" s="565"/>
      <c r="NFM23" s="426"/>
      <c r="NFO23" s="565"/>
      <c r="NFQ23" s="426"/>
      <c r="NFS23" s="565"/>
      <c r="NFU23" s="426"/>
      <c r="NFW23" s="565"/>
      <c r="NFY23" s="426"/>
      <c r="NGA23" s="565"/>
      <c r="NGC23" s="426"/>
      <c r="NGE23" s="565"/>
      <c r="NGG23" s="426"/>
      <c r="NGI23" s="565"/>
      <c r="NGK23" s="426"/>
      <c r="NGM23" s="565"/>
      <c r="NGO23" s="426"/>
      <c r="NGQ23" s="565"/>
      <c r="NGS23" s="426"/>
      <c r="NGU23" s="565"/>
      <c r="NGW23" s="426"/>
      <c r="NGY23" s="565"/>
      <c r="NHA23" s="426"/>
      <c r="NHC23" s="565"/>
      <c r="NHE23" s="426"/>
      <c r="NHG23" s="565"/>
      <c r="NHI23" s="426"/>
      <c r="NHK23" s="565"/>
      <c r="NHM23" s="426"/>
      <c r="NHO23" s="565"/>
      <c r="NHQ23" s="426"/>
      <c r="NHS23" s="565"/>
      <c r="NHU23" s="426"/>
      <c r="NHW23" s="565"/>
      <c r="NHY23" s="426"/>
      <c r="NIA23" s="565"/>
      <c r="NIC23" s="426"/>
      <c r="NIE23" s="565"/>
      <c r="NIG23" s="426"/>
      <c r="NII23" s="565"/>
      <c r="NIK23" s="426"/>
      <c r="NIM23" s="565"/>
      <c r="NIO23" s="426"/>
      <c r="NIQ23" s="565"/>
      <c r="NIS23" s="426"/>
      <c r="NIU23" s="565"/>
      <c r="NIW23" s="426"/>
      <c r="NIY23" s="565"/>
      <c r="NJA23" s="426"/>
      <c r="NJC23" s="565"/>
      <c r="NJE23" s="426"/>
      <c r="NJG23" s="565"/>
      <c r="NJI23" s="426"/>
      <c r="NJK23" s="565"/>
      <c r="NJM23" s="426"/>
      <c r="NJO23" s="565"/>
      <c r="NJQ23" s="426"/>
      <c r="NJS23" s="565"/>
      <c r="NJU23" s="426"/>
      <c r="NJW23" s="565"/>
      <c r="NJY23" s="426"/>
      <c r="NKA23" s="565"/>
      <c r="NKC23" s="426"/>
      <c r="NKE23" s="565"/>
      <c r="NKG23" s="426"/>
      <c r="NKI23" s="565"/>
      <c r="NKK23" s="426"/>
      <c r="NKM23" s="565"/>
      <c r="NKO23" s="426"/>
      <c r="NKQ23" s="565"/>
      <c r="NKS23" s="426"/>
      <c r="NKU23" s="565"/>
      <c r="NKW23" s="426"/>
      <c r="NKY23" s="565"/>
      <c r="NLA23" s="426"/>
      <c r="NLC23" s="565"/>
      <c r="NLE23" s="426"/>
      <c r="NLG23" s="565"/>
      <c r="NLI23" s="426"/>
      <c r="NLK23" s="565"/>
      <c r="NLM23" s="426"/>
      <c r="NLO23" s="565"/>
      <c r="NLQ23" s="426"/>
      <c r="NLS23" s="565"/>
      <c r="NLU23" s="426"/>
      <c r="NLW23" s="565"/>
      <c r="NLY23" s="426"/>
      <c r="NMA23" s="565"/>
      <c r="NMC23" s="426"/>
      <c r="NME23" s="565"/>
      <c r="NMG23" s="426"/>
      <c r="NMI23" s="565"/>
      <c r="NMK23" s="426"/>
      <c r="NMM23" s="565"/>
      <c r="NMO23" s="426"/>
      <c r="NMQ23" s="565"/>
      <c r="NMS23" s="426"/>
      <c r="NMU23" s="565"/>
      <c r="NMW23" s="426"/>
      <c r="NMY23" s="565"/>
      <c r="NNA23" s="426"/>
      <c r="NNC23" s="565"/>
      <c r="NNE23" s="426"/>
      <c r="NNG23" s="565"/>
      <c r="NNI23" s="426"/>
      <c r="NNK23" s="565"/>
      <c r="NNM23" s="426"/>
      <c r="NNO23" s="565"/>
      <c r="NNQ23" s="426"/>
      <c r="NNS23" s="565"/>
      <c r="NNU23" s="426"/>
      <c r="NNW23" s="565"/>
      <c r="NNY23" s="426"/>
      <c r="NOA23" s="565"/>
      <c r="NOC23" s="426"/>
      <c r="NOE23" s="565"/>
      <c r="NOG23" s="426"/>
      <c r="NOI23" s="565"/>
      <c r="NOK23" s="426"/>
      <c r="NOM23" s="565"/>
      <c r="NOO23" s="426"/>
      <c r="NOQ23" s="565"/>
      <c r="NOS23" s="426"/>
      <c r="NOU23" s="565"/>
      <c r="NOW23" s="426"/>
      <c r="NOY23" s="565"/>
      <c r="NPA23" s="426"/>
      <c r="NPC23" s="565"/>
      <c r="NPE23" s="426"/>
      <c r="NPG23" s="565"/>
      <c r="NPI23" s="426"/>
      <c r="NPK23" s="565"/>
      <c r="NPM23" s="426"/>
      <c r="NPO23" s="565"/>
      <c r="NPQ23" s="426"/>
      <c r="NPS23" s="565"/>
      <c r="NPU23" s="426"/>
      <c r="NPW23" s="565"/>
      <c r="NPY23" s="426"/>
      <c r="NQA23" s="565"/>
      <c r="NQC23" s="426"/>
      <c r="NQE23" s="565"/>
      <c r="NQG23" s="426"/>
      <c r="NQI23" s="565"/>
      <c r="NQK23" s="426"/>
      <c r="NQM23" s="565"/>
      <c r="NQO23" s="426"/>
      <c r="NQQ23" s="565"/>
      <c r="NQS23" s="426"/>
      <c r="NQU23" s="565"/>
      <c r="NQW23" s="426"/>
      <c r="NQY23" s="565"/>
      <c r="NRA23" s="426"/>
      <c r="NRC23" s="565"/>
      <c r="NRE23" s="426"/>
      <c r="NRG23" s="565"/>
      <c r="NRI23" s="426"/>
      <c r="NRK23" s="565"/>
      <c r="NRM23" s="426"/>
      <c r="NRO23" s="565"/>
      <c r="NRQ23" s="426"/>
      <c r="NRS23" s="565"/>
      <c r="NRU23" s="426"/>
      <c r="NRW23" s="565"/>
      <c r="NRY23" s="426"/>
      <c r="NSA23" s="565"/>
      <c r="NSC23" s="426"/>
      <c r="NSE23" s="565"/>
      <c r="NSG23" s="426"/>
      <c r="NSI23" s="565"/>
      <c r="NSK23" s="426"/>
      <c r="NSM23" s="565"/>
      <c r="NSO23" s="426"/>
      <c r="NSQ23" s="565"/>
      <c r="NSS23" s="426"/>
      <c r="NSU23" s="565"/>
      <c r="NSW23" s="426"/>
      <c r="NSY23" s="565"/>
      <c r="NTA23" s="426"/>
      <c r="NTC23" s="565"/>
      <c r="NTE23" s="426"/>
      <c r="NTG23" s="565"/>
      <c r="NTI23" s="426"/>
      <c r="NTK23" s="565"/>
      <c r="NTM23" s="426"/>
      <c r="NTO23" s="565"/>
      <c r="NTQ23" s="426"/>
      <c r="NTS23" s="565"/>
      <c r="NTU23" s="426"/>
      <c r="NTW23" s="565"/>
      <c r="NTY23" s="426"/>
      <c r="NUA23" s="565"/>
      <c r="NUC23" s="426"/>
      <c r="NUE23" s="565"/>
      <c r="NUG23" s="426"/>
      <c r="NUI23" s="565"/>
      <c r="NUK23" s="426"/>
      <c r="NUM23" s="565"/>
      <c r="NUO23" s="426"/>
      <c r="NUQ23" s="565"/>
      <c r="NUS23" s="426"/>
      <c r="NUU23" s="565"/>
      <c r="NUW23" s="426"/>
      <c r="NUY23" s="565"/>
      <c r="NVA23" s="426"/>
      <c r="NVC23" s="565"/>
      <c r="NVE23" s="426"/>
      <c r="NVG23" s="565"/>
      <c r="NVI23" s="426"/>
      <c r="NVK23" s="565"/>
      <c r="NVM23" s="426"/>
      <c r="NVO23" s="565"/>
      <c r="NVQ23" s="426"/>
      <c r="NVS23" s="565"/>
      <c r="NVU23" s="426"/>
      <c r="NVW23" s="565"/>
      <c r="NVY23" s="426"/>
      <c r="NWA23" s="565"/>
      <c r="NWC23" s="426"/>
      <c r="NWE23" s="565"/>
      <c r="NWG23" s="426"/>
      <c r="NWI23" s="565"/>
      <c r="NWK23" s="426"/>
      <c r="NWM23" s="565"/>
      <c r="NWO23" s="426"/>
      <c r="NWQ23" s="565"/>
      <c r="NWS23" s="426"/>
      <c r="NWU23" s="565"/>
      <c r="NWW23" s="426"/>
      <c r="NWY23" s="565"/>
      <c r="NXA23" s="426"/>
      <c r="NXC23" s="565"/>
      <c r="NXE23" s="426"/>
      <c r="NXG23" s="565"/>
      <c r="NXI23" s="426"/>
      <c r="NXK23" s="565"/>
      <c r="NXM23" s="426"/>
      <c r="NXO23" s="565"/>
      <c r="NXQ23" s="426"/>
      <c r="NXS23" s="565"/>
      <c r="NXU23" s="426"/>
      <c r="NXW23" s="565"/>
      <c r="NXY23" s="426"/>
      <c r="NYA23" s="565"/>
      <c r="NYC23" s="426"/>
      <c r="NYE23" s="565"/>
      <c r="NYG23" s="426"/>
      <c r="NYI23" s="565"/>
      <c r="NYK23" s="426"/>
      <c r="NYM23" s="565"/>
      <c r="NYO23" s="426"/>
      <c r="NYQ23" s="565"/>
      <c r="NYS23" s="426"/>
      <c r="NYU23" s="565"/>
      <c r="NYW23" s="426"/>
      <c r="NYY23" s="565"/>
      <c r="NZA23" s="426"/>
      <c r="NZC23" s="565"/>
      <c r="NZE23" s="426"/>
      <c r="NZG23" s="565"/>
      <c r="NZI23" s="426"/>
      <c r="NZK23" s="565"/>
      <c r="NZM23" s="426"/>
      <c r="NZO23" s="565"/>
      <c r="NZQ23" s="426"/>
      <c r="NZS23" s="565"/>
      <c r="NZU23" s="426"/>
      <c r="NZW23" s="565"/>
      <c r="NZY23" s="426"/>
      <c r="OAA23" s="565"/>
      <c r="OAC23" s="426"/>
      <c r="OAE23" s="565"/>
      <c r="OAG23" s="426"/>
      <c r="OAI23" s="565"/>
      <c r="OAK23" s="426"/>
      <c r="OAM23" s="565"/>
      <c r="OAO23" s="426"/>
      <c r="OAQ23" s="565"/>
      <c r="OAS23" s="426"/>
      <c r="OAU23" s="565"/>
      <c r="OAW23" s="426"/>
      <c r="OAY23" s="565"/>
      <c r="OBA23" s="426"/>
      <c r="OBC23" s="565"/>
      <c r="OBE23" s="426"/>
      <c r="OBG23" s="565"/>
      <c r="OBI23" s="426"/>
      <c r="OBK23" s="565"/>
      <c r="OBM23" s="426"/>
      <c r="OBO23" s="565"/>
      <c r="OBQ23" s="426"/>
      <c r="OBS23" s="565"/>
      <c r="OBU23" s="426"/>
      <c r="OBW23" s="565"/>
      <c r="OBY23" s="426"/>
      <c r="OCA23" s="565"/>
      <c r="OCC23" s="426"/>
      <c r="OCE23" s="565"/>
      <c r="OCG23" s="426"/>
      <c r="OCI23" s="565"/>
      <c r="OCK23" s="426"/>
      <c r="OCM23" s="565"/>
      <c r="OCO23" s="426"/>
      <c r="OCQ23" s="565"/>
      <c r="OCS23" s="426"/>
      <c r="OCU23" s="565"/>
      <c r="OCW23" s="426"/>
      <c r="OCY23" s="565"/>
      <c r="ODA23" s="426"/>
      <c r="ODC23" s="565"/>
      <c r="ODE23" s="426"/>
      <c r="ODG23" s="565"/>
      <c r="ODI23" s="426"/>
      <c r="ODK23" s="565"/>
      <c r="ODM23" s="426"/>
      <c r="ODO23" s="565"/>
      <c r="ODQ23" s="426"/>
      <c r="ODS23" s="565"/>
      <c r="ODU23" s="426"/>
      <c r="ODW23" s="565"/>
      <c r="ODY23" s="426"/>
      <c r="OEA23" s="565"/>
      <c r="OEC23" s="426"/>
      <c r="OEE23" s="565"/>
      <c r="OEG23" s="426"/>
      <c r="OEI23" s="565"/>
      <c r="OEK23" s="426"/>
      <c r="OEM23" s="565"/>
      <c r="OEO23" s="426"/>
      <c r="OEQ23" s="565"/>
      <c r="OES23" s="426"/>
      <c r="OEU23" s="565"/>
      <c r="OEW23" s="426"/>
      <c r="OEY23" s="565"/>
      <c r="OFA23" s="426"/>
      <c r="OFC23" s="565"/>
      <c r="OFE23" s="426"/>
      <c r="OFG23" s="565"/>
      <c r="OFI23" s="426"/>
      <c r="OFK23" s="565"/>
      <c r="OFM23" s="426"/>
      <c r="OFO23" s="565"/>
      <c r="OFQ23" s="426"/>
      <c r="OFS23" s="565"/>
      <c r="OFU23" s="426"/>
      <c r="OFW23" s="565"/>
      <c r="OFY23" s="426"/>
      <c r="OGA23" s="565"/>
      <c r="OGC23" s="426"/>
      <c r="OGE23" s="565"/>
      <c r="OGG23" s="426"/>
      <c r="OGI23" s="565"/>
      <c r="OGK23" s="426"/>
      <c r="OGM23" s="565"/>
      <c r="OGO23" s="426"/>
      <c r="OGQ23" s="565"/>
      <c r="OGS23" s="426"/>
      <c r="OGU23" s="565"/>
      <c r="OGW23" s="426"/>
      <c r="OGY23" s="565"/>
      <c r="OHA23" s="426"/>
      <c r="OHC23" s="565"/>
      <c r="OHE23" s="426"/>
      <c r="OHG23" s="565"/>
      <c r="OHI23" s="426"/>
      <c r="OHK23" s="565"/>
      <c r="OHM23" s="426"/>
      <c r="OHO23" s="565"/>
      <c r="OHQ23" s="426"/>
      <c r="OHS23" s="565"/>
      <c r="OHU23" s="426"/>
      <c r="OHW23" s="565"/>
      <c r="OHY23" s="426"/>
      <c r="OIA23" s="565"/>
      <c r="OIC23" s="426"/>
      <c r="OIE23" s="565"/>
      <c r="OIG23" s="426"/>
      <c r="OII23" s="565"/>
      <c r="OIK23" s="426"/>
      <c r="OIM23" s="565"/>
      <c r="OIO23" s="426"/>
      <c r="OIQ23" s="565"/>
      <c r="OIS23" s="426"/>
      <c r="OIU23" s="565"/>
      <c r="OIW23" s="426"/>
      <c r="OIY23" s="565"/>
      <c r="OJA23" s="426"/>
      <c r="OJC23" s="565"/>
      <c r="OJE23" s="426"/>
      <c r="OJG23" s="565"/>
      <c r="OJI23" s="426"/>
      <c r="OJK23" s="565"/>
      <c r="OJM23" s="426"/>
      <c r="OJO23" s="565"/>
      <c r="OJQ23" s="426"/>
      <c r="OJS23" s="565"/>
      <c r="OJU23" s="426"/>
      <c r="OJW23" s="565"/>
      <c r="OJY23" s="426"/>
      <c r="OKA23" s="565"/>
      <c r="OKC23" s="426"/>
      <c r="OKE23" s="565"/>
      <c r="OKG23" s="426"/>
      <c r="OKI23" s="565"/>
      <c r="OKK23" s="426"/>
      <c r="OKM23" s="565"/>
      <c r="OKO23" s="426"/>
      <c r="OKQ23" s="565"/>
      <c r="OKS23" s="426"/>
      <c r="OKU23" s="565"/>
      <c r="OKW23" s="426"/>
      <c r="OKY23" s="565"/>
      <c r="OLA23" s="426"/>
      <c r="OLC23" s="565"/>
      <c r="OLE23" s="426"/>
      <c r="OLG23" s="565"/>
      <c r="OLI23" s="426"/>
      <c r="OLK23" s="565"/>
      <c r="OLM23" s="426"/>
      <c r="OLO23" s="565"/>
      <c r="OLQ23" s="426"/>
      <c r="OLS23" s="565"/>
      <c r="OLU23" s="426"/>
      <c r="OLW23" s="565"/>
      <c r="OLY23" s="426"/>
      <c r="OMA23" s="565"/>
      <c r="OMC23" s="426"/>
      <c r="OME23" s="565"/>
      <c r="OMG23" s="426"/>
      <c r="OMI23" s="565"/>
      <c r="OMK23" s="426"/>
      <c r="OMM23" s="565"/>
      <c r="OMO23" s="426"/>
      <c r="OMQ23" s="565"/>
      <c r="OMS23" s="426"/>
      <c r="OMU23" s="565"/>
      <c r="OMW23" s="426"/>
      <c r="OMY23" s="565"/>
      <c r="ONA23" s="426"/>
      <c r="ONC23" s="565"/>
      <c r="ONE23" s="426"/>
      <c r="ONG23" s="565"/>
      <c r="ONI23" s="426"/>
      <c r="ONK23" s="565"/>
      <c r="ONM23" s="426"/>
      <c r="ONO23" s="565"/>
      <c r="ONQ23" s="426"/>
      <c r="ONS23" s="565"/>
      <c r="ONU23" s="426"/>
      <c r="ONW23" s="565"/>
      <c r="ONY23" s="426"/>
      <c r="OOA23" s="565"/>
      <c r="OOC23" s="426"/>
      <c r="OOE23" s="565"/>
      <c r="OOG23" s="426"/>
      <c r="OOI23" s="565"/>
      <c r="OOK23" s="426"/>
      <c r="OOM23" s="565"/>
      <c r="OOO23" s="426"/>
      <c r="OOQ23" s="565"/>
      <c r="OOS23" s="426"/>
      <c r="OOU23" s="565"/>
      <c r="OOW23" s="426"/>
      <c r="OOY23" s="565"/>
      <c r="OPA23" s="426"/>
      <c r="OPC23" s="565"/>
      <c r="OPE23" s="426"/>
      <c r="OPG23" s="565"/>
      <c r="OPI23" s="426"/>
      <c r="OPK23" s="565"/>
      <c r="OPM23" s="426"/>
      <c r="OPO23" s="565"/>
      <c r="OPQ23" s="426"/>
      <c r="OPS23" s="565"/>
      <c r="OPU23" s="426"/>
      <c r="OPW23" s="565"/>
      <c r="OPY23" s="426"/>
      <c r="OQA23" s="565"/>
      <c r="OQC23" s="426"/>
      <c r="OQE23" s="565"/>
      <c r="OQG23" s="426"/>
      <c r="OQI23" s="565"/>
      <c r="OQK23" s="426"/>
      <c r="OQM23" s="565"/>
      <c r="OQO23" s="426"/>
      <c r="OQQ23" s="565"/>
      <c r="OQS23" s="426"/>
      <c r="OQU23" s="565"/>
      <c r="OQW23" s="426"/>
      <c r="OQY23" s="565"/>
      <c r="ORA23" s="426"/>
      <c r="ORC23" s="565"/>
      <c r="ORE23" s="426"/>
      <c r="ORG23" s="565"/>
      <c r="ORI23" s="426"/>
      <c r="ORK23" s="565"/>
      <c r="ORM23" s="426"/>
      <c r="ORO23" s="565"/>
      <c r="ORQ23" s="426"/>
      <c r="ORS23" s="565"/>
      <c r="ORU23" s="426"/>
      <c r="ORW23" s="565"/>
      <c r="ORY23" s="426"/>
      <c r="OSA23" s="565"/>
      <c r="OSC23" s="426"/>
      <c r="OSE23" s="565"/>
      <c r="OSG23" s="426"/>
      <c r="OSI23" s="565"/>
      <c r="OSK23" s="426"/>
      <c r="OSM23" s="565"/>
      <c r="OSO23" s="426"/>
      <c r="OSQ23" s="565"/>
      <c r="OSS23" s="426"/>
      <c r="OSU23" s="565"/>
      <c r="OSW23" s="426"/>
      <c r="OSY23" s="565"/>
      <c r="OTA23" s="426"/>
      <c r="OTC23" s="565"/>
      <c r="OTE23" s="426"/>
      <c r="OTG23" s="565"/>
      <c r="OTI23" s="426"/>
      <c r="OTK23" s="565"/>
      <c r="OTM23" s="426"/>
      <c r="OTO23" s="565"/>
      <c r="OTQ23" s="426"/>
      <c r="OTS23" s="565"/>
      <c r="OTU23" s="426"/>
      <c r="OTW23" s="565"/>
      <c r="OTY23" s="426"/>
      <c r="OUA23" s="565"/>
      <c r="OUC23" s="426"/>
      <c r="OUE23" s="565"/>
      <c r="OUG23" s="426"/>
      <c r="OUI23" s="565"/>
      <c r="OUK23" s="426"/>
      <c r="OUM23" s="565"/>
      <c r="OUO23" s="426"/>
      <c r="OUQ23" s="565"/>
      <c r="OUS23" s="426"/>
      <c r="OUU23" s="565"/>
      <c r="OUW23" s="426"/>
      <c r="OUY23" s="565"/>
      <c r="OVA23" s="426"/>
      <c r="OVC23" s="565"/>
      <c r="OVE23" s="426"/>
      <c r="OVG23" s="565"/>
      <c r="OVI23" s="426"/>
      <c r="OVK23" s="565"/>
      <c r="OVM23" s="426"/>
      <c r="OVO23" s="565"/>
      <c r="OVQ23" s="426"/>
      <c r="OVS23" s="565"/>
      <c r="OVU23" s="426"/>
      <c r="OVW23" s="565"/>
      <c r="OVY23" s="426"/>
      <c r="OWA23" s="565"/>
      <c r="OWC23" s="426"/>
      <c r="OWE23" s="565"/>
      <c r="OWG23" s="426"/>
      <c r="OWI23" s="565"/>
      <c r="OWK23" s="426"/>
      <c r="OWM23" s="565"/>
      <c r="OWO23" s="426"/>
      <c r="OWQ23" s="565"/>
      <c r="OWS23" s="426"/>
      <c r="OWU23" s="565"/>
      <c r="OWW23" s="426"/>
      <c r="OWY23" s="565"/>
      <c r="OXA23" s="426"/>
      <c r="OXC23" s="565"/>
      <c r="OXE23" s="426"/>
      <c r="OXG23" s="565"/>
      <c r="OXI23" s="426"/>
      <c r="OXK23" s="565"/>
      <c r="OXM23" s="426"/>
      <c r="OXO23" s="565"/>
      <c r="OXQ23" s="426"/>
      <c r="OXS23" s="565"/>
      <c r="OXU23" s="426"/>
      <c r="OXW23" s="565"/>
      <c r="OXY23" s="426"/>
      <c r="OYA23" s="565"/>
      <c r="OYC23" s="426"/>
      <c r="OYE23" s="565"/>
      <c r="OYG23" s="426"/>
      <c r="OYI23" s="565"/>
      <c r="OYK23" s="426"/>
      <c r="OYM23" s="565"/>
      <c r="OYO23" s="426"/>
      <c r="OYQ23" s="565"/>
      <c r="OYS23" s="426"/>
      <c r="OYU23" s="565"/>
      <c r="OYW23" s="426"/>
      <c r="OYY23" s="565"/>
      <c r="OZA23" s="426"/>
      <c r="OZC23" s="565"/>
      <c r="OZE23" s="426"/>
      <c r="OZG23" s="565"/>
      <c r="OZI23" s="426"/>
      <c r="OZK23" s="565"/>
      <c r="OZM23" s="426"/>
      <c r="OZO23" s="565"/>
      <c r="OZQ23" s="426"/>
      <c r="OZS23" s="565"/>
      <c r="OZU23" s="426"/>
      <c r="OZW23" s="565"/>
      <c r="OZY23" s="426"/>
      <c r="PAA23" s="565"/>
      <c r="PAC23" s="426"/>
      <c r="PAE23" s="565"/>
      <c r="PAG23" s="426"/>
      <c r="PAI23" s="565"/>
      <c r="PAK23" s="426"/>
      <c r="PAM23" s="565"/>
      <c r="PAO23" s="426"/>
      <c r="PAQ23" s="565"/>
      <c r="PAS23" s="426"/>
      <c r="PAU23" s="565"/>
      <c r="PAW23" s="426"/>
      <c r="PAY23" s="565"/>
      <c r="PBA23" s="426"/>
      <c r="PBC23" s="565"/>
      <c r="PBE23" s="426"/>
      <c r="PBG23" s="565"/>
      <c r="PBI23" s="426"/>
      <c r="PBK23" s="565"/>
      <c r="PBM23" s="426"/>
      <c r="PBO23" s="565"/>
      <c r="PBQ23" s="426"/>
      <c r="PBS23" s="565"/>
      <c r="PBU23" s="426"/>
      <c r="PBW23" s="565"/>
      <c r="PBY23" s="426"/>
      <c r="PCA23" s="565"/>
      <c r="PCC23" s="426"/>
      <c r="PCE23" s="565"/>
      <c r="PCG23" s="426"/>
      <c r="PCI23" s="565"/>
      <c r="PCK23" s="426"/>
      <c r="PCM23" s="565"/>
      <c r="PCO23" s="426"/>
      <c r="PCQ23" s="565"/>
      <c r="PCS23" s="426"/>
      <c r="PCU23" s="565"/>
      <c r="PCW23" s="426"/>
      <c r="PCY23" s="565"/>
      <c r="PDA23" s="426"/>
      <c r="PDC23" s="565"/>
      <c r="PDE23" s="426"/>
      <c r="PDG23" s="565"/>
      <c r="PDI23" s="426"/>
      <c r="PDK23" s="565"/>
      <c r="PDM23" s="426"/>
      <c r="PDO23" s="565"/>
      <c r="PDQ23" s="426"/>
      <c r="PDS23" s="565"/>
      <c r="PDU23" s="426"/>
      <c r="PDW23" s="565"/>
      <c r="PDY23" s="426"/>
      <c r="PEA23" s="565"/>
      <c r="PEC23" s="426"/>
      <c r="PEE23" s="565"/>
      <c r="PEG23" s="426"/>
      <c r="PEI23" s="565"/>
      <c r="PEK23" s="426"/>
      <c r="PEM23" s="565"/>
      <c r="PEO23" s="426"/>
      <c r="PEQ23" s="565"/>
      <c r="PES23" s="426"/>
      <c r="PEU23" s="565"/>
      <c r="PEW23" s="426"/>
      <c r="PEY23" s="565"/>
      <c r="PFA23" s="426"/>
      <c r="PFC23" s="565"/>
      <c r="PFE23" s="426"/>
      <c r="PFG23" s="565"/>
      <c r="PFI23" s="426"/>
      <c r="PFK23" s="565"/>
      <c r="PFM23" s="426"/>
      <c r="PFO23" s="565"/>
      <c r="PFQ23" s="426"/>
      <c r="PFS23" s="565"/>
      <c r="PFU23" s="426"/>
      <c r="PFW23" s="565"/>
      <c r="PFY23" s="426"/>
      <c r="PGA23" s="565"/>
      <c r="PGC23" s="426"/>
      <c r="PGE23" s="565"/>
      <c r="PGG23" s="426"/>
      <c r="PGI23" s="565"/>
      <c r="PGK23" s="426"/>
      <c r="PGM23" s="565"/>
      <c r="PGO23" s="426"/>
      <c r="PGQ23" s="565"/>
      <c r="PGS23" s="426"/>
      <c r="PGU23" s="565"/>
      <c r="PGW23" s="426"/>
      <c r="PGY23" s="565"/>
      <c r="PHA23" s="426"/>
      <c r="PHC23" s="565"/>
      <c r="PHE23" s="426"/>
      <c r="PHG23" s="565"/>
      <c r="PHI23" s="426"/>
      <c r="PHK23" s="565"/>
      <c r="PHM23" s="426"/>
      <c r="PHO23" s="565"/>
      <c r="PHQ23" s="426"/>
      <c r="PHS23" s="565"/>
      <c r="PHU23" s="426"/>
      <c r="PHW23" s="565"/>
      <c r="PHY23" s="426"/>
      <c r="PIA23" s="565"/>
      <c r="PIC23" s="426"/>
      <c r="PIE23" s="565"/>
      <c r="PIG23" s="426"/>
      <c r="PII23" s="565"/>
      <c r="PIK23" s="426"/>
      <c r="PIM23" s="565"/>
      <c r="PIO23" s="426"/>
      <c r="PIQ23" s="565"/>
      <c r="PIS23" s="426"/>
      <c r="PIU23" s="565"/>
      <c r="PIW23" s="426"/>
      <c r="PIY23" s="565"/>
      <c r="PJA23" s="426"/>
      <c r="PJC23" s="565"/>
      <c r="PJE23" s="426"/>
      <c r="PJG23" s="565"/>
      <c r="PJI23" s="426"/>
      <c r="PJK23" s="565"/>
      <c r="PJM23" s="426"/>
      <c r="PJO23" s="565"/>
      <c r="PJQ23" s="426"/>
      <c r="PJS23" s="565"/>
      <c r="PJU23" s="426"/>
      <c r="PJW23" s="565"/>
      <c r="PJY23" s="426"/>
      <c r="PKA23" s="565"/>
      <c r="PKC23" s="426"/>
      <c r="PKE23" s="565"/>
      <c r="PKG23" s="426"/>
      <c r="PKI23" s="565"/>
      <c r="PKK23" s="426"/>
      <c r="PKM23" s="565"/>
      <c r="PKO23" s="426"/>
      <c r="PKQ23" s="565"/>
      <c r="PKS23" s="426"/>
      <c r="PKU23" s="565"/>
      <c r="PKW23" s="426"/>
      <c r="PKY23" s="565"/>
      <c r="PLA23" s="426"/>
      <c r="PLC23" s="565"/>
      <c r="PLE23" s="426"/>
      <c r="PLG23" s="565"/>
      <c r="PLI23" s="426"/>
      <c r="PLK23" s="565"/>
      <c r="PLM23" s="426"/>
      <c r="PLO23" s="565"/>
      <c r="PLQ23" s="426"/>
      <c r="PLS23" s="565"/>
      <c r="PLU23" s="426"/>
      <c r="PLW23" s="565"/>
      <c r="PLY23" s="426"/>
      <c r="PMA23" s="565"/>
      <c r="PMC23" s="426"/>
      <c r="PME23" s="565"/>
      <c r="PMG23" s="426"/>
      <c r="PMI23" s="565"/>
      <c r="PMK23" s="426"/>
      <c r="PMM23" s="565"/>
      <c r="PMO23" s="426"/>
      <c r="PMQ23" s="565"/>
      <c r="PMS23" s="426"/>
      <c r="PMU23" s="565"/>
      <c r="PMW23" s="426"/>
      <c r="PMY23" s="565"/>
      <c r="PNA23" s="426"/>
      <c r="PNC23" s="565"/>
      <c r="PNE23" s="426"/>
      <c r="PNG23" s="565"/>
      <c r="PNI23" s="426"/>
      <c r="PNK23" s="565"/>
      <c r="PNM23" s="426"/>
      <c r="PNO23" s="565"/>
      <c r="PNQ23" s="426"/>
      <c r="PNS23" s="565"/>
      <c r="PNU23" s="426"/>
      <c r="PNW23" s="565"/>
      <c r="PNY23" s="426"/>
      <c r="POA23" s="565"/>
      <c r="POC23" s="426"/>
      <c r="POE23" s="565"/>
      <c r="POG23" s="426"/>
      <c r="POI23" s="565"/>
      <c r="POK23" s="426"/>
      <c r="POM23" s="565"/>
      <c r="POO23" s="426"/>
      <c r="POQ23" s="565"/>
      <c r="POS23" s="426"/>
      <c r="POU23" s="565"/>
      <c r="POW23" s="426"/>
      <c r="POY23" s="565"/>
      <c r="PPA23" s="426"/>
      <c r="PPC23" s="565"/>
      <c r="PPE23" s="426"/>
      <c r="PPG23" s="565"/>
      <c r="PPI23" s="426"/>
      <c r="PPK23" s="565"/>
      <c r="PPM23" s="426"/>
      <c r="PPO23" s="565"/>
      <c r="PPQ23" s="426"/>
      <c r="PPS23" s="565"/>
      <c r="PPU23" s="426"/>
      <c r="PPW23" s="565"/>
      <c r="PPY23" s="426"/>
      <c r="PQA23" s="565"/>
      <c r="PQC23" s="426"/>
      <c r="PQE23" s="565"/>
      <c r="PQG23" s="426"/>
      <c r="PQI23" s="565"/>
      <c r="PQK23" s="426"/>
      <c r="PQM23" s="565"/>
      <c r="PQO23" s="426"/>
      <c r="PQQ23" s="565"/>
      <c r="PQS23" s="426"/>
      <c r="PQU23" s="565"/>
      <c r="PQW23" s="426"/>
      <c r="PQY23" s="565"/>
      <c r="PRA23" s="426"/>
      <c r="PRC23" s="565"/>
      <c r="PRE23" s="426"/>
      <c r="PRG23" s="565"/>
      <c r="PRI23" s="426"/>
      <c r="PRK23" s="565"/>
      <c r="PRM23" s="426"/>
      <c r="PRO23" s="565"/>
      <c r="PRQ23" s="426"/>
      <c r="PRS23" s="565"/>
      <c r="PRU23" s="426"/>
      <c r="PRW23" s="565"/>
      <c r="PRY23" s="426"/>
      <c r="PSA23" s="565"/>
      <c r="PSC23" s="426"/>
      <c r="PSE23" s="565"/>
      <c r="PSG23" s="426"/>
      <c r="PSI23" s="565"/>
      <c r="PSK23" s="426"/>
      <c r="PSM23" s="565"/>
      <c r="PSO23" s="426"/>
      <c r="PSQ23" s="565"/>
      <c r="PSS23" s="426"/>
      <c r="PSU23" s="565"/>
      <c r="PSW23" s="426"/>
      <c r="PSY23" s="565"/>
      <c r="PTA23" s="426"/>
      <c r="PTC23" s="565"/>
      <c r="PTE23" s="426"/>
      <c r="PTG23" s="565"/>
      <c r="PTI23" s="426"/>
      <c r="PTK23" s="565"/>
      <c r="PTM23" s="426"/>
      <c r="PTO23" s="565"/>
      <c r="PTQ23" s="426"/>
      <c r="PTS23" s="565"/>
      <c r="PTU23" s="426"/>
      <c r="PTW23" s="565"/>
      <c r="PTY23" s="426"/>
      <c r="PUA23" s="565"/>
      <c r="PUC23" s="426"/>
      <c r="PUE23" s="565"/>
      <c r="PUG23" s="426"/>
      <c r="PUI23" s="565"/>
      <c r="PUK23" s="426"/>
      <c r="PUM23" s="565"/>
      <c r="PUO23" s="426"/>
      <c r="PUQ23" s="565"/>
      <c r="PUS23" s="426"/>
      <c r="PUU23" s="565"/>
      <c r="PUW23" s="426"/>
      <c r="PUY23" s="565"/>
      <c r="PVA23" s="426"/>
      <c r="PVC23" s="565"/>
      <c r="PVE23" s="426"/>
      <c r="PVG23" s="565"/>
      <c r="PVI23" s="426"/>
      <c r="PVK23" s="565"/>
      <c r="PVM23" s="426"/>
      <c r="PVO23" s="565"/>
      <c r="PVQ23" s="426"/>
      <c r="PVS23" s="565"/>
      <c r="PVU23" s="426"/>
      <c r="PVW23" s="565"/>
      <c r="PVY23" s="426"/>
      <c r="PWA23" s="565"/>
      <c r="PWC23" s="426"/>
      <c r="PWE23" s="565"/>
      <c r="PWG23" s="426"/>
      <c r="PWI23" s="565"/>
      <c r="PWK23" s="426"/>
      <c r="PWM23" s="565"/>
      <c r="PWO23" s="426"/>
      <c r="PWQ23" s="565"/>
      <c r="PWS23" s="426"/>
      <c r="PWU23" s="565"/>
      <c r="PWW23" s="426"/>
      <c r="PWY23" s="565"/>
      <c r="PXA23" s="426"/>
      <c r="PXC23" s="565"/>
      <c r="PXE23" s="426"/>
      <c r="PXG23" s="565"/>
      <c r="PXI23" s="426"/>
      <c r="PXK23" s="565"/>
      <c r="PXM23" s="426"/>
      <c r="PXO23" s="565"/>
      <c r="PXQ23" s="426"/>
      <c r="PXS23" s="565"/>
      <c r="PXU23" s="426"/>
      <c r="PXW23" s="565"/>
      <c r="PXY23" s="426"/>
      <c r="PYA23" s="565"/>
      <c r="PYC23" s="426"/>
      <c r="PYE23" s="565"/>
      <c r="PYG23" s="426"/>
      <c r="PYI23" s="565"/>
      <c r="PYK23" s="426"/>
      <c r="PYM23" s="565"/>
      <c r="PYO23" s="426"/>
      <c r="PYQ23" s="565"/>
      <c r="PYS23" s="426"/>
      <c r="PYU23" s="565"/>
      <c r="PYW23" s="426"/>
      <c r="PYY23" s="565"/>
      <c r="PZA23" s="426"/>
      <c r="PZC23" s="565"/>
      <c r="PZE23" s="426"/>
      <c r="PZG23" s="565"/>
      <c r="PZI23" s="426"/>
      <c r="PZK23" s="565"/>
      <c r="PZM23" s="426"/>
      <c r="PZO23" s="565"/>
      <c r="PZQ23" s="426"/>
      <c r="PZS23" s="565"/>
      <c r="PZU23" s="426"/>
      <c r="PZW23" s="565"/>
      <c r="PZY23" s="426"/>
      <c r="QAA23" s="565"/>
      <c r="QAC23" s="426"/>
      <c r="QAE23" s="565"/>
      <c r="QAG23" s="426"/>
      <c r="QAI23" s="565"/>
      <c r="QAK23" s="426"/>
      <c r="QAM23" s="565"/>
      <c r="QAO23" s="426"/>
      <c r="QAQ23" s="565"/>
      <c r="QAS23" s="426"/>
      <c r="QAU23" s="565"/>
      <c r="QAW23" s="426"/>
      <c r="QAY23" s="565"/>
      <c r="QBA23" s="426"/>
      <c r="QBC23" s="565"/>
      <c r="QBE23" s="426"/>
      <c r="QBG23" s="565"/>
      <c r="QBI23" s="426"/>
      <c r="QBK23" s="565"/>
      <c r="QBM23" s="426"/>
      <c r="QBO23" s="565"/>
      <c r="QBQ23" s="426"/>
      <c r="QBS23" s="565"/>
      <c r="QBU23" s="426"/>
      <c r="QBW23" s="565"/>
      <c r="QBY23" s="426"/>
      <c r="QCA23" s="565"/>
      <c r="QCC23" s="426"/>
      <c r="QCE23" s="565"/>
      <c r="QCG23" s="426"/>
      <c r="QCI23" s="565"/>
      <c r="QCK23" s="426"/>
      <c r="QCM23" s="565"/>
      <c r="QCO23" s="426"/>
      <c r="QCQ23" s="565"/>
      <c r="QCS23" s="426"/>
      <c r="QCU23" s="565"/>
      <c r="QCW23" s="426"/>
      <c r="QCY23" s="565"/>
      <c r="QDA23" s="426"/>
      <c r="QDC23" s="565"/>
      <c r="QDE23" s="426"/>
      <c r="QDG23" s="565"/>
      <c r="QDI23" s="426"/>
      <c r="QDK23" s="565"/>
      <c r="QDM23" s="426"/>
      <c r="QDO23" s="565"/>
      <c r="QDQ23" s="426"/>
      <c r="QDS23" s="565"/>
      <c r="QDU23" s="426"/>
      <c r="QDW23" s="565"/>
      <c r="QDY23" s="426"/>
      <c r="QEA23" s="565"/>
      <c r="QEC23" s="426"/>
      <c r="QEE23" s="565"/>
      <c r="QEG23" s="426"/>
      <c r="QEI23" s="565"/>
      <c r="QEK23" s="426"/>
      <c r="QEM23" s="565"/>
      <c r="QEO23" s="426"/>
      <c r="QEQ23" s="565"/>
      <c r="QES23" s="426"/>
      <c r="QEU23" s="565"/>
      <c r="QEW23" s="426"/>
      <c r="QEY23" s="565"/>
      <c r="QFA23" s="426"/>
      <c r="QFC23" s="565"/>
      <c r="QFE23" s="426"/>
      <c r="QFG23" s="565"/>
      <c r="QFI23" s="426"/>
      <c r="QFK23" s="565"/>
      <c r="QFM23" s="426"/>
      <c r="QFO23" s="565"/>
      <c r="QFQ23" s="426"/>
      <c r="QFS23" s="565"/>
      <c r="QFU23" s="426"/>
      <c r="QFW23" s="565"/>
      <c r="QFY23" s="426"/>
      <c r="QGA23" s="565"/>
      <c r="QGC23" s="426"/>
      <c r="QGE23" s="565"/>
      <c r="QGG23" s="426"/>
      <c r="QGI23" s="565"/>
      <c r="QGK23" s="426"/>
      <c r="QGM23" s="565"/>
      <c r="QGO23" s="426"/>
      <c r="QGQ23" s="565"/>
      <c r="QGS23" s="426"/>
      <c r="QGU23" s="565"/>
      <c r="QGW23" s="426"/>
      <c r="QGY23" s="565"/>
      <c r="QHA23" s="426"/>
      <c r="QHC23" s="565"/>
      <c r="QHE23" s="426"/>
      <c r="QHG23" s="565"/>
      <c r="QHI23" s="426"/>
      <c r="QHK23" s="565"/>
      <c r="QHM23" s="426"/>
      <c r="QHO23" s="565"/>
      <c r="QHQ23" s="426"/>
      <c r="QHS23" s="565"/>
      <c r="QHU23" s="426"/>
      <c r="QHW23" s="565"/>
      <c r="QHY23" s="426"/>
      <c r="QIA23" s="565"/>
      <c r="QIC23" s="426"/>
      <c r="QIE23" s="565"/>
      <c r="QIG23" s="426"/>
      <c r="QII23" s="565"/>
      <c r="QIK23" s="426"/>
      <c r="QIM23" s="565"/>
      <c r="QIO23" s="426"/>
      <c r="QIQ23" s="565"/>
      <c r="QIS23" s="426"/>
      <c r="QIU23" s="565"/>
      <c r="QIW23" s="426"/>
      <c r="QIY23" s="565"/>
      <c r="QJA23" s="426"/>
      <c r="QJC23" s="565"/>
      <c r="QJE23" s="426"/>
      <c r="QJG23" s="565"/>
      <c r="QJI23" s="426"/>
      <c r="QJK23" s="565"/>
      <c r="QJM23" s="426"/>
      <c r="QJO23" s="565"/>
      <c r="QJQ23" s="426"/>
      <c r="QJS23" s="565"/>
      <c r="QJU23" s="426"/>
      <c r="QJW23" s="565"/>
      <c r="QJY23" s="426"/>
      <c r="QKA23" s="565"/>
      <c r="QKC23" s="426"/>
      <c r="QKE23" s="565"/>
      <c r="QKG23" s="426"/>
      <c r="QKI23" s="565"/>
      <c r="QKK23" s="426"/>
      <c r="QKM23" s="565"/>
      <c r="QKO23" s="426"/>
      <c r="QKQ23" s="565"/>
      <c r="QKS23" s="426"/>
      <c r="QKU23" s="565"/>
      <c r="QKW23" s="426"/>
      <c r="QKY23" s="565"/>
      <c r="QLA23" s="426"/>
      <c r="QLC23" s="565"/>
      <c r="QLE23" s="426"/>
      <c r="QLG23" s="565"/>
      <c r="QLI23" s="426"/>
      <c r="QLK23" s="565"/>
      <c r="QLM23" s="426"/>
      <c r="QLO23" s="565"/>
      <c r="QLQ23" s="426"/>
      <c r="QLS23" s="565"/>
      <c r="QLU23" s="426"/>
      <c r="QLW23" s="565"/>
      <c r="QLY23" s="426"/>
      <c r="QMA23" s="565"/>
      <c r="QMC23" s="426"/>
      <c r="QME23" s="565"/>
      <c r="QMG23" s="426"/>
      <c r="QMI23" s="565"/>
      <c r="QMK23" s="426"/>
      <c r="QMM23" s="565"/>
      <c r="QMO23" s="426"/>
      <c r="QMQ23" s="565"/>
      <c r="QMS23" s="426"/>
      <c r="QMU23" s="565"/>
      <c r="QMW23" s="426"/>
      <c r="QMY23" s="565"/>
      <c r="QNA23" s="426"/>
      <c r="QNC23" s="565"/>
      <c r="QNE23" s="426"/>
      <c r="QNG23" s="565"/>
      <c r="QNI23" s="426"/>
      <c r="QNK23" s="565"/>
      <c r="QNM23" s="426"/>
      <c r="QNO23" s="565"/>
      <c r="QNQ23" s="426"/>
      <c r="QNS23" s="565"/>
      <c r="QNU23" s="426"/>
      <c r="QNW23" s="565"/>
      <c r="QNY23" s="426"/>
      <c r="QOA23" s="565"/>
      <c r="QOC23" s="426"/>
      <c r="QOE23" s="565"/>
      <c r="QOG23" s="426"/>
      <c r="QOI23" s="565"/>
      <c r="QOK23" s="426"/>
      <c r="QOM23" s="565"/>
      <c r="QOO23" s="426"/>
      <c r="QOQ23" s="565"/>
      <c r="QOS23" s="426"/>
      <c r="QOU23" s="565"/>
      <c r="QOW23" s="426"/>
      <c r="QOY23" s="565"/>
      <c r="QPA23" s="426"/>
      <c r="QPC23" s="565"/>
      <c r="QPE23" s="426"/>
      <c r="QPG23" s="565"/>
      <c r="QPI23" s="426"/>
      <c r="QPK23" s="565"/>
      <c r="QPM23" s="426"/>
      <c r="QPO23" s="565"/>
      <c r="QPQ23" s="426"/>
      <c r="QPS23" s="565"/>
      <c r="QPU23" s="426"/>
      <c r="QPW23" s="565"/>
      <c r="QPY23" s="426"/>
      <c r="QQA23" s="565"/>
      <c r="QQC23" s="426"/>
      <c r="QQE23" s="565"/>
      <c r="QQG23" s="426"/>
      <c r="QQI23" s="565"/>
      <c r="QQK23" s="426"/>
      <c r="QQM23" s="565"/>
      <c r="QQO23" s="426"/>
      <c r="QQQ23" s="565"/>
      <c r="QQS23" s="426"/>
      <c r="QQU23" s="565"/>
      <c r="QQW23" s="426"/>
      <c r="QQY23" s="565"/>
      <c r="QRA23" s="426"/>
      <c r="QRC23" s="565"/>
      <c r="QRE23" s="426"/>
      <c r="QRG23" s="565"/>
      <c r="QRI23" s="426"/>
      <c r="QRK23" s="565"/>
      <c r="QRM23" s="426"/>
      <c r="QRO23" s="565"/>
      <c r="QRQ23" s="426"/>
      <c r="QRS23" s="565"/>
      <c r="QRU23" s="426"/>
      <c r="QRW23" s="565"/>
      <c r="QRY23" s="426"/>
      <c r="QSA23" s="565"/>
      <c r="QSC23" s="426"/>
      <c r="QSE23" s="565"/>
      <c r="QSG23" s="426"/>
      <c r="QSI23" s="565"/>
      <c r="QSK23" s="426"/>
      <c r="QSM23" s="565"/>
      <c r="QSO23" s="426"/>
      <c r="QSQ23" s="565"/>
      <c r="QSS23" s="426"/>
      <c r="QSU23" s="565"/>
      <c r="QSW23" s="426"/>
      <c r="QSY23" s="565"/>
      <c r="QTA23" s="426"/>
      <c r="QTC23" s="565"/>
      <c r="QTE23" s="426"/>
      <c r="QTG23" s="565"/>
      <c r="QTI23" s="426"/>
      <c r="QTK23" s="565"/>
      <c r="QTM23" s="426"/>
      <c r="QTO23" s="565"/>
      <c r="QTQ23" s="426"/>
      <c r="QTS23" s="565"/>
      <c r="QTU23" s="426"/>
      <c r="QTW23" s="565"/>
      <c r="QTY23" s="426"/>
      <c r="QUA23" s="565"/>
      <c r="QUC23" s="426"/>
      <c r="QUE23" s="565"/>
      <c r="QUG23" s="426"/>
      <c r="QUI23" s="565"/>
      <c r="QUK23" s="426"/>
      <c r="QUM23" s="565"/>
      <c r="QUO23" s="426"/>
      <c r="QUQ23" s="565"/>
      <c r="QUS23" s="426"/>
      <c r="QUU23" s="565"/>
      <c r="QUW23" s="426"/>
      <c r="QUY23" s="565"/>
      <c r="QVA23" s="426"/>
      <c r="QVC23" s="565"/>
      <c r="QVE23" s="426"/>
      <c r="QVG23" s="565"/>
      <c r="QVI23" s="426"/>
      <c r="QVK23" s="565"/>
      <c r="QVM23" s="426"/>
      <c r="QVO23" s="565"/>
      <c r="QVQ23" s="426"/>
      <c r="QVS23" s="565"/>
      <c r="QVU23" s="426"/>
      <c r="QVW23" s="565"/>
      <c r="QVY23" s="426"/>
      <c r="QWA23" s="565"/>
      <c r="QWC23" s="426"/>
      <c r="QWE23" s="565"/>
      <c r="QWG23" s="426"/>
      <c r="QWI23" s="565"/>
      <c r="QWK23" s="426"/>
      <c r="QWM23" s="565"/>
      <c r="QWO23" s="426"/>
      <c r="QWQ23" s="565"/>
      <c r="QWS23" s="426"/>
      <c r="QWU23" s="565"/>
      <c r="QWW23" s="426"/>
      <c r="QWY23" s="565"/>
      <c r="QXA23" s="426"/>
      <c r="QXC23" s="565"/>
      <c r="QXE23" s="426"/>
      <c r="QXG23" s="565"/>
      <c r="QXI23" s="426"/>
      <c r="QXK23" s="565"/>
      <c r="QXM23" s="426"/>
      <c r="QXO23" s="565"/>
      <c r="QXQ23" s="426"/>
      <c r="QXS23" s="565"/>
      <c r="QXU23" s="426"/>
      <c r="QXW23" s="565"/>
      <c r="QXY23" s="426"/>
      <c r="QYA23" s="565"/>
      <c r="QYC23" s="426"/>
      <c r="QYE23" s="565"/>
      <c r="QYG23" s="426"/>
      <c r="QYI23" s="565"/>
      <c r="QYK23" s="426"/>
      <c r="QYM23" s="565"/>
      <c r="QYO23" s="426"/>
      <c r="QYQ23" s="565"/>
      <c r="QYS23" s="426"/>
      <c r="QYU23" s="565"/>
      <c r="QYW23" s="426"/>
      <c r="QYY23" s="565"/>
      <c r="QZA23" s="426"/>
      <c r="QZC23" s="565"/>
      <c r="QZE23" s="426"/>
      <c r="QZG23" s="565"/>
      <c r="QZI23" s="426"/>
      <c r="QZK23" s="565"/>
      <c r="QZM23" s="426"/>
      <c r="QZO23" s="565"/>
      <c r="QZQ23" s="426"/>
      <c r="QZS23" s="565"/>
      <c r="QZU23" s="426"/>
      <c r="QZW23" s="565"/>
      <c r="QZY23" s="426"/>
      <c r="RAA23" s="565"/>
      <c r="RAC23" s="426"/>
      <c r="RAE23" s="565"/>
      <c r="RAG23" s="426"/>
      <c r="RAI23" s="565"/>
      <c r="RAK23" s="426"/>
      <c r="RAM23" s="565"/>
      <c r="RAO23" s="426"/>
      <c r="RAQ23" s="565"/>
      <c r="RAS23" s="426"/>
      <c r="RAU23" s="565"/>
      <c r="RAW23" s="426"/>
      <c r="RAY23" s="565"/>
      <c r="RBA23" s="426"/>
      <c r="RBC23" s="565"/>
      <c r="RBE23" s="426"/>
      <c r="RBG23" s="565"/>
      <c r="RBI23" s="426"/>
      <c r="RBK23" s="565"/>
      <c r="RBM23" s="426"/>
      <c r="RBO23" s="565"/>
      <c r="RBQ23" s="426"/>
      <c r="RBS23" s="565"/>
      <c r="RBU23" s="426"/>
      <c r="RBW23" s="565"/>
      <c r="RBY23" s="426"/>
      <c r="RCA23" s="565"/>
      <c r="RCC23" s="426"/>
      <c r="RCE23" s="565"/>
      <c r="RCG23" s="426"/>
      <c r="RCI23" s="565"/>
      <c r="RCK23" s="426"/>
      <c r="RCM23" s="565"/>
      <c r="RCO23" s="426"/>
      <c r="RCQ23" s="565"/>
      <c r="RCS23" s="426"/>
      <c r="RCU23" s="565"/>
      <c r="RCW23" s="426"/>
      <c r="RCY23" s="565"/>
      <c r="RDA23" s="426"/>
      <c r="RDC23" s="565"/>
      <c r="RDE23" s="426"/>
      <c r="RDG23" s="565"/>
      <c r="RDI23" s="426"/>
      <c r="RDK23" s="565"/>
      <c r="RDM23" s="426"/>
      <c r="RDO23" s="565"/>
      <c r="RDQ23" s="426"/>
      <c r="RDS23" s="565"/>
      <c r="RDU23" s="426"/>
      <c r="RDW23" s="565"/>
      <c r="RDY23" s="426"/>
      <c r="REA23" s="565"/>
      <c r="REC23" s="426"/>
      <c r="REE23" s="565"/>
      <c r="REG23" s="426"/>
      <c r="REI23" s="565"/>
      <c r="REK23" s="426"/>
      <c r="REM23" s="565"/>
      <c r="REO23" s="426"/>
      <c r="REQ23" s="565"/>
      <c r="RES23" s="426"/>
      <c r="REU23" s="565"/>
      <c r="REW23" s="426"/>
      <c r="REY23" s="565"/>
      <c r="RFA23" s="426"/>
      <c r="RFC23" s="565"/>
      <c r="RFE23" s="426"/>
      <c r="RFG23" s="565"/>
      <c r="RFI23" s="426"/>
      <c r="RFK23" s="565"/>
      <c r="RFM23" s="426"/>
      <c r="RFO23" s="565"/>
      <c r="RFQ23" s="426"/>
      <c r="RFS23" s="565"/>
      <c r="RFU23" s="426"/>
      <c r="RFW23" s="565"/>
      <c r="RFY23" s="426"/>
      <c r="RGA23" s="565"/>
      <c r="RGC23" s="426"/>
      <c r="RGE23" s="565"/>
      <c r="RGG23" s="426"/>
      <c r="RGI23" s="565"/>
      <c r="RGK23" s="426"/>
      <c r="RGM23" s="565"/>
      <c r="RGO23" s="426"/>
      <c r="RGQ23" s="565"/>
      <c r="RGS23" s="426"/>
      <c r="RGU23" s="565"/>
      <c r="RGW23" s="426"/>
      <c r="RGY23" s="565"/>
      <c r="RHA23" s="426"/>
      <c r="RHC23" s="565"/>
      <c r="RHE23" s="426"/>
      <c r="RHG23" s="565"/>
      <c r="RHI23" s="426"/>
      <c r="RHK23" s="565"/>
      <c r="RHM23" s="426"/>
      <c r="RHO23" s="565"/>
      <c r="RHQ23" s="426"/>
      <c r="RHS23" s="565"/>
      <c r="RHU23" s="426"/>
      <c r="RHW23" s="565"/>
      <c r="RHY23" s="426"/>
      <c r="RIA23" s="565"/>
      <c r="RIC23" s="426"/>
      <c r="RIE23" s="565"/>
      <c r="RIG23" s="426"/>
      <c r="RII23" s="565"/>
      <c r="RIK23" s="426"/>
      <c r="RIM23" s="565"/>
      <c r="RIO23" s="426"/>
      <c r="RIQ23" s="565"/>
      <c r="RIS23" s="426"/>
      <c r="RIU23" s="565"/>
      <c r="RIW23" s="426"/>
      <c r="RIY23" s="565"/>
      <c r="RJA23" s="426"/>
      <c r="RJC23" s="565"/>
      <c r="RJE23" s="426"/>
      <c r="RJG23" s="565"/>
      <c r="RJI23" s="426"/>
      <c r="RJK23" s="565"/>
      <c r="RJM23" s="426"/>
      <c r="RJO23" s="565"/>
      <c r="RJQ23" s="426"/>
      <c r="RJS23" s="565"/>
      <c r="RJU23" s="426"/>
      <c r="RJW23" s="565"/>
      <c r="RJY23" s="426"/>
      <c r="RKA23" s="565"/>
      <c r="RKC23" s="426"/>
      <c r="RKE23" s="565"/>
      <c r="RKG23" s="426"/>
      <c r="RKI23" s="565"/>
      <c r="RKK23" s="426"/>
      <c r="RKM23" s="565"/>
      <c r="RKO23" s="426"/>
      <c r="RKQ23" s="565"/>
      <c r="RKS23" s="426"/>
      <c r="RKU23" s="565"/>
      <c r="RKW23" s="426"/>
      <c r="RKY23" s="565"/>
      <c r="RLA23" s="426"/>
      <c r="RLC23" s="565"/>
      <c r="RLE23" s="426"/>
      <c r="RLG23" s="565"/>
      <c r="RLI23" s="426"/>
      <c r="RLK23" s="565"/>
      <c r="RLM23" s="426"/>
      <c r="RLO23" s="565"/>
      <c r="RLQ23" s="426"/>
      <c r="RLS23" s="565"/>
      <c r="RLU23" s="426"/>
      <c r="RLW23" s="565"/>
      <c r="RLY23" s="426"/>
      <c r="RMA23" s="565"/>
      <c r="RMC23" s="426"/>
      <c r="RME23" s="565"/>
      <c r="RMG23" s="426"/>
      <c r="RMI23" s="565"/>
      <c r="RMK23" s="426"/>
      <c r="RMM23" s="565"/>
      <c r="RMO23" s="426"/>
      <c r="RMQ23" s="565"/>
      <c r="RMS23" s="426"/>
      <c r="RMU23" s="565"/>
      <c r="RMW23" s="426"/>
      <c r="RMY23" s="565"/>
      <c r="RNA23" s="426"/>
      <c r="RNC23" s="565"/>
      <c r="RNE23" s="426"/>
      <c r="RNG23" s="565"/>
      <c r="RNI23" s="426"/>
      <c r="RNK23" s="565"/>
      <c r="RNM23" s="426"/>
      <c r="RNO23" s="565"/>
      <c r="RNQ23" s="426"/>
      <c r="RNS23" s="565"/>
      <c r="RNU23" s="426"/>
      <c r="RNW23" s="565"/>
      <c r="RNY23" s="426"/>
      <c r="ROA23" s="565"/>
      <c r="ROC23" s="426"/>
      <c r="ROE23" s="565"/>
      <c r="ROG23" s="426"/>
      <c r="ROI23" s="565"/>
      <c r="ROK23" s="426"/>
      <c r="ROM23" s="565"/>
      <c r="ROO23" s="426"/>
      <c r="ROQ23" s="565"/>
      <c r="ROS23" s="426"/>
      <c r="ROU23" s="565"/>
      <c r="ROW23" s="426"/>
      <c r="ROY23" s="565"/>
      <c r="RPA23" s="426"/>
      <c r="RPC23" s="565"/>
      <c r="RPE23" s="426"/>
      <c r="RPG23" s="565"/>
      <c r="RPI23" s="426"/>
      <c r="RPK23" s="565"/>
      <c r="RPM23" s="426"/>
      <c r="RPO23" s="565"/>
      <c r="RPQ23" s="426"/>
      <c r="RPS23" s="565"/>
      <c r="RPU23" s="426"/>
      <c r="RPW23" s="565"/>
      <c r="RPY23" s="426"/>
      <c r="RQA23" s="565"/>
      <c r="RQC23" s="426"/>
      <c r="RQE23" s="565"/>
      <c r="RQG23" s="426"/>
      <c r="RQI23" s="565"/>
      <c r="RQK23" s="426"/>
      <c r="RQM23" s="565"/>
      <c r="RQO23" s="426"/>
      <c r="RQQ23" s="565"/>
      <c r="RQS23" s="426"/>
      <c r="RQU23" s="565"/>
      <c r="RQW23" s="426"/>
      <c r="RQY23" s="565"/>
      <c r="RRA23" s="426"/>
      <c r="RRC23" s="565"/>
      <c r="RRE23" s="426"/>
      <c r="RRG23" s="565"/>
      <c r="RRI23" s="426"/>
      <c r="RRK23" s="565"/>
      <c r="RRM23" s="426"/>
      <c r="RRO23" s="565"/>
      <c r="RRQ23" s="426"/>
      <c r="RRS23" s="565"/>
      <c r="RRU23" s="426"/>
      <c r="RRW23" s="565"/>
      <c r="RRY23" s="426"/>
      <c r="RSA23" s="565"/>
      <c r="RSC23" s="426"/>
      <c r="RSE23" s="565"/>
      <c r="RSG23" s="426"/>
      <c r="RSI23" s="565"/>
      <c r="RSK23" s="426"/>
      <c r="RSM23" s="565"/>
      <c r="RSO23" s="426"/>
      <c r="RSQ23" s="565"/>
      <c r="RSS23" s="426"/>
      <c r="RSU23" s="565"/>
      <c r="RSW23" s="426"/>
      <c r="RSY23" s="565"/>
      <c r="RTA23" s="426"/>
      <c r="RTC23" s="565"/>
      <c r="RTE23" s="426"/>
      <c r="RTG23" s="565"/>
      <c r="RTI23" s="426"/>
      <c r="RTK23" s="565"/>
      <c r="RTM23" s="426"/>
      <c r="RTO23" s="565"/>
      <c r="RTQ23" s="426"/>
      <c r="RTS23" s="565"/>
      <c r="RTU23" s="426"/>
      <c r="RTW23" s="565"/>
      <c r="RTY23" s="426"/>
      <c r="RUA23" s="565"/>
      <c r="RUC23" s="426"/>
      <c r="RUE23" s="565"/>
      <c r="RUG23" s="426"/>
      <c r="RUI23" s="565"/>
      <c r="RUK23" s="426"/>
      <c r="RUM23" s="565"/>
      <c r="RUO23" s="426"/>
      <c r="RUQ23" s="565"/>
      <c r="RUS23" s="426"/>
      <c r="RUU23" s="565"/>
      <c r="RUW23" s="426"/>
      <c r="RUY23" s="565"/>
      <c r="RVA23" s="426"/>
      <c r="RVC23" s="565"/>
      <c r="RVE23" s="426"/>
      <c r="RVG23" s="565"/>
      <c r="RVI23" s="426"/>
      <c r="RVK23" s="565"/>
      <c r="RVM23" s="426"/>
      <c r="RVO23" s="565"/>
      <c r="RVQ23" s="426"/>
      <c r="RVS23" s="565"/>
      <c r="RVU23" s="426"/>
      <c r="RVW23" s="565"/>
      <c r="RVY23" s="426"/>
      <c r="RWA23" s="565"/>
      <c r="RWC23" s="426"/>
      <c r="RWE23" s="565"/>
      <c r="RWG23" s="426"/>
      <c r="RWI23" s="565"/>
      <c r="RWK23" s="426"/>
      <c r="RWM23" s="565"/>
      <c r="RWO23" s="426"/>
      <c r="RWQ23" s="565"/>
      <c r="RWS23" s="426"/>
      <c r="RWU23" s="565"/>
      <c r="RWW23" s="426"/>
      <c r="RWY23" s="565"/>
      <c r="RXA23" s="426"/>
      <c r="RXC23" s="565"/>
      <c r="RXE23" s="426"/>
      <c r="RXG23" s="565"/>
      <c r="RXI23" s="426"/>
      <c r="RXK23" s="565"/>
      <c r="RXM23" s="426"/>
      <c r="RXO23" s="565"/>
      <c r="RXQ23" s="426"/>
      <c r="RXS23" s="565"/>
      <c r="RXU23" s="426"/>
      <c r="RXW23" s="565"/>
      <c r="RXY23" s="426"/>
      <c r="RYA23" s="565"/>
      <c r="RYC23" s="426"/>
      <c r="RYE23" s="565"/>
      <c r="RYG23" s="426"/>
      <c r="RYI23" s="565"/>
      <c r="RYK23" s="426"/>
      <c r="RYM23" s="565"/>
      <c r="RYO23" s="426"/>
      <c r="RYQ23" s="565"/>
      <c r="RYS23" s="426"/>
      <c r="RYU23" s="565"/>
      <c r="RYW23" s="426"/>
      <c r="RYY23" s="565"/>
      <c r="RZA23" s="426"/>
      <c r="RZC23" s="565"/>
      <c r="RZE23" s="426"/>
      <c r="RZG23" s="565"/>
      <c r="RZI23" s="426"/>
      <c r="RZK23" s="565"/>
      <c r="RZM23" s="426"/>
      <c r="RZO23" s="565"/>
      <c r="RZQ23" s="426"/>
      <c r="RZS23" s="565"/>
      <c r="RZU23" s="426"/>
      <c r="RZW23" s="565"/>
      <c r="RZY23" s="426"/>
      <c r="SAA23" s="565"/>
      <c r="SAC23" s="426"/>
      <c r="SAE23" s="565"/>
      <c r="SAG23" s="426"/>
      <c r="SAI23" s="565"/>
      <c r="SAK23" s="426"/>
      <c r="SAM23" s="565"/>
      <c r="SAO23" s="426"/>
      <c r="SAQ23" s="565"/>
      <c r="SAS23" s="426"/>
      <c r="SAU23" s="565"/>
      <c r="SAW23" s="426"/>
      <c r="SAY23" s="565"/>
      <c r="SBA23" s="426"/>
      <c r="SBC23" s="565"/>
      <c r="SBE23" s="426"/>
      <c r="SBG23" s="565"/>
      <c r="SBI23" s="426"/>
      <c r="SBK23" s="565"/>
      <c r="SBM23" s="426"/>
      <c r="SBO23" s="565"/>
      <c r="SBQ23" s="426"/>
      <c r="SBS23" s="565"/>
      <c r="SBU23" s="426"/>
      <c r="SBW23" s="565"/>
      <c r="SBY23" s="426"/>
      <c r="SCA23" s="565"/>
      <c r="SCC23" s="426"/>
      <c r="SCE23" s="565"/>
      <c r="SCG23" s="426"/>
      <c r="SCI23" s="565"/>
      <c r="SCK23" s="426"/>
      <c r="SCM23" s="565"/>
      <c r="SCO23" s="426"/>
      <c r="SCQ23" s="565"/>
      <c r="SCS23" s="426"/>
      <c r="SCU23" s="565"/>
      <c r="SCW23" s="426"/>
      <c r="SCY23" s="565"/>
      <c r="SDA23" s="426"/>
      <c r="SDC23" s="565"/>
      <c r="SDE23" s="426"/>
      <c r="SDG23" s="565"/>
      <c r="SDI23" s="426"/>
      <c r="SDK23" s="565"/>
      <c r="SDM23" s="426"/>
      <c r="SDO23" s="565"/>
      <c r="SDQ23" s="426"/>
      <c r="SDS23" s="565"/>
      <c r="SDU23" s="426"/>
      <c r="SDW23" s="565"/>
      <c r="SDY23" s="426"/>
      <c r="SEA23" s="565"/>
      <c r="SEC23" s="426"/>
      <c r="SEE23" s="565"/>
      <c r="SEG23" s="426"/>
      <c r="SEI23" s="565"/>
      <c r="SEK23" s="426"/>
      <c r="SEM23" s="565"/>
      <c r="SEO23" s="426"/>
      <c r="SEQ23" s="565"/>
      <c r="SES23" s="426"/>
      <c r="SEU23" s="565"/>
      <c r="SEW23" s="426"/>
      <c r="SEY23" s="565"/>
      <c r="SFA23" s="426"/>
      <c r="SFC23" s="565"/>
      <c r="SFE23" s="426"/>
      <c r="SFG23" s="565"/>
      <c r="SFI23" s="426"/>
      <c r="SFK23" s="565"/>
      <c r="SFM23" s="426"/>
      <c r="SFO23" s="565"/>
      <c r="SFQ23" s="426"/>
      <c r="SFS23" s="565"/>
      <c r="SFU23" s="426"/>
      <c r="SFW23" s="565"/>
      <c r="SFY23" s="426"/>
      <c r="SGA23" s="565"/>
      <c r="SGC23" s="426"/>
      <c r="SGE23" s="565"/>
      <c r="SGG23" s="426"/>
      <c r="SGI23" s="565"/>
      <c r="SGK23" s="426"/>
      <c r="SGM23" s="565"/>
      <c r="SGO23" s="426"/>
      <c r="SGQ23" s="565"/>
      <c r="SGS23" s="426"/>
      <c r="SGU23" s="565"/>
      <c r="SGW23" s="426"/>
      <c r="SGY23" s="565"/>
      <c r="SHA23" s="426"/>
      <c r="SHC23" s="565"/>
      <c r="SHE23" s="426"/>
      <c r="SHG23" s="565"/>
      <c r="SHI23" s="426"/>
      <c r="SHK23" s="565"/>
      <c r="SHM23" s="426"/>
      <c r="SHO23" s="565"/>
      <c r="SHQ23" s="426"/>
      <c r="SHS23" s="565"/>
      <c r="SHU23" s="426"/>
      <c r="SHW23" s="565"/>
      <c r="SHY23" s="426"/>
      <c r="SIA23" s="565"/>
      <c r="SIC23" s="426"/>
      <c r="SIE23" s="565"/>
      <c r="SIG23" s="426"/>
      <c r="SII23" s="565"/>
      <c r="SIK23" s="426"/>
      <c r="SIM23" s="565"/>
      <c r="SIO23" s="426"/>
      <c r="SIQ23" s="565"/>
      <c r="SIS23" s="426"/>
      <c r="SIU23" s="565"/>
      <c r="SIW23" s="426"/>
      <c r="SIY23" s="565"/>
      <c r="SJA23" s="426"/>
      <c r="SJC23" s="565"/>
      <c r="SJE23" s="426"/>
      <c r="SJG23" s="565"/>
      <c r="SJI23" s="426"/>
      <c r="SJK23" s="565"/>
      <c r="SJM23" s="426"/>
      <c r="SJO23" s="565"/>
      <c r="SJQ23" s="426"/>
      <c r="SJS23" s="565"/>
      <c r="SJU23" s="426"/>
      <c r="SJW23" s="565"/>
      <c r="SJY23" s="426"/>
      <c r="SKA23" s="565"/>
      <c r="SKC23" s="426"/>
      <c r="SKE23" s="565"/>
      <c r="SKG23" s="426"/>
      <c r="SKI23" s="565"/>
      <c r="SKK23" s="426"/>
      <c r="SKM23" s="565"/>
      <c r="SKO23" s="426"/>
      <c r="SKQ23" s="565"/>
      <c r="SKS23" s="426"/>
      <c r="SKU23" s="565"/>
      <c r="SKW23" s="426"/>
      <c r="SKY23" s="565"/>
      <c r="SLA23" s="426"/>
      <c r="SLC23" s="565"/>
      <c r="SLE23" s="426"/>
      <c r="SLG23" s="565"/>
      <c r="SLI23" s="426"/>
      <c r="SLK23" s="565"/>
      <c r="SLM23" s="426"/>
      <c r="SLO23" s="565"/>
      <c r="SLQ23" s="426"/>
      <c r="SLS23" s="565"/>
      <c r="SLU23" s="426"/>
      <c r="SLW23" s="565"/>
      <c r="SLY23" s="426"/>
      <c r="SMA23" s="565"/>
      <c r="SMC23" s="426"/>
      <c r="SME23" s="565"/>
      <c r="SMG23" s="426"/>
      <c r="SMI23" s="565"/>
      <c r="SMK23" s="426"/>
      <c r="SMM23" s="565"/>
      <c r="SMO23" s="426"/>
      <c r="SMQ23" s="565"/>
      <c r="SMS23" s="426"/>
      <c r="SMU23" s="565"/>
      <c r="SMW23" s="426"/>
      <c r="SMY23" s="565"/>
      <c r="SNA23" s="426"/>
      <c r="SNC23" s="565"/>
      <c r="SNE23" s="426"/>
      <c r="SNG23" s="565"/>
      <c r="SNI23" s="426"/>
      <c r="SNK23" s="565"/>
      <c r="SNM23" s="426"/>
      <c r="SNO23" s="565"/>
      <c r="SNQ23" s="426"/>
      <c r="SNS23" s="565"/>
      <c r="SNU23" s="426"/>
      <c r="SNW23" s="565"/>
      <c r="SNY23" s="426"/>
      <c r="SOA23" s="565"/>
      <c r="SOC23" s="426"/>
      <c r="SOE23" s="565"/>
      <c r="SOG23" s="426"/>
      <c r="SOI23" s="565"/>
      <c r="SOK23" s="426"/>
      <c r="SOM23" s="565"/>
      <c r="SOO23" s="426"/>
      <c r="SOQ23" s="565"/>
      <c r="SOS23" s="426"/>
      <c r="SOU23" s="565"/>
      <c r="SOW23" s="426"/>
      <c r="SOY23" s="565"/>
      <c r="SPA23" s="426"/>
      <c r="SPC23" s="565"/>
      <c r="SPE23" s="426"/>
      <c r="SPG23" s="565"/>
      <c r="SPI23" s="426"/>
      <c r="SPK23" s="565"/>
      <c r="SPM23" s="426"/>
      <c r="SPO23" s="565"/>
      <c r="SPQ23" s="426"/>
      <c r="SPS23" s="565"/>
      <c r="SPU23" s="426"/>
      <c r="SPW23" s="565"/>
      <c r="SPY23" s="426"/>
      <c r="SQA23" s="565"/>
      <c r="SQC23" s="426"/>
      <c r="SQE23" s="565"/>
      <c r="SQG23" s="426"/>
      <c r="SQI23" s="565"/>
      <c r="SQK23" s="426"/>
      <c r="SQM23" s="565"/>
      <c r="SQO23" s="426"/>
      <c r="SQQ23" s="565"/>
      <c r="SQS23" s="426"/>
      <c r="SQU23" s="565"/>
      <c r="SQW23" s="426"/>
      <c r="SQY23" s="565"/>
      <c r="SRA23" s="426"/>
      <c r="SRC23" s="565"/>
      <c r="SRE23" s="426"/>
      <c r="SRG23" s="565"/>
      <c r="SRI23" s="426"/>
      <c r="SRK23" s="565"/>
      <c r="SRM23" s="426"/>
      <c r="SRO23" s="565"/>
      <c r="SRQ23" s="426"/>
      <c r="SRS23" s="565"/>
      <c r="SRU23" s="426"/>
      <c r="SRW23" s="565"/>
      <c r="SRY23" s="426"/>
      <c r="SSA23" s="565"/>
      <c r="SSC23" s="426"/>
      <c r="SSE23" s="565"/>
      <c r="SSG23" s="426"/>
      <c r="SSI23" s="565"/>
      <c r="SSK23" s="426"/>
      <c r="SSM23" s="565"/>
      <c r="SSO23" s="426"/>
      <c r="SSQ23" s="565"/>
      <c r="SSS23" s="426"/>
      <c r="SSU23" s="565"/>
      <c r="SSW23" s="426"/>
      <c r="SSY23" s="565"/>
      <c r="STA23" s="426"/>
      <c r="STC23" s="565"/>
      <c r="STE23" s="426"/>
      <c r="STG23" s="565"/>
      <c r="STI23" s="426"/>
      <c r="STK23" s="565"/>
      <c r="STM23" s="426"/>
      <c r="STO23" s="565"/>
      <c r="STQ23" s="426"/>
      <c r="STS23" s="565"/>
      <c r="STU23" s="426"/>
      <c r="STW23" s="565"/>
      <c r="STY23" s="426"/>
      <c r="SUA23" s="565"/>
      <c r="SUC23" s="426"/>
      <c r="SUE23" s="565"/>
      <c r="SUG23" s="426"/>
      <c r="SUI23" s="565"/>
      <c r="SUK23" s="426"/>
      <c r="SUM23" s="565"/>
      <c r="SUO23" s="426"/>
      <c r="SUQ23" s="565"/>
      <c r="SUS23" s="426"/>
      <c r="SUU23" s="565"/>
      <c r="SUW23" s="426"/>
      <c r="SUY23" s="565"/>
      <c r="SVA23" s="426"/>
      <c r="SVC23" s="565"/>
      <c r="SVE23" s="426"/>
      <c r="SVG23" s="565"/>
      <c r="SVI23" s="426"/>
      <c r="SVK23" s="565"/>
      <c r="SVM23" s="426"/>
      <c r="SVO23" s="565"/>
      <c r="SVQ23" s="426"/>
      <c r="SVS23" s="565"/>
      <c r="SVU23" s="426"/>
      <c r="SVW23" s="565"/>
      <c r="SVY23" s="426"/>
      <c r="SWA23" s="565"/>
      <c r="SWC23" s="426"/>
      <c r="SWE23" s="565"/>
      <c r="SWG23" s="426"/>
      <c r="SWI23" s="565"/>
      <c r="SWK23" s="426"/>
      <c r="SWM23" s="565"/>
      <c r="SWO23" s="426"/>
      <c r="SWQ23" s="565"/>
      <c r="SWS23" s="426"/>
      <c r="SWU23" s="565"/>
      <c r="SWW23" s="426"/>
      <c r="SWY23" s="565"/>
      <c r="SXA23" s="426"/>
      <c r="SXC23" s="565"/>
      <c r="SXE23" s="426"/>
      <c r="SXG23" s="565"/>
      <c r="SXI23" s="426"/>
      <c r="SXK23" s="565"/>
      <c r="SXM23" s="426"/>
      <c r="SXO23" s="565"/>
      <c r="SXQ23" s="426"/>
      <c r="SXS23" s="565"/>
      <c r="SXU23" s="426"/>
      <c r="SXW23" s="565"/>
      <c r="SXY23" s="426"/>
      <c r="SYA23" s="565"/>
      <c r="SYC23" s="426"/>
      <c r="SYE23" s="565"/>
      <c r="SYG23" s="426"/>
      <c r="SYI23" s="565"/>
      <c r="SYK23" s="426"/>
      <c r="SYM23" s="565"/>
      <c r="SYO23" s="426"/>
      <c r="SYQ23" s="565"/>
      <c r="SYS23" s="426"/>
      <c r="SYU23" s="565"/>
      <c r="SYW23" s="426"/>
      <c r="SYY23" s="565"/>
      <c r="SZA23" s="426"/>
      <c r="SZC23" s="565"/>
      <c r="SZE23" s="426"/>
      <c r="SZG23" s="565"/>
      <c r="SZI23" s="426"/>
      <c r="SZK23" s="565"/>
      <c r="SZM23" s="426"/>
      <c r="SZO23" s="565"/>
      <c r="SZQ23" s="426"/>
      <c r="SZS23" s="565"/>
      <c r="SZU23" s="426"/>
      <c r="SZW23" s="565"/>
      <c r="SZY23" s="426"/>
      <c r="TAA23" s="565"/>
      <c r="TAC23" s="426"/>
      <c r="TAE23" s="565"/>
      <c r="TAG23" s="426"/>
      <c r="TAI23" s="565"/>
      <c r="TAK23" s="426"/>
      <c r="TAM23" s="565"/>
      <c r="TAO23" s="426"/>
      <c r="TAQ23" s="565"/>
      <c r="TAS23" s="426"/>
      <c r="TAU23" s="565"/>
      <c r="TAW23" s="426"/>
      <c r="TAY23" s="565"/>
      <c r="TBA23" s="426"/>
      <c r="TBC23" s="565"/>
      <c r="TBE23" s="426"/>
      <c r="TBG23" s="565"/>
      <c r="TBI23" s="426"/>
      <c r="TBK23" s="565"/>
      <c r="TBM23" s="426"/>
      <c r="TBO23" s="565"/>
      <c r="TBQ23" s="426"/>
      <c r="TBS23" s="565"/>
      <c r="TBU23" s="426"/>
      <c r="TBW23" s="565"/>
      <c r="TBY23" s="426"/>
      <c r="TCA23" s="565"/>
      <c r="TCC23" s="426"/>
      <c r="TCE23" s="565"/>
      <c r="TCG23" s="426"/>
      <c r="TCI23" s="565"/>
      <c r="TCK23" s="426"/>
      <c r="TCM23" s="565"/>
      <c r="TCO23" s="426"/>
      <c r="TCQ23" s="565"/>
      <c r="TCS23" s="426"/>
      <c r="TCU23" s="565"/>
      <c r="TCW23" s="426"/>
      <c r="TCY23" s="565"/>
      <c r="TDA23" s="426"/>
      <c r="TDC23" s="565"/>
      <c r="TDE23" s="426"/>
      <c r="TDG23" s="565"/>
      <c r="TDI23" s="426"/>
      <c r="TDK23" s="565"/>
      <c r="TDM23" s="426"/>
      <c r="TDO23" s="565"/>
      <c r="TDQ23" s="426"/>
      <c r="TDS23" s="565"/>
      <c r="TDU23" s="426"/>
      <c r="TDW23" s="565"/>
      <c r="TDY23" s="426"/>
      <c r="TEA23" s="565"/>
      <c r="TEC23" s="426"/>
      <c r="TEE23" s="565"/>
      <c r="TEG23" s="426"/>
      <c r="TEI23" s="565"/>
      <c r="TEK23" s="426"/>
      <c r="TEM23" s="565"/>
      <c r="TEO23" s="426"/>
      <c r="TEQ23" s="565"/>
      <c r="TES23" s="426"/>
      <c r="TEU23" s="565"/>
      <c r="TEW23" s="426"/>
      <c r="TEY23" s="565"/>
      <c r="TFA23" s="426"/>
      <c r="TFC23" s="565"/>
      <c r="TFE23" s="426"/>
      <c r="TFG23" s="565"/>
      <c r="TFI23" s="426"/>
      <c r="TFK23" s="565"/>
      <c r="TFM23" s="426"/>
      <c r="TFO23" s="565"/>
      <c r="TFQ23" s="426"/>
      <c r="TFS23" s="565"/>
      <c r="TFU23" s="426"/>
      <c r="TFW23" s="565"/>
      <c r="TFY23" s="426"/>
      <c r="TGA23" s="565"/>
      <c r="TGC23" s="426"/>
      <c r="TGE23" s="565"/>
      <c r="TGG23" s="426"/>
      <c r="TGI23" s="565"/>
      <c r="TGK23" s="426"/>
      <c r="TGM23" s="565"/>
      <c r="TGO23" s="426"/>
      <c r="TGQ23" s="565"/>
      <c r="TGS23" s="426"/>
      <c r="TGU23" s="565"/>
      <c r="TGW23" s="426"/>
      <c r="TGY23" s="565"/>
      <c r="THA23" s="426"/>
      <c r="THC23" s="565"/>
      <c r="THE23" s="426"/>
      <c r="THG23" s="565"/>
      <c r="THI23" s="426"/>
      <c r="THK23" s="565"/>
      <c r="THM23" s="426"/>
      <c r="THO23" s="565"/>
      <c r="THQ23" s="426"/>
      <c r="THS23" s="565"/>
      <c r="THU23" s="426"/>
      <c r="THW23" s="565"/>
      <c r="THY23" s="426"/>
      <c r="TIA23" s="565"/>
      <c r="TIC23" s="426"/>
      <c r="TIE23" s="565"/>
      <c r="TIG23" s="426"/>
      <c r="TII23" s="565"/>
      <c r="TIK23" s="426"/>
      <c r="TIM23" s="565"/>
      <c r="TIO23" s="426"/>
      <c r="TIQ23" s="565"/>
      <c r="TIS23" s="426"/>
      <c r="TIU23" s="565"/>
      <c r="TIW23" s="426"/>
      <c r="TIY23" s="565"/>
      <c r="TJA23" s="426"/>
      <c r="TJC23" s="565"/>
      <c r="TJE23" s="426"/>
      <c r="TJG23" s="565"/>
      <c r="TJI23" s="426"/>
      <c r="TJK23" s="565"/>
      <c r="TJM23" s="426"/>
      <c r="TJO23" s="565"/>
      <c r="TJQ23" s="426"/>
      <c r="TJS23" s="565"/>
      <c r="TJU23" s="426"/>
      <c r="TJW23" s="565"/>
      <c r="TJY23" s="426"/>
      <c r="TKA23" s="565"/>
      <c r="TKC23" s="426"/>
      <c r="TKE23" s="565"/>
      <c r="TKG23" s="426"/>
      <c r="TKI23" s="565"/>
      <c r="TKK23" s="426"/>
      <c r="TKM23" s="565"/>
      <c r="TKO23" s="426"/>
      <c r="TKQ23" s="565"/>
      <c r="TKS23" s="426"/>
      <c r="TKU23" s="565"/>
      <c r="TKW23" s="426"/>
      <c r="TKY23" s="565"/>
      <c r="TLA23" s="426"/>
      <c r="TLC23" s="565"/>
      <c r="TLE23" s="426"/>
      <c r="TLG23" s="565"/>
      <c r="TLI23" s="426"/>
      <c r="TLK23" s="565"/>
      <c r="TLM23" s="426"/>
      <c r="TLO23" s="565"/>
      <c r="TLQ23" s="426"/>
      <c r="TLS23" s="565"/>
      <c r="TLU23" s="426"/>
      <c r="TLW23" s="565"/>
      <c r="TLY23" s="426"/>
      <c r="TMA23" s="565"/>
      <c r="TMC23" s="426"/>
      <c r="TME23" s="565"/>
      <c r="TMG23" s="426"/>
      <c r="TMI23" s="565"/>
      <c r="TMK23" s="426"/>
      <c r="TMM23" s="565"/>
      <c r="TMO23" s="426"/>
      <c r="TMQ23" s="565"/>
      <c r="TMS23" s="426"/>
      <c r="TMU23" s="565"/>
      <c r="TMW23" s="426"/>
      <c r="TMY23" s="565"/>
      <c r="TNA23" s="426"/>
      <c r="TNC23" s="565"/>
      <c r="TNE23" s="426"/>
      <c r="TNG23" s="565"/>
      <c r="TNI23" s="426"/>
      <c r="TNK23" s="565"/>
      <c r="TNM23" s="426"/>
      <c r="TNO23" s="565"/>
      <c r="TNQ23" s="426"/>
      <c r="TNS23" s="565"/>
      <c r="TNU23" s="426"/>
      <c r="TNW23" s="565"/>
      <c r="TNY23" s="426"/>
      <c r="TOA23" s="565"/>
      <c r="TOC23" s="426"/>
      <c r="TOE23" s="565"/>
      <c r="TOG23" s="426"/>
      <c r="TOI23" s="565"/>
      <c r="TOK23" s="426"/>
      <c r="TOM23" s="565"/>
      <c r="TOO23" s="426"/>
      <c r="TOQ23" s="565"/>
      <c r="TOS23" s="426"/>
      <c r="TOU23" s="565"/>
      <c r="TOW23" s="426"/>
      <c r="TOY23" s="565"/>
      <c r="TPA23" s="426"/>
      <c r="TPC23" s="565"/>
      <c r="TPE23" s="426"/>
      <c r="TPG23" s="565"/>
      <c r="TPI23" s="426"/>
      <c r="TPK23" s="565"/>
      <c r="TPM23" s="426"/>
      <c r="TPO23" s="565"/>
      <c r="TPQ23" s="426"/>
      <c r="TPS23" s="565"/>
      <c r="TPU23" s="426"/>
      <c r="TPW23" s="565"/>
      <c r="TPY23" s="426"/>
      <c r="TQA23" s="565"/>
      <c r="TQC23" s="426"/>
      <c r="TQE23" s="565"/>
      <c r="TQG23" s="426"/>
      <c r="TQI23" s="565"/>
      <c r="TQK23" s="426"/>
      <c r="TQM23" s="565"/>
      <c r="TQO23" s="426"/>
      <c r="TQQ23" s="565"/>
      <c r="TQS23" s="426"/>
      <c r="TQU23" s="565"/>
      <c r="TQW23" s="426"/>
      <c r="TQY23" s="565"/>
      <c r="TRA23" s="426"/>
      <c r="TRC23" s="565"/>
      <c r="TRE23" s="426"/>
      <c r="TRG23" s="565"/>
      <c r="TRI23" s="426"/>
      <c r="TRK23" s="565"/>
      <c r="TRM23" s="426"/>
      <c r="TRO23" s="565"/>
      <c r="TRQ23" s="426"/>
      <c r="TRS23" s="565"/>
      <c r="TRU23" s="426"/>
      <c r="TRW23" s="565"/>
      <c r="TRY23" s="426"/>
      <c r="TSA23" s="565"/>
      <c r="TSC23" s="426"/>
      <c r="TSE23" s="565"/>
      <c r="TSG23" s="426"/>
      <c r="TSI23" s="565"/>
      <c r="TSK23" s="426"/>
      <c r="TSM23" s="565"/>
      <c r="TSO23" s="426"/>
      <c r="TSQ23" s="565"/>
      <c r="TSS23" s="426"/>
      <c r="TSU23" s="565"/>
      <c r="TSW23" s="426"/>
      <c r="TSY23" s="565"/>
      <c r="TTA23" s="426"/>
      <c r="TTC23" s="565"/>
      <c r="TTE23" s="426"/>
      <c r="TTG23" s="565"/>
      <c r="TTI23" s="426"/>
      <c r="TTK23" s="565"/>
      <c r="TTM23" s="426"/>
      <c r="TTO23" s="565"/>
      <c r="TTQ23" s="426"/>
      <c r="TTS23" s="565"/>
      <c r="TTU23" s="426"/>
      <c r="TTW23" s="565"/>
      <c r="TTY23" s="426"/>
      <c r="TUA23" s="565"/>
      <c r="TUC23" s="426"/>
      <c r="TUE23" s="565"/>
      <c r="TUG23" s="426"/>
      <c r="TUI23" s="565"/>
      <c r="TUK23" s="426"/>
      <c r="TUM23" s="565"/>
      <c r="TUO23" s="426"/>
      <c r="TUQ23" s="565"/>
      <c r="TUS23" s="426"/>
      <c r="TUU23" s="565"/>
      <c r="TUW23" s="426"/>
      <c r="TUY23" s="565"/>
      <c r="TVA23" s="426"/>
      <c r="TVC23" s="565"/>
      <c r="TVE23" s="426"/>
      <c r="TVG23" s="565"/>
      <c r="TVI23" s="426"/>
      <c r="TVK23" s="565"/>
      <c r="TVM23" s="426"/>
      <c r="TVO23" s="565"/>
      <c r="TVQ23" s="426"/>
      <c r="TVS23" s="565"/>
      <c r="TVU23" s="426"/>
      <c r="TVW23" s="565"/>
      <c r="TVY23" s="426"/>
      <c r="TWA23" s="565"/>
      <c r="TWC23" s="426"/>
      <c r="TWE23" s="565"/>
      <c r="TWG23" s="426"/>
      <c r="TWI23" s="565"/>
      <c r="TWK23" s="426"/>
      <c r="TWM23" s="565"/>
      <c r="TWO23" s="426"/>
      <c r="TWQ23" s="565"/>
      <c r="TWS23" s="426"/>
      <c r="TWU23" s="565"/>
      <c r="TWW23" s="426"/>
      <c r="TWY23" s="565"/>
      <c r="TXA23" s="426"/>
      <c r="TXC23" s="565"/>
      <c r="TXE23" s="426"/>
      <c r="TXG23" s="565"/>
      <c r="TXI23" s="426"/>
      <c r="TXK23" s="565"/>
      <c r="TXM23" s="426"/>
      <c r="TXO23" s="565"/>
      <c r="TXQ23" s="426"/>
      <c r="TXS23" s="565"/>
      <c r="TXU23" s="426"/>
      <c r="TXW23" s="565"/>
      <c r="TXY23" s="426"/>
      <c r="TYA23" s="565"/>
      <c r="TYC23" s="426"/>
      <c r="TYE23" s="565"/>
      <c r="TYG23" s="426"/>
      <c r="TYI23" s="565"/>
      <c r="TYK23" s="426"/>
      <c r="TYM23" s="565"/>
      <c r="TYO23" s="426"/>
      <c r="TYQ23" s="565"/>
      <c r="TYS23" s="426"/>
      <c r="TYU23" s="565"/>
      <c r="TYW23" s="426"/>
      <c r="TYY23" s="565"/>
      <c r="TZA23" s="426"/>
      <c r="TZC23" s="565"/>
      <c r="TZE23" s="426"/>
      <c r="TZG23" s="565"/>
      <c r="TZI23" s="426"/>
      <c r="TZK23" s="565"/>
      <c r="TZM23" s="426"/>
      <c r="TZO23" s="565"/>
      <c r="TZQ23" s="426"/>
      <c r="TZS23" s="565"/>
      <c r="TZU23" s="426"/>
      <c r="TZW23" s="565"/>
      <c r="TZY23" s="426"/>
      <c r="UAA23" s="565"/>
      <c r="UAC23" s="426"/>
      <c r="UAE23" s="565"/>
      <c r="UAG23" s="426"/>
      <c r="UAI23" s="565"/>
      <c r="UAK23" s="426"/>
      <c r="UAM23" s="565"/>
      <c r="UAO23" s="426"/>
      <c r="UAQ23" s="565"/>
      <c r="UAS23" s="426"/>
      <c r="UAU23" s="565"/>
      <c r="UAW23" s="426"/>
      <c r="UAY23" s="565"/>
      <c r="UBA23" s="426"/>
      <c r="UBC23" s="565"/>
      <c r="UBE23" s="426"/>
      <c r="UBG23" s="565"/>
      <c r="UBI23" s="426"/>
      <c r="UBK23" s="565"/>
      <c r="UBM23" s="426"/>
      <c r="UBO23" s="565"/>
      <c r="UBQ23" s="426"/>
      <c r="UBS23" s="565"/>
      <c r="UBU23" s="426"/>
      <c r="UBW23" s="565"/>
      <c r="UBY23" s="426"/>
      <c r="UCA23" s="565"/>
      <c r="UCC23" s="426"/>
      <c r="UCE23" s="565"/>
      <c r="UCG23" s="426"/>
      <c r="UCI23" s="565"/>
      <c r="UCK23" s="426"/>
      <c r="UCM23" s="565"/>
      <c r="UCO23" s="426"/>
      <c r="UCQ23" s="565"/>
      <c r="UCS23" s="426"/>
      <c r="UCU23" s="565"/>
      <c r="UCW23" s="426"/>
      <c r="UCY23" s="565"/>
      <c r="UDA23" s="426"/>
      <c r="UDC23" s="565"/>
      <c r="UDE23" s="426"/>
      <c r="UDG23" s="565"/>
      <c r="UDI23" s="426"/>
      <c r="UDK23" s="565"/>
      <c r="UDM23" s="426"/>
      <c r="UDO23" s="565"/>
      <c r="UDQ23" s="426"/>
      <c r="UDS23" s="565"/>
      <c r="UDU23" s="426"/>
      <c r="UDW23" s="565"/>
      <c r="UDY23" s="426"/>
      <c r="UEA23" s="565"/>
      <c r="UEC23" s="426"/>
      <c r="UEE23" s="565"/>
      <c r="UEG23" s="426"/>
      <c r="UEI23" s="565"/>
      <c r="UEK23" s="426"/>
      <c r="UEM23" s="565"/>
      <c r="UEO23" s="426"/>
      <c r="UEQ23" s="565"/>
      <c r="UES23" s="426"/>
      <c r="UEU23" s="565"/>
      <c r="UEW23" s="426"/>
      <c r="UEY23" s="565"/>
      <c r="UFA23" s="426"/>
      <c r="UFC23" s="565"/>
      <c r="UFE23" s="426"/>
      <c r="UFG23" s="565"/>
      <c r="UFI23" s="426"/>
      <c r="UFK23" s="565"/>
      <c r="UFM23" s="426"/>
      <c r="UFO23" s="565"/>
      <c r="UFQ23" s="426"/>
      <c r="UFS23" s="565"/>
      <c r="UFU23" s="426"/>
      <c r="UFW23" s="565"/>
      <c r="UFY23" s="426"/>
      <c r="UGA23" s="565"/>
      <c r="UGC23" s="426"/>
      <c r="UGE23" s="565"/>
      <c r="UGG23" s="426"/>
      <c r="UGI23" s="565"/>
      <c r="UGK23" s="426"/>
      <c r="UGM23" s="565"/>
      <c r="UGO23" s="426"/>
      <c r="UGQ23" s="565"/>
      <c r="UGS23" s="426"/>
      <c r="UGU23" s="565"/>
      <c r="UGW23" s="426"/>
      <c r="UGY23" s="565"/>
      <c r="UHA23" s="426"/>
      <c r="UHC23" s="565"/>
      <c r="UHE23" s="426"/>
      <c r="UHG23" s="565"/>
      <c r="UHI23" s="426"/>
      <c r="UHK23" s="565"/>
      <c r="UHM23" s="426"/>
      <c r="UHO23" s="565"/>
      <c r="UHQ23" s="426"/>
      <c r="UHS23" s="565"/>
      <c r="UHU23" s="426"/>
      <c r="UHW23" s="565"/>
      <c r="UHY23" s="426"/>
      <c r="UIA23" s="565"/>
      <c r="UIC23" s="426"/>
      <c r="UIE23" s="565"/>
      <c r="UIG23" s="426"/>
      <c r="UII23" s="565"/>
      <c r="UIK23" s="426"/>
      <c r="UIM23" s="565"/>
      <c r="UIO23" s="426"/>
      <c r="UIQ23" s="565"/>
      <c r="UIS23" s="426"/>
      <c r="UIU23" s="565"/>
      <c r="UIW23" s="426"/>
      <c r="UIY23" s="565"/>
      <c r="UJA23" s="426"/>
      <c r="UJC23" s="565"/>
      <c r="UJE23" s="426"/>
      <c r="UJG23" s="565"/>
      <c r="UJI23" s="426"/>
      <c r="UJK23" s="565"/>
      <c r="UJM23" s="426"/>
      <c r="UJO23" s="565"/>
      <c r="UJQ23" s="426"/>
      <c r="UJS23" s="565"/>
      <c r="UJU23" s="426"/>
      <c r="UJW23" s="565"/>
      <c r="UJY23" s="426"/>
      <c r="UKA23" s="565"/>
      <c r="UKC23" s="426"/>
      <c r="UKE23" s="565"/>
      <c r="UKG23" s="426"/>
      <c r="UKI23" s="565"/>
      <c r="UKK23" s="426"/>
      <c r="UKM23" s="565"/>
      <c r="UKO23" s="426"/>
      <c r="UKQ23" s="565"/>
      <c r="UKS23" s="426"/>
      <c r="UKU23" s="565"/>
      <c r="UKW23" s="426"/>
      <c r="UKY23" s="565"/>
      <c r="ULA23" s="426"/>
      <c r="ULC23" s="565"/>
      <c r="ULE23" s="426"/>
      <c r="ULG23" s="565"/>
      <c r="ULI23" s="426"/>
      <c r="ULK23" s="565"/>
      <c r="ULM23" s="426"/>
      <c r="ULO23" s="565"/>
      <c r="ULQ23" s="426"/>
      <c r="ULS23" s="565"/>
      <c r="ULU23" s="426"/>
      <c r="ULW23" s="565"/>
      <c r="ULY23" s="426"/>
      <c r="UMA23" s="565"/>
      <c r="UMC23" s="426"/>
      <c r="UME23" s="565"/>
      <c r="UMG23" s="426"/>
      <c r="UMI23" s="565"/>
      <c r="UMK23" s="426"/>
      <c r="UMM23" s="565"/>
      <c r="UMO23" s="426"/>
      <c r="UMQ23" s="565"/>
      <c r="UMS23" s="426"/>
      <c r="UMU23" s="565"/>
      <c r="UMW23" s="426"/>
      <c r="UMY23" s="565"/>
      <c r="UNA23" s="426"/>
      <c r="UNC23" s="565"/>
      <c r="UNE23" s="426"/>
      <c r="UNG23" s="565"/>
      <c r="UNI23" s="426"/>
      <c r="UNK23" s="565"/>
      <c r="UNM23" s="426"/>
      <c r="UNO23" s="565"/>
      <c r="UNQ23" s="426"/>
      <c r="UNS23" s="565"/>
      <c r="UNU23" s="426"/>
      <c r="UNW23" s="565"/>
      <c r="UNY23" s="426"/>
      <c r="UOA23" s="565"/>
      <c r="UOC23" s="426"/>
      <c r="UOE23" s="565"/>
      <c r="UOG23" s="426"/>
      <c r="UOI23" s="565"/>
      <c r="UOK23" s="426"/>
      <c r="UOM23" s="565"/>
      <c r="UOO23" s="426"/>
      <c r="UOQ23" s="565"/>
      <c r="UOS23" s="426"/>
      <c r="UOU23" s="565"/>
      <c r="UOW23" s="426"/>
      <c r="UOY23" s="565"/>
      <c r="UPA23" s="426"/>
      <c r="UPC23" s="565"/>
      <c r="UPE23" s="426"/>
      <c r="UPG23" s="565"/>
      <c r="UPI23" s="426"/>
      <c r="UPK23" s="565"/>
      <c r="UPM23" s="426"/>
      <c r="UPO23" s="565"/>
      <c r="UPQ23" s="426"/>
      <c r="UPS23" s="565"/>
      <c r="UPU23" s="426"/>
      <c r="UPW23" s="565"/>
      <c r="UPY23" s="426"/>
      <c r="UQA23" s="565"/>
      <c r="UQC23" s="426"/>
      <c r="UQE23" s="565"/>
      <c r="UQG23" s="426"/>
      <c r="UQI23" s="565"/>
      <c r="UQK23" s="426"/>
      <c r="UQM23" s="565"/>
      <c r="UQO23" s="426"/>
      <c r="UQQ23" s="565"/>
      <c r="UQS23" s="426"/>
      <c r="UQU23" s="565"/>
      <c r="UQW23" s="426"/>
      <c r="UQY23" s="565"/>
      <c r="URA23" s="426"/>
      <c r="URC23" s="565"/>
      <c r="URE23" s="426"/>
      <c r="URG23" s="565"/>
      <c r="URI23" s="426"/>
      <c r="URK23" s="565"/>
      <c r="URM23" s="426"/>
      <c r="URO23" s="565"/>
      <c r="URQ23" s="426"/>
      <c r="URS23" s="565"/>
      <c r="URU23" s="426"/>
      <c r="URW23" s="565"/>
      <c r="URY23" s="426"/>
      <c r="USA23" s="565"/>
      <c r="USC23" s="426"/>
      <c r="USE23" s="565"/>
      <c r="USG23" s="426"/>
      <c r="USI23" s="565"/>
      <c r="USK23" s="426"/>
      <c r="USM23" s="565"/>
      <c r="USO23" s="426"/>
      <c r="USQ23" s="565"/>
      <c r="USS23" s="426"/>
      <c r="USU23" s="565"/>
      <c r="USW23" s="426"/>
      <c r="USY23" s="565"/>
      <c r="UTA23" s="426"/>
      <c r="UTC23" s="565"/>
      <c r="UTE23" s="426"/>
      <c r="UTG23" s="565"/>
      <c r="UTI23" s="426"/>
      <c r="UTK23" s="565"/>
      <c r="UTM23" s="426"/>
      <c r="UTO23" s="565"/>
      <c r="UTQ23" s="426"/>
      <c r="UTS23" s="565"/>
      <c r="UTU23" s="426"/>
      <c r="UTW23" s="565"/>
      <c r="UTY23" s="426"/>
      <c r="UUA23" s="565"/>
      <c r="UUC23" s="426"/>
      <c r="UUE23" s="565"/>
      <c r="UUG23" s="426"/>
      <c r="UUI23" s="565"/>
      <c r="UUK23" s="426"/>
      <c r="UUM23" s="565"/>
      <c r="UUO23" s="426"/>
      <c r="UUQ23" s="565"/>
      <c r="UUS23" s="426"/>
      <c r="UUU23" s="565"/>
      <c r="UUW23" s="426"/>
      <c r="UUY23" s="565"/>
      <c r="UVA23" s="426"/>
      <c r="UVC23" s="565"/>
      <c r="UVE23" s="426"/>
      <c r="UVG23" s="565"/>
      <c r="UVI23" s="426"/>
      <c r="UVK23" s="565"/>
      <c r="UVM23" s="426"/>
      <c r="UVO23" s="565"/>
      <c r="UVQ23" s="426"/>
      <c r="UVS23" s="565"/>
      <c r="UVU23" s="426"/>
      <c r="UVW23" s="565"/>
      <c r="UVY23" s="426"/>
      <c r="UWA23" s="565"/>
      <c r="UWC23" s="426"/>
      <c r="UWE23" s="565"/>
      <c r="UWG23" s="426"/>
      <c r="UWI23" s="565"/>
      <c r="UWK23" s="426"/>
      <c r="UWM23" s="565"/>
      <c r="UWO23" s="426"/>
      <c r="UWQ23" s="565"/>
      <c r="UWS23" s="426"/>
      <c r="UWU23" s="565"/>
      <c r="UWW23" s="426"/>
      <c r="UWY23" s="565"/>
      <c r="UXA23" s="426"/>
      <c r="UXC23" s="565"/>
      <c r="UXE23" s="426"/>
      <c r="UXG23" s="565"/>
      <c r="UXI23" s="426"/>
      <c r="UXK23" s="565"/>
      <c r="UXM23" s="426"/>
      <c r="UXO23" s="565"/>
      <c r="UXQ23" s="426"/>
      <c r="UXS23" s="565"/>
      <c r="UXU23" s="426"/>
      <c r="UXW23" s="565"/>
      <c r="UXY23" s="426"/>
      <c r="UYA23" s="565"/>
      <c r="UYC23" s="426"/>
      <c r="UYE23" s="565"/>
      <c r="UYG23" s="426"/>
      <c r="UYI23" s="565"/>
      <c r="UYK23" s="426"/>
      <c r="UYM23" s="565"/>
      <c r="UYO23" s="426"/>
      <c r="UYQ23" s="565"/>
      <c r="UYS23" s="426"/>
      <c r="UYU23" s="565"/>
      <c r="UYW23" s="426"/>
      <c r="UYY23" s="565"/>
      <c r="UZA23" s="426"/>
      <c r="UZC23" s="565"/>
      <c r="UZE23" s="426"/>
      <c r="UZG23" s="565"/>
      <c r="UZI23" s="426"/>
      <c r="UZK23" s="565"/>
      <c r="UZM23" s="426"/>
      <c r="UZO23" s="565"/>
      <c r="UZQ23" s="426"/>
      <c r="UZS23" s="565"/>
      <c r="UZU23" s="426"/>
      <c r="UZW23" s="565"/>
      <c r="UZY23" s="426"/>
      <c r="VAA23" s="565"/>
      <c r="VAC23" s="426"/>
      <c r="VAE23" s="565"/>
      <c r="VAG23" s="426"/>
      <c r="VAI23" s="565"/>
      <c r="VAK23" s="426"/>
      <c r="VAM23" s="565"/>
      <c r="VAO23" s="426"/>
      <c r="VAQ23" s="565"/>
      <c r="VAS23" s="426"/>
      <c r="VAU23" s="565"/>
      <c r="VAW23" s="426"/>
      <c r="VAY23" s="565"/>
      <c r="VBA23" s="426"/>
      <c r="VBC23" s="565"/>
      <c r="VBE23" s="426"/>
      <c r="VBG23" s="565"/>
      <c r="VBI23" s="426"/>
      <c r="VBK23" s="565"/>
      <c r="VBM23" s="426"/>
      <c r="VBO23" s="565"/>
      <c r="VBQ23" s="426"/>
      <c r="VBS23" s="565"/>
      <c r="VBU23" s="426"/>
      <c r="VBW23" s="565"/>
      <c r="VBY23" s="426"/>
      <c r="VCA23" s="565"/>
      <c r="VCC23" s="426"/>
      <c r="VCE23" s="565"/>
      <c r="VCG23" s="426"/>
      <c r="VCI23" s="565"/>
      <c r="VCK23" s="426"/>
      <c r="VCM23" s="565"/>
      <c r="VCO23" s="426"/>
      <c r="VCQ23" s="565"/>
      <c r="VCS23" s="426"/>
      <c r="VCU23" s="565"/>
      <c r="VCW23" s="426"/>
      <c r="VCY23" s="565"/>
      <c r="VDA23" s="426"/>
      <c r="VDC23" s="565"/>
      <c r="VDE23" s="426"/>
      <c r="VDG23" s="565"/>
      <c r="VDI23" s="426"/>
      <c r="VDK23" s="565"/>
      <c r="VDM23" s="426"/>
      <c r="VDO23" s="565"/>
      <c r="VDQ23" s="426"/>
      <c r="VDS23" s="565"/>
      <c r="VDU23" s="426"/>
      <c r="VDW23" s="565"/>
      <c r="VDY23" s="426"/>
      <c r="VEA23" s="565"/>
      <c r="VEC23" s="426"/>
      <c r="VEE23" s="565"/>
      <c r="VEG23" s="426"/>
      <c r="VEI23" s="565"/>
      <c r="VEK23" s="426"/>
      <c r="VEM23" s="565"/>
      <c r="VEO23" s="426"/>
      <c r="VEQ23" s="565"/>
      <c r="VES23" s="426"/>
      <c r="VEU23" s="565"/>
      <c r="VEW23" s="426"/>
      <c r="VEY23" s="565"/>
      <c r="VFA23" s="426"/>
      <c r="VFC23" s="565"/>
      <c r="VFE23" s="426"/>
      <c r="VFG23" s="565"/>
      <c r="VFI23" s="426"/>
      <c r="VFK23" s="565"/>
      <c r="VFM23" s="426"/>
      <c r="VFO23" s="565"/>
      <c r="VFQ23" s="426"/>
      <c r="VFS23" s="565"/>
      <c r="VFU23" s="426"/>
      <c r="VFW23" s="565"/>
      <c r="VFY23" s="426"/>
      <c r="VGA23" s="565"/>
      <c r="VGC23" s="426"/>
      <c r="VGE23" s="565"/>
      <c r="VGG23" s="426"/>
      <c r="VGI23" s="565"/>
      <c r="VGK23" s="426"/>
      <c r="VGM23" s="565"/>
      <c r="VGO23" s="426"/>
      <c r="VGQ23" s="565"/>
      <c r="VGS23" s="426"/>
      <c r="VGU23" s="565"/>
      <c r="VGW23" s="426"/>
      <c r="VGY23" s="565"/>
      <c r="VHA23" s="426"/>
      <c r="VHC23" s="565"/>
      <c r="VHE23" s="426"/>
      <c r="VHG23" s="565"/>
      <c r="VHI23" s="426"/>
      <c r="VHK23" s="565"/>
      <c r="VHM23" s="426"/>
      <c r="VHO23" s="565"/>
      <c r="VHQ23" s="426"/>
      <c r="VHS23" s="565"/>
      <c r="VHU23" s="426"/>
      <c r="VHW23" s="565"/>
      <c r="VHY23" s="426"/>
      <c r="VIA23" s="565"/>
      <c r="VIC23" s="426"/>
      <c r="VIE23" s="565"/>
      <c r="VIG23" s="426"/>
      <c r="VII23" s="565"/>
      <c r="VIK23" s="426"/>
      <c r="VIM23" s="565"/>
      <c r="VIO23" s="426"/>
      <c r="VIQ23" s="565"/>
      <c r="VIS23" s="426"/>
      <c r="VIU23" s="565"/>
      <c r="VIW23" s="426"/>
      <c r="VIY23" s="565"/>
      <c r="VJA23" s="426"/>
      <c r="VJC23" s="565"/>
      <c r="VJE23" s="426"/>
      <c r="VJG23" s="565"/>
      <c r="VJI23" s="426"/>
      <c r="VJK23" s="565"/>
      <c r="VJM23" s="426"/>
      <c r="VJO23" s="565"/>
      <c r="VJQ23" s="426"/>
      <c r="VJS23" s="565"/>
      <c r="VJU23" s="426"/>
      <c r="VJW23" s="565"/>
      <c r="VJY23" s="426"/>
      <c r="VKA23" s="565"/>
      <c r="VKC23" s="426"/>
      <c r="VKE23" s="565"/>
      <c r="VKG23" s="426"/>
      <c r="VKI23" s="565"/>
      <c r="VKK23" s="426"/>
      <c r="VKM23" s="565"/>
      <c r="VKO23" s="426"/>
      <c r="VKQ23" s="565"/>
      <c r="VKS23" s="426"/>
      <c r="VKU23" s="565"/>
      <c r="VKW23" s="426"/>
      <c r="VKY23" s="565"/>
      <c r="VLA23" s="426"/>
      <c r="VLC23" s="565"/>
      <c r="VLE23" s="426"/>
      <c r="VLG23" s="565"/>
      <c r="VLI23" s="426"/>
      <c r="VLK23" s="565"/>
      <c r="VLM23" s="426"/>
      <c r="VLO23" s="565"/>
      <c r="VLQ23" s="426"/>
      <c r="VLS23" s="565"/>
      <c r="VLU23" s="426"/>
      <c r="VLW23" s="565"/>
      <c r="VLY23" s="426"/>
      <c r="VMA23" s="565"/>
      <c r="VMC23" s="426"/>
      <c r="VME23" s="565"/>
      <c r="VMG23" s="426"/>
      <c r="VMI23" s="565"/>
      <c r="VMK23" s="426"/>
      <c r="VMM23" s="565"/>
      <c r="VMO23" s="426"/>
      <c r="VMQ23" s="565"/>
      <c r="VMS23" s="426"/>
      <c r="VMU23" s="565"/>
      <c r="VMW23" s="426"/>
      <c r="VMY23" s="565"/>
      <c r="VNA23" s="426"/>
      <c r="VNC23" s="565"/>
      <c r="VNE23" s="426"/>
      <c r="VNG23" s="565"/>
      <c r="VNI23" s="426"/>
      <c r="VNK23" s="565"/>
      <c r="VNM23" s="426"/>
      <c r="VNO23" s="565"/>
      <c r="VNQ23" s="426"/>
      <c r="VNS23" s="565"/>
      <c r="VNU23" s="426"/>
      <c r="VNW23" s="565"/>
      <c r="VNY23" s="426"/>
      <c r="VOA23" s="565"/>
      <c r="VOC23" s="426"/>
      <c r="VOE23" s="565"/>
      <c r="VOG23" s="426"/>
      <c r="VOI23" s="565"/>
      <c r="VOK23" s="426"/>
      <c r="VOM23" s="565"/>
      <c r="VOO23" s="426"/>
      <c r="VOQ23" s="565"/>
      <c r="VOS23" s="426"/>
      <c r="VOU23" s="565"/>
      <c r="VOW23" s="426"/>
      <c r="VOY23" s="565"/>
      <c r="VPA23" s="426"/>
      <c r="VPC23" s="565"/>
      <c r="VPE23" s="426"/>
      <c r="VPG23" s="565"/>
      <c r="VPI23" s="426"/>
      <c r="VPK23" s="565"/>
      <c r="VPM23" s="426"/>
      <c r="VPO23" s="565"/>
      <c r="VPQ23" s="426"/>
      <c r="VPS23" s="565"/>
      <c r="VPU23" s="426"/>
      <c r="VPW23" s="565"/>
      <c r="VPY23" s="426"/>
      <c r="VQA23" s="565"/>
      <c r="VQC23" s="426"/>
      <c r="VQE23" s="565"/>
      <c r="VQG23" s="426"/>
      <c r="VQI23" s="565"/>
      <c r="VQK23" s="426"/>
      <c r="VQM23" s="565"/>
      <c r="VQO23" s="426"/>
      <c r="VQQ23" s="565"/>
      <c r="VQS23" s="426"/>
      <c r="VQU23" s="565"/>
      <c r="VQW23" s="426"/>
      <c r="VQY23" s="565"/>
      <c r="VRA23" s="426"/>
      <c r="VRC23" s="565"/>
      <c r="VRE23" s="426"/>
      <c r="VRG23" s="565"/>
      <c r="VRI23" s="426"/>
      <c r="VRK23" s="565"/>
      <c r="VRM23" s="426"/>
      <c r="VRO23" s="565"/>
      <c r="VRQ23" s="426"/>
      <c r="VRS23" s="565"/>
      <c r="VRU23" s="426"/>
      <c r="VRW23" s="565"/>
      <c r="VRY23" s="426"/>
      <c r="VSA23" s="565"/>
      <c r="VSC23" s="426"/>
      <c r="VSE23" s="565"/>
      <c r="VSG23" s="426"/>
      <c r="VSI23" s="565"/>
      <c r="VSK23" s="426"/>
      <c r="VSM23" s="565"/>
      <c r="VSO23" s="426"/>
      <c r="VSQ23" s="565"/>
      <c r="VSS23" s="426"/>
      <c r="VSU23" s="565"/>
      <c r="VSW23" s="426"/>
      <c r="VSY23" s="565"/>
      <c r="VTA23" s="426"/>
      <c r="VTC23" s="565"/>
      <c r="VTE23" s="426"/>
      <c r="VTG23" s="565"/>
      <c r="VTI23" s="426"/>
      <c r="VTK23" s="565"/>
      <c r="VTM23" s="426"/>
      <c r="VTO23" s="565"/>
      <c r="VTQ23" s="426"/>
      <c r="VTS23" s="565"/>
      <c r="VTU23" s="426"/>
      <c r="VTW23" s="565"/>
      <c r="VTY23" s="426"/>
      <c r="VUA23" s="565"/>
      <c r="VUC23" s="426"/>
      <c r="VUE23" s="565"/>
      <c r="VUG23" s="426"/>
      <c r="VUI23" s="565"/>
      <c r="VUK23" s="426"/>
      <c r="VUM23" s="565"/>
      <c r="VUO23" s="426"/>
      <c r="VUQ23" s="565"/>
      <c r="VUS23" s="426"/>
      <c r="VUU23" s="565"/>
      <c r="VUW23" s="426"/>
      <c r="VUY23" s="565"/>
      <c r="VVA23" s="426"/>
      <c r="VVC23" s="565"/>
      <c r="VVE23" s="426"/>
      <c r="VVG23" s="565"/>
      <c r="VVI23" s="426"/>
      <c r="VVK23" s="565"/>
      <c r="VVM23" s="426"/>
      <c r="VVO23" s="565"/>
      <c r="VVQ23" s="426"/>
      <c r="VVS23" s="565"/>
      <c r="VVU23" s="426"/>
      <c r="VVW23" s="565"/>
      <c r="VVY23" s="426"/>
      <c r="VWA23" s="565"/>
      <c r="VWC23" s="426"/>
      <c r="VWE23" s="565"/>
      <c r="VWG23" s="426"/>
      <c r="VWI23" s="565"/>
      <c r="VWK23" s="426"/>
      <c r="VWM23" s="565"/>
      <c r="VWO23" s="426"/>
      <c r="VWQ23" s="565"/>
      <c r="VWS23" s="426"/>
      <c r="VWU23" s="565"/>
      <c r="VWW23" s="426"/>
      <c r="VWY23" s="565"/>
      <c r="VXA23" s="426"/>
      <c r="VXC23" s="565"/>
      <c r="VXE23" s="426"/>
      <c r="VXG23" s="565"/>
      <c r="VXI23" s="426"/>
      <c r="VXK23" s="565"/>
      <c r="VXM23" s="426"/>
      <c r="VXO23" s="565"/>
      <c r="VXQ23" s="426"/>
      <c r="VXS23" s="565"/>
      <c r="VXU23" s="426"/>
      <c r="VXW23" s="565"/>
      <c r="VXY23" s="426"/>
      <c r="VYA23" s="565"/>
      <c r="VYC23" s="426"/>
      <c r="VYE23" s="565"/>
      <c r="VYG23" s="426"/>
      <c r="VYI23" s="565"/>
      <c r="VYK23" s="426"/>
      <c r="VYM23" s="565"/>
      <c r="VYO23" s="426"/>
      <c r="VYQ23" s="565"/>
      <c r="VYS23" s="426"/>
      <c r="VYU23" s="565"/>
      <c r="VYW23" s="426"/>
      <c r="VYY23" s="565"/>
      <c r="VZA23" s="426"/>
      <c r="VZC23" s="565"/>
      <c r="VZE23" s="426"/>
      <c r="VZG23" s="565"/>
      <c r="VZI23" s="426"/>
      <c r="VZK23" s="565"/>
      <c r="VZM23" s="426"/>
      <c r="VZO23" s="565"/>
      <c r="VZQ23" s="426"/>
      <c r="VZS23" s="565"/>
      <c r="VZU23" s="426"/>
      <c r="VZW23" s="565"/>
      <c r="VZY23" s="426"/>
      <c r="WAA23" s="565"/>
      <c r="WAC23" s="426"/>
      <c r="WAE23" s="565"/>
      <c r="WAG23" s="426"/>
      <c r="WAI23" s="565"/>
      <c r="WAK23" s="426"/>
      <c r="WAM23" s="565"/>
      <c r="WAO23" s="426"/>
      <c r="WAQ23" s="565"/>
      <c r="WAS23" s="426"/>
      <c r="WAU23" s="565"/>
      <c r="WAW23" s="426"/>
      <c r="WAY23" s="565"/>
      <c r="WBA23" s="426"/>
      <c r="WBC23" s="565"/>
      <c r="WBE23" s="426"/>
      <c r="WBG23" s="565"/>
      <c r="WBI23" s="426"/>
      <c r="WBK23" s="565"/>
      <c r="WBM23" s="426"/>
      <c r="WBO23" s="565"/>
      <c r="WBQ23" s="426"/>
      <c r="WBS23" s="565"/>
      <c r="WBU23" s="426"/>
      <c r="WBW23" s="565"/>
      <c r="WBY23" s="426"/>
      <c r="WCA23" s="565"/>
      <c r="WCC23" s="426"/>
      <c r="WCE23" s="565"/>
      <c r="WCG23" s="426"/>
      <c r="WCI23" s="565"/>
      <c r="WCK23" s="426"/>
      <c r="WCM23" s="565"/>
      <c r="WCO23" s="426"/>
      <c r="WCQ23" s="565"/>
      <c r="WCS23" s="426"/>
      <c r="WCU23" s="565"/>
      <c r="WCW23" s="426"/>
      <c r="WCY23" s="565"/>
      <c r="WDA23" s="426"/>
      <c r="WDC23" s="565"/>
      <c r="WDE23" s="426"/>
      <c r="WDG23" s="565"/>
      <c r="WDI23" s="426"/>
      <c r="WDK23" s="565"/>
      <c r="WDM23" s="426"/>
      <c r="WDO23" s="565"/>
      <c r="WDQ23" s="426"/>
      <c r="WDS23" s="565"/>
      <c r="WDU23" s="426"/>
      <c r="WDW23" s="565"/>
      <c r="WDY23" s="426"/>
      <c r="WEA23" s="565"/>
      <c r="WEC23" s="426"/>
      <c r="WEE23" s="565"/>
      <c r="WEG23" s="426"/>
      <c r="WEI23" s="565"/>
      <c r="WEK23" s="426"/>
      <c r="WEM23" s="565"/>
      <c r="WEO23" s="426"/>
      <c r="WEQ23" s="565"/>
      <c r="WES23" s="426"/>
      <c r="WEU23" s="565"/>
      <c r="WEW23" s="426"/>
      <c r="WEY23" s="565"/>
      <c r="WFA23" s="426"/>
      <c r="WFC23" s="565"/>
      <c r="WFE23" s="426"/>
      <c r="WFG23" s="565"/>
      <c r="WFI23" s="426"/>
      <c r="WFK23" s="565"/>
      <c r="WFM23" s="426"/>
      <c r="WFO23" s="565"/>
      <c r="WFQ23" s="426"/>
      <c r="WFS23" s="565"/>
      <c r="WFU23" s="426"/>
      <c r="WFW23" s="565"/>
      <c r="WFY23" s="426"/>
      <c r="WGA23" s="565"/>
      <c r="WGC23" s="426"/>
      <c r="WGE23" s="565"/>
      <c r="WGG23" s="426"/>
      <c r="WGI23" s="565"/>
      <c r="WGK23" s="426"/>
      <c r="WGM23" s="565"/>
      <c r="WGO23" s="426"/>
      <c r="WGQ23" s="565"/>
      <c r="WGS23" s="426"/>
      <c r="WGU23" s="565"/>
      <c r="WGW23" s="426"/>
      <c r="WGY23" s="565"/>
      <c r="WHA23" s="426"/>
      <c r="WHC23" s="565"/>
      <c r="WHE23" s="426"/>
      <c r="WHG23" s="565"/>
      <c r="WHI23" s="426"/>
      <c r="WHK23" s="565"/>
      <c r="WHM23" s="426"/>
      <c r="WHO23" s="565"/>
      <c r="WHQ23" s="426"/>
      <c r="WHS23" s="565"/>
      <c r="WHU23" s="426"/>
      <c r="WHW23" s="565"/>
      <c r="WHY23" s="426"/>
      <c r="WIA23" s="565"/>
      <c r="WIC23" s="426"/>
      <c r="WIE23" s="565"/>
      <c r="WIG23" s="426"/>
      <c r="WII23" s="565"/>
      <c r="WIK23" s="426"/>
      <c r="WIM23" s="565"/>
      <c r="WIO23" s="426"/>
      <c r="WIQ23" s="565"/>
      <c r="WIS23" s="426"/>
      <c r="WIU23" s="565"/>
      <c r="WIW23" s="426"/>
      <c r="WIY23" s="565"/>
      <c r="WJA23" s="426"/>
      <c r="WJC23" s="565"/>
      <c r="WJE23" s="426"/>
      <c r="WJG23" s="565"/>
      <c r="WJI23" s="426"/>
      <c r="WJK23" s="565"/>
      <c r="WJM23" s="426"/>
      <c r="WJO23" s="565"/>
      <c r="WJQ23" s="426"/>
      <c r="WJS23" s="565"/>
      <c r="WJU23" s="426"/>
      <c r="WJW23" s="565"/>
      <c r="WJY23" s="426"/>
      <c r="WKA23" s="565"/>
      <c r="WKC23" s="426"/>
      <c r="WKE23" s="565"/>
      <c r="WKG23" s="426"/>
      <c r="WKI23" s="565"/>
      <c r="WKK23" s="426"/>
      <c r="WKM23" s="565"/>
      <c r="WKO23" s="426"/>
      <c r="WKQ23" s="565"/>
      <c r="WKS23" s="426"/>
      <c r="WKU23" s="565"/>
      <c r="WKW23" s="426"/>
      <c r="WKY23" s="565"/>
      <c r="WLA23" s="426"/>
      <c r="WLC23" s="565"/>
      <c r="WLE23" s="426"/>
      <c r="WLG23" s="565"/>
      <c r="WLI23" s="426"/>
      <c r="WLK23" s="565"/>
      <c r="WLM23" s="426"/>
      <c r="WLO23" s="565"/>
      <c r="WLQ23" s="426"/>
      <c r="WLS23" s="565"/>
      <c r="WLU23" s="426"/>
      <c r="WLW23" s="565"/>
      <c r="WLY23" s="426"/>
      <c r="WMA23" s="565"/>
      <c r="WMC23" s="426"/>
      <c r="WME23" s="565"/>
      <c r="WMG23" s="426"/>
      <c r="WMI23" s="565"/>
      <c r="WMK23" s="426"/>
      <c r="WMM23" s="565"/>
      <c r="WMO23" s="426"/>
      <c r="WMQ23" s="565"/>
      <c r="WMS23" s="426"/>
      <c r="WMU23" s="565"/>
      <c r="WMW23" s="426"/>
      <c r="WMY23" s="565"/>
      <c r="WNA23" s="426"/>
      <c r="WNC23" s="565"/>
      <c r="WNE23" s="426"/>
      <c r="WNG23" s="565"/>
      <c r="WNI23" s="426"/>
      <c r="WNK23" s="565"/>
      <c r="WNM23" s="426"/>
      <c r="WNO23" s="565"/>
      <c r="WNQ23" s="426"/>
      <c r="WNS23" s="565"/>
      <c r="WNU23" s="426"/>
      <c r="WNW23" s="565"/>
      <c r="WNY23" s="426"/>
      <c r="WOA23" s="565"/>
      <c r="WOC23" s="426"/>
      <c r="WOE23" s="565"/>
      <c r="WOG23" s="426"/>
      <c r="WOI23" s="565"/>
      <c r="WOK23" s="426"/>
      <c r="WOM23" s="565"/>
      <c r="WOO23" s="426"/>
      <c r="WOQ23" s="565"/>
      <c r="WOS23" s="426"/>
      <c r="WOU23" s="565"/>
      <c r="WOW23" s="426"/>
      <c r="WOY23" s="565"/>
      <c r="WPA23" s="426"/>
      <c r="WPC23" s="565"/>
      <c r="WPE23" s="426"/>
      <c r="WPG23" s="565"/>
      <c r="WPI23" s="426"/>
      <c r="WPK23" s="565"/>
      <c r="WPM23" s="426"/>
      <c r="WPO23" s="565"/>
      <c r="WPQ23" s="426"/>
      <c r="WPS23" s="565"/>
      <c r="WPU23" s="426"/>
      <c r="WPW23" s="565"/>
      <c r="WPY23" s="426"/>
      <c r="WQA23" s="565"/>
      <c r="WQC23" s="426"/>
      <c r="WQE23" s="565"/>
      <c r="WQG23" s="426"/>
      <c r="WQI23" s="565"/>
      <c r="WQK23" s="426"/>
      <c r="WQM23" s="565"/>
      <c r="WQO23" s="426"/>
      <c r="WQQ23" s="565"/>
      <c r="WQS23" s="426"/>
      <c r="WQU23" s="565"/>
      <c r="WQW23" s="426"/>
      <c r="WQY23" s="565"/>
      <c r="WRA23" s="426"/>
      <c r="WRC23" s="565"/>
      <c r="WRE23" s="426"/>
      <c r="WRG23" s="565"/>
      <c r="WRI23" s="426"/>
      <c r="WRK23" s="565"/>
      <c r="WRM23" s="426"/>
      <c r="WRO23" s="565"/>
      <c r="WRQ23" s="426"/>
      <c r="WRS23" s="565"/>
      <c r="WRU23" s="426"/>
      <c r="WRW23" s="565"/>
      <c r="WRY23" s="426"/>
      <c r="WSA23" s="565"/>
      <c r="WSC23" s="426"/>
      <c r="WSE23" s="565"/>
      <c r="WSG23" s="426"/>
      <c r="WSI23" s="565"/>
      <c r="WSK23" s="426"/>
      <c r="WSM23" s="565"/>
      <c r="WSO23" s="426"/>
      <c r="WSQ23" s="565"/>
      <c r="WSS23" s="426"/>
      <c r="WSU23" s="565"/>
      <c r="WSW23" s="426"/>
      <c r="WSY23" s="565"/>
      <c r="WTA23" s="426"/>
      <c r="WTC23" s="565"/>
      <c r="WTE23" s="426"/>
      <c r="WTG23" s="565"/>
      <c r="WTI23" s="426"/>
      <c r="WTK23" s="565"/>
      <c r="WTM23" s="426"/>
      <c r="WTO23" s="565"/>
      <c r="WTQ23" s="426"/>
      <c r="WTS23" s="565"/>
      <c r="WTU23" s="426"/>
      <c r="WTW23" s="565"/>
      <c r="WTY23" s="426"/>
      <c r="WUA23" s="565"/>
      <c r="WUC23" s="426"/>
      <c r="WUE23" s="565"/>
      <c r="WUG23" s="426"/>
      <c r="WUI23" s="565"/>
      <c r="WUK23" s="426"/>
      <c r="WUM23" s="565"/>
      <c r="WUO23" s="426"/>
      <c r="WUQ23" s="565"/>
      <c r="WUS23" s="426"/>
      <c r="WUU23" s="565"/>
      <c r="WUW23" s="426"/>
      <c r="WUY23" s="565"/>
      <c r="WVA23" s="426"/>
      <c r="WVC23" s="565"/>
      <c r="WVE23" s="426"/>
      <c r="WVG23" s="565"/>
      <c r="WVI23" s="426"/>
      <c r="WVK23" s="565"/>
      <c r="WVM23" s="426"/>
      <c r="WVO23" s="565"/>
      <c r="WVQ23" s="426"/>
      <c r="WVS23" s="565"/>
      <c r="WVU23" s="426"/>
      <c r="WVW23" s="565"/>
      <c r="WVY23" s="426"/>
      <c r="WWA23" s="565"/>
      <c r="WWC23" s="426"/>
      <c r="WWE23" s="565"/>
      <c r="WWG23" s="426"/>
      <c r="WWI23" s="565"/>
      <c r="WWK23" s="426"/>
      <c r="WWM23" s="565"/>
      <c r="WWO23" s="426"/>
      <c r="WWQ23" s="565"/>
      <c r="WWS23" s="426"/>
      <c r="WWU23" s="565"/>
      <c r="WWW23" s="426"/>
      <c r="WWY23" s="565"/>
      <c r="WXA23" s="426"/>
      <c r="WXC23" s="565"/>
      <c r="WXE23" s="426"/>
      <c r="WXG23" s="565"/>
      <c r="WXI23" s="426"/>
      <c r="WXK23" s="565"/>
      <c r="WXM23" s="426"/>
      <c r="WXO23" s="565"/>
      <c r="WXQ23" s="426"/>
      <c r="WXS23" s="565"/>
      <c r="WXU23" s="426"/>
      <c r="WXW23" s="565"/>
      <c r="WXY23" s="426"/>
      <c r="WYA23" s="565"/>
      <c r="WYC23" s="426"/>
      <c r="WYE23" s="565"/>
      <c r="WYG23" s="426"/>
      <c r="WYI23" s="565"/>
      <c r="WYK23" s="426"/>
      <c r="WYM23" s="565"/>
      <c r="WYO23" s="426"/>
      <c r="WYQ23" s="565"/>
      <c r="WYS23" s="426"/>
      <c r="WYU23" s="565"/>
      <c r="WYW23" s="426"/>
      <c r="WYY23" s="565"/>
      <c r="WZA23" s="426"/>
      <c r="WZC23" s="565"/>
      <c r="WZE23" s="426"/>
      <c r="WZG23" s="565"/>
      <c r="WZI23" s="426"/>
      <c r="WZK23" s="565"/>
      <c r="WZM23" s="426"/>
      <c r="WZO23" s="565"/>
      <c r="WZQ23" s="426"/>
      <c r="WZS23" s="565"/>
      <c r="WZU23" s="426"/>
      <c r="WZW23" s="565"/>
      <c r="WZY23" s="426"/>
      <c r="XAA23" s="565"/>
      <c r="XAC23" s="426"/>
      <c r="XAE23" s="565"/>
      <c r="XAG23" s="426"/>
      <c r="XAI23" s="565"/>
      <c r="XAK23" s="426"/>
      <c r="XAM23" s="565"/>
      <c r="XAO23" s="426"/>
      <c r="XAQ23" s="565"/>
      <c r="XAS23" s="426"/>
      <c r="XAU23" s="565"/>
      <c r="XAW23" s="426"/>
      <c r="XAY23" s="565"/>
      <c r="XBA23" s="426"/>
      <c r="XBC23" s="565"/>
      <c r="XBE23" s="426"/>
      <c r="XBG23" s="565"/>
      <c r="XBI23" s="426"/>
      <c r="XBK23" s="565"/>
      <c r="XBM23" s="426"/>
      <c r="XBO23" s="565"/>
      <c r="XBQ23" s="426"/>
      <c r="XBS23" s="565"/>
      <c r="XBU23" s="426"/>
      <c r="XBW23" s="565"/>
      <c r="XBY23" s="426"/>
      <c r="XCA23" s="565"/>
      <c r="XCC23" s="426"/>
      <c r="XCE23" s="565"/>
      <c r="XCG23" s="426"/>
      <c r="XCI23" s="565"/>
      <c r="XCK23" s="426"/>
      <c r="XCM23" s="565"/>
      <c r="XCO23" s="426"/>
      <c r="XCQ23" s="565"/>
      <c r="XCS23" s="426"/>
      <c r="XCU23" s="565"/>
      <c r="XCW23" s="426"/>
      <c r="XCY23" s="565"/>
      <c r="XDA23" s="426"/>
      <c r="XDC23" s="565"/>
      <c r="XDE23" s="426"/>
      <c r="XDG23" s="565"/>
      <c r="XDI23" s="426"/>
      <c r="XDK23" s="565"/>
      <c r="XDM23" s="426"/>
      <c r="XDO23" s="565"/>
      <c r="XDQ23" s="426"/>
      <c r="XDS23" s="565"/>
      <c r="XDU23" s="426"/>
      <c r="XDW23" s="565"/>
      <c r="XDY23" s="426"/>
      <c r="XEA23" s="565"/>
      <c r="XEC23" s="426"/>
      <c r="XEE23" s="565"/>
      <c r="XEG23" s="426"/>
      <c r="XEI23" s="565"/>
      <c r="XEK23" s="426"/>
      <c r="XEM23" s="565"/>
      <c r="XEO23" s="426"/>
      <c r="XEQ23" s="565"/>
      <c r="XES23" s="426"/>
      <c r="XEU23" s="565"/>
      <c r="XEW23" s="426"/>
      <c r="XEY23" s="565"/>
      <c r="XFA23" s="426"/>
      <c r="XFC23" s="565"/>
    </row>
    <row r="24" spans="1:1023 1025:2047 2049:3071 3073:4095 4097:5119 5121:6143 6145:7167 7169:8191 8193:9215 9217:10239 10241:11263 11265:12287 12289:13311 13313:14335 14337:15359 15361:16383" x14ac:dyDescent="0.3">
      <c r="A24" s="1009">
        <f t="shared" si="0"/>
        <v>16</v>
      </c>
      <c r="B24" s="1014" t="s">
        <v>2208</v>
      </c>
      <c r="C24" s="1014" t="s">
        <v>2209</v>
      </c>
      <c r="D24" s="1015">
        <v>9442.42</v>
      </c>
      <c r="E24" s="426"/>
      <c r="G24" s="565"/>
      <c r="I24" s="426"/>
      <c r="K24" s="565"/>
      <c r="M24" s="426"/>
      <c r="O24" s="565"/>
      <c r="Q24" s="426"/>
      <c r="S24" s="565"/>
      <c r="U24" s="426"/>
      <c r="W24" s="565"/>
      <c r="Y24" s="426"/>
      <c r="AA24" s="565"/>
      <c r="AC24" s="426"/>
      <c r="AE24" s="565"/>
      <c r="AG24" s="426"/>
      <c r="AI24" s="565"/>
      <c r="AK24" s="426"/>
      <c r="AM24" s="565"/>
      <c r="AO24" s="426"/>
      <c r="AQ24" s="565"/>
      <c r="AS24" s="426"/>
      <c r="AU24" s="565"/>
      <c r="AW24" s="426"/>
      <c r="AY24" s="565"/>
      <c r="BA24" s="426"/>
      <c r="BC24" s="565"/>
      <c r="BE24" s="426"/>
      <c r="BG24" s="565"/>
      <c r="BI24" s="426"/>
      <c r="BK24" s="565"/>
      <c r="BM24" s="426"/>
      <c r="BO24" s="565"/>
      <c r="BQ24" s="426"/>
      <c r="BS24" s="565"/>
      <c r="BU24" s="426"/>
      <c r="BW24" s="565"/>
      <c r="BY24" s="426"/>
      <c r="CA24" s="565"/>
      <c r="CC24" s="426"/>
      <c r="CE24" s="565"/>
      <c r="CG24" s="426"/>
      <c r="CI24" s="565"/>
      <c r="CK24" s="426"/>
      <c r="CM24" s="565"/>
      <c r="CO24" s="426"/>
      <c r="CQ24" s="565"/>
      <c r="CS24" s="426"/>
      <c r="CU24" s="565"/>
      <c r="CW24" s="426"/>
      <c r="CY24" s="565"/>
      <c r="DA24" s="426"/>
      <c r="DC24" s="565"/>
      <c r="DE24" s="426"/>
      <c r="DG24" s="565"/>
      <c r="DI24" s="426"/>
      <c r="DK24" s="565"/>
      <c r="DM24" s="426"/>
      <c r="DO24" s="565"/>
      <c r="DQ24" s="426"/>
      <c r="DS24" s="565"/>
      <c r="DU24" s="426"/>
      <c r="DW24" s="565"/>
      <c r="DY24" s="426"/>
      <c r="EA24" s="565"/>
      <c r="EC24" s="426"/>
      <c r="EE24" s="565"/>
      <c r="EG24" s="426"/>
      <c r="EI24" s="565"/>
      <c r="EK24" s="426"/>
      <c r="EM24" s="565"/>
      <c r="EO24" s="426"/>
      <c r="EQ24" s="565"/>
      <c r="ES24" s="426"/>
      <c r="EU24" s="565"/>
      <c r="EW24" s="426"/>
      <c r="EY24" s="565"/>
      <c r="FA24" s="426"/>
      <c r="FC24" s="565"/>
      <c r="FE24" s="426"/>
      <c r="FG24" s="565"/>
      <c r="FI24" s="426"/>
      <c r="FK24" s="565"/>
      <c r="FM24" s="426"/>
      <c r="FO24" s="565"/>
      <c r="FQ24" s="426"/>
      <c r="FS24" s="565"/>
      <c r="FU24" s="426"/>
      <c r="FW24" s="565"/>
      <c r="FY24" s="426"/>
      <c r="GA24" s="565"/>
      <c r="GC24" s="426"/>
      <c r="GE24" s="565"/>
      <c r="GG24" s="426"/>
      <c r="GI24" s="565"/>
      <c r="GK24" s="426"/>
      <c r="GM24" s="565"/>
      <c r="GO24" s="426"/>
      <c r="GQ24" s="565"/>
      <c r="GS24" s="426"/>
      <c r="GU24" s="565"/>
      <c r="GW24" s="426"/>
      <c r="GY24" s="565"/>
      <c r="HA24" s="426"/>
      <c r="HC24" s="565"/>
      <c r="HE24" s="426"/>
      <c r="HG24" s="565"/>
      <c r="HI24" s="426"/>
      <c r="HK24" s="565"/>
      <c r="HM24" s="426"/>
      <c r="HO24" s="565"/>
      <c r="HQ24" s="426"/>
      <c r="HS24" s="565"/>
      <c r="HU24" s="426"/>
      <c r="HW24" s="565"/>
      <c r="HY24" s="426"/>
      <c r="IA24" s="565"/>
      <c r="IC24" s="426"/>
      <c r="IE24" s="565"/>
      <c r="IG24" s="426"/>
      <c r="II24" s="565"/>
      <c r="IK24" s="426"/>
      <c r="IM24" s="565"/>
      <c r="IO24" s="426"/>
      <c r="IQ24" s="565"/>
      <c r="IS24" s="426"/>
      <c r="IU24" s="565"/>
      <c r="IW24" s="426"/>
      <c r="IY24" s="565"/>
      <c r="JA24" s="426"/>
      <c r="JC24" s="565"/>
      <c r="JE24" s="426"/>
      <c r="JG24" s="565"/>
      <c r="JI24" s="426"/>
      <c r="JK24" s="565"/>
      <c r="JM24" s="426"/>
      <c r="JO24" s="565"/>
      <c r="JQ24" s="426"/>
      <c r="JS24" s="565"/>
      <c r="JU24" s="426"/>
      <c r="JW24" s="565"/>
      <c r="JY24" s="426"/>
      <c r="KA24" s="565"/>
      <c r="KC24" s="426"/>
      <c r="KE24" s="565"/>
      <c r="KG24" s="426"/>
      <c r="KI24" s="565"/>
      <c r="KK24" s="426"/>
      <c r="KM24" s="565"/>
      <c r="KO24" s="426"/>
      <c r="KQ24" s="565"/>
      <c r="KS24" s="426"/>
      <c r="KU24" s="565"/>
      <c r="KW24" s="426"/>
      <c r="KY24" s="565"/>
      <c r="LA24" s="426"/>
      <c r="LC24" s="565"/>
      <c r="LE24" s="426"/>
      <c r="LG24" s="565"/>
      <c r="LI24" s="426"/>
      <c r="LK24" s="565"/>
      <c r="LM24" s="426"/>
      <c r="LO24" s="565"/>
      <c r="LQ24" s="426"/>
      <c r="LS24" s="565"/>
      <c r="LU24" s="426"/>
      <c r="LW24" s="565"/>
      <c r="LY24" s="426"/>
      <c r="MA24" s="565"/>
      <c r="MC24" s="426"/>
      <c r="ME24" s="565"/>
      <c r="MG24" s="426"/>
      <c r="MI24" s="565"/>
      <c r="MK24" s="426"/>
      <c r="MM24" s="565"/>
      <c r="MO24" s="426"/>
      <c r="MQ24" s="565"/>
      <c r="MS24" s="426"/>
      <c r="MU24" s="565"/>
      <c r="MW24" s="426"/>
      <c r="MY24" s="565"/>
      <c r="NA24" s="426"/>
      <c r="NC24" s="565"/>
      <c r="NE24" s="426"/>
      <c r="NG24" s="565"/>
      <c r="NI24" s="426"/>
      <c r="NK24" s="565"/>
      <c r="NM24" s="426"/>
      <c r="NO24" s="565"/>
      <c r="NQ24" s="426"/>
      <c r="NS24" s="565"/>
      <c r="NU24" s="426"/>
      <c r="NW24" s="565"/>
      <c r="NY24" s="426"/>
      <c r="OA24" s="565"/>
      <c r="OC24" s="426"/>
      <c r="OE24" s="565"/>
      <c r="OG24" s="426"/>
      <c r="OI24" s="565"/>
      <c r="OK24" s="426"/>
      <c r="OM24" s="565"/>
      <c r="OO24" s="426"/>
      <c r="OQ24" s="565"/>
      <c r="OS24" s="426"/>
      <c r="OU24" s="565"/>
      <c r="OW24" s="426"/>
      <c r="OY24" s="565"/>
      <c r="PA24" s="426"/>
      <c r="PC24" s="565"/>
      <c r="PE24" s="426"/>
      <c r="PG24" s="565"/>
      <c r="PI24" s="426"/>
      <c r="PK24" s="565"/>
      <c r="PM24" s="426"/>
      <c r="PO24" s="565"/>
      <c r="PQ24" s="426"/>
      <c r="PS24" s="565"/>
      <c r="PU24" s="426"/>
      <c r="PW24" s="565"/>
      <c r="PY24" s="426"/>
      <c r="QA24" s="565"/>
      <c r="QC24" s="426"/>
      <c r="QE24" s="565"/>
      <c r="QG24" s="426"/>
      <c r="QI24" s="565"/>
      <c r="QK24" s="426"/>
      <c r="QM24" s="565"/>
      <c r="QO24" s="426"/>
      <c r="QQ24" s="565"/>
      <c r="QS24" s="426"/>
      <c r="QU24" s="565"/>
      <c r="QW24" s="426"/>
      <c r="QY24" s="565"/>
      <c r="RA24" s="426"/>
      <c r="RC24" s="565"/>
      <c r="RE24" s="426"/>
      <c r="RG24" s="565"/>
      <c r="RI24" s="426"/>
      <c r="RK24" s="565"/>
      <c r="RM24" s="426"/>
      <c r="RO24" s="565"/>
      <c r="RQ24" s="426"/>
      <c r="RS24" s="565"/>
      <c r="RU24" s="426"/>
      <c r="RW24" s="565"/>
      <c r="RY24" s="426"/>
      <c r="SA24" s="565"/>
      <c r="SC24" s="426"/>
      <c r="SE24" s="565"/>
      <c r="SG24" s="426"/>
      <c r="SI24" s="565"/>
      <c r="SK24" s="426"/>
      <c r="SM24" s="565"/>
      <c r="SO24" s="426"/>
      <c r="SQ24" s="565"/>
      <c r="SS24" s="426"/>
      <c r="SU24" s="565"/>
      <c r="SW24" s="426"/>
      <c r="SY24" s="565"/>
      <c r="TA24" s="426"/>
      <c r="TC24" s="565"/>
      <c r="TE24" s="426"/>
      <c r="TG24" s="565"/>
      <c r="TI24" s="426"/>
      <c r="TK24" s="565"/>
      <c r="TM24" s="426"/>
      <c r="TO24" s="565"/>
      <c r="TQ24" s="426"/>
      <c r="TS24" s="565"/>
      <c r="TU24" s="426"/>
      <c r="TW24" s="565"/>
      <c r="TY24" s="426"/>
      <c r="UA24" s="565"/>
      <c r="UC24" s="426"/>
      <c r="UE24" s="565"/>
      <c r="UG24" s="426"/>
      <c r="UI24" s="565"/>
      <c r="UK24" s="426"/>
      <c r="UM24" s="565"/>
      <c r="UO24" s="426"/>
      <c r="UQ24" s="565"/>
      <c r="US24" s="426"/>
      <c r="UU24" s="565"/>
      <c r="UW24" s="426"/>
      <c r="UY24" s="565"/>
      <c r="VA24" s="426"/>
      <c r="VC24" s="565"/>
      <c r="VE24" s="426"/>
      <c r="VG24" s="565"/>
      <c r="VI24" s="426"/>
      <c r="VK24" s="565"/>
      <c r="VM24" s="426"/>
      <c r="VO24" s="565"/>
      <c r="VQ24" s="426"/>
      <c r="VS24" s="565"/>
      <c r="VU24" s="426"/>
      <c r="VW24" s="565"/>
      <c r="VY24" s="426"/>
      <c r="WA24" s="565"/>
      <c r="WC24" s="426"/>
      <c r="WE24" s="565"/>
      <c r="WG24" s="426"/>
      <c r="WI24" s="565"/>
      <c r="WK24" s="426"/>
      <c r="WM24" s="565"/>
      <c r="WO24" s="426"/>
      <c r="WQ24" s="565"/>
      <c r="WS24" s="426"/>
      <c r="WU24" s="565"/>
      <c r="WW24" s="426"/>
      <c r="WY24" s="565"/>
      <c r="XA24" s="426"/>
      <c r="XC24" s="565"/>
      <c r="XE24" s="426"/>
      <c r="XG24" s="565"/>
      <c r="XI24" s="426"/>
      <c r="XK24" s="565"/>
      <c r="XM24" s="426"/>
      <c r="XO24" s="565"/>
      <c r="XQ24" s="426"/>
      <c r="XS24" s="565"/>
      <c r="XU24" s="426"/>
      <c r="XW24" s="565"/>
      <c r="XY24" s="426"/>
      <c r="YA24" s="565"/>
      <c r="YC24" s="426"/>
      <c r="YE24" s="565"/>
      <c r="YG24" s="426"/>
      <c r="YI24" s="565"/>
      <c r="YK24" s="426"/>
      <c r="YM24" s="565"/>
      <c r="YO24" s="426"/>
      <c r="YQ24" s="565"/>
      <c r="YS24" s="426"/>
      <c r="YU24" s="565"/>
      <c r="YW24" s="426"/>
      <c r="YY24" s="565"/>
      <c r="ZA24" s="426"/>
      <c r="ZC24" s="565"/>
      <c r="ZE24" s="426"/>
      <c r="ZG24" s="565"/>
      <c r="ZI24" s="426"/>
      <c r="ZK24" s="565"/>
      <c r="ZM24" s="426"/>
      <c r="ZO24" s="565"/>
      <c r="ZQ24" s="426"/>
      <c r="ZS24" s="565"/>
      <c r="ZU24" s="426"/>
      <c r="ZW24" s="565"/>
      <c r="ZY24" s="426"/>
      <c r="AAA24" s="565"/>
      <c r="AAC24" s="426"/>
      <c r="AAE24" s="565"/>
      <c r="AAG24" s="426"/>
      <c r="AAI24" s="565"/>
      <c r="AAK24" s="426"/>
      <c r="AAM24" s="565"/>
      <c r="AAO24" s="426"/>
      <c r="AAQ24" s="565"/>
      <c r="AAS24" s="426"/>
      <c r="AAU24" s="565"/>
      <c r="AAW24" s="426"/>
      <c r="AAY24" s="565"/>
      <c r="ABA24" s="426"/>
      <c r="ABC24" s="565"/>
      <c r="ABE24" s="426"/>
      <c r="ABG24" s="565"/>
      <c r="ABI24" s="426"/>
      <c r="ABK24" s="565"/>
      <c r="ABM24" s="426"/>
      <c r="ABO24" s="565"/>
      <c r="ABQ24" s="426"/>
      <c r="ABS24" s="565"/>
      <c r="ABU24" s="426"/>
      <c r="ABW24" s="565"/>
      <c r="ABY24" s="426"/>
      <c r="ACA24" s="565"/>
      <c r="ACC24" s="426"/>
      <c r="ACE24" s="565"/>
      <c r="ACG24" s="426"/>
      <c r="ACI24" s="565"/>
      <c r="ACK24" s="426"/>
      <c r="ACM24" s="565"/>
      <c r="ACO24" s="426"/>
      <c r="ACQ24" s="565"/>
      <c r="ACS24" s="426"/>
      <c r="ACU24" s="565"/>
      <c r="ACW24" s="426"/>
      <c r="ACY24" s="565"/>
      <c r="ADA24" s="426"/>
      <c r="ADC24" s="565"/>
      <c r="ADE24" s="426"/>
      <c r="ADG24" s="565"/>
      <c r="ADI24" s="426"/>
      <c r="ADK24" s="565"/>
      <c r="ADM24" s="426"/>
      <c r="ADO24" s="565"/>
      <c r="ADQ24" s="426"/>
      <c r="ADS24" s="565"/>
      <c r="ADU24" s="426"/>
      <c r="ADW24" s="565"/>
      <c r="ADY24" s="426"/>
      <c r="AEA24" s="565"/>
      <c r="AEC24" s="426"/>
      <c r="AEE24" s="565"/>
      <c r="AEG24" s="426"/>
      <c r="AEI24" s="565"/>
      <c r="AEK24" s="426"/>
      <c r="AEM24" s="565"/>
      <c r="AEO24" s="426"/>
      <c r="AEQ24" s="565"/>
      <c r="AES24" s="426"/>
      <c r="AEU24" s="565"/>
      <c r="AEW24" s="426"/>
      <c r="AEY24" s="565"/>
      <c r="AFA24" s="426"/>
      <c r="AFC24" s="565"/>
      <c r="AFE24" s="426"/>
      <c r="AFG24" s="565"/>
      <c r="AFI24" s="426"/>
      <c r="AFK24" s="565"/>
      <c r="AFM24" s="426"/>
      <c r="AFO24" s="565"/>
      <c r="AFQ24" s="426"/>
      <c r="AFS24" s="565"/>
      <c r="AFU24" s="426"/>
      <c r="AFW24" s="565"/>
      <c r="AFY24" s="426"/>
      <c r="AGA24" s="565"/>
      <c r="AGC24" s="426"/>
      <c r="AGE24" s="565"/>
      <c r="AGG24" s="426"/>
      <c r="AGI24" s="565"/>
      <c r="AGK24" s="426"/>
      <c r="AGM24" s="565"/>
      <c r="AGO24" s="426"/>
      <c r="AGQ24" s="565"/>
      <c r="AGS24" s="426"/>
      <c r="AGU24" s="565"/>
      <c r="AGW24" s="426"/>
      <c r="AGY24" s="565"/>
      <c r="AHA24" s="426"/>
      <c r="AHC24" s="565"/>
      <c r="AHE24" s="426"/>
      <c r="AHG24" s="565"/>
      <c r="AHI24" s="426"/>
      <c r="AHK24" s="565"/>
      <c r="AHM24" s="426"/>
      <c r="AHO24" s="565"/>
      <c r="AHQ24" s="426"/>
      <c r="AHS24" s="565"/>
      <c r="AHU24" s="426"/>
      <c r="AHW24" s="565"/>
      <c r="AHY24" s="426"/>
      <c r="AIA24" s="565"/>
      <c r="AIC24" s="426"/>
      <c r="AIE24" s="565"/>
      <c r="AIG24" s="426"/>
      <c r="AII24" s="565"/>
      <c r="AIK24" s="426"/>
      <c r="AIM24" s="565"/>
      <c r="AIO24" s="426"/>
      <c r="AIQ24" s="565"/>
      <c r="AIS24" s="426"/>
      <c r="AIU24" s="565"/>
      <c r="AIW24" s="426"/>
      <c r="AIY24" s="565"/>
      <c r="AJA24" s="426"/>
      <c r="AJC24" s="565"/>
      <c r="AJE24" s="426"/>
      <c r="AJG24" s="565"/>
      <c r="AJI24" s="426"/>
      <c r="AJK24" s="565"/>
      <c r="AJM24" s="426"/>
      <c r="AJO24" s="565"/>
      <c r="AJQ24" s="426"/>
      <c r="AJS24" s="565"/>
      <c r="AJU24" s="426"/>
      <c r="AJW24" s="565"/>
      <c r="AJY24" s="426"/>
      <c r="AKA24" s="565"/>
      <c r="AKC24" s="426"/>
      <c r="AKE24" s="565"/>
      <c r="AKG24" s="426"/>
      <c r="AKI24" s="565"/>
      <c r="AKK24" s="426"/>
      <c r="AKM24" s="565"/>
      <c r="AKO24" s="426"/>
      <c r="AKQ24" s="565"/>
      <c r="AKS24" s="426"/>
      <c r="AKU24" s="565"/>
      <c r="AKW24" s="426"/>
      <c r="AKY24" s="565"/>
      <c r="ALA24" s="426"/>
      <c r="ALC24" s="565"/>
      <c r="ALE24" s="426"/>
      <c r="ALG24" s="565"/>
      <c r="ALI24" s="426"/>
      <c r="ALK24" s="565"/>
      <c r="ALM24" s="426"/>
      <c r="ALO24" s="565"/>
      <c r="ALQ24" s="426"/>
      <c r="ALS24" s="565"/>
      <c r="ALU24" s="426"/>
      <c r="ALW24" s="565"/>
      <c r="ALY24" s="426"/>
      <c r="AMA24" s="565"/>
      <c r="AMC24" s="426"/>
      <c r="AME24" s="565"/>
      <c r="AMG24" s="426"/>
      <c r="AMI24" s="565"/>
      <c r="AMK24" s="426"/>
      <c r="AMM24" s="565"/>
      <c r="AMO24" s="426"/>
      <c r="AMQ24" s="565"/>
      <c r="AMS24" s="426"/>
      <c r="AMU24" s="565"/>
      <c r="AMW24" s="426"/>
      <c r="AMY24" s="565"/>
      <c r="ANA24" s="426"/>
      <c r="ANC24" s="565"/>
      <c r="ANE24" s="426"/>
      <c r="ANG24" s="565"/>
      <c r="ANI24" s="426"/>
      <c r="ANK24" s="565"/>
      <c r="ANM24" s="426"/>
      <c r="ANO24" s="565"/>
      <c r="ANQ24" s="426"/>
      <c r="ANS24" s="565"/>
      <c r="ANU24" s="426"/>
      <c r="ANW24" s="565"/>
      <c r="ANY24" s="426"/>
      <c r="AOA24" s="565"/>
      <c r="AOC24" s="426"/>
      <c r="AOE24" s="565"/>
      <c r="AOG24" s="426"/>
      <c r="AOI24" s="565"/>
      <c r="AOK24" s="426"/>
      <c r="AOM24" s="565"/>
      <c r="AOO24" s="426"/>
      <c r="AOQ24" s="565"/>
      <c r="AOS24" s="426"/>
      <c r="AOU24" s="565"/>
      <c r="AOW24" s="426"/>
      <c r="AOY24" s="565"/>
      <c r="APA24" s="426"/>
      <c r="APC24" s="565"/>
      <c r="APE24" s="426"/>
      <c r="APG24" s="565"/>
      <c r="API24" s="426"/>
      <c r="APK24" s="565"/>
      <c r="APM24" s="426"/>
      <c r="APO24" s="565"/>
      <c r="APQ24" s="426"/>
      <c r="APS24" s="565"/>
      <c r="APU24" s="426"/>
      <c r="APW24" s="565"/>
      <c r="APY24" s="426"/>
      <c r="AQA24" s="565"/>
      <c r="AQC24" s="426"/>
      <c r="AQE24" s="565"/>
      <c r="AQG24" s="426"/>
      <c r="AQI24" s="565"/>
      <c r="AQK24" s="426"/>
      <c r="AQM24" s="565"/>
      <c r="AQO24" s="426"/>
      <c r="AQQ24" s="565"/>
      <c r="AQS24" s="426"/>
      <c r="AQU24" s="565"/>
      <c r="AQW24" s="426"/>
      <c r="AQY24" s="565"/>
      <c r="ARA24" s="426"/>
      <c r="ARC24" s="565"/>
      <c r="ARE24" s="426"/>
      <c r="ARG24" s="565"/>
      <c r="ARI24" s="426"/>
      <c r="ARK24" s="565"/>
      <c r="ARM24" s="426"/>
      <c r="ARO24" s="565"/>
      <c r="ARQ24" s="426"/>
      <c r="ARS24" s="565"/>
      <c r="ARU24" s="426"/>
      <c r="ARW24" s="565"/>
      <c r="ARY24" s="426"/>
      <c r="ASA24" s="565"/>
      <c r="ASC24" s="426"/>
      <c r="ASE24" s="565"/>
      <c r="ASG24" s="426"/>
      <c r="ASI24" s="565"/>
      <c r="ASK24" s="426"/>
      <c r="ASM24" s="565"/>
      <c r="ASO24" s="426"/>
      <c r="ASQ24" s="565"/>
      <c r="ASS24" s="426"/>
      <c r="ASU24" s="565"/>
      <c r="ASW24" s="426"/>
      <c r="ASY24" s="565"/>
      <c r="ATA24" s="426"/>
      <c r="ATC24" s="565"/>
      <c r="ATE24" s="426"/>
      <c r="ATG24" s="565"/>
      <c r="ATI24" s="426"/>
      <c r="ATK24" s="565"/>
      <c r="ATM24" s="426"/>
      <c r="ATO24" s="565"/>
      <c r="ATQ24" s="426"/>
      <c r="ATS24" s="565"/>
      <c r="ATU24" s="426"/>
      <c r="ATW24" s="565"/>
      <c r="ATY24" s="426"/>
      <c r="AUA24" s="565"/>
      <c r="AUC24" s="426"/>
      <c r="AUE24" s="565"/>
      <c r="AUG24" s="426"/>
      <c r="AUI24" s="565"/>
      <c r="AUK24" s="426"/>
      <c r="AUM24" s="565"/>
      <c r="AUO24" s="426"/>
      <c r="AUQ24" s="565"/>
      <c r="AUS24" s="426"/>
      <c r="AUU24" s="565"/>
      <c r="AUW24" s="426"/>
      <c r="AUY24" s="565"/>
      <c r="AVA24" s="426"/>
      <c r="AVC24" s="565"/>
      <c r="AVE24" s="426"/>
      <c r="AVG24" s="565"/>
      <c r="AVI24" s="426"/>
      <c r="AVK24" s="565"/>
      <c r="AVM24" s="426"/>
      <c r="AVO24" s="565"/>
      <c r="AVQ24" s="426"/>
      <c r="AVS24" s="565"/>
      <c r="AVU24" s="426"/>
      <c r="AVW24" s="565"/>
      <c r="AVY24" s="426"/>
      <c r="AWA24" s="565"/>
      <c r="AWC24" s="426"/>
      <c r="AWE24" s="565"/>
      <c r="AWG24" s="426"/>
      <c r="AWI24" s="565"/>
      <c r="AWK24" s="426"/>
      <c r="AWM24" s="565"/>
      <c r="AWO24" s="426"/>
      <c r="AWQ24" s="565"/>
      <c r="AWS24" s="426"/>
      <c r="AWU24" s="565"/>
      <c r="AWW24" s="426"/>
      <c r="AWY24" s="565"/>
      <c r="AXA24" s="426"/>
      <c r="AXC24" s="565"/>
      <c r="AXE24" s="426"/>
      <c r="AXG24" s="565"/>
      <c r="AXI24" s="426"/>
      <c r="AXK24" s="565"/>
      <c r="AXM24" s="426"/>
      <c r="AXO24" s="565"/>
      <c r="AXQ24" s="426"/>
      <c r="AXS24" s="565"/>
      <c r="AXU24" s="426"/>
      <c r="AXW24" s="565"/>
      <c r="AXY24" s="426"/>
      <c r="AYA24" s="565"/>
      <c r="AYC24" s="426"/>
      <c r="AYE24" s="565"/>
      <c r="AYG24" s="426"/>
      <c r="AYI24" s="565"/>
      <c r="AYK24" s="426"/>
      <c r="AYM24" s="565"/>
      <c r="AYO24" s="426"/>
      <c r="AYQ24" s="565"/>
      <c r="AYS24" s="426"/>
      <c r="AYU24" s="565"/>
      <c r="AYW24" s="426"/>
      <c r="AYY24" s="565"/>
      <c r="AZA24" s="426"/>
      <c r="AZC24" s="565"/>
      <c r="AZE24" s="426"/>
      <c r="AZG24" s="565"/>
      <c r="AZI24" s="426"/>
      <c r="AZK24" s="565"/>
      <c r="AZM24" s="426"/>
      <c r="AZO24" s="565"/>
      <c r="AZQ24" s="426"/>
      <c r="AZS24" s="565"/>
      <c r="AZU24" s="426"/>
      <c r="AZW24" s="565"/>
      <c r="AZY24" s="426"/>
      <c r="BAA24" s="565"/>
      <c r="BAC24" s="426"/>
      <c r="BAE24" s="565"/>
      <c r="BAG24" s="426"/>
      <c r="BAI24" s="565"/>
      <c r="BAK24" s="426"/>
      <c r="BAM24" s="565"/>
      <c r="BAO24" s="426"/>
      <c r="BAQ24" s="565"/>
      <c r="BAS24" s="426"/>
      <c r="BAU24" s="565"/>
      <c r="BAW24" s="426"/>
      <c r="BAY24" s="565"/>
      <c r="BBA24" s="426"/>
      <c r="BBC24" s="565"/>
      <c r="BBE24" s="426"/>
      <c r="BBG24" s="565"/>
      <c r="BBI24" s="426"/>
      <c r="BBK24" s="565"/>
      <c r="BBM24" s="426"/>
      <c r="BBO24" s="565"/>
      <c r="BBQ24" s="426"/>
      <c r="BBS24" s="565"/>
      <c r="BBU24" s="426"/>
      <c r="BBW24" s="565"/>
      <c r="BBY24" s="426"/>
      <c r="BCA24" s="565"/>
      <c r="BCC24" s="426"/>
      <c r="BCE24" s="565"/>
      <c r="BCG24" s="426"/>
      <c r="BCI24" s="565"/>
      <c r="BCK24" s="426"/>
      <c r="BCM24" s="565"/>
      <c r="BCO24" s="426"/>
      <c r="BCQ24" s="565"/>
      <c r="BCS24" s="426"/>
      <c r="BCU24" s="565"/>
      <c r="BCW24" s="426"/>
      <c r="BCY24" s="565"/>
      <c r="BDA24" s="426"/>
      <c r="BDC24" s="565"/>
      <c r="BDE24" s="426"/>
      <c r="BDG24" s="565"/>
      <c r="BDI24" s="426"/>
      <c r="BDK24" s="565"/>
      <c r="BDM24" s="426"/>
      <c r="BDO24" s="565"/>
      <c r="BDQ24" s="426"/>
      <c r="BDS24" s="565"/>
      <c r="BDU24" s="426"/>
      <c r="BDW24" s="565"/>
      <c r="BDY24" s="426"/>
      <c r="BEA24" s="565"/>
      <c r="BEC24" s="426"/>
      <c r="BEE24" s="565"/>
      <c r="BEG24" s="426"/>
      <c r="BEI24" s="565"/>
      <c r="BEK24" s="426"/>
      <c r="BEM24" s="565"/>
      <c r="BEO24" s="426"/>
      <c r="BEQ24" s="565"/>
      <c r="BES24" s="426"/>
      <c r="BEU24" s="565"/>
      <c r="BEW24" s="426"/>
      <c r="BEY24" s="565"/>
      <c r="BFA24" s="426"/>
      <c r="BFC24" s="565"/>
      <c r="BFE24" s="426"/>
      <c r="BFG24" s="565"/>
      <c r="BFI24" s="426"/>
      <c r="BFK24" s="565"/>
      <c r="BFM24" s="426"/>
      <c r="BFO24" s="565"/>
      <c r="BFQ24" s="426"/>
      <c r="BFS24" s="565"/>
      <c r="BFU24" s="426"/>
      <c r="BFW24" s="565"/>
      <c r="BFY24" s="426"/>
      <c r="BGA24" s="565"/>
      <c r="BGC24" s="426"/>
      <c r="BGE24" s="565"/>
      <c r="BGG24" s="426"/>
      <c r="BGI24" s="565"/>
      <c r="BGK24" s="426"/>
      <c r="BGM24" s="565"/>
      <c r="BGO24" s="426"/>
      <c r="BGQ24" s="565"/>
      <c r="BGS24" s="426"/>
      <c r="BGU24" s="565"/>
      <c r="BGW24" s="426"/>
      <c r="BGY24" s="565"/>
      <c r="BHA24" s="426"/>
      <c r="BHC24" s="565"/>
      <c r="BHE24" s="426"/>
      <c r="BHG24" s="565"/>
      <c r="BHI24" s="426"/>
      <c r="BHK24" s="565"/>
      <c r="BHM24" s="426"/>
      <c r="BHO24" s="565"/>
      <c r="BHQ24" s="426"/>
      <c r="BHS24" s="565"/>
      <c r="BHU24" s="426"/>
      <c r="BHW24" s="565"/>
      <c r="BHY24" s="426"/>
      <c r="BIA24" s="565"/>
      <c r="BIC24" s="426"/>
      <c r="BIE24" s="565"/>
      <c r="BIG24" s="426"/>
      <c r="BII24" s="565"/>
      <c r="BIK24" s="426"/>
      <c r="BIM24" s="565"/>
      <c r="BIO24" s="426"/>
      <c r="BIQ24" s="565"/>
      <c r="BIS24" s="426"/>
      <c r="BIU24" s="565"/>
      <c r="BIW24" s="426"/>
      <c r="BIY24" s="565"/>
      <c r="BJA24" s="426"/>
      <c r="BJC24" s="565"/>
      <c r="BJE24" s="426"/>
      <c r="BJG24" s="565"/>
      <c r="BJI24" s="426"/>
      <c r="BJK24" s="565"/>
      <c r="BJM24" s="426"/>
      <c r="BJO24" s="565"/>
      <c r="BJQ24" s="426"/>
      <c r="BJS24" s="565"/>
      <c r="BJU24" s="426"/>
      <c r="BJW24" s="565"/>
      <c r="BJY24" s="426"/>
      <c r="BKA24" s="565"/>
      <c r="BKC24" s="426"/>
      <c r="BKE24" s="565"/>
      <c r="BKG24" s="426"/>
      <c r="BKI24" s="565"/>
      <c r="BKK24" s="426"/>
      <c r="BKM24" s="565"/>
      <c r="BKO24" s="426"/>
      <c r="BKQ24" s="565"/>
      <c r="BKS24" s="426"/>
      <c r="BKU24" s="565"/>
      <c r="BKW24" s="426"/>
      <c r="BKY24" s="565"/>
      <c r="BLA24" s="426"/>
      <c r="BLC24" s="565"/>
      <c r="BLE24" s="426"/>
      <c r="BLG24" s="565"/>
      <c r="BLI24" s="426"/>
      <c r="BLK24" s="565"/>
      <c r="BLM24" s="426"/>
      <c r="BLO24" s="565"/>
      <c r="BLQ24" s="426"/>
      <c r="BLS24" s="565"/>
      <c r="BLU24" s="426"/>
      <c r="BLW24" s="565"/>
      <c r="BLY24" s="426"/>
      <c r="BMA24" s="565"/>
      <c r="BMC24" s="426"/>
      <c r="BME24" s="565"/>
      <c r="BMG24" s="426"/>
      <c r="BMI24" s="565"/>
      <c r="BMK24" s="426"/>
      <c r="BMM24" s="565"/>
      <c r="BMO24" s="426"/>
      <c r="BMQ24" s="565"/>
      <c r="BMS24" s="426"/>
      <c r="BMU24" s="565"/>
      <c r="BMW24" s="426"/>
      <c r="BMY24" s="565"/>
      <c r="BNA24" s="426"/>
      <c r="BNC24" s="565"/>
      <c r="BNE24" s="426"/>
      <c r="BNG24" s="565"/>
      <c r="BNI24" s="426"/>
      <c r="BNK24" s="565"/>
      <c r="BNM24" s="426"/>
      <c r="BNO24" s="565"/>
      <c r="BNQ24" s="426"/>
      <c r="BNS24" s="565"/>
      <c r="BNU24" s="426"/>
      <c r="BNW24" s="565"/>
      <c r="BNY24" s="426"/>
      <c r="BOA24" s="565"/>
      <c r="BOC24" s="426"/>
      <c r="BOE24" s="565"/>
      <c r="BOG24" s="426"/>
      <c r="BOI24" s="565"/>
      <c r="BOK24" s="426"/>
      <c r="BOM24" s="565"/>
      <c r="BOO24" s="426"/>
      <c r="BOQ24" s="565"/>
      <c r="BOS24" s="426"/>
      <c r="BOU24" s="565"/>
      <c r="BOW24" s="426"/>
      <c r="BOY24" s="565"/>
      <c r="BPA24" s="426"/>
      <c r="BPC24" s="565"/>
      <c r="BPE24" s="426"/>
      <c r="BPG24" s="565"/>
      <c r="BPI24" s="426"/>
      <c r="BPK24" s="565"/>
      <c r="BPM24" s="426"/>
      <c r="BPO24" s="565"/>
      <c r="BPQ24" s="426"/>
      <c r="BPS24" s="565"/>
      <c r="BPU24" s="426"/>
      <c r="BPW24" s="565"/>
      <c r="BPY24" s="426"/>
      <c r="BQA24" s="565"/>
      <c r="BQC24" s="426"/>
      <c r="BQE24" s="565"/>
      <c r="BQG24" s="426"/>
      <c r="BQI24" s="565"/>
      <c r="BQK24" s="426"/>
      <c r="BQM24" s="565"/>
      <c r="BQO24" s="426"/>
      <c r="BQQ24" s="565"/>
      <c r="BQS24" s="426"/>
      <c r="BQU24" s="565"/>
      <c r="BQW24" s="426"/>
      <c r="BQY24" s="565"/>
      <c r="BRA24" s="426"/>
      <c r="BRC24" s="565"/>
      <c r="BRE24" s="426"/>
      <c r="BRG24" s="565"/>
      <c r="BRI24" s="426"/>
      <c r="BRK24" s="565"/>
      <c r="BRM24" s="426"/>
      <c r="BRO24" s="565"/>
      <c r="BRQ24" s="426"/>
      <c r="BRS24" s="565"/>
      <c r="BRU24" s="426"/>
      <c r="BRW24" s="565"/>
      <c r="BRY24" s="426"/>
      <c r="BSA24" s="565"/>
      <c r="BSC24" s="426"/>
      <c r="BSE24" s="565"/>
      <c r="BSG24" s="426"/>
      <c r="BSI24" s="565"/>
      <c r="BSK24" s="426"/>
      <c r="BSM24" s="565"/>
      <c r="BSO24" s="426"/>
      <c r="BSQ24" s="565"/>
      <c r="BSS24" s="426"/>
      <c r="BSU24" s="565"/>
      <c r="BSW24" s="426"/>
      <c r="BSY24" s="565"/>
      <c r="BTA24" s="426"/>
      <c r="BTC24" s="565"/>
      <c r="BTE24" s="426"/>
      <c r="BTG24" s="565"/>
      <c r="BTI24" s="426"/>
      <c r="BTK24" s="565"/>
      <c r="BTM24" s="426"/>
      <c r="BTO24" s="565"/>
      <c r="BTQ24" s="426"/>
      <c r="BTS24" s="565"/>
      <c r="BTU24" s="426"/>
      <c r="BTW24" s="565"/>
      <c r="BTY24" s="426"/>
      <c r="BUA24" s="565"/>
      <c r="BUC24" s="426"/>
      <c r="BUE24" s="565"/>
      <c r="BUG24" s="426"/>
      <c r="BUI24" s="565"/>
      <c r="BUK24" s="426"/>
      <c r="BUM24" s="565"/>
      <c r="BUO24" s="426"/>
      <c r="BUQ24" s="565"/>
      <c r="BUS24" s="426"/>
      <c r="BUU24" s="565"/>
      <c r="BUW24" s="426"/>
      <c r="BUY24" s="565"/>
      <c r="BVA24" s="426"/>
      <c r="BVC24" s="565"/>
      <c r="BVE24" s="426"/>
      <c r="BVG24" s="565"/>
      <c r="BVI24" s="426"/>
      <c r="BVK24" s="565"/>
      <c r="BVM24" s="426"/>
      <c r="BVO24" s="565"/>
      <c r="BVQ24" s="426"/>
      <c r="BVS24" s="565"/>
      <c r="BVU24" s="426"/>
      <c r="BVW24" s="565"/>
      <c r="BVY24" s="426"/>
      <c r="BWA24" s="565"/>
      <c r="BWC24" s="426"/>
      <c r="BWE24" s="565"/>
      <c r="BWG24" s="426"/>
      <c r="BWI24" s="565"/>
      <c r="BWK24" s="426"/>
      <c r="BWM24" s="565"/>
      <c r="BWO24" s="426"/>
      <c r="BWQ24" s="565"/>
      <c r="BWS24" s="426"/>
      <c r="BWU24" s="565"/>
      <c r="BWW24" s="426"/>
      <c r="BWY24" s="565"/>
      <c r="BXA24" s="426"/>
      <c r="BXC24" s="565"/>
      <c r="BXE24" s="426"/>
      <c r="BXG24" s="565"/>
      <c r="BXI24" s="426"/>
      <c r="BXK24" s="565"/>
      <c r="BXM24" s="426"/>
      <c r="BXO24" s="565"/>
      <c r="BXQ24" s="426"/>
      <c r="BXS24" s="565"/>
      <c r="BXU24" s="426"/>
      <c r="BXW24" s="565"/>
      <c r="BXY24" s="426"/>
      <c r="BYA24" s="565"/>
      <c r="BYC24" s="426"/>
      <c r="BYE24" s="565"/>
      <c r="BYG24" s="426"/>
      <c r="BYI24" s="565"/>
      <c r="BYK24" s="426"/>
      <c r="BYM24" s="565"/>
      <c r="BYO24" s="426"/>
      <c r="BYQ24" s="565"/>
      <c r="BYS24" s="426"/>
      <c r="BYU24" s="565"/>
      <c r="BYW24" s="426"/>
      <c r="BYY24" s="565"/>
      <c r="BZA24" s="426"/>
      <c r="BZC24" s="565"/>
      <c r="BZE24" s="426"/>
      <c r="BZG24" s="565"/>
      <c r="BZI24" s="426"/>
      <c r="BZK24" s="565"/>
      <c r="BZM24" s="426"/>
      <c r="BZO24" s="565"/>
      <c r="BZQ24" s="426"/>
      <c r="BZS24" s="565"/>
      <c r="BZU24" s="426"/>
      <c r="BZW24" s="565"/>
      <c r="BZY24" s="426"/>
      <c r="CAA24" s="565"/>
      <c r="CAC24" s="426"/>
      <c r="CAE24" s="565"/>
      <c r="CAG24" s="426"/>
      <c r="CAI24" s="565"/>
      <c r="CAK24" s="426"/>
      <c r="CAM24" s="565"/>
      <c r="CAO24" s="426"/>
      <c r="CAQ24" s="565"/>
      <c r="CAS24" s="426"/>
      <c r="CAU24" s="565"/>
      <c r="CAW24" s="426"/>
      <c r="CAY24" s="565"/>
      <c r="CBA24" s="426"/>
      <c r="CBC24" s="565"/>
      <c r="CBE24" s="426"/>
      <c r="CBG24" s="565"/>
      <c r="CBI24" s="426"/>
      <c r="CBK24" s="565"/>
      <c r="CBM24" s="426"/>
      <c r="CBO24" s="565"/>
      <c r="CBQ24" s="426"/>
      <c r="CBS24" s="565"/>
      <c r="CBU24" s="426"/>
      <c r="CBW24" s="565"/>
      <c r="CBY24" s="426"/>
      <c r="CCA24" s="565"/>
      <c r="CCC24" s="426"/>
      <c r="CCE24" s="565"/>
      <c r="CCG24" s="426"/>
      <c r="CCI24" s="565"/>
      <c r="CCK24" s="426"/>
      <c r="CCM24" s="565"/>
      <c r="CCO24" s="426"/>
      <c r="CCQ24" s="565"/>
      <c r="CCS24" s="426"/>
      <c r="CCU24" s="565"/>
      <c r="CCW24" s="426"/>
      <c r="CCY24" s="565"/>
      <c r="CDA24" s="426"/>
      <c r="CDC24" s="565"/>
      <c r="CDE24" s="426"/>
      <c r="CDG24" s="565"/>
      <c r="CDI24" s="426"/>
      <c r="CDK24" s="565"/>
      <c r="CDM24" s="426"/>
      <c r="CDO24" s="565"/>
      <c r="CDQ24" s="426"/>
      <c r="CDS24" s="565"/>
      <c r="CDU24" s="426"/>
      <c r="CDW24" s="565"/>
      <c r="CDY24" s="426"/>
      <c r="CEA24" s="565"/>
      <c r="CEC24" s="426"/>
      <c r="CEE24" s="565"/>
      <c r="CEG24" s="426"/>
      <c r="CEI24" s="565"/>
      <c r="CEK24" s="426"/>
      <c r="CEM24" s="565"/>
      <c r="CEO24" s="426"/>
      <c r="CEQ24" s="565"/>
      <c r="CES24" s="426"/>
      <c r="CEU24" s="565"/>
      <c r="CEW24" s="426"/>
      <c r="CEY24" s="565"/>
      <c r="CFA24" s="426"/>
      <c r="CFC24" s="565"/>
      <c r="CFE24" s="426"/>
      <c r="CFG24" s="565"/>
      <c r="CFI24" s="426"/>
      <c r="CFK24" s="565"/>
      <c r="CFM24" s="426"/>
      <c r="CFO24" s="565"/>
      <c r="CFQ24" s="426"/>
      <c r="CFS24" s="565"/>
      <c r="CFU24" s="426"/>
      <c r="CFW24" s="565"/>
      <c r="CFY24" s="426"/>
      <c r="CGA24" s="565"/>
      <c r="CGC24" s="426"/>
      <c r="CGE24" s="565"/>
      <c r="CGG24" s="426"/>
      <c r="CGI24" s="565"/>
      <c r="CGK24" s="426"/>
      <c r="CGM24" s="565"/>
      <c r="CGO24" s="426"/>
      <c r="CGQ24" s="565"/>
      <c r="CGS24" s="426"/>
      <c r="CGU24" s="565"/>
      <c r="CGW24" s="426"/>
      <c r="CGY24" s="565"/>
      <c r="CHA24" s="426"/>
      <c r="CHC24" s="565"/>
      <c r="CHE24" s="426"/>
      <c r="CHG24" s="565"/>
      <c r="CHI24" s="426"/>
      <c r="CHK24" s="565"/>
      <c r="CHM24" s="426"/>
      <c r="CHO24" s="565"/>
      <c r="CHQ24" s="426"/>
      <c r="CHS24" s="565"/>
      <c r="CHU24" s="426"/>
      <c r="CHW24" s="565"/>
      <c r="CHY24" s="426"/>
      <c r="CIA24" s="565"/>
      <c r="CIC24" s="426"/>
      <c r="CIE24" s="565"/>
      <c r="CIG24" s="426"/>
      <c r="CII24" s="565"/>
      <c r="CIK24" s="426"/>
      <c r="CIM24" s="565"/>
      <c r="CIO24" s="426"/>
      <c r="CIQ24" s="565"/>
      <c r="CIS24" s="426"/>
      <c r="CIU24" s="565"/>
      <c r="CIW24" s="426"/>
      <c r="CIY24" s="565"/>
      <c r="CJA24" s="426"/>
      <c r="CJC24" s="565"/>
      <c r="CJE24" s="426"/>
      <c r="CJG24" s="565"/>
      <c r="CJI24" s="426"/>
      <c r="CJK24" s="565"/>
      <c r="CJM24" s="426"/>
      <c r="CJO24" s="565"/>
      <c r="CJQ24" s="426"/>
      <c r="CJS24" s="565"/>
      <c r="CJU24" s="426"/>
      <c r="CJW24" s="565"/>
      <c r="CJY24" s="426"/>
      <c r="CKA24" s="565"/>
      <c r="CKC24" s="426"/>
      <c r="CKE24" s="565"/>
      <c r="CKG24" s="426"/>
      <c r="CKI24" s="565"/>
      <c r="CKK24" s="426"/>
      <c r="CKM24" s="565"/>
      <c r="CKO24" s="426"/>
      <c r="CKQ24" s="565"/>
      <c r="CKS24" s="426"/>
      <c r="CKU24" s="565"/>
      <c r="CKW24" s="426"/>
      <c r="CKY24" s="565"/>
      <c r="CLA24" s="426"/>
      <c r="CLC24" s="565"/>
      <c r="CLE24" s="426"/>
      <c r="CLG24" s="565"/>
      <c r="CLI24" s="426"/>
      <c r="CLK24" s="565"/>
      <c r="CLM24" s="426"/>
      <c r="CLO24" s="565"/>
      <c r="CLQ24" s="426"/>
      <c r="CLS24" s="565"/>
      <c r="CLU24" s="426"/>
      <c r="CLW24" s="565"/>
      <c r="CLY24" s="426"/>
      <c r="CMA24" s="565"/>
      <c r="CMC24" s="426"/>
      <c r="CME24" s="565"/>
      <c r="CMG24" s="426"/>
      <c r="CMI24" s="565"/>
      <c r="CMK24" s="426"/>
      <c r="CMM24" s="565"/>
      <c r="CMO24" s="426"/>
      <c r="CMQ24" s="565"/>
      <c r="CMS24" s="426"/>
      <c r="CMU24" s="565"/>
      <c r="CMW24" s="426"/>
      <c r="CMY24" s="565"/>
      <c r="CNA24" s="426"/>
      <c r="CNC24" s="565"/>
      <c r="CNE24" s="426"/>
      <c r="CNG24" s="565"/>
      <c r="CNI24" s="426"/>
      <c r="CNK24" s="565"/>
      <c r="CNM24" s="426"/>
      <c r="CNO24" s="565"/>
      <c r="CNQ24" s="426"/>
      <c r="CNS24" s="565"/>
      <c r="CNU24" s="426"/>
      <c r="CNW24" s="565"/>
      <c r="CNY24" s="426"/>
      <c r="COA24" s="565"/>
      <c r="COC24" s="426"/>
      <c r="COE24" s="565"/>
      <c r="COG24" s="426"/>
      <c r="COI24" s="565"/>
      <c r="COK24" s="426"/>
      <c r="COM24" s="565"/>
      <c r="COO24" s="426"/>
      <c r="COQ24" s="565"/>
      <c r="COS24" s="426"/>
      <c r="COU24" s="565"/>
      <c r="COW24" s="426"/>
      <c r="COY24" s="565"/>
      <c r="CPA24" s="426"/>
      <c r="CPC24" s="565"/>
      <c r="CPE24" s="426"/>
      <c r="CPG24" s="565"/>
      <c r="CPI24" s="426"/>
      <c r="CPK24" s="565"/>
      <c r="CPM24" s="426"/>
      <c r="CPO24" s="565"/>
      <c r="CPQ24" s="426"/>
      <c r="CPS24" s="565"/>
      <c r="CPU24" s="426"/>
      <c r="CPW24" s="565"/>
      <c r="CPY24" s="426"/>
      <c r="CQA24" s="565"/>
      <c r="CQC24" s="426"/>
      <c r="CQE24" s="565"/>
      <c r="CQG24" s="426"/>
      <c r="CQI24" s="565"/>
      <c r="CQK24" s="426"/>
      <c r="CQM24" s="565"/>
      <c r="CQO24" s="426"/>
      <c r="CQQ24" s="565"/>
      <c r="CQS24" s="426"/>
      <c r="CQU24" s="565"/>
      <c r="CQW24" s="426"/>
      <c r="CQY24" s="565"/>
      <c r="CRA24" s="426"/>
      <c r="CRC24" s="565"/>
      <c r="CRE24" s="426"/>
      <c r="CRG24" s="565"/>
      <c r="CRI24" s="426"/>
      <c r="CRK24" s="565"/>
      <c r="CRM24" s="426"/>
      <c r="CRO24" s="565"/>
      <c r="CRQ24" s="426"/>
      <c r="CRS24" s="565"/>
      <c r="CRU24" s="426"/>
      <c r="CRW24" s="565"/>
      <c r="CRY24" s="426"/>
      <c r="CSA24" s="565"/>
      <c r="CSC24" s="426"/>
      <c r="CSE24" s="565"/>
      <c r="CSG24" s="426"/>
      <c r="CSI24" s="565"/>
      <c r="CSK24" s="426"/>
      <c r="CSM24" s="565"/>
      <c r="CSO24" s="426"/>
      <c r="CSQ24" s="565"/>
      <c r="CSS24" s="426"/>
      <c r="CSU24" s="565"/>
      <c r="CSW24" s="426"/>
      <c r="CSY24" s="565"/>
      <c r="CTA24" s="426"/>
      <c r="CTC24" s="565"/>
      <c r="CTE24" s="426"/>
      <c r="CTG24" s="565"/>
      <c r="CTI24" s="426"/>
      <c r="CTK24" s="565"/>
      <c r="CTM24" s="426"/>
      <c r="CTO24" s="565"/>
      <c r="CTQ24" s="426"/>
      <c r="CTS24" s="565"/>
      <c r="CTU24" s="426"/>
      <c r="CTW24" s="565"/>
      <c r="CTY24" s="426"/>
      <c r="CUA24" s="565"/>
      <c r="CUC24" s="426"/>
      <c r="CUE24" s="565"/>
      <c r="CUG24" s="426"/>
      <c r="CUI24" s="565"/>
      <c r="CUK24" s="426"/>
      <c r="CUM24" s="565"/>
      <c r="CUO24" s="426"/>
      <c r="CUQ24" s="565"/>
      <c r="CUS24" s="426"/>
      <c r="CUU24" s="565"/>
      <c r="CUW24" s="426"/>
      <c r="CUY24" s="565"/>
      <c r="CVA24" s="426"/>
      <c r="CVC24" s="565"/>
      <c r="CVE24" s="426"/>
      <c r="CVG24" s="565"/>
      <c r="CVI24" s="426"/>
      <c r="CVK24" s="565"/>
      <c r="CVM24" s="426"/>
      <c r="CVO24" s="565"/>
      <c r="CVQ24" s="426"/>
      <c r="CVS24" s="565"/>
      <c r="CVU24" s="426"/>
      <c r="CVW24" s="565"/>
      <c r="CVY24" s="426"/>
      <c r="CWA24" s="565"/>
      <c r="CWC24" s="426"/>
      <c r="CWE24" s="565"/>
      <c r="CWG24" s="426"/>
      <c r="CWI24" s="565"/>
      <c r="CWK24" s="426"/>
      <c r="CWM24" s="565"/>
      <c r="CWO24" s="426"/>
      <c r="CWQ24" s="565"/>
      <c r="CWS24" s="426"/>
      <c r="CWU24" s="565"/>
      <c r="CWW24" s="426"/>
      <c r="CWY24" s="565"/>
      <c r="CXA24" s="426"/>
      <c r="CXC24" s="565"/>
      <c r="CXE24" s="426"/>
      <c r="CXG24" s="565"/>
      <c r="CXI24" s="426"/>
      <c r="CXK24" s="565"/>
      <c r="CXM24" s="426"/>
      <c r="CXO24" s="565"/>
      <c r="CXQ24" s="426"/>
      <c r="CXS24" s="565"/>
      <c r="CXU24" s="426"/>
      <c r="CXW24" s="565"/>
      <c r="CXY24" s="426"/>
      <c r="CYA24" s="565"/>
      <c r="CYC24" s="426"/>
      <c r="CYE24" s="565"/>
      <c r="CYG24" s="426"/>
      <c r="CYI24" s="565"/>
      <c r="CYK24" s="426"/>
      <c r="CYM24" s="565"/>
      <c r="CYO24" s="426"/>
      <c r="CYQ24" s="565"/>
      <c r="CYS24" s="426"/>
      <c r="CYU24" s="565"/>
      <c r="CYW24" s="426"/>
      <c r="CYY24" s="565"/>
      <c r="CZA24" s="426"/>
      <c r="CZC24" s="565"/>
      <c r="CZE24" s="426"/>
      <c r="CZG24" s="565"/>
      <c r="CZI24" s="426"/>
      <c r="CZK24" s="565"/>
      <c r="CZM24" s="426"/>
      <c r="CZO24" s="565"/>
      <c r="CZQ24" s="426"/>
      <c r="CZS24" s="565"/>
      <c r="CZU24" s="426"/>
      <c r="CZW24" s="565"/>
      <c r="CZY24" s="426"/>
      <c r="DAA24" s="565"/>
      <c r="DAC24" s="426"/>
      <c r="DAE24" s="565"/>
      <c r="DAG24" s="426"/>
      <c r="DAI24" s="565"/>
      <c r="DAK24" s="426"/>
      <c r="DAM24" s="565"/>
      <c r="DAO24" s="426"/>
      <c r="DAQ24" s="565"/>
      <c r="DAS24" s="426"/>
      <c r="DAU24" s="565"/>
      <c r="DAW24" s="426"/>
      <c r="DAY24" s="565"/>
      <c r="DBA24" s="426"/>
      <c r="DBC24" s="565"/>
      <c r="DBE24" s="426"/>
      <c r="DBG24" s="565"/>
      <c r="DBI24" s="426"/>
      <c r="DBK24" s="565"/>
      <c r="DBM24" s="426"/>
      <c r="DBO24" s="565"/>
      <c r="DBQ24" s="426"/>
      <c r="DBS24" s="565"/>
      <c r="DBU24" s="426"/>
      <c r="DBW24" s="565"/>
      <c r="DBY24" s="426"/>
      <c r="DCA24" s="565"/>
      <c r="DCC24" s="426"/>
      <c r="DCE24" s="565"/>
      <c r="DCG24" s="426"/>
      <c r="DCI24" s="565"/>
      <c r="DCK24" s="426"/>
      <c r="DCM24" s="565"/>
      <c r="DCO24" s="426"/>
      <c r="DCQ24" s="565"/>
      <c r="DCS24" s="426"/>
      <c r="DCU24" s="565"/>
      <c r="DCW24" s="426"/>
      <c r="DCY24" s="565"/>
      <c r="DDA24" s="426"/>
      <c r="DDC24" s="565"/>
      <c r="DDE24" s="426"/>
      <c r="DDG24" s="565"/>
      <c r="DDI24" s="426"/>
      <c r="DDK24" s="565"/>
      <c r="DDM24" s="426"/>
      <c r="DDO24" s="565"/>
      <c r="DDQ24" s="426"/>
      <c r="DDS24" s="565"/>
      <c r="DDU24" s="426"/>
      <c r="DDW24" s="565"/>
      <c r="DDY24" s="426"/>
      <c r="DEA24" s="565"/>
      <c r="DEC24" s="426"/>
      <c r="DEE24" s="565"/>
      <c r="DEG24" s="426"/>
      <c r="DEI24" s="565"/>
      <c r="DEK24" s="426"/>
      <c r="DEM24" s="565"/>
      <c r="DEO24" s="426"/>
      <c r="DEQ24" s="565"/>
      <c r="DES24" s="426"/>
      <c r="DEU24" s="565"/>
      <c r="DEW24" s="426"/>
      <c r="DEY24" s="565"/>
      <c r="DFA24" s="426"/>
      <c r="DFC24" s="565"/>
      <c r="DFE24" s="426"/>
      <c r="DFG24" s="565"/>
      <c r="DFI24" s="426"/>
      <c r="DFK24" s="565"/>
      <c r="DFM24" s="426"/>
      <c r="DFO24" s="565"/>
      <c r="DFQ24" s="426"/>
      <c r="DFS24" s="565"/>
      <c r="DFU24" s="426"/>
      <c r="DFW24" s="565"/>
      <c r="DFY24" s="426"/>
      <c r="DGA24" s="565"/>
      <c r="DGC24" s="426"/>
      <c r="DGE24" s="565"/>
      <c r="DGG24" s="426"/>
      <c r="DGI24" s="565"/>
      <c r="DGK24" s="426"/>
      <c r="DGM24" s="565"/>
      <c r="DGO24" s="426"/>
      <c r="DGQ24" s="565"/>
      <c r="DGS24" s="426"/>
      <c r="DGU24" s="565"/>
      <c r="DGW24" s="426"/>
      <c r="DGY24" s="565"/>
      <c r="DHA24" s="426"/>
      <c r="DHC24" s="565"/>
      <c r="DHE24" s="426"/>
      <c r="DHG24" s="565"/>
      <c r="DHI24" s="426"/>
      <c r="DHK24" s="565"/>
      <c r="DHM24" s="426"/>
      <c r="DHO24" s="565"/>
      <c r="DHQ24" s="426"/>
      <c r="DHS24" s="565"/>
      <c r="DHU24" s="426"/>
      <c r="DHW24" s="565"/>
      <c r="DHY24" s="426"/>
      <c r="DIA24" s="565"/>
      <c r="DIC24" s="426"/>
      <c r="DIE24" s="565"/>
      <c r="DIG24" s="426"/>
      <c r="DII24" s="565"/>
      <c r="DIK24" s="426"/>
      <c r="DIM24" s="565"/>
      <c r="DIO24" s="426"/>
      <c r="DIQ24" s="565"/>
      <c r="DIS24" s="426"/>
      <c r="DIU24" s="565"/>
      <c r="DIW24" s="426"/>
      <c r="DIY24" s="565"/>
      <c r="DJA24" s="426"/>
      <c r="DJC24" s="565"/>
      <c r="DJE24" s="426"/>
      <c r="DJG24" s="565"/>
      <c r="DJI24" s="426"/>
      <c r="DJK24" s="565"/>
      <c r="DJM24" s="426"/>
      <c r="DJO24" s="565"/>
      <c r="DJQ24" s="426"/>
      <c r="DJS24" s="565"/>
      <c r="DJU24" s="426"/>
      <c r="DJW24" s="565"/>
      <c r="DJY24" s="426"/>
      <c r="DKA24" s="565"/>
      <c r="DKC24" s="426"/>
      <c r="DKE24" s="565"/>
      <c r="DKG24" s="426"/>
      <c r="DKI24" s="565"/>
      <c r="DKK24" s="426"/>
      <c r="DKM24" s="565"/>
      <c r="DKO24" s="426"/>
      <c r="DKQ24" s="565"/>
      <c r="DKS24" s="426"/>
      <c r="DKU24" s="565"/>
      <c r="DKW24" s="426"/>
      <c r="DKY24" s="565"/>
      <c r="DLA24" s="426"/>
      <c r="DLC24" s="565"/>
      <c r="DLE24" s="426"/>
      <c r="DLG24" s="565"/>
      <c r="DLI24" s="426"/>
      <c r="DLK24" s="565"/>
      <c r="DLM24" s="426"/>
      <c r="DLO24" s="565"/>
      <c r="DLQ24" s="426"/>
      <c r="DLS24" s="565"/>
      <c r="DLU24" s="426"/>
      <c r="DLW24" s="565"/>
      <c r="DLY24" s="426"/>
      <c r="DMA24" s="565"/>
      <c r="DMC24" s="426"/>
      <c r="DME24" s="565"/>
      <c r="DMG24" s="426"/>
      <c r="DMI24" s="565"/>
      <c r="DMK24" s="426"/>
      <c r="DMM24" s="565"/>
      <c r="DMO24" s="426"/>
      <c r="DMQ24" s="565"/>
      <c r="DMS24" s="426"/>
      <c r="DMU24" s="565"/>
      <c r="DMW24" s="426"/>
      <c r="DMY24" s="565"/>
      <c r="DNA24" s="426"/>
      <c r="DNC24" s="565"/>
      <c r="DNE24" s="426"/>
      <c r="DNG24" s="565"/>
      <c r="DNI24" s="426"/>
      <c r="DNK24" s="565"/>
      <c r="DNM24" s="426"/>
      <c r="DNO24" s="565"/>
      <c r="DNQ24" s="426"/>
      <c r="DNS24" s="565"/>
      <c r="DNU24" s="426"/>
      <c r="DNW24" s="565"/>
      <c r="DNY24" s="426"/>
      <c r="DOA24" s="565"/>
      <c r="DOC24" s="426"/>
      <c r="DOE24" s="565"/>
      <c r="DOG24" s="426"/>
      <c r="DOI24" s="565"/>
      <c r="DOK24" s="426"/>
      <c r="DOM24" s="565"/>
      <c r="DOO24" s="426"/>
      <c r="DOQ24" s="565"/>
      <c r="DOS24" s="426"/>
      <c r="DOU24" s="565"/>
      <c r="DOW24" s="426"/>
      <c r="DOY24" s="565"/>
      <c r="DPA24" s="426"/>
      <c r="DPC24" s="565"/>
      <c r="DPE24" s="426"/>
      <c r="DPG24" s="565"/>
      <c r="DPI24" s="426"/>
      <c r="DPK24" s="565"/>
      <c r="DPM24" s="426"/>
      <c r="DPO24" s="565"/>
      <c r="DPQ24" s="426"/>
      <c r="DPS24" s="565"/>
      <c r="DPU24" s="426"/>
      <c r="DPW24" s="565"/>
      <c r="DPY24" s="426"/>
      <c r="DQA24" s="565"/>
      <c r="DQC24" s="426"/>
      <c r="DQE24" s="565"/>
      <c r="DQG24" s="426"/>
      <c r="DQI24" s="565"/>
      <c r="DQK24" s="426"/>
      <c r="DQM24" s="565"/>
      <c r="DQO24" s="426"/>
      <c r="DQQ24" s="565"/>
      <c r="DQS24" s="426"/>
      <c r="DQU24" s="565"/>
      <c r="DQW24" s="426"/>
      <c r="DQY24" s="565"/>
      <c r="DRA24" s="426"/>
      <c r="DRC24" s="565"/>
      <c r="DRE24" s="426"/>
      <c r="DRG24" s="565"/>
      <c r="DRI24" s="426"/>
      <c r="DRK24" s="565"/>
      <c r="DRM24" s="426"/>
      <c r="DRO24" s="565"/>
      <c r="DRQ24" s="426"/>
      <c r="DRS24" s="565"/>
      <c r="DRU24" s="426"/>
      <c r="DRW24" s="565"/>
      <c r="DRY24" s="426"/>
      <c r="DSA24" s="565"/>
      <c r="DSC24" s="426"/>
      <c r="DSE24" s="565"/>
      <c r="DSG24" s="426"/>
      <c r="DSI24" s="565"/>
      <c r="DSK24" s="426"/>
      <c r="DSM24" s="565"/>
      <c r="DSO24" s="426"/>
      <c r="DSQ24" s="565"/>
      <c r="DSS24" s="426"/>
      <c r="DSU24" s="565"/>
      <c r="DSW24" s="426"/>
      <c r="DSY24" s="565"/>
      <c r="DTA24" s="426"/>
      <c r="DTC24" s="565"/>
      <c r="DTE24" s="426"/>
      <c r="DTG24" s="565"/>
      <c r="DTI24" s="426"/>
      <c r="DTK24" s="565"/>
      <c r="DTM24" s="426"/>
      <c r="DTO24" s="565"/>
      <c r="DTQ24" s="426"/>
      <c r="DTS24" s="565"/>
      <c r="DTU24" s="426"/>
      <c r="DTW24" s="565"/>
      <c r="DTY24" s="426"/>
      <c r="DUA24" s="565"/>
      <c r="DUC24" s="426"/>
      <c r="DUE24" s="565"/>
      <c r="DUG24" s="426"/>
      <c r="DUI24" s="565"/>
      <c r="DUK24" s="426"/>
      <c r="DUM24" s="565"/>
      <c r="DUO24" s="426"/>
      <c r="DUQ24" s="565"/>
      <c r="DUS24" s="426"/>
      <c r="DUU24" s="565"/>
      <c r="DUW24" s="426"/>
      <c r="DUY24" s="565"/>
      <c r="DVA24" s="426"/>
      <c r="DVC24" s="565"/>
      <c r="DVE24" s="426"/>
      <c r="DVG24" s="565"/>
      <c r="DVI24" s="426"/>
      <c r="DVK24" s="565"/>
      <c r="DVM24" s="426"/>
      <c r="DVO24" s="565"/>
      <c r="DVQ24" s="426"/>
      <c r="DVS24" s="565"/>
      <c r="DVU24" s="426"/>
      <c r="DVW24" s="565"/>
      <c r="DVY24" s="426"/>
      <c r="DWA24" s="565"/>
      <c r="DWC24" s="426"/>
      <c r="DWE24" s="565"/>
      <c r="DWG24" s="426"/>
      <c r="DWI24" s="565"/>
      <c r="DWK24" s="426"/>
      <c r="DWM24" s="565"/>
      <c r="DWO24" s="426"/>
      <c r="DWQ24" s="565"/>
      <c r="DWS24" s="426"/>
      <c r="DWU24" s="565"/>
      <c r="DWW24" s="426"/>
      <c r="DWY24" s="565"/>
      <c r="DXA24" s="426"/>
      <c r="DXC24" s="565"/>
      <c r="DXE24" s="426"/>
      <c r="DXG24" s="565"/>
      <c r="DXI24" s="426"/>
      <c r="DXK24" s="565"/>
      <c r="DXM24" s="426"/>
      <c r="DXO24" s="565"/>
      <c r="DXQ24" s="426"/>
      <c r="DXS24" s="565"/>
      <c r="DXU24" s="426"/>
      <c r="DXW24" s="565"/>
      <c r="DXY24" s="426"/>
      <c r="DYA24" s="565"/>
      <c r="DYC24" s="426"/>
      <c r="DYE24" s="565"/>
      <c r="DYG24" s="426"/>
      <c r="DYI24" s="565"/>
      <c r="DYK24" s="426"/>
      <c r="DYM24" s="565"/>
      <c r="DYO24" s="426"/>
      <c r="DYQ24" s="565"/>
      <c r="DYS24" s="426"/>
      <c r="DYU24" s="565"/>
      <c r="DYW24" s="426"/>
      <c r="DYY24" s="565"/>
      <c r="DZA24" s="426"/>
      <c r="DZC24" s="565"/>
      <c r="DZE24" s="426"/>
      <c r="DZG24" s="565"/>
      <c r="DZI24" s="426"/>
      <c r="DZK24" s="565"/>
      <c r="DZM24" s="426"/>
      <c r="DZO24" s="565"/>
      <c r="DZQ24" s="426"/>
      <c r="DZS24" s="565"/>
      <c r="DZU24" s="426"/>
      <c r="DZW24" s="565"/>
      <c r="DZY24" s="426"/>
      <c r="EAA24" s="565"/>
      <c r="EAC24" s="426"/>
      <c r="EAE24" s="565"/>
      <c r="EAG24" s="426"/>
      <c r="EAI24" s="565"/>
      <c r="EAK24" s="426"/>
      <c r="EAM24" s="565"/>
      <c r="EAO24" s="426"/>
      <c r="EAQ24" s="565"/>
      <c r="EAS24" s="426"/>
      <c r="EAU24" s="565"/>
      <c r="EAW24" s="426"/>
      <c r="EAY24" s="565"/>
      <c r="EBA24" s="426"/>
      <c r="EBC24" s="565"/>
      <c r="EBE24" s="426"/>
      <c r="EBG24" s="565"/>
      <c r="EBI24" s="426"/>
      <c r="EBK24" s="565"/>
      <c r="EBM24" s="426"/>
      <c r="EBO24" s="565"/>
      <c r="EBQ24" s="426"/>
      <c r="EBS24" s="565"/>
      <c r="EBU24" s="426"/>
      <c r="EBW24" s="565"/>
      <c r="EBY24" s="426"/>
      <c r="ECA24" s="565"/>
      <c r="ECC24" s="426"/>
      <c r="ECE24" s="565"/>
      <c r="ECG24" s="426"/>
      <c r="ECI24" s="565"/>
      <c r="ECK24" s="426"/>
      <c r="ECM24" s="565"/>
      <c r="ECO24" s="426"/>
      <c r="ECQ24" s="565"/>
      <c r="ECS24" s="426"/>
      <c r="ECU24" s="565"/>
      <c r="ECW24" s="426"/>
      <c r="ECY24" s="565"/>
      <c r="EDA24" s="426"/>
      <c r="EDC24" s="565"/>
      <c r="EDE24" s="426"/>
      <c r="EDG24" s="565"/>
      <c r="EDI24" s="426"/>
      <c r="EDK24" s="565"/>
      <c r="EDM24" s="426"/>
      <c r="EDO24" s="565"/>
      <c r="EDQ24" s="426"/>
      <c r="EDS24" s="565"/>
      <c r="EDU24" s="426"/>
      <c r="EDW24" s="565"/>
      <c r="EDY24" s="426"/>
      <c r="EEA24" s="565"/>
      <c r="EEC24" s="426"/>
      <c r="EEE24" s="565"/>
      <c r="EEG24" s="426"/>
      <c r="EEI24" s="565"/>
      <c r="EEK24" s="426"/>
      <c r="EEM24" s="565"/>
      <c r="EEO24" s="426"/>
      <c r="EEQ24" s="565"/>
      <c r="EES24" s="426"/>
      <c r="EEU24" s="565"/>
      <c r="EEW24" s="426"/>
      <c r="EEY24" s="565"/>
      <c r="EFA24" s="426"/>
      <c r="EFC24" s="565"/>
      <c r="EFE24" s="426"/>
      <c r="EFG24" s="565"/>
      <c r="EFI24" s="426"/>
      <c r="EFK24" s="565"/>
      <c r="EFM24" s="426"/>
      <c r="EFO24" s="565"/>
      <c r="EFQ24" s="426"/>
      <c r="EFS24" s="565"/>
      <c r="EFU24" s="426"/>
      <c r="EFW24" s="565"/>
      <c r="EFY24" s="426"/>
      <c r="EGA24" s="565"/>
      <c r="EGC24" s="426"/>
      <c r="EGE24" s="565"/>
      <c r="EGG24" s="426"/>
      <c r="EGI24" s="565"/>
      <c r="EGK24" s="426"/>
      <c r="EGM24" s="565"/>
      <c r="EGO24" s="426"/>
      <c r="EGQ24" s="565"/>
      <c r="EGS24" s="426"/>
      <c r="EGU24" s="565"/>
      <c r="EGW24" s="426"/>
      <c r="EGY24" s="565"/>
      <c r="EHA24" s="426"/>
      <c r="EHC24" s="565"/>
      <c r="EHE24" s="426"/>
      <c r="EHG24" s="565"/>
      <c r="EHI24" s="426"/>
      <c r="EHK24" s="565"/>
      <c r="EHM24" s="426"/>
      <c r="EHO24" s="565"/>
      <c r="EHQ24" s="426"/>
      <c r="EHS24" s="565"/>
      <c r="EHU24" s="426"/>
      <c r="EHW24" s="565"/>
      <c r="EHY24" s="426"/>
      <c r="EIA24" s="565"/>
      <c r="EIC24" s="426"/>
      <c r="EIE24" s="565"/>
      <c r="EIG24" s="426"/>
      <c r="EII24" s="565"/>
      <c r="EIK24" s="426"/>
      <c r="EIM24" s="565"/>
      <c r="EIO24" s="426"/>
      <c r="EIQ24" s="565"/>
      <c r="EIS24" s="426"/>
      <c r="EIU24" s="565"/>
      <c r="EIW24" s="426"/>
      <c r="EIY24" s="565"/>
      <c r="EJA24" s="426"/>
      <c r="EJC24" s="565"/>
      <c r="EJE24" s="426"/>
      <c r="EJG24" s="565"/>
      <c r="EJI24" s="426"/>
      <c r="EJK24" s="565"/>
      <c r="EJM24" s="426"/>
      <c r="EJO24" s="565"/>
      <c r="EJQ24" s="426"/>
      <c r="EJS24" s="565"/>
      <c r="EJU24" s="426"/>
      <c r="EJW24" s="565"/>
      <c r="EJY24" s="426"/>
      <c r="EKA24" s="565"/>
      <c r="EKC24" s="426"/>
      <c r="EKE24" s="565"/>
      <c r="EKG24" s="426"/>
      <c r="EKI24" s="565"/>
      <c r="EKK24" s="426"/>
      <c r="EKM24" s="565"/>
      <c r="EKO24" s="426"/>
      <c r="EKQ24" s="565"/>
      <c r="EKS24" s="426"/>
      <c r="EKU24" s="565"/>
      <c r="EKW24" s="426"/>
      <c r="EKY24" s="565"/>
      <c r="ELA24" s="426"/>
      <c r="ELC24" s="565"/>
      <c r="ELE24" s="426"/>
      <c r="ELG24" s="565"/>
      <c r="ELI24" s="426"/>
      <c r="ELK24" s="565"/>
      <c r="ELM24" s="426"/>
      <c r="ELO24" s="565"/>
      <c r="ELQ24" s="426"/>
      <c r="ELS24" s="565"/>
      <c r="ELU24" s="426"/>
      <c r="ELW24" s="565"/>
      <c r="ELY24" s="426"/>
      <c r="EMA24" s="565"/>
      <c r="EMC24" s="426"/>
      <c r="EME24" s="565"/>
      <c r="EMG24" s="426"/>
      <c r="EMI24" s="565"/>
      <c r="EMK24" s="426"/>
      <c r="EMM24" s="565"/>
      <c r="EMO24" s="426"/>
      <c r="EMQ24" s="565"/>
      <c r="EMS24" s="426"/>
      <c r="EMU24" s="565"/>
      <c r="EMW24" s="426"/>
      <c r="EMY24" s="565"/>
      <c r="ENA24" s="426"/>
      <c r="ENC24" s="565"/>
      <c r="ENE24" s="426"/>
      <c r="ENG24" s="565"/>
      <c r="ENI24" s="426"/>
      <c r="ENK24" s="565"/>
      <c r="ENM24" s="426"/>
      <c r="ENO24" s="565"/>
      <c r="ENQ24" s="426"/>
      <c r="ENS24" s="565"/>
      <c r="ENU24" s="426"/>
      <c r="ENW24" s="565"/>
      <c r="ENY24" s="426"/>
      <c r="EOA24" s="565"/>
      <c r="EOC24" s="426"/>
      <c r="EOE24" s="565"/>
      <c r="EOG24" s="426"/>
      <c r="EOI24" s="565"/>
      <c r="EOK24" s="426"/>
      <c r="EOM24" s="565"/>
      <c r="EOO24" s="426"/>
      <c r="EOQ24" s="565"/>
      <c r="EOS24" s="426"/>
      <c r="EOU24" s="565"/>
      <c r="EOW24" s="426"/>
      <c r="EOY24" s="565"/>
      <c r="EPA24" s="426"/>
      <c r="EPC24" s="565"/>
      <c r="EPE24" s="426"/>
      <c r="EPG24" s="565"/>
      <c r="EPI24" s="426"/>
      <c r="EPK24" s="565"/>
      <c r="EPM24" s="426"/>
      <c r="EPO24" s="565"/>
      <c r="EPQ24" s="426"/>
      <c r="EPS24" s="565"/>
      <c r="EPU24" s="426"/>
      <c r="EPW24" s="565"/>
      <c r="EPY24" s="426"/>
      <c r="EQA24" s="565"/>
      <c r="EQC24" s="426"/>
      <c r="EQE24" s="565"/>
      <c r="EQG24" s="426"/>
      <c r="EQI24" s="565"/>
      <c r="EQK24" s="426"/>
      <c r="EQM24" s="565"/>
      <c r="EQO24" s="426"/>
      <c r="EQQ24" s="565"/>
      <c r="EQS24" s="426"/>
      <c r="EQU24" s="565"/>
      <c r="EQW24" s="426"/>
      <c r="EQY24" s="565"/>
      <c r="ERA24" s="426"/>
      <c r="ERC24" s="565"/>
      <c r="ERE24" s="426"/>
      <c r="ERG24" s="565"/>
      <c r="ERI24" s="426"/>
      <c r="ERK24" s="565"/>
      <c r="ERM24" s="426"/>
      <c r="ERO24" s="565"/>
      <c r="ERQ24" s="426"/>
      <c r="ERS24" s="565"/>
      <c r="ERU24" s="426"/>
      <c r="ERW24" s="565"/>
      <c r="ERY24" s="426"/>
      <c r="ESA24" s="565"/>
      <c r="ESC24" s="426"/>
      <c r="ESE24" s="565"/>
      <c r="ESG24" s="426"/>
      <c r="ESI24" s="565"/>
      <c r="ESK24" s="426"/>
      <c r="ESM24" s="565"/>
      <c r="ESO24" s="426"/>
      <c r="ESQ24" s="565"/>
      <c r="ESS24" s="426"/>
      <c r="ESU24" s="565"/>
      <c r="ESW24" s="426"/>
      <c r="ESY24" s="565"/>
      <c r="ETA24" s="426"/>
      <c r="ETC24" s="565"/>
      <c r="ETE24" s="426"/>
      <c r="ETG24" s="565"/>
      <c r="ETI24" s="426"/>
      <c r="ETK24" s="565"/>
      <c r="ETM24" s="426"/>
      <c r="ETO24" s="565"/>
      <c r="ETQ24" s="426"/>
      <c r="ETS24" s="565"/>
      <c r="ETU24" s="426"/>
      <c r="ETW24" s="565"/>
      <c r="ETY24" s="426"/>
      <c r="EUA24" s="565"/>
      <c r="EUC24" s="426"/>
      <c r="EUE24" s="565"/>
      <c r="EUG24" s="426"/>
      <c r="EUI24" s="565"/>
      <c r="EUK24" s="426"/>
      <c r="EUM24" s="565"/>
      <c r="EUO24" s="426"/>
      <c r="EUQ24" s="565"/>
      <c r="EUS24" s="426"/>
      <c r="EUU24" s="565"/>
      <c r="EUW24" s="426"/>
      <c r="EUY24" s="565"/>
      <c r="EVA24" s="426"/>
      <c r="EVC24" s="565"/>
      <c r="EVE24" s="426"/>
      <c r="EVG24" s="565"/>
      <c r="EVI24" s="426"/>
      <c r="EVK24" s="565"/>
      <c r="EVM24" s="426"/>
      <c r="EVO24" s="565"/>
      <c r="EVQ24" s="426"/>
      <c r="EVS24" s="565"/>
      <c r="EVU24" s="426"/>
      <c r="EVW24" s="565"/>
      <c r="EVY24" s="426"/>
      <c r="EWA24" s="565"/>
      <c r="EWC24" s="426"/>
      <c r="EWE24" s="565"/>
      <c r="EWG24" s="426"/>
      <c r="EWI24" s="565"/>
      <c r="EWK24" s="426"/>
      <c r="EWM24" s="565"/>
      <c r="EWO24" s="426"/>
      <c r="EWQ24" s="565"/>
      <c r="EWS24" s="426"/>
      <c r="EWU24" s="565"/>
      <c r="EWW24" s="426"/>
      <c r="EWY24" s="565"/>
      <c r="EXA24" s="426"/>
      <c r="EXC24" s="565"/>
      <c r="EXE24" s="426"/>
      <c r="EXG24" s="565"/>
      <c r="EXI24" s="426"/>
      <c r="EXK24" s="565"/>
      <c r="EXM24" s="426"/>
      <c r="EXO24" s="565"/>
      <c r="EXQ24" s="426"/>
      <c r="EXS24" s="565"/>
      <c r="EXU24" s="426"/>
      <c r="EXW24" s="565"/>
      <c r="EXY24" s="426"/>
      <c r="EYA24" s="565"/>
      <c r="EYC24" s="426"/>
      <c r="EYE24" s="565"/>
      <c r="EYG24" s="426"/>
      <c r="EYI24" s="565"/>
      <c r="EYK24" s="426"/>
      <c r="EYM24" s="565"/>
      <c r="EYO24" s="426"/>
      <c r="EYQ24" s="565"/>
      <c r="EYS24" s="426"/>
      <c r="EYU24" s="565"/>
      <c r="EYW24" s="426"/>
      <c r="EYY24" s="565"/>
      <c r="EZA24" s="426"/>
      <c r="EZC24" s="565"/>
      <c r="EZE24" s="426"/>
      <c r="EZG24" s="565"/>
      <c r="EZI24" s="426"/>
      <c r="EZK24" s="565"/>
      <c r="EZM24" s="426"/>
      <c r="EZO24" s="565"/>
      <c r="EZQ24" s="426"/>
      <c r="EZS24" s="565"/>
      <c r="EZU24" s="426"/>
      <c r="EZW24" s="565"/>
      <c r="EZY24" s="426"/>
      <c r="FAA24" s="565"/>
      <c r="FAC24" s="426"/>
      <c r="FAE24" s="565"/>
      <c r="FAG24" s="426"/>
      <c r="FAI24" s="565"/>
      <c r="FAK24" s="426"/>
      <c r="FAM24" s="565"/>
      <c r="FAO24" s="426"/>
      <c r="FAQ24" s="565"/>
      <c r="FAS24" s="426"/>
      <c r="FAU24" s="565"/>
      <c r="FAW24" s="426"/>
      <c r="FAY24" s="565"/>
      <c r="FBA24" s="426"/>
      <c r="FBC24" s="565"/>
      <c r="FBE24" s="426"/>
      <c r="FBG24" s="565"/>
      <c r="FBI24" s="426"/>
      <c r="FBK24" s="565"/>
      <c r="FBM24" s="426"/>
      <c r="FBO24" s="565"/>
      <c r="FBQ24" s="426"/>
      <c r="FBS24" s="565"/>
      <c r="FBU24" s="426"/>
      <c r="FBW24" s="565"/>
      <c r="FBY24" s="426"/>
      <c r="FCA24" s="565"/>
      <c r="FCC24" s="426"/>
      <c r="FCE24" s="565"/>
      <c r="FCG24" s="426"/>
      <c r="FCI24" s="565"/>
      <c r="FCK24" s="426"/>
      <c r="FCM24" s="565"/>
      <c r="FCO24" s="426"/>
      <c r="FCQ24" s="565"/>
      <c r="FCS24" s="426"/>
      <c r="FCU24" s="565"/>
      <c r="FCW24" s="426"/>
      <c r="FCY24" s="565"/>
      <c r="FDA24" s="426"/>
      <c r="FDC24" s="565"/>
      <c r="FDE24" s="426"/>
      <c r="FDG24" s="565"/>
      <c r="FDI24" s="426"/>
      <c r="FDK24" s="565"/>
      <c r="FDM24" s="426"/>
      <c r="FDO24" s="565"/>
      <c r="FDQ24" s="426"/>
      <c r="FDS24" s="565"/>
      <c r="FDU24" s="426"/>
      <c r="FDW24" s="565"/>
      <c r="FDY24" s="426"/>
      <c r="FEA24" s="565"/>
      <c r="FEC24" s="426"/>
      <c r="FEE24" s="565"/>
      <c r="FEG24" s="426"/>
      <c r="FEI24" s="565"/>
      <c r="FEK24" s="426"/>
      <c r="FEM24" s="565"/>
      <c r="FEO24" s="426"/>
      <c r="FEQ24" s="565"/>
      <c r="FES24" s="426"/>
      <c r="FEU24" s="565"/>
      <c r="FEW24" s="426"/>
      <c r="FEY24" s="565"/>
      <c r="FFA24" s="426"/>
      <c r="FFC24" s="565"/>
      <c r="FFE24" s="426"/>
      <c r="FFG24" s="565"/>
      <c r="FFI24" s="426"/>
      <c r="FFK24" s="565"/>
      <c r="FFM24" s="426"/>
      <c r="FFO24" s="565"/>
      <c r="FFQ24" s="426"/>
      <c r="FFS24" s="565"/>
      <c r="FFU24" s="426"/>
      <c r="FFW24" s="565"/>
      <c r="FFY24" s="426"/>
      <c r="FGA24" s="565"/>
      <c r="FGC24" s="426"/>
      <c r="FGE24" s="565"/>
      <c r="FGG24" s="426"/>
      <c r="FGI24" s="565"/>
      <c r="FGK24" s="426"/>
      <c r="FGM24" s="565"/>
      <c r="FGO24" s="426"/>
      <c r="FGQ24" s="565"/>
      <c r="FGS24" s="426"/>
      <c r="FGU24" s="565"/>
      <c r="FGW24" s="426"/>
      <c r="FGY24" s="565"/>
      <c r="FHA24" s="426"/>
      <c r="FHC24" s="565"/>
      <c r="FHE24" s="426"/>
      <c r="FHG24" s="565"/>
      <c r="FHI24" s="426"/>
      <c r="FHK24" s="565"/>
      <c r="FHM24" s="426"/>
      <c r="FHO24" s="565"/>
      <c r="FHQ24" s="426"/>
      <c r="FHS24" s="565"/>
      <c r="FHU24" s="426"/>
      <c r="FHW24" s="565"/>
      <c r="FHY24" s="426"/>
      <c r="FIA24" s="565"/>
      <c r="FIC24" s="426"/>
      <c r="FIE24" s="565"/>
      <c r="FIG24" s="426"/>
      <c r="FII24" s="565"/>
      <c r="FIK24" s="426"/>
      <c r="FIM24" s="565"/>
      <c r="FIO24" s="426"/>
      <c r="FIQ24" s="565"/>
      <c r="FIS24" s="426"/>
      <c r="FIU24" s="565"/>
      <c r="FIW24" s="426"/>
      <c r="FIY24" s="565"/>
      <c r="FJA24" s="426"/>
      <c r="FJC24" s="565"/>
      <c r="FJE24" s="426"/>
      <c r="FJG24" s="565"/>
      <c r="FJI24" s="426"/>
      <c r="FJK24" s="565"/>
      <c r="FJM24" s="426"/>
      <c r="FJO24" s="565"/>
      <c r="FJQ24" s="426"/>
      <c r="FJS24" s="565"/>
      <c r="FJU24" s="426"/>
      <c r="FJW24" s="565"/>
      <c r="FJY24" s="426"/>
      <c r="FKA24" s="565"/>
      <c r="FKC24" s="426"/>
      <c r="FKE24" s="565"/>
      <c r="FKG24" s="426"/>
      <c r="FKI24" s="565"/>
      <c r="FKK24" s="426"/>
      <c r="FKM24" s="565"/>
      <c r="FKO24" s="426"/>
      <c r="FKQ24" s="565"/>
      <c r="FKS24" s="426"/>
      <c r="FKU24" s="565"/>
      <c r="FKW24" s="426"/>
      <c r="FKY24" s="565"/>
      <c r="FLA24" s="426"/>
      <c r="FLC24" s="565"/>
      <c r="FLE24" s="426"/>
      <c r="FLG24" s="565"/>
      <c r="FLI24" s="426"/>
      <c r="FLK24" s="565"/>
      <c r="FLM24" s="426"/>
      <c r="FLO24" s="565"/>
      <c r="FLQ24" s="426"/>
      <c r="FLS24" s="565"/>
      <c r="FLU24" s="426"/>
      <c r="FLW24" s="565"/>
      <c r="FLY24" s="426"/>
      <c r="FMA24" s="565"/>
      <c r="FMC24" s="426"/>
      <c r="FME24" s="565"/>
      <c r="FMG24" s="426"/>
      <c r="FMI24" s="565"/>
      <c r="FMK24" s="426"/>
      <c r="FMM24" s="565"/>
      <c r="FMO24" s="426"/>
      <c r="FMQ24" s="565"/>
      <c r="FMS24" s="426"/>
      <c r="FMU24" s="565"/>
      <c r="FMW24" s="426"/>
      <c r="FMY24" s="565"/>
      <c r="FNA24" s="426"/>
      <c r="FNC24" s="565"/>
      <c r="FNE24" s="426"/>
      <c r="FNG24" s="565"/>
      <c r="FNI24" s="426"/>
      <c r="FNK24" s="565"/>
      <c r="FNM24" s="426"/>
      <c r="FNO24" s="565"/>
      <c r="FNQ24" s="426"/>
      <c r="FNS24" s="565"/>
      <c r="FNU24" s="426"/>
      <c r="FNW24" s="565"/>
      <c r="FNY24" s="426"/>
      <c r="FOA24" s="565"/>
      <c r="FOC24" s="426"/>
      <c r="FOE24" s="565"/>
      <c r="FOG24" s="426"/>
      <c r="FOI24" s="565"/>
      <c r="FOK24" s="426"/>
      <c r="FOM24" s="565"/>
      <c r="FOO24" s="426"/>
      <c r="FOQ24" s="565"/>
      <c r="FOS24" s="426"/>
      <c r="FOU24" s="565"/>
      <c r="FOW24" s="426"/>
      <c r="FOY24" s="565"/>
      <c r="FPA24" s="426"/>
      <c r="FPC24" s="565"/>
      <c r="FPE24" s="426"/>
      <c r="FPG24" s="565"/>
      <c r="FPI24" s="426"/>
      <c r="FPK24" s="565"/>
      <c r="FPM24" s="426"/>
      <c r="FPO24" s="565"/>
      <c r="FPQ24" s="426"/>
      <c r="FPS24" s="565"/>
      <c r="FPU24" s="426"/>
      <c r="FPW24" s="565"/>
      <c r="FPY24" s="426"/>
      <c r="FQA24" s="565"/>
      <c r="FQC24" s="426"/>
      <c r="FQE24" s="565"/>
      <c r="FQG24" s="426"/>
      <c r="FQI24" s="565"/>
      <c r="FQK24" s="426"/>
      <c r="FQM24" s="565"/>
      <c r="FQO24" s="426"/>
      <c r="FQQ24" s="565"/>
      <c r="FQS24" s="426"/>
      <c r="FQU24" s="565"/>
      <c r="FQW24" s="426"/>
      <c r="FQY24" s="565"/>
      <c r="FRA24" s="426"/>
      <c r="FRC24" s="565"/>
      <c r="FRE24" s="426"/>
      <c r="FRG24" s="565"/>
      <c r="FRI24" s="426"/>
      <c r="FRK24" s="565"/>
      <c r="FRM24" s="426"/>
      <c r="FRO24" s="565"/>
      <c r="FRQ24" s="426"/>
      <c r="FRS24" s="565"/>
      <c r="FRU24" s="426"/>
      <c r="FRW24" s="565"/>
      <c r="FRY24" s="426"/>
      <c r="FSA24" s="565"/>
      <c r="FSC24" s="426"/>
      <c r="FSE24" s="565"/>
      <c r="FSG24" s="426"/>
      <c r="FSI24" s="565"/>
      <c r="FSK24" s="426"/>
      <c r="FSM24" s="565"/>
      <c r="FSO24" s="426"/>
      <c r="FSQ24" s="565"/>
      <c r="FSS24" s="426"/>
      <c r="FSU24" s="565"/>
      <c r="FSW24" s="426"/>
      <c r="FSY24" s="565"/>
      <c r="FTA24" s="426"/>
      <c r="FTC24" s="565"/>
      <c r="FTE24" s="426"/>
      <c r="FTG24" s="565"/>
      <c r="FTI24" s="426"/>
      <c r="FTK24" s="565"/>
      <c r="FTM24" s="426"/>
      <c r="FTO24" s="565"/>
      <c r="FTQ24" s="426"/>
      <c r="FTS24" s="565"/>
      <c r="FTU24" s="426"/>
      <c r="FTW24" s="565"/>
      <c r="FTY24" s="426"/>
      <c r="FUA24" s="565"/>
      <c r="FUC24" s="426"/>
      <c r="FUE24" s="565"/>
      <c r="FUG24" s="426"/>
      <c r="FUI24" s="565"/>
      <c r="FUK24" s="426"/>
      <c r="FUM24" s="565"/>
      <c r="FUO24" s="426"/>
      <c r="FUQ24" s="565"/>
      <c r="FUS24" s="426"/>
      <c r="FUU24" s="565"/>
      <c r="FUW24" s="426"/>
      <c r="FUY24" s="565"/>
      <c r="FVA24" s="426"/>
      <c r="FVC24" s="565"/>
      <c r="FVE24" s="426"/>
      <c r="FVG24" s="565"/>
      <c r="FVI24" s="426"/>
      <c r="FVK24" s="565"/>
      <c r="FVM24" s="426"/>
      <c r="FVO24" s="565"/>
      <c r="FVQ24" s="426"/>
      <c r="FVS24" s="565"/>
      <c r="FVU24" s="426"/>
      <c r="FVW24" s="565"/>
      <c r="FVY24" s="426"/>
      <c r="FWA24" s="565"/>
      <c r="FWC24" s="426"/>
      <c r="FWE24" s="565"/>
      <c r="FWG24" s="426"/>
      <c r="FWI24" s="565"/>
      <c r="FWK24" s="426"/>
      <c r="FWM24" s="565"/>
      <c r="FWO24" s="426"/>
      <c r="FWQ24" s="565"/>
      <c r="FWS24" s="426"/>
      <c r="FWU24" s="565"/>
      <c r="FWW24" s="426"/>
      <c r="FWY24" s="565"/>
      <c r="FXA24" s="426"/>
      <c r="FXC24" s="565"/>
      <c r="FXE24" s="426"/>
      <c r="FXG24" s="565"/>
      <c r="FXI24" s="426"/>
      <c r="FXK24" s="565"/>
      <c r="FXM24" s="426"/>
      <c r="FXO24" s="565"/>
      <c r="FXQ24" s="426"/>
      <c r="FXS24" s="565"/>
      <c r="FXU24" s="426"/>
      <c r="FXW24" s="565"/>
      <c r="FXY24" s="426"/>
      <c r="FYA24" s="565"/>
      <c r="FYC24" s="426"/>
      <c r="FYE24" s="565"/>
      <c r="FYG24" s="426"/>
      <c r="FYI24" s="565"/>
      <c r="FYK24" s="426"/>
      <c r="FYM24" s="565"/>
      <c r="FYO24" s="426"/>
      <c r="FYQ24" s="565"/>
      <c r="FYS24" s="426"/>
      <c r="FYU24" s="565"/>
      <c r="FYW24" s="426"/>
      <c r="FYY24" s="565"/>
      <c r="FZA24" s="426"/>
      <c r="FZC24" s="565"/>
      <c r="FZE24" s="426"/>
      <c r="FZG24" s="565"/>
      <c r="FZI24" s="426"/>
      <c r="FZK24" s="565"/>
      <c r="FZM24" s="426"/>
      <c r="FZO24" s="565"/>
      <c r="FZQ24" s="426"/>
      <c r="FZS24" s="565"/>
      <c r="FZU24" s="426"/>
      <c r="FZW24" s="565"/>
      <c r="FZY24" s="426"/>
      <c r="GAA24" s="565"/>
      <c r="GAC24" s="426"/>
      <c r="GAE24" s="565"/>
      <c r="GAG24" s="426"/>
      <c r="GAI24" s="565"/>
      <c r="GAK24" s="426"/>
      <c r="GAM24" s="565"/>
      <c r="GAO24" s="426"/>
      <c r="GAQ24" s="565"/>
      <c r="GAS24" s="426"/>
      <c r="GAU24" s="565"/>
      <c r="GAW24" s="426"/>
      <c r="GAY24" s="565"/>
      <c r="GBA24" s="426"/>
      <c r="GBC24" s="565"/>
      <c r="GBE24" s="426"/>
      <c r="GBG24" s="565"/>
      <c r="GBI24" s="426"/>
      <c r="GBK24" s="565"/>
      <c r="GBM24" s="426"/>
      <c r="GBO24" s="565"/>
      <c r="GBQ24" s="426"/>
      <c r="GBS24" s="565"/>
      <c r="GBU24" s="426"/>
      <c r="GBW24" s="565"/>
      <c r="GBY24" s="426"/>
      <c r="GCA24" s="565"/>
      <c r="GCC24" s="426"/>
      <c r="GCE24" s="565"/>
      <c r="GCG24" s="426"/>
      <c r="GCI24" s="565"/>
      <c r="GCK24" s="426"/>
      <c r="GCM24" s="565"/>
      <c r="GCO24" s="426"/>
      <c r="GCQ24" s="565"/>
      <c r="GCS24" s="426"/>
      <c r="GCU24" s="565"/>
      <c r="GCW24" s="426"/>
      <c r="GCY24" s="565"/>
      <c r="GDA24" s="426"/>
      <c r="GDC24" s="565"/>
      <c r="GDE24" s="426"/>
      <c r="GDG24" s="565"/>
      <c r="GDI24" s="426"/>
      <c r="GDK24" s="565"/>
      <c r="GDM24" s="426"/>
      <c r="GDO24" s="565"/>
      <c r="GDQ24" s="426"/>
      <c r="GDS24" s="565"/>
      <c r="GDU24" s="426"/>
      <c r="GDW24" s="565"/>
      <c r="GDY24" s="426"/>
      <c r="GEA24" s="565"/>
      <c r="GEC24" s="426"/>
      <c r="GEE24" s="565"/>
      <c r="GEG24" s="426"/>
      <c r="GEI24" s="565"/>
      <c r="GEK24" s="426"/>
      <c r="GEM24" s="565"/>
      <c r="GEO24" s="426"/>
      <c r="GEQ24" s="565"/>
      <c r="GES24" s="426"/>
      <c r="GEU24" s="565"/>
      <c r="GEW24" s="426"/>
      <c r="GEY24" s="565"/>
      <c r="GFA24" s="426"/>
      <c r="GFC24" s="565"/>
      <c r="GFE24" s="426"/>
      <c r="GFG24" s="565"/>
      <c r="GFI24" s="426"/>
      <c r="GFK24" s="565"/>
      <c r="GFM24" s="426"/>
      <c r="GFO24" s="565"/>
      <c r="GFQ24" s="426"/>
      <c r="GFS24" s="565"/>
      <c r="GFU24" s="426"/>
      <c r="GFW24" s="565"/>
      <c r="GFY24" s="426"/>
      <c r="GGA24" s="565"/>
      <c r="GGC24" s="426"/>
      <c r="GGE24" s="565"/>
      <c r="GGG24" s="426"/>
      <c r="GGI24" s="565"/>
      <c r="GGK24" s="426"/>
      <c r="GGM24" s="565"/>
      <c r="GGO24" s="426"/>
      <c r="GGQ24" s="565"/>
      <c r="GGS24" s="426"/>
      <c r="GGU24" s="565"/>
      <c r="GGW24" s="426"/>
      <c r="GGY24" s="565"/>
      <c r="GHA24" s="426"/>
      <c r="GHC24" s="565"/>
      <c r="GHE24" s="426"/>
      <c r="GHG24" s="565"/>
      <c r="GHI24" s="426"/>
      <c r="GHK24" s="565"/>
      <c r="GHM24" s="426"/>
      <c r="GHO24" s="565"/>
      <c r="GHQ24" s="426"/>
      <c r="GHS24" s="565"/>
      <c r="GHU24" s="426"/>
      <c r="GHW24" s="565"/>
      <c r="GHY24" s="426"/>
      <c r="GIA24" s="565"/>
      <c r="GIC24" s="426"/>
      <c r="GIE24" s="565"/>
      <c r="GIG24" s="426"/>
      <c r="GII24" s="565"/>
      <c r="GIK24" s="426"/>
      <c r="GIM24" s="565"/>
      <c r="GIO24" s="426"/>
      <c r="GIQ24" s="565"/>
      <c r="GIS24" s="426"/>
      <c r="GIU24" s="565"/>
      <c r="GIW24" s="426"/>
      <c r="GIY24" s="565"/>
      <c r="GJA24" s="426"/>
      <c r="GJC24" s="565"/>
      <c r="GJE24" s="426"/>
      <c r="GJG24" s="565"/>
      <c r="GJI24" s="426"/>
      <c r="GJK24" s="565"/>
      <c r="GJM24" s="426"/>
      <c r="GJO24" s="565"/>
      <c r="GJQ24" s="426"/>
      <c r="GJS24" s="565"/>
      <c r="GJU24" s="426"/>
      <c r="GJW24" s="565"/>
      <c r="GJY24" s="426"/>
      <c r="GKA24" s="565"/>
      <c r="GKC24" s="426"/>
      <c r="GKE24" s="565"/>
      <c r="GKG24" s="426"/>
      <c r="GKI24" s="565"/>
      <c r="GKK24" s="426"/>
      <c r="GKM24" s="565"/>
      <c r="GKO24" s="426"/>
      <c r="GKQ24" s="565"/>
      <c r="GKS24" s="426"/>
      <c r="GKU24" s="565"/>
      <c r="GKW24" s="426"/>
      <c r="GKY24" s="565"/>
      <c r="GLA24" s="426"/>
      <c r="GLC24" s="565"/>
      <c r="GLE24" s="426"/>
      <c r="GLG24" s="565"/>
      <c r="GLI24" s="426"/>
      <c r="GLK24" s="565"/>
      <c r="GLM24" s="426"/>
      <c r="GLO24" s="565"/>
      <c r="GLQ24" s="426"/>
      <c r="GLS24" s="565"/>
      <c r="GLU24" s="426"/>
      <c r="GLW24" s="565"/>
      <c r="GLY24" s="426"/>
      <c r="GMA24" s="565"/>
      <c r="GMC24" s="426"/>
      <c r="GME24" s="565"/>
      <c r="GMG24" s="426"/>
      <c r="GMI24" s="565"/>
      <c r="GMK24" s="426"/>
      <c r="GMM24" s="565"/>
      <c r="GMO24" s="426"/>
      <c r="GMQ24" s="565"/>
      <c r="GMS24" s="426"/>
      <c r="GMU24" s="565"/>
      <c r="GMW24" s="426"/>
      <c r="GMY24" s="565"/>
      <c r="GNA24" s="426"/>
      <c r="GNC24" s="565"/>
      <c r="GNE24" s="426"/>
      <c r="GNG24" s="565"/>
      <c r="GNI24" s="426"/>
      <c r="GNK24" s="565"/>
      <c r="GNM24" s="426"/>
      <c r="GNO24" s="565"/>
      <c r="GNQ24" s="426"/>
      <c r="GNS24" s="565"/>
      <c r="GNU24" s="426"/>
      <c r="GNW24" s="565"/>
      <c r="GNY24" s="426"/>
      <c r="GOA24" s="565"/>
      <c r="GOC24" s="426"/>
      <c r="GOE24" s="565"/>
      <c r="GOG24" s="426"/>
      <c r="GOI24" s="565"/>
      <c r="GOK24" s="426"/>
      <c r="GOM24" s="565"/>
      <c r="GOO24" s="426"/>
      <c r="GOQ24" s="565"/>
      <c r="GOS24" s="426"/>
      <c r="GOU24" s="565"/>
      <c r="GOW24" s="426"/>
      <c r="GOY24" s="565"/>
      <c r="GPA24" s="426"/>
      <c r="GPC24" s="565"/>
      <c r="GPE24" s="426"/>
      <c r="GPG24" s="565"/>
      <c r="GPI24" s="426"/>
      <c r="GPK24" s="565"/>
      <c r="GPM24" s="426"/>
      <c r="GPO24" s="565"/>
      <c r="GPQ24" s="426"/>
      <c r="GPS24" s="565"/>
      <c r="GPU24" s="426"/>
      <c r="GPW24" s="565"/>
      <c r="GPY24" s="426"/>
      <c r="GQA24" s="565"/>
      <c r="GQC24" s="426"/>
      <c r="GQE24" s="565"/>
      <c r="GQG24" s="426"/>
      <c r="GQI24" s="565"/>
      <c r="GQK24" s="426"/>
      <c r="GQM24" s="565"/>
      <c r="GQO24" s="426"/>
      <c r="GQQ24" s="565"/>
      <c r="GQS24" s="426"/>
      <c r="GQU24" s="565"/>
      <c r="GQW24" s="426"/>
      <c r="GQY24" s="565"/>
      <c r="GRA24" s="426"/>
      <c r="GRC24" s="565"/>
      <c r="GRE24" s="426"/>
      <c r="GRG24" s="565"/>
      <c r="GRI24" s="426"/>
      <c r="GRK24" s="565"/>
      <c r="GRM24" s="426"/>
      <c r="GRO24" s="565"/>
      <c r="GRQ24" s="426"/>
      <c r="GRS24" s="565"/>
      <c r="GRU24" s="426"/>
      <c r="GRW24" s="565"/>
      <c r="GRY24" s="426"/>
      <c r="GSA24" s="565"/>
      <c r="GSC24" s="426"/>
      <c r="GSE24" s="565"/>
      <c r="GSG24" s="426"/>
      <c r="GSI24" s="565"/>
      <c r="GSK24" s="426"/>
      <c r="GSM24" s="565"/>
      <c r="GSO24" s="426"/>
      <c r="GSQ24" s="565"/>
      <c r="GSS24" s="426"/>
      <c r="GSU24" s="565"/>
      <c r="GSW24" s="426"/>
      <c r="GSY24" s="565"/>
      <c r="GTA24" s="426"/>
      <c r="GTC24" s="565"/>
      <c r="GTE24" s="426"/>
      <c r="GTG24" s="565"/>
      <c r="GTI24" s="426"/>
      <c r="GTK24" s="565"/>
      <c r="GTM24" s="426"/>
      <c r="GTO24" s="565"/>
      <c r="GTQ24" s="426"/>
      <c r="GTS24" s="565"/>
      <c r="GTU24" s="426"/>
      <c r="GTW24" s="565"/>
      <c r="GTY24" s="426"/>
      <c r="GUA24" s="565"/>
      <c r="GUC24" s="426"/>
      <c r="GUE24" s="565"/>
      <c r="GUG24" s="426"/>
      <c r="GUI24" s="565"/>
      <c r="GUK24" s="426"/>
      <c r="GUM24" s="565"/>
      <c r="GUO24" s="426"/>
      <c r="GUQ24" s="565"/>
      <c r="GUS24" s="426"/>
      <c r="GUU24" s="565"/>
      <c r="GUW24" s="426"/>
      <c r="GUY24" s="565"/>
      <c r="GVA24" s="426"/>
      <c r="GVC24" s="565"/>
      <c r="GVE24" s="426"/>
      <c r="GVG24" s="565"/>
      <c r="GVI24" s="426"/>
      <c r="GVK24" s="565"/>
      <c r="GVM24" s="426"/>
      <c r="GVO24" s="565"/>
      <c r="GVQ24" s="426"/>
      <c r="GVS24" s="565"/>
      <c r="GVU24" s="426"/>
      <c r="GVW24" s="565"/>
      <c r="GVY24" s="426"/>
      <c r="GWA24" s="565"/>
      <c r="GWC24" s="426"/>
      <c r="GWE24" s="565"/>
      <c r="GWG24" s="426"/>
      <c r="GWI24" s="565"/>
      <c r="GWK24" s="426"/>
      <c r="GWM24" s="565"/>
      <c r="GWO24" s="426"/>
      <c r="GWQ24" s="565"/>
      <c r="GWS24" s="426"/>
      <c r="GWU24" s="565"/>
      <c r="GWW24" s="426"/>
      <c r="GWY24" s="565"/>
      <c r="GXA24" s="426"/>
      <c r="GXC24" s="565"/>
      <c r="GXE24" s="426"/>
      <c r="GXG24" s="565"/>
      <c r="GXI24" s="426"/>
      <c r="GXK24" s="565"/>
      <c r="GXM24" s="426"/>
      <c r="GXO24" s="565"/>
      <c r="GXQ24" s="426"/>
      <c r="GXS24" s="565"/>
      <c r="GXU24" s="426"/>
      <c r="GXW24" s="565"/>
      <c r="GXY24" s="426"/>
      <c r="GYA24" s="565"/>
      <c r="GYC24" s="426"/>
      <c r="GYE24" s="565"/>
      <c r="GYG24" s="426"/>
      <c r="GYI24" s="565"/>
      <c r="GYK24" s="426"/>
      <c r="GYM24" s="565"/>
      <c r="GYO24" s="426"/>
      <c r="GYQ24" s="565"/>
      <c r="GYS24" s="426"/>
      <c r="GYU24" s="565"/>
      <c r="GYW24" s="426"/>
      <c r="GYY24" s="565"/>
      <c r="GZA24" s="426"/>
      <c r="GZC24" s="565"/>
      <c r="GZE24" s="426"/>
      <c r="GZG24" s="565"/>
      <c r="GZI24" s="426"/>
      <c r="GZK24" s="565"/>
      <c r="GZM24" s="426"/>
      <c r="GZO24" s="565"/>
      <c r="GZQ24" s="426"/>
      <c r="GZS24" s="565"/>
      <c r="GZU24" s="426"/>
      <c r="GZW24" s="565"/>
      <c r="GZY24" s="426"/>
      <c r="HAA24" s="565"/>
      <c r="HAC24" s="426"/>
      <c r="HAE24" s="565"/>
      <c r="HAG24" s="426"/>
      <c r="HAI24" s="565"/>
      <c r="HAK24" s="426"/>
      <c r="HAM24" s="565"/>
      <c r="HAO24" s="426"/>
      <c r="HAQ24" s="565"/>
      <c r="HAS24" s="426"/>
      <c r="HAU24" s="565"/>
      <c r="HAW24" s="426"/>
      <c r="HAY24" s="565"/>
      <c r="HBA24" s="426"/>
      <c r="HBC24" s="565"/>
      <c r="HBE24" s="426"/>
      <c r="HBG24" s="565"/>
      <c r="HBI24" s="426"/>
      <c r="HBK24" s="565"/>
      <c r="HBM24" s="426"/>
      <c r="HBO24" s="565"/>
      <c r="HBQ24" s="426"/>
      <c r="HBS24" s="565"/>
      <c r="HBU24" s="426"/>
      <c r="HBW24" s="565"/>
      <c r="HBY24" s="426"/>
      <c r="HCA24" s="565"/>
      <c r="HCC24" s="426"/>
      <c r="HCE24" s="565"/>
      <c r="HCG24" s="426"/>
      <c r="HCI24" s="565"/>
      <c r="HCK24" s="426"/>
      <c r="HCM24" s="565"/>
      <c r="HCO24" s="426"/>
      <c r="HCQ24" s="565"/>
      <c r="HCS24" s="426"/>
      <c r="HCU24" s="565"/>
      <c r="HCW24" s="426"/>
      <c r="HCY24" s="565"/>
      <c r="HDA24" s="426"/>
      <c r="HDC24" s="565"/>
      <c r="HDE24" s="426"/>
      <c r="HDG24" s="565"/>
      <c r="HDI24" s="426"/>
      <c r="HDK24" s="565"/>
      <c r="HDM24" s="426"/>
      <c r="HDO24" s="565"/>
      <c r="HDQ24" s="426"/>
      <c r="HDS24" s="565"/>
      <c r="HDU24" s="426"/>
      <c r="HDW24" s="565"/>
      <c r="HDY24" s="426"/>
      <c r="HEA24" s="565"/>
      <c r="HEC24" s="426"/>
      <c r="HEE24" s="565"/>
      <c r="HEG24" s="426"/>
      <c r="HEI24" s="565"/>
      <c r="HEK24" s="426"/>
      <c r="HEM24" s="565"/>
      <c r="HEO24" s="426"/>
      <c r="HEQ24" s="565"/>
      <c r="HES24" s="426"/>
      <c r="HEU24" s="565"/>
      <c r="HEW24" s="426"/>
      <c r="HEY24" s="565"/>
      <c r="HFA24" s="426"/>
      <c r="HFC24" s="565"/>
      <c r="HFE24" s="426"/>
      <c r="HFG24" s="565"/>
      <c r="HFI24" s="426"/>
      <c r="HFK24" s="565"/>
      <c r="HFM24" s="426"/>
      <c r="HFO24" s="565"/>
      <c r="HFQ24" s="426"/>
      <c r="HFS24" s="565"/>
      <c r="HFU24" s="426"/>
      <c r="HFW24" s="565"/>
      <c r="HFY24" s="426"/>
      <c r="HGA24" s="565"/>
      <c r="HGC24" s="426"/>
      <c r="HGE24" s="565"/>
      <c r="HGG24" s="426"/>
      <c r="HGI24" s="565"/>
      <c r="HGK24" s="426"/>
      <c r="HGM24" s="565"/>
      <c r="HGO24" s="426"/>
      <c r="HGQ24" s="565"/>
      <c r="HGS24" s="426"/>
      <c r="HGU24" s="565"/>
      <c r="HGW24" s="426"/>
      <c r="HGY24" s="565"/>
      <c r="HHA24" s="426"/>
      <c r="HHC24" s="565"/>
      <c r="HHE24" s="426"/>
      <c r="HHG24" s="565"/>
      <c r="HHI24" s="426"/>
      <c r="HHK24" s="565"/>
      <c r="HHM24" s="426"/>
      <c r="HHO24" s="565"/>
      <c r="HHQ24" s="426"/>
      <c r="HHS24" s="565"/>
      <c r="HHU24" s="426"/>
      <c r="HHW24" s="565"/>
      <c r="HHY24" s="426"/>
      <c r="HIA24" s="565"/>
      <c r="HIC24" s="426"/>
      <c r="HIE24" s="565"/>
      <c r="HIG24" s="426"/>
      <c r="HII24" s="565"/>
      <c r="HIK24" s="426"/>
      <c r="HIM24" s="565"/>
      <c r="HIO24" s="426"/>
      <c r="HIQ24" s="565"/>
      <c r="HIS24" s="426"/>
      <c r="HIU24" s="565"/>
      <c r="HIW24" s="426"/>
      <c r="HIY24" s="565"/>
      <c r="HJA24" s="426"/>
      <c r="HJC24" s="565"/>
      <c r="HJE24" s="426"/>
      <c r="HJG24" s="565"/>
      <c r="HJI24" s="426"/>
      <c r="HJK24" s="565"/>
      <c r="HJM24" s="426"/>
      <c r="HJO24" s="565"/>
      <c r="HJQ24" s="426"/>
      <c r="HJS24" s="565"/>
      <c r="HJU24" s="426"/>
      <c r="HJW24" s="565"/>
      <c r="HJY24" s="426"/>
      <c r="HKA24" s="565"/>
      <c r="HKC24" s="426"/>
      <c r="HKE24" s="565"/>
      <c r="HKG24" s="426"/>
      <c r="HKI24" s="565"/>
      <c r="HKK24" s="426"/>
      <c r="HKM24" s="565"/>
      <c r="HKO24" s="426"/>
      <c r="HKQ24" s="565"/>
      <c r="HKS24" s="426"/>
      <c r="HKU24" s="565"/>
      <c r="HKW24" s="426"/>
      <c r="HKY24" s="565"/>
      <c r="HLA24" s="426"/>
      <c r="HLC24" s="565"/>
      <c r="HLE24" s="426"/>
      <c r="HLG24" s="565"/>
      <c r="HLI24" s="426"/>
      <c r="HLK24" s="565"/>
      <c r="HLM24" s="426"/>
      <c r="HLO24" s="565"/>
      <c r="HLQ24" s="426"/>
      <c r="HLS24" s="565"/>
      <c r="HLU24" s="426"/>
      <c r="HLW24" s="565"/>
      <c r="HLY24" s="426"/>
      <c r="HMA24" s="565"/>
      <c r="HMC24" s="426"/>
      <c r="HME24" s="565"/>
      <c r="HMG24" s="426"/>
      <c r="HMI24" s="565"/>
      <c r="HMK24" s="426"/>
      <c r="HMM24" s="565"/>
      <c r="HMO24" s="426"/>
      <c r="HMQ24" s="565"/>
      <c r="HMS24" s="426"/>
      <c r="HMU24" s="565"/>
      <c r="HMW24" s="426"/>
      <c r="HMY24" s="565"/>
      <c r="HNA24" s="426"/>
      <c r="HNC24" s="565"/>
      <c r="HNE24" s="426"/>
      <c r="HNG24" s="565"/>
      <c r="HNI24" s="426"/>
      <c r="HNK24" s="565"/>
      <c r="HNM24" s="426"/>
      <c r="HNO24" s="565"/>
      <c r="HNQ24" s="426"/>
      <c r="HNS24" s="565"/>
      <c r="HNU24" s="426"/>
      <c r="HNW24" s="565"/>
      <c r="HNY24" s="426"/>
      <c r="HOA24" s="565"/>
      <c r="HOC24" s="426"/>
      <c r="HOE24" s="565"/>
      <c r="HOG24" s="426"/>
      <c r="HOI24" s="565"/>
      <c r="HOK24" s="426"/>
      <c r="HOM24" s="565"/>
      <c r="HOO24" s="426"/>
      <c r="HOQ24" s="565"/>
      <c r="HOS24" s="426"/>
      <c r="HOU24" s="565"/>
      <c r="HOW24" s="426"/>
      <c r="HOY24" s="565"/>
      <c r="HPA24" s="426"/>
      <c r="HPC24" s="565"/>
      <c r="HPE24" s="426"/>
      <c r="HPG24" s="565"/>
      <c r="HPI24" s="426"/>
      <c r="HPK24" s="565"/>
      <c r="HPM24" s="426"/>
      <c r="HPO24" s="565"/>
      <c r="HPQ24" s="426"/>
      <c r="HPS24" s="565"/>
      <c r="HPU24" s="426"/>
      <c r="HPW24" s="565"/>
      <c r="HPY24" s="426"/>
      <c r="HQA24" s="565"/>
      <c r="HQC24" s="426"/>
      <c r="HQE24" s="565"/>
      <c r="HQG24" s="426"/>
      <c r="HQI24" s="565"/>
      <c r="HQK24" s="426"/>
      <c r="HQM24" s="565"/>
      <c r="HQO24" s="426"/>
      <c r="HQQ24" s="565"/>
      <c r="HQS24" s="426"/>
      <c r="HQU24" s="565"/>
      <c r="HQW24" s="426"/>
      <c r="HQY24" s="565"/>
      <c r="HRA24" s="426"/>
      <c r="HRC24" s="565"/>
      <c r="HRE24" s="426"/>
      <c r="HRG24" s="565"/>
      <c r="HRI24" s="426"/>
      <c r="HRK24" s="565"/>
      <c r="HRM24" s="426"/>
      <c r="HRO24" s="565"/>
      <c r="HRQ24" s="426"/>
      <c r="HRS24" s="565"/>
      <c r="HRU24" s="426"/>
      <c r="HRW24" s="565"/>
      <c r="HRY24" s="426"/>
      <c r="HSA24" s="565"/>
      <c r="HSC24" s="426"/>
      <c r="HSE24" s="565"/>
      <c r="HSG24" s="426"/>
      <c r="HSI24" s="565"/>
      <c r="HSK24" s="426"/>
      <c r="HSM24" s="565"/>
      <c r="HSO24" s="426"/>
      <c r="HSQ24" s="565"/>
      <c r="HSS24" s="426"/>
      <c r="HSU24" s="565"/>
      <c r="HSW24" s="426"/>
      <c r="HSY24" s="565"/>
      <c r="HTA24" s="426"/>
      <c r="HTC24" s="565"/>
      <c r="HTE24" s="426"/>
      <c r="HTG24" s="565"/>
      <c r="HTI24" s="426"/>
      <c r="HTK24" s="565"/>
      <c r="HTM24" s="426"/>
      <c r="HTO24" s="565"/>
      <c r="HTQ24" s="426"/>
      <c r="HTS24" s="565"/>
      <c r="HTU24" s="426"/>
      <c r="HTW24" s="565"/>
      <c r="HTY24" s="426"/>
      <c r="HUA24" s="565"/>
      <c r="HUC24" s="426"/>
      <c r="HUE24" s="565"/>
      <c r="HUG24" s="426"/>
      <c r="HUI24" s="565"/>
      <c r="HUK24" s="426"/>
      <c r="HUM24" s="565"/>
      <c r="HUO24" s="426"/>
      <c r="HUQ24" s="565"/>
      <c r="HUS24" s="426"/>
      <c r="HUU24" s="565"/>
      <c r="HUW24" s="426"/>
      <c r="HUY24" s="565"/>
      <c r="HVA24" s="426"/>
      <c r="HVC24" s="565"/>
      <c r="HVE24" s="426"/>
      <c r="HVG24" s="565"/>
      <c r="HVI24" s="426"/>
      <c r="HVK24" s="565"/>
      <c r="HVM24" s="426"/>
      <c r="HVO24" s="565"/>
      <c r="HVQ24" s="426"/>
      <c r="HVS24" s="565"/>
      <c r="HVU24" s="426"/>
      <c r="HVW24" s="565"/>
      <c r="HVY24" s="426"/>
      <c r="HWA24" s="565"/>
      <c r="HWC24" s="426"/>
      <c r="HWE24" s="565"/>
      <c r="HWG24" s="426"/>
      <c r="HWI24" s="565"/>
      <c r="HWK24" s="426"/>
      <c r="HWM24" s="565"/>
      <c r="HWO24" s="426"/>
      <c r="HWQ24" s="565"/>
      <c r="HWS24" s="426"/>
      <c r="HWU24" s="565"/>
      <c r="HWW24" s="426"/>
      <c r="HWY24" s="565"/>
      <c r="HXA24" s="426"/>
      <c r="HXC24" s="565"/>
      <c r="HXE24" s="426"/>
      <c r="HXG24" s="565"/>
      <c r="HXI24" s="426"/>
      <c r="HXK24" s="565"/>
      <c r="HXM24" s="426"/>
      <c r="HXO24" s="565"/>
      <c r="HXQ24" s="426"/>
      <c r="HXS24" s="565"/>
      <c r="HXU24" s="426"/>
      <c r="HXW24" s="565"/>
      <c r="HXY24" s="426"/>
      <c r="HYA24" s="565"/>
      <c r="HYC24" s="426"/>
      <c r="HYE24" s="565"/>
      <c r="HYG24" s="426"/>
      <c r="HYI24" s="565"/>
      <c r="HYK24" s="426"/>
      <c r="HYM24" s="565"/>
      <c r="HYO24" s="426"/>
      <c r="HYQ24" s="565"/>
      <c r="HYS24" s="426"/>
      <c r="HYU24" s="565"/>
      <c r="HYW24" s="426"/>
      <c r="HYY24" s="565"/>
      <c r="HZA24" s="426"/>
      <c r="HZC24" s="565"/>
      <c r="HZE24" s="426"/>
      <c r="HZG24" s="565"/>
      <c r="HZI24" s="426"/>
      <c r="HZK24" s="565"/>
      <c r="HZM24" s="426"/>
      <c r="HZO24" s="565"/>
      <c r="HZQ24" s="426"/>
      <c r="HZS24" s="565"/>
      <c r="HZU24" s="426"/>
      <c r="HZW24" s="565"/>
      <c r="HZY24" s="426"/>
      <c r="IAA24" s="565"/>
      <c r="IAC24" s="426"/>
      <c r="IAE24" s="565"/>
      <c r="IAG24" s="426"/>
      <c r="IAI24" s="565"/>
      <c r="IAK24" s="426"/>
      <c r="IAM24" s="565"/>
      <c r="IAO24" s="426"/>
      <c r="IAQ24" s="565"/>
      <c r="IAS24" s="426"/>
      <c r="IAU24" s="565"/>
      <c r="IAW24" s="426"/>
      <c r="IAY24" s="565"/>
      <c r="IBA24" s="426"/>
      <c r="IBC24" s="565"/>
      <c r="IBE24" s="426"/>
      <c r="IBG24" s="565"/>
      <c r="IBI24" s="426"/>
      <c r="IBK24" s="565"/>
      <c r="IBM24" s="426"/>
      <c r="IBO24" s="565"/>
      <c r="IBQ24" s="426"/>
      <c r="IBS24" s="565"/>
      <c r="IBU24" s="426"/>
      <c r="IBW24" s="565"/>
      <c r="IBY24" s="426"/>
      <c r="ICA24" s="565"/>
      <c r="ICC24" s="426"/>
      <c r="ICE24" s="565"/>
      <c r="ICG24" s="426"/>
      <c r="ICI24" s="565"/>
      <c r="ICK24" s="426"/>
      <c r="ICM24" s="565"/>
      <c r="ICO24" s="426"/>
      <c r="ICQ24" s="565"/>
      <c r="ICS24" s="426"/>
      <c r="ICU24" s="565"/>
      <c r="ICW24" s="426"/>
      <c r="ICY24" s="565"/>
      <c r="IDA24" s="426"/>
      <c r="IDC24" s="565"/>
      <c r="IDE24" s="426"/>
      <c r="IDG24" s="565"/>
      <c r="IDI24" s="426"/>
      <c r="IDK24" s="565"/>
      <c r="IDM24" s="426"/>
      <c r="IDO24" s="565"/>
      <c r="IDQ24" s="426"/>
      <c r="IDS24" s="565"/>
      <c r="IDU24" s="426"/>
      <c r="IDW24" s="565"/>
      <c r="IDY24" s="426"/>
      <c r="IEA24" s="565"/>
      <c r="IEC24" s="426"/>
      <c r="IEE24" s="565"/>
      <c r="IEG24" s="426"/>
      <c r="IEI24" s="565"/>
      <c r="IEK24" s="426"/>
      <c r="IEM24" s="565"/>
      <c r="IEO24" s="426"/>
      <c r="IEQ24" s="565"/>
      <c r="IES24" s="426"/>
      <c r="IEU24" s="565"/>
      <c r="IEW24" s="426"/>
      <c r="IEY24" s="565"/>
      <c r="IFA24" s="426"/>
      <c r="IFC24" s="565"/>
      <c r="IFE24" s="426"/>
      <c r="IFG24" s="565"/>
      <c r="IFI24" s="426"/>
      <c r="IFK24" s="565"/>
      <c r="IFM24" s="426"/>
      <c r="IFO24" s="565"/>
      <c r="IFQ24" s="426"/>
      <c r="IFS24" s="565"/>
      <c r="IFU24" s="426"/>
      <c r="IFW24" s="565"/>
      <c r="IFY24" s="426"/>
      <c r="IGA24" s="565"/>
      <c r="IGC24" s="426"/>
      <c r="IGE24" s="565"/>
      <c r="IGG24" s="426"/>
      <c r="IGI24" s="565"/>
      <c r="IGK24" s="426"/>
      <c r="IGM24" s="565"/>
      <c r="IGO24" s="426"/>
      <c r="IGQ24" s="565"/>
      <c r="IGS24" s="426"/>
      <c r="IGU24" s="565"/>
      <c r="IGW24" s="426"/>
      <c r="IGY24" s="565"/>
      <c r="IHA24" s="426"/>
      <c r="IHC24" s="565"/>
      <c r="IHE24" s="426"/>
      <c r="IHG24" s="565"/>
      <c r="IHI24" s="426"/>
      <c r="IHK24" s="565"/>
      <c r="IHM24" s="426"/>
      <c r="IHO24" s="565"/>
      <c r="IHQ24" s="426"/>
      <c r="IHS24" s="565"/>
      <c r="IHU24" s="426"/>
      <c r="IHW24" s="565"/>
      <c r="IHY24" s="426"/>
      <c r="IIA24" s="565"/>
      <c r="IIC24" s="426"/>
      <c r="IIE24" s="565"/>
      <c r="IIG24" s="426"/>
      <c r="III24" s="565"/>
      <c r="IIK24" s="426"/>
      <c r="IIM24" s="565"/>
      <c r="IIO24" s="426"/>
      <c r="IIQ24" s="565"/>
      <c r="IIS24" s="426"/>
      <c r="IIU24" s="565"/>
      <c r="IIW24" s="426"/>
      <c r="IIY24" s="565"/>
      <c r="IJA24" s="426"/>
      <c r="IJC24" s="565"/>
      <c r="IJE24" s="426"/>
      <c r="IJG24" s="565"/>
      <c r="IJI24" s="426"/>
      <c r="IJK24" s="565"/>
      <c r="IJM24" s="426"/>
      <c r="IJO24" s="565"/>
      <c r="IJQ24" s="426"/>
      <c r="IJS24" s="565"/>
      <c r="IJU24" s="426"/>
      <c r="IJW24" s="565"/>
      <c r="IJY24" s="426"/>
      <c r="IKA24" s="565"/>
      <c r="IKC24" s="426"/>
      <c r="IKE24" s="565"/>
      <c r="IKG24" s="426"/>
      <c r="IKI24" s="565"/>
      <c r="IKK24" s="426"/>
      <c r="IKM24" s="565"/>
      <c r="IKO24" s="426"/>
      <c r="IKQ24" s="565"/>
      <c r="IKS24" s="426"/>
      <c r="IKU24" s="565"/>
      <c r="IKW24" s="426"/>
      <c r="IKY24" s="565"/>
      <c r="ILA24" s="426"/>
      <c r="ILC24" s="565"/>
      <c r="ILE24" s="426"/>
      <c r="ILG24" s="565"/>
      <c r="ILI24" s="426"/>
      <c r="ILK24" s="565"/>
      <c r="ILM24" s="426"/>
      <c r="ILO24" s="565"/>
      <c r="ILQ24" s="426"/>
      <c r="ILS24" s="565"/>
      <c r="ILU24" s="426"/>
      <c r="ILW24" s="565"/>
      <c r="ILY24" s="426"/>
      <c r="IMA24" s="565"/>
      <c r="IMC24" s="426"/>
      <c r="IME24" s="565"/>
      <c r="IMG24" s="426"/>
      <c r="IMI24" s="565"/>
      <c r="IMK24" s="426"/>
      <c r="IMM24" s="565"/>
      <c r="IMO24" s="426"/>
      <c r="IMQ24" s="565"/>
      <c r="IMS24" s="426"/>
      <c r="IMU24" s="565"/>
      <c r="IMW24" s="426"/>
      <c r="IMY24" s="565"/>
      <c r="INA24" s="426"/>
      <c r="INC24" s="565"/>
      <c r="INE24" s="426"/>
      <c r="ING24" s="565"/>
      <c r="INI24" s="426"/>
      <c r="INK24" s="565"/>
      <c r="INM24" s="426"/>
      <c r="INO24" s="565"/>
      <c r="INQ24" s="426"/>
      <c r="INS24" s="565"/>
      <c r="INU24" s="426"/>
      <c r="INW24" s="565"/>
      <c r="INY24" s="426"/>
      <c r="IOA24" s="565"/>
      <c r="IOC24" s="426"/>
      <c r="IOE24" s="565"/>
      <c r="IOG24" s="426"/>
      <c r="IOI24" s="565"/>
      <c r="IOK24" s="426"/>
      <c r="IOM24" s="565"/>
      <c r="IOO24" s="426"/>
      <c r="IOQ24" s="565"/>
      <c r="IOS24" s="426"/>
      <c r="IOU24" s="565"/>
      <c r="IOW24" s="426"/>
      <c r="IOY24" s="565"/>
      <c r="IPA24" s="426"/>
      <c r="IPC24" s="565"/>
      <c r="IPE24" s="426"/>
      <c r="IPG24" s="565"/>
      <c r="IPI24" s="426"/>
      <c r="IPK24" s="565"/>
      <c r="IPM24" s="426"/>
      <c r="IPO24" s="565"/>
      <c r="IPQ24" s="426"/>
      <c r="IPS24" s="565"/>
      <c r="IPU24" s="426"/>
      <c r="IPW24" s="565"/>
      <c r="IPY24" s="426"/>
      <c r="IQA24" s="565"/>
      <c r="IQC24" s="426"/>
      <c r="IQE24" s="565"/>
      <c r="IQG24" s="426"/>
      <c r="IQI24" s="565"/>
      <c r="IQK24" s="426"/>
      <c r="IQM24" s="565"/>
      <c r="IQO24" s="426"/>
      <c r="IQQ24" s="565"/>
      <c r="IQS24" s="426"/>
      <c r="IQU24" s="565"/>
      <c r="IQW24" s="426"/>
      <c r="IQY24" s="565"/>
      <c r="IRA24" s="426"/>
      <c r="IRC24" s="565"/>
      <c r="IRE24" s="426"/>
      <c r="IRG24" s="565"/>
      <c r="IRI24" s="426"/>
      <c r="IRK24" s="565"/>
      <c r="IRM24" s="426"/>
      <c r="IRO24" s="565"/>
      <c r="IRQ24" s="426"/>
      <c r="IRS24" s="565"/>
      <c r="IRU24" s="426"/>
      <c r="IRW24" s="565"/>
      <c r="IRY24" s="426"/>
      <c r="ISA24" s="565"/>
      <c r="ISC24" s="426"/>
      <c r="ISE24" s="565"/>
      <c r="ISG24" s="426"/>
      <c r="ISI24" s="565"/>
      <c r="ISK24" s="426"/>
      <c r="ISM24" s="565"/>
      <c r="ISO24" s="426"/>
      <c r="ISQ24" s="565"/>
      <c r="ISS24" s="426"/>
      <c r="ISU24" s="565"/>
      <c r="ISW24" s="426"/>
      <c r="ISY24" s="565"/>
      <c r="ITA24" s="426"/>
      <c r="ITC24" s="565"/>
      <c r="ITE24" s="426"/>
      <c r="ITG24" s="565"/>
      <c r="ITI24" s="426"/>
      <c r="ITK24" s="565"/>
      <c r="ITM24" s="426"/>
      <c r="ITO24" s="565"/>
      <c r="ITQ24" s="426"/>
      <c r="ITS24" s="565"/>
      <c r="ITU24" s="426"/>
      <c r="ITW24" s="565"/>
      <c r="ITY24" s="426"/>
      <c r="IUA24" s="565"/>
      <c r="IUC24" s="426"/>
      <c r="IUE24" s="565"/>
      <c r="IUG24" s="426"/>
      <c r="IUI24" s="565"/>
      <c r="IUK24" s="426"/>
      <c r="IUM24" s="565"/>
      <c r="IUO24" s="426"/>
      <c r="IUQ24" s="565"/>
      <c r="IUS24" s="426"/>
      <c r="IUU24" s="565"/>
      <c r="IUW24" s="426"/>
      <c r="IUY24" s="565"/>
      <c r="IVA24" s="426"/>
      <c r="IVC24" s="565"/>
      <c r="IVE24" s="426"/>
      <c r="IVG24" s="565"/>
      <c r="IVI24" s="426"/>
      <c r="IVK24" s="565"/>
      <c r="IVM24" s="426"/>
      <c r="IVO24" s="565"/>
      <c r="IVQ24" s="426"/>
      <c r="IVS24" s="565"/>
      <c r="IVU24" s="426"/>
      <c r="IVW24" s="565"/>
      <c r="IVY24" s="426"/>
      <c r="IWA24" s="565"/>
      <c r="IWC24" s="426"/>
      <c r="IWE24" s="565"/>
      <c r="IWG24" s="426"/>
      <c r="IWI24" s="565"/>
      <c r="IWK24" s="426"/>
      <c r="IWM24" s="565"/>
      <c r="IWO24" s="426"/>
      <c r="IWQ24" s="565"/>
      <c r="IWS24" s="426"/>
      <c r="IWU24" s="565"/>
      <c r="IWW24" s="426"/>
      <c r="IWY24" s="565"/>
      <c r="IXA24" s="426"/>
      <c r="IXC24" s="565"/>
      <c r="IXE24" s="426"/>
      <c r="IXG24" s="565"/>
      <c r="IXI24" s="426"/>
      <c r="IXK24" s="565"/>
      <c r="IXM24" s="426"/>
      <c r="IXO24" s="565"/>
      <c r="IXQ24" s="426"/>
      <c r="IXS24" s="565"/>
      <c r="IXU24" s="426"/>
      <c r="IXW24" s="565"/>
      <c r="IXY24" s="426"/>
      <c r="IYA24" s="565"/>
      <c r="IYC24" s="426"/>
      <c r="IYE24" s="565"/>
      <c r="IYG24" s="426"/>
      <c r="IYI24" s="565"/>
      <c r="IYK24" s="426"/>
      <c r="IYM24" s="565"/>
      <c r="IYO24" s="426"/>
      <c r="IYQ24" s="565"/>
      <c r="IYS24" s="426"/>
      <c r="IYU24" s="565"/>
      <c r="IYW24" s="426"/>
      <c r="IYY24" s="565"/>
      <c r="IZA24" s="426"/>
      <c r="IZC24" s="565"/>
      <c r="IZE24" s="426"/>
      <c r="IZG24" s="565"/>
      <c r="IZI24" s="426"/>
      <c r="IZK24" s="565"/>
      <c r="IZM24" s="426"/>
      <c r="IZO24" s="565"/>
      <c r="IZQ24" s="426"/>
      <c r="IZS24" s="565"/>
      <c r="IZU24" s="426"/>
      <c r="IZW24" s="565"/>
      <c r="IZY24" s="426"/>
      <c r="JAA24" s="565"/>
      <c r="JAC24" s="426"/>
      <c r="JAE24" s="565"/>
      <c r="JAG24" s="426"/>
      <c r="JAI24" s="565"/>
      <c r="JAK24" s="426"/>
      <c r="JAM24" s="565"/>
      <c r="JAO24" s="426"/>
      <c r="JAQ24" s="565"/>
      <c r="JAS24" s="426"/>
      <c r="JAU24" s="565"/>
      <c r="JAW24" s="426"/>
      <c r="JAY24" s="565"/>
      <c r="JBA24" s="426"/>
      <c r="JBC24" s="565"/>
      <c r="JBE24" s="426"/>
      <c r="JBG24" s="565"/>
      <c r="JBI24" s="426"/>
      <c r="JBK24" s="565"/>
      <c r="JBM24" s="426"/>
      <c r="JBO24" s="565"/>
      <c r="JBQ24" s="426"/>
      <c r="JBS24" s="565"/>
      <c r="JBU24" s="426"/>
      <c r="JBW24" s="565"/>
      <c r="JBY24" s="426"/>
      <c r="JCA24" s="565"/>
      <c r="JCC24" s="426"/>
      <c r="JCE24" s="565"/>
      <c r="JCG24" s="426"/>
      <c r="JCI24" s="565"/>
      <c r="JCK24" s="426"/>
      <c r="JCM24" s="565"/>
      <c r="JCO24" s="426"/>
      <c r="JCQ24" s="565"/>
      <c r="JCS24" s="426"/>
      <c r="JCU24" s="565"/>
      <c r="JCW24" s="426"/>
      <c r="JCY24" s="565"/>
      <c r="JDA24" s="426"/>
      <c r="JDC24" s="565"/>
      <c r="JDE24" s="426"/>
      <c r="JDG24" s="565"/>
      <c r="JDI24" s="426"/>
      <c r="JDK24" s="565"/>
      <c r="JDM24" s="426"/>
      <c r="JDO24" s="565"/>
      <c r="JDQ24" s="426"/>
      <c r="JDS24" s="565"/>
      <c r="JDU24" s="426"/>
      <c r="JDW24" s="565"/>
      <c r="JDY24" s="426"/>
      <c r="JEA24" s="565"/>
      <c r="JEC24" s="426"/>
      <c r="JEE24" s="565"/>
      <c r="JEG24" s="426"/>
      <c r="JEI24" s="565"/>
      <c r="JEK24" s="426"/>
      <c r="JEM24" s="565"/>
      <c r="JEO24" s="426"/>
      <c r="JEQ24" s="565"/>
      <c r="JES24" s="426"/>
      <c r="JEU24" s="565"/>
      <c r="JEW24" s="426"/>
      <c r="JEY24" s="565"/>
      <c r="JFA24" s="426"/>
      <c r="JFC24" s="565"/>
      <c r="JFE24" s="426"/>
      <c r="JFG24" s="565"/>
      <c r="JFI24" s="426"/>
      <c r="JFK24" s="565"/>
      <c r="JFM24" s="426"/>
      <c r="JFO24" s="565"/>
      <c r="JFQ24" s="426"/>
      <c r="JFS24" s="565"/>
      <c r="JFU24" s="426"/>
      <c r="JFW24" s="565"/>
      <c r="JFY24" s="426"/>
      <c r="JGA24" s="565"/>
      <c r="JGC24" s="426"/>
      <c r="JGE24" s="565"/>
      <c r="JGG24" s="426"/>
      <c r="JGI24" s="565"/>
      <c r="JGK24" s="426"/>
      <c r="JGM24" s="565"/>
      <c r="JGO24" s="426"/>
      <c r="JGQ24" s="565"/>
      <c r="JGS24" s="426"/>
      <c r="JGU24" s="565"/>
      <c r="JGW24" s="426"/>
      <c r="JGY24" s="565"/>
      <c r="JHA24" s="426"/>
      <c r="JHC24" s="565"/>
      <c r="JHE24" s="426"/>
      <c r="JHG24" s="565"/>
      <c r="JHI24" s="426"/>
      <c r="JHK24" s="565"/>
      <c r="JHM24" s="426"/>
      <c r="JHO24" s="565"/>
      <c r="JHQ24" s="426"/>
      <c r="JHS24" s="565"/>
      <c r="JHU24" s="426"/>
      <c r="JHW24" s="565"/>
      <c r="JHY24" s="426"/>
      <c r="JIA24" s="565"/>
      <c r="JIC24" s="426"/>
      <c r="JIE24" s="565"/>
      <c r="JIG24" s="426"/>
      <c r="JII24" s="565"/>
      <c r="JIK24" s="426"/>
      <c r="JIM24" s="565"/>
      <c r="JIO24" s="426"/>
      <c r="JIQ24" s="565"/>
      <c r="JIS24" s="426"/>
      <c r="JIU24" s="565"/>
      <c r="JIW24" s="426"/>
      <c r="JIY24" s="565"/>
      <c r="JJA24" s="426"/>
      <c r="JJC24" s="565"/>
      <c r="JJE24" s="426"/>
      <c r="JJG24" s="565"/>
      <c r="JJI24" s="426"/>
      <c r="JJK24" s="565"/>
      <c r="JJM24" s="426"/>
      <c r="JJO24" s="565"/>
      <c r="JJQ24" s="426"/>
      <c r="JJS24" s="565"/>
      <c r="JJU24" s="426"/>
      <c r="JJW24" s="565"/>
      <c r="JJY24" s="426"/>
      <c r="JKA24" s="565"/>
      <c r="JKC24" s="426"/>
      <c r="JKE24" s="565"/>
      <c r="JKG24" s="426"/>
      <c r="JKI24" s="565"/>
      <c r="JKK24" s="426"/>
      <c r="JKM24" s="565"/>
      <c r="JKO24" s="426"/>
      <c r="JKQ24" s="565"/>
      <c r="JKS24" s="426"/>
      <c r="JKU24" s="565"/>
      <c r="JKW24" s="426"/>
      <c r="JKY24" s="565"/>
      <c r="JLA24" s="426"/>
      <c r="JLC24" s="565"/>
      <c r="JLE24" s="426"/>
      <c r="JLG24" s="565"/>
      <c r="JLI24" s="426"/>
      <c r="JLK24" s="565"/>
      <c r="JLM24" s="426"/>
      <c r="JLO24" s="565"/>
      <c r="JLQ24" s="426"/>
      <c r="JLS24" s="565"/>
      <c r="JLU24" s="426"/>
      <c r="JLW24" s="565"/>
      <c r="JLY24" s="426"/>
      <c r="JMA24" s="565"/>
      <c r="JMC24" s="426"/>
      <c r="JME24" s="565"/>
      <c r="JMG24" s="426"/>
      <c r="JMI24" s="565"/>
      <c r="JMK24" s="426"/>
      <c r="JMM24" s="565"/>
      <c r="JMO24" s="426"/>
      <c r="JMQ24" s="565"/>
      <c r="JMS24" s="426"/>
      <c r="JMU24" s="565"/>
      <c r="JMW24" s="426"/>
      <c r="JMY24" s="565"/>
      <c r="JNA24" s="426"/>
      <c r="JNC24" s="565"/>
      <c r="JNE24" s="426"/>
      <c r="JNG24" s="565"/>
      <c r="JNI24" s="426"/>
      <c r="JNK24" s="565"/>
      <c r="JNM24" s="426"/>
      <c r="JNO24" s="565"/>
      <c r="JNQ24" s="426"/>
      <c r="JNS24" s="565"/>
      <c r="JNU24" s="426"/>
      <c r="JNW24" s="565"/>
      <c r="JNY24" s="426"/>
      <c r="JOA24" s="565"/>
      <c r="JOC24" s="426"/>
      <c r="JOE24" s="565"/>
      <c r="JOG24" s="426"/>
      <c r="JOI24" s="565"/>
      <c r="JOK24" s="426"/>
      <c r="JOM24" s="565"/>
      <c r="JOO24" s="426"/>
      <c r="JOQ24" s="565"/>
      <c r="JOS24" s="426"/>
      <c r="JOU24" s="565"/>
      <c r="JOW24" s="426"/>
      <c r="JOY24" s="565"/>
      <c r="JPA24" s="426"/>
      <c r="JPC24" s="565"/>
      <c r="JPE24" s="426"/>
      <c r="JPG24" s="565"/>
      <c r="JPI24" s="426"/>
      <c r="JPK24" s="565"/>
      <c r="JPM24" s="426"/>
      <c r="JPO24" s="565"/>
      <c r="JPQ24" s="426"/>
      <c r="JPS24" s="565"/>
      <c r="JPU24" s="426"/>
      <c r="JPW24" s="565"/>
      <c r="JPY24" s="426"/>
      <c r="JQA24" s="565"/>
      <c r="JQC24" s="426"/>
      <c r="JQE24" s="565"/>
      <c r="JQG24" s="426"/>
      <c r="JQI24" s="565"/>
      <c r="JQK24" s="426"/>
      <c r="JQM24" s="565"/>
      <c r="JQO24" s="426"/>
      <c r="JQQ24" s="565"/>
      <c r="JQS24" s="426"/>
      <c r="JQU24" s="565"/>
      <c r="JQW24" s="426"/>
      <c r="JQY24" s="565"/>
      <c r="JRA24" s="426"/>
      <c r="JRC24" s="565"/>
      <c r="JRE24" s="426"/>
      <c r="JRG24" s="565"/>
      <c r="JRI24" s="426"/>
      <c r="JRK24" s="565"/>
      <c r="JRM24" s="426"/>
      <c r="JRO24" s="565"/>
      <c r="JRQ24" s="426"/>
      <c r="JRS24" s="565"/>
      <c r="JRU24" s="426"/>
      <c r="JRW24" s="565"/>
      <c r="JRY24" s="426"/>
      <c r="JSA24" s="565"/>
      <c r="JSC24" s="426"/>
      <c r="JSE24" s="565"/>
      <c r="JSG24" s="426"/>
      <c r="JSI24" s="565"/>
      <c r="JSK24" s="426"/>
      <c r="JSM24" s="565"/>
      <c r="JSO24" s="426"/>
      <c r="JSQ24" s="565"/>
      <c r="JSS24" s="426"/>
      <c r="JSU24" s="565"/>
      <c r="JSW24" s="426"/>
      <c r="JSY24" s="565"/>
      <c r="JTA24" s="426"/>
      <c r="JTC24" s="565"/>
      <c r="JTE24" s="426"/>
      <c r="JTG24" s="565"/>
      <c r="JTI24" s="426"/>
      <c r="JTK24" s="565"/>
      <c r="JTM24" s="426"/>
      <c r="JTO24" s="565"/>
      <c r="JTQ24" s="426"/>
      <c r="JTS24" s="565"/>
      <c r="JTU24" s="426"/>
      <c r="JTW24" s="565"/>
      <c r="JTY24" s="426"/>
      <c r="JUA24" s="565"/>
      <c r="JUC24" s="426"/>
      <c r="JUE24" s="565"/>
      <c r="JUG24" s="426"/>
      <c r="JUI24" s="565"/>
      <c r="JUK24" s="426"/>
      <c r="JUM24" s="565"/>
      <c r="JUO24" s="426"/>
      <c r="JUQ24" s="565"/>
      <c r="JUS24" s="426"/>
      <c r="JUU24" s="565"/>
      <c r="JUW24" s="426"/>
      <c r="JUY24" s="565"/>
      <c r="JVA24" s="426"/>
      <c r="JVC24" s="565"/>
      <c r="JVE24" s="426"/>
      <c r="JVG24" s="565"/>
      <c r="JVI24" s="426"/>
      <c r="JVK24" s="565"/>
      <c r="JVM24" s="426"/>
      <c r="JVO24" s="565"/>
      <c r="JVQ24" s="426"/>
      <c r="JVS24" s="565"/>
      <c r="JVU24" s="426"/>
      <c r="JVW24" s="565"/>
      <c r="JVY24" s="426"/>
      <c r="JWA24" s="565"/>
      <c r="JWC24" s="426"/>
      <c r="JWE24" s="565"/>
      <c r="JWG24" s="426"/>
      <c r="JWI24" s="565"/>
      <c r="JWK24" s="426"/>
      <c r="JWM24" s="565"/>
      <c r="JWO24" s="426"/>
      <c r="JWQ24" s="565"/>
      <c r="JWS24" s="426"/>
      <c r="JWU24" s="565"/>
      <c r="JWW24" s="426"/>
      <c r="JWY24" s="565"/>
      <c r="JXA24" s="426"/>
      <c r="JXC24" s="565"/>
      <c r="JXE24" s="426"/>
      <c r="JXG24" s="565"/>
      <c r="JXI24" s="426"/>
      <c r="JXK24" s="565"/>
      <c r="JXM24" s="426"/>
      <c r="JXO24" s="565"/>
      <c r="JXQ24" s="426"/>
      <c r="JXS24" s="565"/>
      <c r="JXU24" s="426"/>
      <c r="JXW24" s="565"/>
      <c r="JXY24" s="426"/>
      <c r="JYA24" s="565"/>
      <c r="JYC24" s="426"/>
      <c r="JYE24" s="565"/>
      <c r="JYG24" s="426"/>
      <c r="JYI24" s="565"/>
      <c r="JYK24" s="426"/>
      <c r="JYM24" s="565"/>
      <c r="JYO24" s="426"/>
      <c r="JYQ24" s="565"/>
      <c r="JYS24" s="426"/>
      <c r="JYU24" s="565"/>
      <c r="JYW24" s="426"/>
      <c r="JYY24" s="565"/>
      <c r="JZA24" s="426"/>
      <c r="JZC24" s="565"/>
      <c r="JZE24" s="426"/>
      <c r="JZG24" s="565"/>
      <c r="JZI24" s="426"/>
      <c r="JZK24" s="565"/>
      <c r="JZM24" s="426"/>
      <c r="JZO24" s="565"/>
      <c r="JZQ24" s="426"/>
      <c r="JZS24" s="565"/>
      <c r="JZU24" s="426"/>
      <c r="JZW24" s="565"/>
      <c r="JZY24" s="426"/>
      <c r="KAA24" s="565"/>
      <c r="KAC24" s="426"/>
      <c r="KAE24" s="565"/>
      <c r="KAG24" s="426"/>
      <c r="KAI24" s="565"/>
      <c r="KAK24" s="426"/>
      <c r="KAM24" s="565"/>
      <c r="KAO24" s="426"/>
      <c r="KAQ24" s="565"/>
      <c r="KAS24" s="426"/>
      <c r="KAU24" s="565"/>
      <c r="KAW24" s="426"/>
      <c r="KAY24" s="565"/>
      <c r="KBA24" s="426"/>
      <c r="KBC24" s="565"/>
      <c r="KBE24" s="426"/>
      <c r="KBG24" s="565"/>
      <c r="KBI24" s="426"/>
      <c r="KBK24" s="565"/>
      <c r="KBM24" s="426"/>
      <c r="KBO24" s="565"/>
      <c r="KBQ24" s="426"/>
      <c r="KBS24" s="565"/>
      <c r="KBU24" s="426"/>
      <c r="KBW24" s="565"/>
      <c r="KBY24" s="426"/>
      <c r="KCA24" s="565"/>
      <c r="KCC24" s="426"/>
      <c r="KCE24" s="565"/>
      <c r="KCG24" s="426"/>
      <c r="KCI24" s="565"/>
      <c r="KCK24" s="426"/>
      <c r="KCM24" s="565"/>
      <c r="KCO24" s="426"/>
      <c r="KCQ24" s="565"/>
      <c r="KCS24" s="426"/>
      <c r="KCU24" s="565"/>
      <c r="KCW24" s="426"/>
      <c r="KCY24" s="565"/>
      <c r="KDA24" s="426"/>
      <c r="KDC24" s="565"/>
      <c r="KDE24" s="426"/>
      <c r="KDG24" s="565"/>
      <c r="KDI24" s="426"/>
      <c r="KDK24" s="565"/>
      <c r="KDM24" s="426"/>
      <c r="KDO24" s="565"/>
      <c r="KDQ24" s="426"/>
      <c r="KDS24" s="565"/>
      <c r="KDU24" s="426"/>
      <c r="KDW24" s="565"/>
      <c r="KDY24" s="426"/>
      <c r="KEA24" s="565"/>
      <c r="KEC24" s="426"/>
      <c r="KEE24" s="565"/>
      <c r="KEG24" s="426"/>
      <c r="KEI24" s="565"/>
      <c r="KEK24" s="426"/>
      <c r="KEM24" s="565"/>
      <c r="KEO24" s="426"/>
      <c r="KEQ24" s="565"/>
      <c r="KES24" s="426"/>
      <c r="KEU24" s="565"/>
      <c r="KEW24" s="426"/>
      <c r="KEY24" s="565"/>
      <c r="KFA24" s="426"/>
      <c r="KFC24" s="565"/>
      <c r="KFE24" s="426"/>
      <c r="KFG24" s="565"/>
      <c r="KFI24" s="426"/>
      <c r="KFK24" s="565"/>
      <c r="KFM24" s="426"/>
      <c r="KFO24" s="565"/>
      <c r="KFQ24" s="426"/>
      <c r="KFS24" s="565"/>
      <c r="KFU24" s="426"/>
      <c r="KFW24" s="565"/>
      <c r="KFY24" s="426"/>
      <c r="KGA24" s="565"/>
      <c r="KGC24" s="426"/>
      <c r="KGE24" s="565"/>
      <c r="KGG24" s="426"/>
      <c r="KGI24" s="565"/>
      <c r="KGK24" s="426"/>
      <c r="KGM24" s="565"/>
      <c r="KGO24" s="426"/>
      <c r="KGQ24" s="565"/>
      <c r="KGS24" s="426"/>
      <c r="KGU24" s="565"/>
      <c r="KGW24" s="426"/>
      <c r="KGY24" s="565"/>
      <c r="KHA24" s="426"/>
      <c r="KHC24" s="565"/>
      <c r="KHE24" s="426"/>
      <c r="KHG24" s="565"/>
      <c r="KHI24" s="426"/>
      <c r="KHK24" s="565"/>
      <c r="KHM24" s="426"/>
      <c r="KHO24" s="565"/>
      <c r="KHQ24" s="426"/>
      <c r="KHS24" s="565"/>
      <c r="KHU24" s="426"/>
      <c r="KHW24" s="565"/>
      <c r="KHY24" s="426"/>
      <c r="KIA24" s="565"/>
      <c r="KIC24" s="426"/>
      <c r="KIE24" s="565"/>
      <c r="KIG24" s="426"/>
      <c r="KII24" s="565"/>
      <c r="KIK24" s="426"/>
      <c r="KIM24" s="565"/>
      <c r="KIO24" s="426"/>
      <c r="KIQ24" s="565"/>
      <c r="KIS24" s="426"/>
      <c r="KIU24" s="565"/>
      <c r="KIW24" s="426"/>
      <c r="KIY24" s="565"/>
      <c r="KJA24" s="426"/>
      <c r="KJC24" s="565"/>
      <c r="KJE24" s="426"/>
      <c r="KJG24" s="565"/>
      <c r="KJI24" s="426"/>
      <c r="KJK24" s="565"/>
      <c r="KJM24" s="426"/>
      <c r="KJO24" s="565"/>
      <c r="KJQ24" s="426"/>
      <c r="KJS24" s="565"/>
      <c r="KJU24" s="426"/>
      <c r="KJW24" s="565"/>
      <c r="KJY24" s="426"/>
      <c r="KKA24" s="565"/>
      <c r="KKC24" s="426"/>
      <c r="KKE24" s="565"/>
      <c r="KKG24" s="426"/>
      <c r="KKI24" s="565"/>
      <c r="KKK24" s="426"/>
      <c r="KKM24" s="565"/>
      <c r="KKO24" s="426"/>
      <c r="KKQ24" s="565"/>
      <c r="KKS24" s="426"/>
      <c r="KKU24" s="565"/>
      <c r="KKW24" s="426"/>
      <c r="KKY24" s="565"/>
      <c r="KLA24" s="426"/>
      <c r="KLC24" s="565"/>
      <c r="KLE24" s="426"/>
      <c r="KLG24" s="565"/>
      <c r="KLI24" s="426"/>
      <c r="KLK24" s="565"/>
      <c r="KLM24" s="426"/>
      <c r="KLO24" s="565"/>
      <c r="KLQ24" s="426"/>
      <c r="KLS24" s="565"/>
      <c r="KLU24" s="426"/>
      <c r="KLW24" s="565"/>
      <c r="KLY24" s="426"/>
      <c r="KMA24" s="565"/>
      <c r="KMC24" s="426"/>
      <c r="KME24" s="565"/>
      <c r="KMG24" s="426"/>
      <c r="KMI24" s="565"/>
      <c r="KMK24" s="426"/>
      <c r="KMM24" s="565"/>
      <c r="KMO24" s="426"/>
      <c r="KMQ24" s="565"/>
      <c r="KMS24" s="426"/>
      <c r="KMU24" s="565"/>
      <c r="KMW24" s="426"/>
      <c r="KMY24" s="565"/>
      <c r="KNA24" s="426"/>
      <c r="KNC24" s="565"/>
      <c r="KNE24" s="426"/>
      <c r="KNG24" s="565"/>
      <c r="KNI24" s="426"/>
      <c r="KNK24" s="565"/>
      <c r="KNM24" s="426"/>
      <c r="KNO24" s="565"/>
      <c r="KNQ24" s="426"/>
      <c r="KNS24" s="565"/>
      <c r="KNU24" s="426"/>
      <c r="KNW24" s="565"/>
      <c r="KNY24" s="426"/>
      <c r="KOA24" s="565"/>
      <c r="KOC24" s="426"/>
      <c r="KOE24" s="565"/>
      <c r="KOG24" s="426"/>
      <c r="KOI24" s="565"/>
      <c r="KOK24" s="426"/>
      <c r="KOM24" s="565"/>
      <c r="KOO24" s="426"/>
      <c r="KOQ24" s="565"/>
      <c r="KOS24" s="426"/>
      <c r="KOU24" s="565"/>
      <c r="KOW24" s="426"/>
      <c r="KOY24" s="565"/>
      <c r="KPA24" s="426"/>
      <c r="KPC24" s="565"/>
      <c r="KPE24" s="426"/>
      <c r="KPG24" s="565"/>
      <c r="KPI24" s="426"/>
      <c r="KPK24" s="565"/>
      <c r="KPM24" s="426"/>
      <c r="KPO24" s="565"/>
      <c r="KPQ24" s="426"/>
      <c r="KPS24" s="565"/>
      <c r="KPU24" s="426"/>
      <c r="KPW24" s="565"/>
      <c r="KPY24" s="426"/>
      <c r="KQA24" s="565"/>
      <c r="KQC24" s="426"/>
      <c r="KQE24" s="565"/>
      <c r="KQG24" s="426"/>
      <c r="KQI24" s="565"/>
      <c r="KQK24" s="426"/>
      <c r="KQM24" s="565"/>
      <c r="KQO24" s="426"/>
      <c r="KQQ24" s="565"/>
      <c r="KQS24" s="426"/>
      <c r="KQU24" s="565"/>
      <c r="KQW24" s="426"/>
      <c r="KQY24" s="565"/>
      <c r="KRA24" s="426"/>
      <c r="KRC24" s="565"/>
      <c r="KRE24" s="426"/>
      <c r="KRG24" s="565"/>
      <c r="KRI24" s="426"/>
      <c r="KRK24" s="565"/>
      <c r="KRM24" s="426"/>
      <c r="KRO24" s="565"/>
      <c r="KRQ24" s="426"/>
      <c r="KRS24" s="565"/>
      <c r="KRU24" s="426"/>
      <c r="KRW24" s="565"/>
      <c r="KRY24" s="426"/>
      <c r="KSA24" s="565"/>
      <c r="KSC24" s="426"/>
      <c r="KSE24" s="565"/>
      <c r="KSG24" s="426"/>
      <c r="KSI24" s="565"/>
      <c r="KSK24" s="426"/>
      <c r="KSM24" s="565"/>
      <c r="KSO24" s="426"/>
      <c r="KSQ24" s="565"/>
      <c r="KSS24" s="426"/>
      <c r="KSU24" s="565"/>
      <c r="KSW24" s="426"/>
      <c r="KSY24" s="565"/>
      <c r="KTA24" s="426"/>
      <c r="KTC24" s="565"/>
      <c r="KTE24" s="426"/>
      <c r="KTG24" s="565"/>
      <c r="KTI24" s="426"/>
      <c r="KTK24" s="565"/>
      <c r="KTM24" s="426"/>
      <c r="KTO24" s="565"/>
      <c r="KTQ24" s="426"/>
      <c r="KTS24" s="565"/>
      <c r="KTU24" s="426"/>
      <c r="KTW24" s="565"/>
      <c r="KTY24" s="426"/>
      <c r="KUA24" s="565"/>
      <c r="KUC24" s="426"/>
      <c r="KUE24" s="565"/>
      <c r="KUG24" s="426"/>
      <c r="KUI24" s="565"/>
      <c r="KUK24" s="426"/>
      <c r="KUM24" s="565"/>
      <c r="KUO24" s="426"/>
      <c r="KUQ24" s="565"/>
      <c r="KUS24" s="426"/>
      <c r="KUU24" s="565"/>
      <c r="KUW24" s="426"/>
      <c r="KUY24" s="565"/>
      <c r="KVA24" s="426"/>
      <c r="KVC24" s="565"/>
      <c r="KVE24" s="426"/>
      <c r="KVG24" s="565"/>
      <c r="KVI24" s="426"/>
      <c r="KVK24" s="565"/>
      <c r="KVM24" s="426"/>
      <c r="KVO24" s="565"/>
      <c r="KVQ24" s="426"/>
      <c r="KVS24" s="565"/>
      <c r="KVU24" s="426"/>
      <c r="KVW24" s="565"/>
      <c r="KVY24" s="426"/>
      <c r="KWA24" s="565"/>
      <c r="KWC24" s="426"/>
      <c r="KWE24" s="565"/>
      <c r="KWG24" s="426"/>
      <c r="KWI24" s="565"/>
      <c r="KWK24" s="426"/>
      <c r="KWM24" s="565"/>
      <c r="KWO24" s="426"/>
      <c r="KWQ24" s="565"/>
      <c r="KWS24" s="426"/>
      <c r="KWU24" s="565"/>
      <c r="KWW24" s="426"/>
      <c r="KWY24" s="565"/>
      <c r="KXA24" s="426"/>
      <c r="KXC24" s="565"/>
      <c r="KXE24" s="426"/>
      <c r="KXG24" s="565"/>
      <c r="KXI24" s="426"/>
      <c r="KXK24" s="565"/>
      <c r="KXM24" s="426"/>
      <c r="KXO24" s="565"/>
      <c r="KXQ24" s="426"/>
      <c r="KXS24" s="565"/>
      <c r="KXU24" s="426"/>
      <c r="KXW24" s="565"/>
      <c r="KXY24" s="426"/>
      <c r="KYA24" s="565"/>
      <c r="KYC24" s="426"/>
      <c r="KYE24" s="565"/>
      <c r="KYG24" s="426"/>
      <c r="KYI24" s="565"/>
      <c r="KYK24" s="426"/>
      <c r="KYM24" s="565"/>
      <c r="KYO24" s="426"/>
      <c r="KYQ24" s="565"/>
      <c r="KYS24" s="426"/>
      <c r="KYU24" s="565"/>
      <c r="KYW24" s="426"/>
      <c r="KYY24" s="565"/>
      <c r="KZA24" s="426"/>
      <c r="KZC24" s="565"/>
      <c r="KZE24" s="426"/>
      <c r="KZG24" s="565"/>
      <c r="KZI24" s="426"/>
      <c r="KZK24" s="565"/>
      <c r="KZM24" s="426"/>
      <c r="KZO24" s="565"/>
      <c r="KZQ24" s="426"/>
      <c r="KZS24" s="565"/>
      <c r="KZU24" s="426"/>
      <c r="KZW24" s="565"/>
      <c r="KZY24" s="426"/>
      <c r="LAA24" s="565"/>
      <c r="LAC24" s="426"/>
      <c r="LAE24" s="565"/>
      <c r="LAG24" s="426"/>
      <c r="LAI24" s="565"/>
      <c r="LAK24" s="426"/>
      <c r="LAM24" s="565"/>
      <c r="LAO24" s="426"/>
      <c r="LAQ24" s="565"/>
      <c r="LAS24" s="426"/>
      <c r="LAU24" s="565"/>
      <c r="LAW24" s="426"/>
      <c r="LAY24" s="565"/>
      <c r="LBA24" s="426"/>
      <c r="LBC24" s="565"/>
      <c r="LBE24" s="426"/>
      <c r="LBG24" s="565"/>
      <c r="LBI24" s="426"/>
      <c r="LBK24" s="565"/>
      <c r="LBM24" s="426"/>
      <c r="LBO24" s="565"/>
      <c r="LBQ24" s="426"/>
      <c r="LBS24" s="565"/>
      <c r="LBU24" s="426"/>
      <c r="LBW24" s="565"/>
      <c r="LBY24" s="426"/>
      <c r="LCA24" s="565"/>
      <c r="LCC24" s="426"/>
      <c r="LCE24" s="565"/>
      <c r="LCG24" s="426"/>
      <c r="LCI24" s="565"/>
      <c r="LCK24" s="426"/>
      <c r="LCM24" s="565"/>
      <c r="LCO24" s="426"/>
      <c r="LCQ24" s="565"/>
      <c r="LCS24" s="426"/>
      <c r="LCU24" s="565"/>
      <c r="LCW24" s="426"/>
      <c r="LCY24" s="565"/>
      <c r="LDA24" s="426"/>
      <c r="LDC24" s="565"/>
      <c r="LDE24" s="426"/>
      <c r="LDG24" s="565"/>
      <c r="LDI24" s="426"/>
      <c r="LDK24" s="565"/>
      <c r="LDM24" s="426"/>
      <c r="LDO24" s="565"/>
      <c r="LDQ24" s="426"/>
      <c r="LDS24" s="565"/>
      <c r="LDU24" s="426"/>
      <c r="LDW24" s="565"/>
      <c r="LDY24" s="426"/>
      <c r="LEA24" s="565"/>
      <c r="LEC24" s="426"/>
      <c r="LEE24" s="565"/>
      <c r="LEG24" s="426"/>
      <c r="LEI24" s="565"/>
      <c r="LEK24" s="426"/>
      <c r="LEM24" s="565"/>
      <c r="LEO24" s="426"/>
      <c r="LEQ24" s="565"/>
      <c r="LES24" s="426"/>
      <c r="LEU24" s="565"/>
      <c r="LEW24" s="426"/>
      <c r="LEY24" s="565"/>
      <c r="LFA24" s="426"/>
      <c r="LFC24" s="565"/>
      <c r="LFE24" s="426"/>
      <c r="LFG24" s="565"/>
      <c r="LFI24" s="426"/>
      <c r="LFK24" s="565"/>
      <c r="LFM24" s="426"/>
      <c r="LFO24" s="565"/>
      <c r="LFQ24" s="426"/>
      <c r="LFS24" s="565"/>
      <c r="LFU24" s="426"/>
      <c r="LFW24" s="565"/>
      <c r="LFY24" s="426"/>
      <c r="LGA24" s="565"/>
      <c r="LGC24" s="426"/>
      <c r="LGE24" s="565"/>
      <c r="LGG24" s="426"/>
      <c r="LGI24" s="565"/>
      <c r="LGK24" s="426"/>
      <c r="LGM24" s="565"/>
      <c r="LGO24" s="426"/>
      <c r="LGQ24" s="565"/>
      <c r="LGS24" s="426"/>
      <c r="LGU24" s="565"/>
      <c r="LGW24" s="426"/>
      <c r="LGY24" s="565"/>
      <c r="LHA24" s="426"/>
      <c r="LHC24" s="565"/>
      <c r="LHE24" s="426"/>
      <c r="LHG24" s="565"/>
      <c r="LHI24" s="426"/>
      <c r="LHK24" s="565"/>
      <c r="LHM24" s="426"/>
      <c r="LHO24" s="565"/>
      <c r="LHQ24" s="426"/>
      <c r="LHS24" s="565"/>
      <c r="LHU24" s="426"/>
      <c r="LHW24" s="565"/>
      <c r="LHY24" s="426"/>
      <c r="LIA24" s="565"/>
      <c r="LIC24" s="426"/>
      <c r="LIE24" s="565"/>
      <c r="LIG24" s="426"/>
      <c r="LII24" s="565"/>
      <c r="LIK24" s="426"/>
      <c r="LIM24" s="565"/>
      <c r="LIO24" s="426"/>
      <c r="LIQ24" s="565"/>
      <c r="LIS24" s="426"/>
      <c r="LIU24" s="565"/>
      <c r="LIW24" s="426"/>
      <c r="LIY24" s="565"/>
      <c r="LJA24" s="426"/>
      <c r="LJC24" s="565"/>
      <c r="LJE24" s="426"/>
      <c r="LJG24" s="565"/>
      <c r="LJI24" s="426"/>
      <c r="LJK24" s="565"/>
      <c r="LJM24" s="426"/>
      <c r="LJO24" s="565"/>
      <c r="LJQ24" s="426"/>
      <c r="LJS24" s="565"/>
      <c r="LJU24" s="426"/>
      <c r="LJW24" s="565"/>
      <c r="LJY24" s="426"/>
      <c r="LKA24" s="565"/>
      <c r="LKC24" s="426"/>
      <c r="LKE24" s="565"/>
      <c r="LKG24" s="426"/>
      <c r="LKI24" s="565"/>
      <c r="LKK24" s="426"/>
      <c r="LKM24" s="565"/>
      <c r="LKO24" s="426"/>
      <c r="LKQ24" s="565"/>
      <c r="LKS24" s="426"/>
      <c r="LKU24" s="565"/>
      <c r="LKW24" s="426"/>
      <c r="LKY24" s="565"/>
      <c r="LLA24" s="426"/>
      <c r="LLC24" s="565"/>
      <c r="LLE24" s="426"/>
      <c r="LLG24" s="565"/>
      <c r="LLI24" s="426"/>
      <c r="LLK24" s="565"/>
      <c r="LLM24" s="426"/>
      <c r="LLO24" s="565"/>
      <c r="LLQ24" s="426"/>
      <c r="LLS24" s="565"/>
      <c r="LLU24" s="426"/>
      <c r="LLW24" s="565"/>
      <c r="LLY24" s="426"/>
      <c r="LMA24" s="565"/>
      <c r="LMC24" s="426"/>
      <c r="LME24" s="565"/>
      <c r="LMG24" s="426"/>
      <c r="LMI24" s="565"/>
      <c r="LMK24" s="426"/>
      <c r="LMM24" s="565"/>
      <c r="LMO24" s="426"/>
      <c r="LMQ24" s="565"/>
      <c r="LMS24" s="426"/>
      <c r="LMU24" s="565"/>
      <c r="LMW24" s="426"/>
      <c r="LMY24" s="565"/>
      <c r="LNA24" s="426"/>
      <c r="LNC24" s="565"/>
      <c r="LNE24" s="426"/>
      <c r="LNG24" s="565"/>
      <c r="LNI24" s="426"/>
      <c r="LNK24" s="565"/>
      <c r="LNM24" s="426"/>
      <c r="LNO24" s="565"/>
      <c r="LNQ24" s="426"/>
      <c r="LNS24" s="565"/>
      <c r="LNU24" s="426"/>
      <c r="LNW24" s="565"/>
      <c r="LNY24" s="426"/>
      <c r="LOA24" s="565"/>
      <c r="LOC24" s="426"/>
      <c r="LOE24" s="565"/>
      <c r="LOG24" s="426"/>
      <c r="LOI24" s="565"/>
      <c r="LOK24" s="426"/>
      <c r="LOM24" s="565"/>
      <c r="LOO24" s="426"/>
      <c r="LOQ24" s="565"/>
      <c r="LOS24" s="426"/>
      <c r="LOU24" s="565"/>
      <c r="LOW24" s="426"/>
      <c r="LOY24" s="565"/>
      <c r="LPA24" s="426"/>
      <c r="LPC24" s="565"/>
      <c r="LPE24" s="426"/>
      <c r="LPG24" s="565"/>
      <c r="LPI24" s="426"/>
      <c r="LPK24" s="565"/>
      <c r="LPM24" s="426"/>
      <c r="LPO24" s="565"/>
      <c r="LPQ24" s="426"/>
      <c r="LPS24" s="565"/>
      <c r="LPU24" s="426"/>
      <c r="LPW24" s="565"/>
      <c r="LPY24" s="426"/>
      <c r="LQA24" s="565"/>
      <c r="LQC24" s="426"/>
      <c r="LQE24" s="565"/>
      <c r="LQG24" s="426"/>
      <c r="LQI24" s="565"/>
      <c r="LQK24" s="426"/>
      <c r="LQM24" s="565"/>
      <c r="LQO24" s="426"/>
      <c r="LQQ24" s="565"/>
      <c r="LQS24" s="426"/>
      <c r="LQU24" s="565"/>
      <c r="LQW24" s="426"/>
      <c r="LQY24" s="565"/>
      <c r="LRA24" s="426"/>
      <c r="LRC24" s="565"/>
      <c r="LRE24" s="426"/>
      <c r="LRG24" s="565"/>
      <c r="LRI24" s="426"/>
      <c r="LRK24" s="565"/>
      <c r="LRM24" s="426"/>
      <c r="LRO24" s="565"/>
      <c r="LRQ24" s="426"/>
      <c r="LRS24" s="565"/>
      <c r="LRU24" s="426"/>
      <c r="LRW24" s="565"/>
      <c r="LRY24" s="426"/>
      <c r="LSA24" s="565"/>
      <c r="LSC24" s="426"/>
      <c r="LSE24" s="565"/>
      <c r="LSG24" s="426"/>
      <c r="LSI24" s="565"/>
      <c r="LSK24" s="426"/>
      <c r="LSM24" s="565"/>
      <c r="LSO24" s="426"/>
      <c r="LSQ24" s="565"/>
      <c r="LSS24" s="426"/>
      <c r="LSU24" s="565"/>
      <c r="LSW24" s="426"/>
      <c r="LSY24" s="565"/>
      <c r="LTA24" s="426"/>
      <c r="LTC24" s="565"/>
      <c r="LTE24" s="426"/>
      <c r="LTG24" s="565"/>
      <c r="LTI24" s="426"/>
      <c r="LTK24" s="565"/>
      <c r="LTM24" s="426"/>
      <c r="LTO24" s="565"/>
      <c r="LTQ24" s="426"/>
      <c r="LTS24" s="565"/>
      <c r="LTU24" s="426"/>
      <c r="LTW24" s="565"/>
      <c r="LTY24" s="426"/>
      <c r="LUA24" s="565"/>
      <c r="LUC24" s="426"/>
      <c r="LUE24" s="565"/>
      <c r="LUG24" s="426"/>
      <c r="LUI24" s="565"/>
      <c r="LUK24" s="426"/>
      <c r="LUM24" s="565"/>
      <c r="LUO24" s="426"/>
      <c r="LUQ24" s="565"/>
      <c r="LUS24" s="426"/>
      <c r="LUU24" s="565"/>
      <c r="LUW24" s="426"/>
      <c r="LUY24" s="565"/>
      <c r="LVA24" s="426"/>
      <c r="LVC24" s="565"/>
      <c r="LVE24" s="426"/>
      <c r="LVG24" s="565"/>
      <c r="LVI24" s="426"/>
      <c r="LVK24" s="565"/>
      <c r="LVM24" s="426"/>
      <c r="LVO24" s="565"/>
      <c r="LVQ24" s="426"/>
      <c r="LVS24" s="565"/>
      <c r="LVU24" s="426"/>
      <c r="LVW24" s="565"/>
      <c r="LVY24" s="426"/>
      <c r="LWA24" s="565"/>
      <c r="LWC24" s="426"/>
      <c r="LWE24" s="565"/>
      <c r="LWG24" s="426"/>
      <c r="LWI24" s="565"/>
      <c r="LWK24" s="426"/>
      <c r="LWM24" s="565"/>
      <c r="LWO24" s="426"/>
      <c r="LWQ24" s="565"/>
      <c r="LWS24" s="426"/>
      <c r="LWU24" s="565"/>
      <c r="LWW24" s="426"/>
      <c r="LWY24" s="565"/>
      <c r="LXA24" s="426"/>
      <c r="LXC24" s="565"/>
      <c r="LXE24" s="426"/>
      <c r="LXG24" s="565"/>
      <c r="LXI24" s="426"/>
      <c r="LXK24" s="565"/>
      <c r="LXM24" s="426"/>
      <c r="LXO24" s="565"/>
      <c r="LXQ24" s="426"/>
      <c r="LXS24" s="565"/>
      <c r="LXU24" s="426"/>
      <c r="LXW24" s="565"/>
      <c r="LXY24" s="426"/>
      <c r="LYA24" s="565"/>
      <c r="LYC24" s="426"/>
      <c r="LYE24" s="565"/>
      <c r="LYG24" s="426"/>
      <c r="LYI24" s="565"/>
      <c r="LYK24" s="426"/>
      <c r="LYM24" s="565"/>
      <c r="LYO24" s="426"/>
      <c r="LYQ24" s="565"/>
      <c r="LYS24" s="426"/>
      <c r="LYU24" s="565"/>
      <c r="LYW24" s="426"/>
      <c r="LYY24" s="565"/>
      <c r="LZA24" s="426"/>
      <c r="LZC24" s="565"/>
      <c r="LZE24" s="426"/>
      <c r="LZG24" s="565"/>
      <c r="LZI24" s="426"/>
      <c r="LZK24" s="565"/>
      <c r="LZM24" s="426"/>
      <c r="LZO24" s="565"/>
      <c r="LZQ24" s="426"/>
      <c r="LZS24" s="565"/>
      <c r="LZU24" s="426"/>
      <c r="LZW24" s="565"/>
      <c r="LZY24" s="426"/>
      <c r="MAA24" s="565"/>
      <c r="MAC24" s="426"/>
      <c r="MAE24" s="565"/>
      <c r="MAG24" s="426"/>
      <c r="MAI24" s="565"/>
      <c r="MAK24" s="426"/>
      <c r="MAM24" s="565"/>
      <c r="MAO24" s="426"/>
      <c r="MAQ24" s="565"/>
      <c r="MAS24" s="426"/>
      <c r="MAU24" s="565"/>
      <c r="MAW24" s="426"/>
      <c r="MAY24" s="565"/>
      <c r="MBA24" s="426"/>
      <c r="MBC24" s="565"/>
      <c r="MBE24" s="426"/>
      <c r="MBG24" s="565"/>
      <c r="MBI24" s="426"/>
      <c r="MBK24" s="565"/>
      <c r="MBM24" s="426"/>
      <c r="MBO24" s="565"/>
      <c r="MBQ24" s="426"/>
      <c r="MBS24" s="565"/>
      <c r="MBU24" s="426"/>
      <c r="MBW24" s="565"/>
      <c r="MBY24" s="426"/>
      <c r="MCA24" s="565"/>
      <c r="MCC24" s="426"/>
      <c r="MCE24" s="565"/>
      <c r="MCG24" s="426"/>
      <c r="MCI24" s="565"/>
      <c r="MCK24" s="426"/>
      <c r="MCM24" s="565"/>
      <c r="MCO24" s="426"/>
      <c r="MCQ24" s="565"/>
      <c r="MCS24" s="426"/>
      <c r="MCU24" s="565"/>
      <c r="MCW24" s="426"/>
      <c r="MCY24" s="565"/>
      <c r="MDA24" s="426"/>
      <c r="MDC24" s="565"/>
      <c r="MDE24" s="426"/>
      <c r="MDG24" s="565"/>
      <c r="MDI24" s="426"/>
      <c r="MDK24" s="565"/>
      <c r="MDM24" s="426"/>
      <c r="MDO24" s="565"/>
      <c r="MDQ24" s="426"/>
      <c r="MDS24" s="565"/>
      <c r="MDU24" s="426"/>
      <c r="MDW24" s="565"/>
      <c r="MDY24" s="426"/>
      <c r="MEA24" s="565"/>
      <c r="MEC24" s="426"/>
      <c r="MEE24" s="565"/>
      <c r="MEG24" s="426"/>
      <c r="MEI24" s="565"/>
      <c r="MEK24" s="426"/>
      <c r="MEM24" s="565"/>
      <c r="MEO24" s="426"/>
      <c r="MEQ24" s="565"/>
      <c r="MES24" s="426"/>
      <c r="MEU24" s="565"/>
      <c r="MEW24" s="426"/>
      <c r="MEY24" s="565"/>
      <c r="MFA24" s="426"/>
      <c r="MFC24" s="565"/>
      <c r="MFE24" s="426"/>
      <c r="MFG24" s="565"/>
      <c r="MFI24" s="426"/>
      <c r="MFK24" s="565"/>
      <c r="MFM24" s="426"/>
      <c r="MFO24" s="565"/>
      <c r="MFQ24" s="426"/>
      <c r="MFS24" s="565"/>
      <c r="MFU24" s="426"/>
      <c r="MFW24" s="565"/>
      <c r="MFY24" s="426"/>
      <c r="MGA24" s="565"/>
      <c r="MGC24" s="426"/>
      <c r="MGE24" s="565"/>
      <c r="MGG24" s="426"/>
      <c r="MGI24" s="565"/>
      <c r="MGK24" s="426"/>
      <c r="MGM24" s="565"/>
      <c r="MGO24" s="426"/>
      <c r="MGQ24" s="565"/>
      <c r="MGS24" s="426"/>
      <c r="MGU24" s="565"/>
      <c r="MGW24" s="426"/>
      <c r="MGY24" s="565"/>
      <c r="MHA24" s="426"/>
      <c r="MHC24" s="565"/>
      <c r="MHE24" s="426"/>
      <c r="MHG24" s="565"/>
      <c r="MHI24" s="426"/>
      <c r="MHK24" s="565"/>
      <c r="MHM24" s="426"/>
      <c r="MHO24" s="565"/>
      <c r="MHQ24" s="426"/>
      <c r="MHS24" s="565"/>
      <c r="MHU24" s="426"/>
      <c r="MHW24" s="565"/>
      <c r="MHY24" s="426"/>
      <c r="MIA24" s="565"/>
      <c r="MIC24" s="426"/>
      <c r="MIE24" s="565"/>
      <c r="MIG24" s="426"/>
      <c r="MII24" s="565"/>
      <c r="MIK24" s="426"/>
      <c r="MIM24" s="565"/>
      <c r="MIO24" s="426"/>
      <c r="MIQ24" s="565"/>
      <c r="MIS24" s="426"/>
      <c r="MIU24" s="565"/>
      <c r="MIW24" s="426"/>
      <c r="MIY24" s="565"/>
      <c r="MJA24" s="426"/>
      <c r="MJC24" s="565"/>
      <c r="MJE24" s="426"/>
      <c r="MJG24" s="565"/>
      <c r="MJI24" s="426"/>
      <c r="MJK24" s="565"/>
      <c r="MJM24" s="426"/>
      <c r="MJO24" s="565"/>
      <c r="MJQ24" s="426"/>
      <c r="MJS24" s="565"/>
      <c r="MJU24" s="426"/>
      <c r="MJW24" s="565"/>
      <c r="MJY24" s="426"/>
      <c r="MKA24" s="565"/>
      <c r="MKC24" s="426"/>
      <c r="MKE24" s="565"/>
      <c r="MKG24" s="426"/>
      <c r="MKI24" s="565"/>
      <c r="MKK24" s="426"/>
      <c r="MKM24" s="565"/>
      <c r="MKO24" s="426"/>
      <c r="MKQ24" s="565"/>
      <c r="MKS24" s="426"/>
      <c r="MKU24" s="565"/>
      <c r="MKW24" s="426"/>
      <c r="MKY24" s="565"/>
      <c r="MLA24" s="426"/>
      <c r="MLC24" s="565"/>
      <c r="MLE24" s="426"/>
      <c r="MLG24" s="565"/>
      <c r="MLI24" s="426"/>
      <c r="MLK24" s="565"/>
      <c r="MLM24" s="426"/>
      <c r="MLO24" s="565"/>
      <c r="MLQ24" s="426"/>
      <c r="MLS24" s="565"/>
      <c r="MLU24" s="426"/>
      <c r="MLW24" s="565"/>
      <c r="MLY24" s="426"/>
      <c r="MMA24" s="565"/>
      <c r="MMC24" s="426"/>
      <c r="MME24" s="565"/>
      <c r="MMG24" s="426"/>
      <c r="MMI24" s="565"/>
      <c r="MMK24" s="426"/>
      <c r="MMM24" s="565"/>
      <c r="MMO24" s="426"/>
      <c r="MMQ24" s="565"/>
      <c r="MMS24" s="426"/>
      <c r="MMU24" s="565"/>
      <c r="MMW24" s="426"/>
      <c r="MMY24" s="565"/>
      <c r="MNA24" s="426"/>
      <c r="MNC24" s="565"/>
      <c r="MNE24" s="426"/>
      <c r="MNG24" s="565"/>
      <c r="MNI24" s="426"/>
      <c r="MNK24" s="565"/>
      <c r="MNM24" s="426"/>
      <c r="MNO24" s="565"/>
      <c r="MNQ24" s="426"/>
      <c r="MNS24" s="565"/>
      <c r="MNU24" s="426"/>
      <c r="MNW24" s="565"/>
      <c r="MNY24" s="426"/>
      <c r="MOA24" s="565"/>
      <c r="MOC24" s="426"/>
      <c r="MOE24" s="565"/>
      <c r="MOG24" s="426"/>
      <c r="MOI24" s="565"/>
      <c r="MOK24" s="426"/>
      <c r="MOM24" s="565"/>
      <c r="MOO24" s="426"/>
      <c r="MOQ24" s="565"/>
      <c r="MOS24" s="426"/>
      <c r="MOU24" s="565"/>
      <c r="MOW24" s="426"/>
      <c r="MOY24" s="565"/>
      <c r="MPA24" s="426"/>
      <c r="MPC24" s="565"/>
      <c r="MPE24" s="426"/>
      <c r="MPG24" s="565"/>
      <c r="MPI24" s="426"/>
      <c r="MPK24" s="565"/>
      <c r="MPM24" s="426"/>
      <c r="MPO24" s="565"/>
      <c r="MPQ24" s="426"/>
      <c r="MPS24" s="565"/>
      <c r="MPU24" s="426"/>
      <c r="MPW24" s="565"/>
      <c r="MPY24" s="426"/>
      <c r="MQA24" s="565"/>
      <c r="MQC24" s="426"/>
      <c r="MQE24" s="565"/>
      <c r="MQG24" s="426"/>
      <c r="MQI24" s="565"/>
      <c r="MQK24" s="426"/>
      <c r="MQM24" s="565"/>
      <c r="MQO24" s="426"/>
      <c r="MQQ24" s="565"/>
      <c r="MQS24" s="426"/>
      <c r="MQU24" s="565"/>
      <c r="MQW24" s="426"/>
      <c r="MQY24" s="565"/>
      <c r="MRA24" s="426"/>
      <c r="MRC24" s="565"/>
      <c r="MRE24" s="426"/>
      <c r="MRG24" s="565"/>
      <c r="MRI24" s="426"/>
      <c r="MRK24" s="565"/>
      <c r="MRM24" s="426"/>
      <c r="MRO24" s="565"/>
      <c r="MRQ24" s="426"/>
      <c r="MRS24" s="565"/>
      <c r="MRU24" s="426"/>
      <c r="MRW24" s="565"/>
      <c r="MRY24" s="426"/>
      <c r="MSA24" s="565"/>
      <c r="MSC24" s="426"/>
      <c r="MSE24" s="565"/>
      <c r="MSG24" s="426"/>
      <c r="MSI24" s="565"/>
      <c r="MSK24" s="426"/>
      <c r="MSM24" s="565"/>
      <c r="MSO24" s="426"/>
      <c r="MSQ24" s="565"/>
      <c r="MSS24" s="426"/>
      <c r="MSU24" s="565"/>
      <c r="MSW24" s="426"/>
      <c r="MSY24" s="565"/>
      <c r="MTA24" s="426"/>
      <c r="MTC24" s="565"/>
      <c r="MTE24" s="426"/>
      <c r="MTG24" s="565"/>
      <c r="MTI24" s="426"/>
      <c r="MTK24" s="565"/>
      <c r="MTM24" s="426"/>
      <c r="MTO24" s="565"/>
      <c r="MTQ24" s="426"/>
      <c r="MTS24" s="565"/>
      <c r="MTU24" s="426"/>
      <c r="MTW24" s="565"/>
      <c r="MTY24" s="426"/>
      <c r="MUA24" s="565"/>
      <c r="MUC24" s="426"/>
      <c r="MUE24" s="565"/>
      <c r="MUG24" s="426"/>
      <c r="MUI24" s="565"/>
      <c r="MUK24" s="426"/>
      <c r="MUM24" s="565"/>
      <c r="MUO24" s="426"/>
      <c r="MUQ24" s="565"/>
      <c r="MUS24" s="426"/>
      <c r="MUU24" s="565"/>
      <c r="MUW24" s="426"/>
      <c r="MUY24" s="565"/>
      <c r="MVA24" s="426"/>
      <c r="MVC24" s="565"/>
      <c r="MVE24" s="426"/>
      <c r="MVG24" s="565"/>
      <c r="MVI24" s="426"/>
      <c r="MVK24" s="565"/>
      <c r="MVM24" s="426"/>
      <c r="MVO24" s="565"/>
      <c r="MVQ24" s="426"/>
      <c r="MVS24" s="565"/>
      <c r="MVU24" s="426"/>
      <c r="MVW24" s="565"/>
      <c r="MVY24" s="426"/>
      <c r="MWA24" s="565"/>
      <c r="MWC24" s="426"/>
      <c r="MWE24" s="565"/>
      <c r="MWG24" s="426"/>
      <c r="MWI24" s="565"/>
      <c r="MWK24" s="426"/>
      <c r="MWM24" s="565"/>
      <c r="MWO24" s="426"/>
      <c r="MWQ24" s="565"/>
      <c r="MWS24" s="426"/>
      <c r="MWU24" s="565"/>
      <c r="MWW24" s="426"/>
      <c r="MWY24" s="565"/>
      <c r="MXA24" s="426"/>
      <c r="MXC24" s="565"/>
      <c r="MXE24" s="426"/>
      <c r="MXG24" s="565"/>
      <c r="MXI24" s="426"/>
      <c r="MXK24" s="565"/>
      <c r="MXM24" s="426"/>
      <c r="MXO24" s="565"/>
      <c r="MXQ24" s="426"/>
      <c r="MXS24" s="565"/>
      <c r="MXU24" s="426"/>
      <c r="MXW24" s="565"/>
      <c r="MXY24" s="426"/>
      <c r="MYA24" s="565"/>
      <c r="MYC24" s="426"/>
      <c r="MYE24" s="565"/>
      <c r="MYG24" s="426"/>
      <c r="MYI24" s="565"/>
      <c r="MYK24" s="426"/>
      <c r="MYM24" s="565"/>
      <c r="MYO24" s="426"/>
      <c r="MYQ24" s="565"/>
      <c r="MYS24" s="426"/>
      <c r="MYU24" s="565"/>
      <c r="MYW24" s="426"/>
      <c r="MYY24" s="565"/>
      <c r="MZA24" s="426"/>
      <c r="MZC24" s="565"/>
      <c r="MZE24" s="426"/>
      <c r="MZG24" s="565"/>
      <c r="MZI24" s="426"/>
      <c r="MZK24" s="565"/>
      <c r="MZM24" s="426"/>
      <c r="MZO24" s="565"/>
      <c r="MZQ24" s="426"/>
      <c r="MZS24" s="565"/>
      <c r="MZU24" s="426"/>
      <c r="MZW24" s="565"/>
      <c r="MZY24" s="426"/>
      <c r="NAA24" s="565"/>
      <c r="NAC24" s="426"/>
      <c r="NAE24" s="565"/>
      <c r="NAG24" s="426"/>
      <c r="NAI24" s="565"/>
      <c r="NAK24" s="426"/>
      <c r="NAM24" s="565"/>
      <c r="NAO24" s="426"/>
      <c r="NAQ24" s="565"/>
      <c r="NAS24" s="426"/>
      <c r="NAU24" s="565"/>
      <c r="NAW24" s="426"/>
      <c r="NAY24" s="565"/>
      <c r="NBA24" s="426"/>
      <c r="NBC24" s="565"/>
      <c r="NBE24" s="426"/>
      <c r="NBG24" s="565"/>
      <c r="NBI24" s="426"/>
      <c r="NBK24" s="565"/>
      <c r="NBM24" s="426"/>
      <c r="NBO24" s="565"/>
      <c r="NBQ24" s="426"/>
      <c r="NBS24" s="565"/>
      <c r="NBU24" s="426"/>
      <c r="NBW24" s="565"/>
      <c r="NBY24" s="426"/>
      <c r="NCA24" s="565"/>
      <c r="NCC24" s="426"/>
      <c r="NCE24" s="565"/>
      <c r="NCG24" s="426"/>
      <c r="NCI24" s="565"/>
      <c r="NCK24" s="426"/>
      <c r="NCM24" s="565"/>
      <c r="NCO24" s="426"/>
      <c r="NCQ24" s="565"/>
      <c r="NCS24" s="426"/>
      <c r="NCU24" s="565"/>
      <c r="NCW24" s="426"/>
      <c r="NCY24" s="565"/>
      <c r="NDA24" s="426"/>
      <c r="NDC24" s="565"/>
      <c r="NDE24" s="426"/>
      <c r="NDG24" s="565"/>
      <c r="NDI24" s="426"/>
      <c r="NDK24" s="565"/>
      <c r="NDM24" s="426"/>
      <c r="NDO24" s="565"/>
      <c r="NDQ24" s="426"/>
      <c r="NDS24" s="565"/>
      <c r="NDU24" s="426"/>
      <c r="NDW24" s="565"/>
      <c r="NDY24" s="426"/>
      <c r="NEA24" s="565"/>
      <c r="NEC24" s="426"/>
      <c r="NEE24" s="565"/>
      <c r="NEG24" s="426"/>
      <c r="NEI24" s="565"/>
      <c r="NEK24" s="426"/>
      <c r="NEM24" s="565"/>
      <c r="NEO24" s="426"/>
      <c r="NEQ24" s="565"/>
      <c r="NES24" s="426"/>
      <c r="NEU24" s="565"/>
      <c r="NEW24" s="426"/>
      <c r="NEY24" s="565"/>
      <c r="NFA24" s="426"/>
      <c r="NFC24" s="565"/>
      <c r="NFE24" s="426"/>
      <c r="NFG24" s="565"/>
      <c r="NFI24" s="426"/>
      <c r="NFK24" s="565"/>
      <c r="NFM24" s="426"/>
      <c r="NFO24" s="565"/>
      <c r="NFQ24" s="426"/>
      <c r="NFS24" s="565"/>
      <c r="NFU24" s="426"/>
      <c r="NFW24" s="565"/>
      <c r="NFY24" s="426"/>
      <c r="NGA24" s="565"/>
      <c r="NGC24" s="426"/>
      <c r="NGE24" s="565"/>
      <c r="NGG24" s="426"/>
      <c r="NGI24" s="565"/>
      <c r="NGK24" s="426"/>
      <c r="NGM24" s="565"/>
      <c r="NGO24" s="426"/>
      <c r="NGQ24" s="565"/>
      <c r="NGS24" s="426"/>
      <c r="NGU24" s="565"/>
      <c r="NGW24" s="426"/>
      <c r="NGY24" s="565"/>
      <c r="NHA24" s="426"/>
      <c r="NHC24" s="565"/>
      <c r="NHE24" s="426"/>
      <c r="NHG24" s="565"/>
      <c r="NHI24" s="426"/>
      <c r="NHK24" s="565"/>
      <c r="NHM24" s="426"/>
      <c r="NHO24" s="565"/>
      <c r="NHQ24" s="426"/>
      <c r="NHS24" s="565"/>
      <c r="NHU24" s="426"/>
      <c r="NHW24" s="565"/>
      <c r="NHY24" s="426"/>
      <c r="NIA24" s="565"/>
      <c r="NIC24" s="426"/>
      <c r="NIE24" s="565"/>
      <c r="NIG24" s="426"/>
      <c r="NII24" s="565"/>
      <c r="NIK24" s="426"/>
      <c r="NIM24" s="565"/>
      <c r="NIO24" s="426"/>
      <c r="NIQ24" s="565"/>
      <c r="NIS24" s="426"/>
      <c r="NIU24" s="565"/>
      <c r="NIW24" s="426"/>
      <c r="NIY24" s="565"/>
      <c r="NJA24" s="426"/>
      <c r="NJC24" s="565"/>
      <c r="NJE24" s="426"/>
      <c r="NJG24" s="565"/>
      <c r="NJI24" s="426"/>
      <c r="NJK24" s="565"/>
      <c r="NJM24" s="426"/>
      <c r="NJO24" s="565"/>
      <c r="NJQ24" s="426"/>
      <c r="NJS24" s="565"/>
      <c r="NJU24" s="426"/>
      <c r="NJW24" s="565"/>
      <c r="NJY24" s="426"/>
      <c r="NKA24" s="565"/>
      <c r="NKC24" s="426"/>
      <c r="NKE24" s="565"/>
      <c r="NKG24" s="426"/>
      <c r="NKI24" s="565"/>
      <c r="NKK24" s="426"/>
      <c r="NKM24" s="565"/>
      <c r="NKO24" s="426"/>
      <c r="NKQ24" s="565"/>
      <c r="NKS24" s="426"/>
      <c r="NKU24" s="565"/>
      <c r="NKW24" s="426"/>
      <c r="NKY24" s="565"/>
      <c r="NLA24" s="426"/>
      <c r="NLC24" s="565"/>
      <c r="NLE24" s="426"/>
      <c r="NLG24" s="565"/>
      <c r="NLI24" s="426"/>
      <c r="NLK24" s="565"/>
      <c r="NLM24" s="426"/>
      <c r="NLO24" s="565"/>
      <c r="NLQ24" s="426"/>
      <c r="NLS24" s="565"/>
      <c r="NLU24" s="426"/>
      <c r="NLW24" s="565"/>
      <c r="NLY24" s="426"/>
      <c r="NMA24" s="565"/>
      <c r="NMC24" s="426"/>
      <c r="NME24" s="565"/>
      <c r="NMG24" s="426"/>
      <c r="NMI24" s="565"/>
      <c r="NMK24" s="426"/>
      <c r="NMM24" s="565"/>
      <c r="NMO24" s="426"/>
      <c r="NMQ24" s="565"/>
      <c r="NMS24" s="426"/>
      <c r="NMU24" s="565"/>
      <c r="NMW24" s="426"/>
      <c r="NMY24" s="565"/>
      <c r="NNA24" s="426"/>
      <c r="NNC24" s="565"/>
      <c r="NNE24" s="426"/>
      <c r="NNG24" s="565"/>
      <c r="NNI24" s="426"/>
      <c r="NNK24" s="565"/>
      <c r="NNM24" s="426"/>
      <c r="NNO24" s="565"/>
      <c r="NNQ24" s="426"/>
      <c r="NNS24" s="565"/>
      <c r="NNU24" s="426"/>
      <c r="NNW24" s="565"/>
      <c r="NNY24" s="426"/>
      <c r="NOA24" s="565"/>
      <c r="NOC24" s="426"/>
      <c r="NOE24" s="565"/>
      <c r="NOG24" s="426"/>
      <c r="NOI24" s="565"/>
      <c r="NOK24" s="426"/>
      <c r="NOM24" s="565"/>
      <c r="NOO24" s="426"/>
      <c r="NOQ24" s="565"/>
      <c r="NOS24" s="426"/>
      <c r="NOU24" s="565"/>
      <c r="NOW24" s="426"/>
      <c r="NOY24" s="565"/>
      <c r="NPA24" s="426"/>
      <c r="NPC24" s="565"/>
      <c r="NPE24" s="426"/>
      <c r="NPG24" s="565"/>
      <c r="NPI24" s="426"/>
      <c r="NPK24" s="565"/>
      <c r="NPM24" s="426"/>
      <c r="NPO24" s="565"/>
      <c r="NPQ24" s="426"/>
      <c r="NPS24" s="565"/>
      <c r="NPU24" s="426"/>
      <c r="NPW24" s="565"/>
      <c r="NPY24" s="426"/>
      <c r="NQA24" s="565"/>
      <c r="NQC24" s="426"/>
      <c r="NQE24" s="565"/>
      <c r="NQG24" s="426"/>
      <c r="NQI24" s="565"/>
      <c r="NQK24" s="426"/>
      <c r="NQM24" s="565"/>
      <c r="NQO24" s="426"/>
      <c r="NQQ24" s="565"/>
      <c r="NQS24" s="426"/>
      <c r="NQU24" s="565"/>
      <c r="NQW24" s="426"/>
      <c r="NQY24" s="565"/>
      <c r="NRA24" s="426"/>
      <c r="NRC24" s="565"/>
      <c r="NRE24" s="426"/>
      <c r="NRG24" s="565"/>
      <c r="NRI24" s="426"/>
      <c r="NRK24" s="565"/>
      <c r="NRM24" s="426"/>
      <c r="NRO24" s="565"/>
      <c r="NRQ24" s="426"/>
      <c r="NRS24" s="565"/>
      <c r="NRU24" s="426"/>
      <c r="NRW24" s="565"/>
      <c r="NRY24" s="426"/>
      <c r="NSA24" s="565"/>
      <c r="NSC24" s="426"/>
      <c r="NSE24" s="565"/>
      <c r="NSG24" s="426"/>
      <c r="NSI24" s="565"/>
      <c r="NSK24" s="426"/>
      <c r="NSM24" s="565"/>
      <c r="NSO24" s="426"/>
      <c r="NSQ24" s="565"/>
      <c r="NSS24" s="426"/>
      <c r="NSU24" s="565"/>
      <c r="NSW24" s="426"/>
      <c r="NSY24" s="565"/>
      <c r="NTA24" s="426"/>
      <c r="NTC24" s="565"/>
      <c r="NTE24" s="426"/>
      <c r="NTG24" s="565"/>
      <c r="NTI24" s="426"/>
      <c r="NTK24" s="565"/>
      <c r="NTM24" s="426"/>
      <c r="NTO24" s="565"/>
      <c r="NTQ24" s="426"/>
      <c r="NTS24" s="565"/>
      <c r="NTU24" s="426"/>
      <c r="NTW24" s="565"/>
      <c r="NTY24" s="426"/>
      <c r="NUA24" s="565"/>
      <c r="NUC24" s="426"/>
      <c r="NUE24" s="565"/>
      <c r="NUG24" s="426"/>
      <c r="NUI24" s="565"/>
      <c r="NUK24" s="426"/>
      <c r="NUM24" s="565"/>
      <c r="NUO24" s="426"/>
      <c r="NUQ24" s="565"/>
      <c r="NUS24" s="426"/>
      <c r="NUU24" s="565"/>
      <c r="NUW24" s="426"/>
      <c r="NUY24" s="565"/>
      <c r="NVA24" s="426"/>
      <c r="NVC24" s="565"/>
      <c r="NVE24" s="426"/>
      <c r="NVG24" s="565"/>
      <c r="NVI24" s="426"/>
      <c r="NVK24" s="565"/>
      <c r="NVM24" s="426"/>
      <c r="NVO24" s="565"/>
      <c r="NVQ24" s="426"/>
      <c r="NVS24" s="565"/>
      <c r="NVU24" s="426"/>
      <c r="NVW24" s="565"/>
      <c r="NVY24" s="426"/>
      <c r="NWA24" s="565"/>
      <c r="NWC24" s="426"/>
      <c r="NWE24" s="565"/>
      <c r="NWG24" s="426"/>
      <c r="NWI24" s="565"/>
      <c r="NWK24" s="426"/>
      <c r="NWM24" s="565"/>
      <c r="NWO24" s="426"/>
      <c r="NWQ24" s="565"/>
      <c r="NWS24" s="426"/>
      <c r="NWU24" s="565"/>
      <c r="NWW24" s="426"/>
      <c r="NWY24" s="565"/>
      <c r="NXA24" s="426"/>
      <c r="NXC24" s="565"/>
      <c r="NXE24" s="426"/>
      <c r="NXG24" s="565"/>
      <c r="NXI24" s="426"/>
      <c r="NXK24" s="565"/>
      <c r="NXM24" s="426"/>
      <c r="NXO24" s="565"/>
      <c r="NXQ24" s="426"/>
      <c r="NXS24" s="565"/>
      <c r="NXU24" s="426"/>
      <c r="NXW24" s="565"/>
      <c r="NXY24" s="426"/>
      <c r="NYA24" s="565"/>
      <c r="NYC24" s="426"/>
      <c r="NYE24" s="565"/>
      <c r="NYG24" s="426"/>
      <c r="NYI24" s="565"/>
      <c r="NYK24" s="426"/>
      <c r="NYM24" s="565"/>
      <c r="NYO24" s="426"/>
      <c r="NYQ24" s="565"/>
      <c r="NYS24" s="426"/>
      <c r="NYU24" s="565"/>
      <c r="NYW24" s="426"/>
      <c r="NYY24" s="565"/>
      <c r="NZA24" s="426"/>
      <c r="NZC24" s="565"/>
      <c r="NZE24" s="426"/>
      <c r="NZG24" s="565"/>
      <c r="NZI24" s="426"/>
      <c r="NZK24" s="565"/>
      <c r="NZM24" s="426"/>
      <c r="NZO24" s="565"/>
      <c r="NZQ24" s="426"/>
      <c r="NZS24" s="565"/>
      <c r="NZU24" s="426"/>
      <c r="NZW24" s="565"/>
      <c r="NZY24" s="426"/>
      <c r="OAA24" s="565"/>
      <c r="OAC24" s="426"/>
      <c r="OAE24" s="565"/>
      <c r="OAG24" s="426"/>
      <c r="OAI24" s="565"/>
      <c r="OAK24" s="426"/>
      <c r="OAM24" s="565"/>
      <c r="OAO24" s="426"/>
      <c r="OAQ24" s="565"/>
      <c r="OAS24" s="426"/>
      <c r="OAU24" s="565"/>
      <c r="OAW24" s="426"/>
      <c r="OAY24" s="565"/>
      <c r="OBA24" s="426"/>
      <c r="OBC24" s="565"/>
      <c r="OBE24" s="426"/>
      <c r="OBG24" s="565"/>
      <c r="OBI24" s="426"/>
      <c r="OBK24" s="565"/>
      <c r="OBM24" s="426"/>
      <c r="OBO24" s="565"/>
      <c r="OBQ24" s="426"/>
      <c r="OBS24" s="565"/>
      <c r="OBU24" s="426"/>
      <c r="OBW24" s="565"/>
      <c r="OBY24" s="426"/>
      <c r="OCA24" s="565"/>
      <c r="OCC24" s="426"/>
      <c r="OCE24" s="565"/>
      <c r="OCG24" s="426"/>
      <c r="OCI24" s="565"/>
      <c r="OCK24" s="426"/>
      <c r="OCM24" s="565"/>
      <c r="OCO24" s="426"/>
      <c r="OCQ24" s="565"/>
      <c r="OCS24" s="426"/>
      <c r="OCU24" s="565"/>
      <c r="OCW24" s="426"/>
      <c r="OCY24" s="565"/>
      <c r="ODA24" s="426"/>
      <c r="ODC24" s="565"/>
      <c r="ODE24" s="426"/>
      <c r="ODG24" s="565"/>
      <c r="ODI24" s="426"/>
      <c r="ODK24" s="565"/>
      <c r="ODM24" s="426"/>
      <c r="ODO24" s="565"/>
      <c r="ODQ24" s="426"/>
      <c r="ODS24" s="565"/>
      <c r="ODU24" s="426"/>
      <c r="ODW24" s="565"/>
      <c r="ODY24" s="426"/>
      <c r="OEA24" s="565"/>
      <c r="OEC24" s="426"/>
      <c r="OEE24" s="565"/>
      <c r="OEG24" s="426"/>
      <c r="OEI24" s="565"/>
      <c r="OEK24" s="426"/>
      <c r="OEM24" s="565"/>
      <c r="OEO24" s="426"/>
      <c r="OEQ24" s="565"/>
      <c r="OES24" s="426"/>
      <c r="OEU24" s="565"/>
      <c r="OEW24" s="426"/>
      <c r="OEY24" s="565"/>
      <c r="OFA24" s="426"/>
      <c r="OFC24" s="565"/>
      <c r="OFE24" s="426"/>
      <c r="OFG24" s="565"/>
      <c r="OFI24" s="426"/>
      <c r="OFK24" s="565"/>
      <c r="OFM24" s="426"/>
      <c r="OFO24" s="565"/>
      <c r="OFQ24" s="426"/>
      <c r="OFS24" s="565"/>
      <c r="OFU24" s="426"/>
      <c r="OFW24" s="565"/>
      <c r="OFY24" s="426"/>
      <c r="OGA24" s="565"/>
      <c r="OGC24" s="426"/>
      <c r="OGE24" s="565"/>
      <c r="OGG24" s="426"/>
      <c r="OGI24" s="565"/>
      <c r="OGK24" s="426"/>
      <c r="OGM24" s="565"/>
      <c r="OGO24" s="426"/>
      <c r="OGQ24" s="565"/>
      <c r="OGS24" s="426"/>
      <c r="OGU24" s="565"/>
      <c r="OGW24" s="426"/>
      <c r="OGY24" s="565"/>
      <c r="OHA24" s="426"/>
      <c r="OHC24" s="565"/>
      <c r="OHE24" s="426"/>
      <c r="OHG24" s="565"/>
      <c r="OHI24" s="426"/>
      <c r="OHK24" s="565"/>
      <c r="OHM24" s="426"/>
      <c r="OHO24" s="565"/>
      <c r="OHQ24" s="426"/>
      <c r="OHS24" s="565"/>
      <c r="OHU24" s="426"/>
      <c r="OHW24" s="565"/>
      <c r="OHY24" s="426"/>
      <c r="OIA24" s="565"/>
      <c r="OIC24" s="426"/>
      <c r="OIE24" s="565"/>
      <c r="OIG24" s="426"/>
      <c r="OII24" s="565"/>
      <c r="OIK24" s="426"/>
      <c r="OIM24" s="565"/>
      <c r="OIO24" s="426"/>
      <c r="OIQ24" s="565"/>
      <c r="OIS24" s="426"/>
      <c r="OIU24" s="565"/>
      <c r="OIW24" s="426"/>
      <c r="OIY24" s="565"/>
      <c r="OJA24" s="426"/>
      <c r="OJC24" s="565"/>
      <c r="OJE24" s="426"/>
      <c r="OJG24" s="565"/>
      <c r="OJI24" s="426"/>
      <c r="OJK24" s="565"/>
      <c r="OJM24" s="426"/>
      <c r="OJO24" s="565"/>
      <c r="OJQ24" s="426"/>
      <c r="OJS24" s="565"/>
      <c r="OJU24" s="426"/>
      <c r="OJW24" s="565"/>
      <c r="OJY24" s="426"/>
      <c r="OKA24" s="565"/>
      <c r="OKC24" s="426"/>
      <c r="OKE24" s="565"/>
      <c r="OKG24" s="426"/>
      <c r="OKI24" s="565"/>
      <c r="OKK24" s="426"/>
      <c r="OKM24" s="565"/>
      <c r="OKO24" s="426"/>
      <c r="OKQ24" s="565"/>
      <c r="OKS24" s="426"/>
      <c r="OKU24" s="565"/>
      <c r="OKW24" s="426"/>
      <c r="OKY24" s="565"/>
      <c r="OLA24" s="426"/>
      <c r="OLC24" s="565"/>
      <c r="OLE24" s="426"/>
      <c r="OLG24" s="565"/>
      <c r="OLI24" s="426"/>
      <c r="OLK24" s="565"/>
      <c r="OLM24" s="426"/>
      <c r="OLO24" s="565"/>
      <c r="OLQ24" s="426"/>
      <c r="OLS24" s="565"/>
      <c r="OLU24" s="426"/>
      <c r="OLW24" s="565"/>
      <c r="OLY24" s="426"/>
      <c r="OMA24" s="565"/>
      <c r="OMC24" s="426"/>
      <c r="OME24" s="565"/>
      <c r="OMG24" s="426"/>
      <c r="OMI24" s="565"/>
      <c r="OMK24" s="426"/>
      <c r="OMM24" s="565"/>
      <c r="OMO24" s="426"/>
      <c r="OMQ24" s="565"/>
      <c r="OMS24" s="426"/>
      <c r="OMU24" s="565"/>
      <c r="OMW24" s="426"/>
      <c r="OMY24" s="565"/>
      <c r="ONA24" s="426"/>
      <c r="ONC24" s="565"/>
      <c r="ONE24" s="426"/>
      <c r="ONG24" s="565"/>
      <c r="ONI24" s="426"/>
      <c r="ONK24" s="565"/>
      <c r="ONM24" s="426"/>
      <c r="ONO24" s="565"/>
      <c r="ONQ24" s="426"/>
      <c r="ONS24" s="565"/>
      <c r="ONU24" s="426"/>
      <c r="ONW24" s="565"/>
      <c r="ONY24" s="426"/>
      <c r="OOA24" s="565"/>
      <c r="OOC24" s="426"/>
      <c r="OOE24" s="565"/>
      <c r="OOG24" s="426"/>
      <c r="OOI24" s="565"/>
      <c r="OOK24" s="426"/>
      <c r="OOM24" s="565"/>
      <c r="OOO24" s="426"/>
      <c r="OOQ24" s="565"/>
      <c r="OOS24" s="426"/>
      <c r="OOU24" s="565"/>
      <c r="OOW24" s="426"/>
      <c r="OOY24" s="565"/>
      <c r="OPA24" s="426"/>
      <c r="OPC24" s="565"/>
      <c r="OPE24" s="426"/>
      <c r="OPG24" s="565"/>
      <c r="OPI24" s="426"/>
      <c r="OPK24" s="565"/>
      <c r="OPM24" s="426"/>
      <c r="OPO24" s="565"/>
      <c r="OPQ24" s="426"/>
      <c r="OPS24" s="565"/>
      <c r="OPU24" s="426"/>
      <c r="OPW24" s="565"/>
      <c r="OPY24" s="426"/>
      <c r="OQA24" s="565"/>
      <c r="OQC24" s="426"/>
      <c r="OQE24" s="565"/>
      <c r="OQG24" s="426"/>
      <c r="OQI24" s="565"/>
      <c r="OQK24" s="426"/>
      <c r="OQM24" s="565"/>
      <c r="OQO24" s="426"/>
      <c r="OQQ24" s="565"/>
      <c r="OQS24" s="426"/>
      <c r="OQU24" s="565"/>
      <c r="OQW24" s="426"/>
      <c r="OQY24" s="565"/>
      <c r="ORA24" s="426"/>
      <c r="ORC24" s="565"/>
      <c r="ORE24" s="426"/>
      <c r="ORG24" s="565"/>
      <c r="ORI24" s="426"/>
      <c r="ORK24" s="565"/>
      <c r="ORM24" s="426"/>
      <c r="ORO24" s="565"/>
      <c r="ORQ24" s="426"/>
      <c r="ORS24" s="565"/>
      <c r="ORU24" s="426"/>
      <c r="ORW24" s="565"/>
      <c r="ORY24" s="426"/>
      <c r="OSA24" s="565"/>
      <c r="OSC24" s="426"/>
      <c r="OSE24" s="565"/>
      <c r="OSG24" s="426"/>
      <c r="OSI24" s="565"/>
      <c r="OSK24" s="426"/>
      <c r="OSM24" s="565"/>
      <c r="OSO24" s="426"/>
      <c r="OSQ24" s="565"/>
      <c r="OSS24" s="426"/>
      <c r="OSU24" s="565"/>
      <c r="OSW24" s="426"/>
      <c r="OSY24" s="565"/>
      <c r="OTA24" s="426"/>
      <c r="OTC24" s="565"/>
      <c r="OTE24" s="426"/>
      <c r="OTG24" s="565"/>
      <c r="OTI24" s="426"/>
      <c r="OTK24" s="565"/>
      <c r="OTM24" s="426"/>
      <c r="OTO24" s="565"/>
      <c r="OTQ24" s="426"/>
      <c r="OTS24" s="565"/>
      <c r="OTU24" s="426"/>
      <c r="OTW24" s="565"/>
      <c r="OTY24" s="426"/>
      <c r="OUA24" s="565"/>
      <c r="OUC24" s="426"/>
      <c r="OUE24" s="565"/>
      <c r="OUG24" s="426"/>
      <c r="OUI24" s="565"/>
      <c r="OUK24" s="426"/>
      <c r="OUM24" s="565"/>
      <c r="OUO24" s="426"/>
      <c r="OUQ24" s="565"/>
      <c r="OUS24" s="426"/>
      <c r="OUU24" s="565"/>
      <c r="OUW24" s="426"/>
      <c r="OUY24" s="565"/>
      <c r="OVA24" s="426"/>
      <c r="OVC24" s="565"/>
      <c r="OVE24" s="426"/>
      <c r="OVG24" s="565"/>
      <c r="OVI24" s="426"/>
      <c r="OVK24" s="565"/>
      <c r="OVM24" s="426"/>
      <c r="OVO24" s="565"/>
      <c r="OVQ24" s="426"/>
      <c r="OVS24" s="565"/>
      <c r="OVU24" s="426"/>
      <c r="OVW24" s="565"/>
      <c r="OVY24" s="426"/>
      <c r="OWA24" s="565"/>
      <c r="OWC24" s="426"/>
      <c r="OWE24" s="565"/>
      <c r="OWG24" s="426"/>
      <c r="OWI24" s="565"/>
      <c r="OWK24" s="426"/>
      <c r="OWM24" s="565"/>
      <c r="OWO24" s="426"/>
      <c r="OWQ24" s="565"/>
      <c r="OWS24" s="426"/>
      <c r="OWU24" s="565"/>
      <c r="OWW24" s="426"/>
      <c r="OWY24" s="565"/>
      <c r="OXA24" s="426"/>
      <c r="OXC24" s="565"/>
      <c r="OXE24" s="426"/>
      <c r="OXG24" s="565"/>
      <c r="OXI24" s="426"/>
      <c r="OXK24" s="565"/>
      <c r="OXM24" s="426"/>
      <c r="OXO24" s="565"/>
      <c r="OXQ24" s="426"/>
      <c r="OXS24" s="565"/>
      <c r="OXU24" s="426"/>
      <c r="OXW24" s="565"/>
      <c r="OXY24" s="426"/>
      <c r="OYA24" s="565"/>
      <c r="OYC24" s="426"/>
      <c r="OYE24" s="565"/>
      <c r="OYG24" s="426"/>
      <c r="OYI24" s="565"/>
      <c r="OYK24" s="426"/>
      <c r="OYM24" s="565"/>
      <c r="OYO24" s="426"/>
      <c r="OYQ24" s="565"/>
      <c r="OYS24" s="426"/>
      <c r="OYU24" s="565"/>
      <c r="OYW24" s="426"/>
      <c r="OYY24" s="565"/>
      <c r="OZA24" s="426"/>
      <c r="OZC24" s="565"/>
      <c r="OZE24" s="426"/>
      <c r="OZG24" s="565"/>
      <c r="OZI24" s="426"/>
      <c r="OZK24" s="565"/>
      <c r="OZM24" s="426"/>
      <c r="OZO24" s="565"/>
      <c r="OZQ24" s="426"/>
      <c r="OZS24" s="565"/>
      <c r="OZU24" s="426"/>
      <c r="OZW24" s="565"/>
      <c r="OZY24" s="426"/>
      <c r="PAA24" s="565"/>
      <c r="PAC24" s="426"/>
      <c r="PAE24" s="565"/>
      <c r="PAG24" s="426"/>
      <c r="PAI24" s="565"/>
      <c r="PAK24" s="426"/>
      <c r="PAM24" s="565"/>
      <c r="PAO24" s="426"/>
      <c r="PAQ24" s="565"/>
      <c r="PAS24" s="426"/>
      <c r="PAU24" s="565"/>
      <c r="PAW24" s="426"/>
      <c r="PAY24" s="565"/>
      <c r="PBA24" s="426"/>
      <c r="PBC24" s="565"/>
      <c r="PBE24" s="426"/>
      <c r="PBG24" s="565"/>
      <c r="PBI24" s="426"/>
      <c r="PBK24" s="565"/>
      <c r="PBM24" s="426"/>
      <c r="PBO24" s="565"/>
      <c r="PBQ24" s="426"/>
      <c r="PBS24" s="565"/>
      <c r="PBU24" s="426"/>
      <c r="PBW24" s="565"/>
      <c r="PBY24" s="426"/>
      <c r="PCA24" s="565"/>
      <c r="PCC24" s="426"/>
      <c r="PCE24" s="565"/>
      <c r="PCG24" s="426"/>
      <c r="PCI24" s="565"/>
      <c r="PCK24" s="426"/>
      <c r="PCM24" s="565"/>
      <c r="PCO24" s="426"/>
      <c r="PCQ24" s="565"/>
      <c r="PCS24" s="426"/>
      <c r="PCU24" s="565"/>
      <c r="PCW24" s="426"/>
      <c r="PCY24" s="565"/>
      <c r="PDA24" s="426"/>
      <c r="PDC24" s="565"/>
      <c r="PDE24" s="426"/>
      <c r="PDG24" s="565"/>
      <c r="PDI24" s="426"/>
      <c r="PDK24" s="565"/>
      <c r="PDM24" s="426"/>
      <c r="PDO24" s="565"/>
      <c r="PDQ24" s="426"/>
      <c r="PDS24" s="565"/>
      <c r="PDU24" s="426"/>
      <c r="PDW24" s="565"/>
      <c r="PDY24" s="426"/>
      <c r="PEA24" s="565"/>
      <c r="PEC24" s="426"/>
      <c r="PEE24" s="565"/>
      <c r="PEG24" s="426"/>
      <c r="PEI24" s="565"/>
      <c r="PEK24" s="426"/>
      <c r="PEM24" s="565"/>
      <c r="PEO24" s="426"/>
      <c r="PEQ24" s="565"/>
      <c r="PES24" s="426"/>
      <c r="PEU24" s="565"/>
      <c r="PEW24" s="426"/>
      <c r="PEY24" s="565"/>
      <c r="PFA24" s="426"/>
      <c r="PFC24" s="565"/>
      <c r="PFE24" s="426"/>
      <c r="PFG24" s="565"/>
      <c r="PFI24" s="426"/>
      <c r="PFK24" s="565"/>
      <c r="PFM24" s="426"/>
      <c r="PFO24" s="565"/>
      <c r="PFQ24" s="426"/>
      <c r="PFS24" s="565"/>
      <c r="PFU24" s="426"/>
      <c r="PFW24" s="565"/>
      <c r="PFY24" s="426"/>
      <c r="PGA24" s="565"/>
      <c r="PGC24" s="426"/>
      <c r="PGE24" s="565"/>
      <c r="PGG24" s="426"/>
      <c r="PGI24" s="565"/>
      <c r="PGK24" s="426"/>
      <c r="PGM24" s="565"/>
      <c r="PGO24" s="426"/>
      <c r="PGQ24" s="565"/>
      <c r="PGS24" s="426"/>
      <c r="PGU24" s="565"/>
      <c r="PGW24" s="426"/>
      <c r="PGY24" s="565"/>
      <c r="PHA24" s="426"/>
      <c r="PHC24" s="565"/>
      <c r="PHE24" s="426"/>
      <c r="PHG24" s="565"/>
      <c r="PHI24" s="426"/>
      <c r="PHK24" s="565"/>
      <c r="PHM24" s="426"/>
      <c r="PHO24" s="565"/>
      <c r="PHQ24" s="426"/>
      <c r="PHS24" s="565"/>
      <c r="PHU24" s="426"/>
      <c r="PHW24" s="565"/>
      <c r="PHY24" s="426"/>
      <c r="PIA24" s="565"/>
      <c r="PIC24" s="426"/>
      <c r="PIE24" s="565"/>
      <c r="PIG24" s="426"/>
      <c r="PII24" s="565"/>
      <c r="PIK24" s="426"/>
      <c r="PIM24" s="565"/>
      <c r="PIO24" s="426"/>
      <c r="PIQ24" s="565"/>
      <c r="PIS24" s="426"/>
      <c r="PIU24" s="565"/>
      <c r="PIW24" s="426"/>
      <c r="PIY24" s="565"/>
      <c r="PJA24" s="426"/>
      <c r="PJC24" s="565"/>
      <c r="PJE24" s="426"/>
      <c r="PJG24" s="565"/>
      <c r="PJI24" s="426"/>
      <c r="PJK24" s="565"/>
      <c r="PJM24" s="426"/>
      <c r="PJO24" s="565"/>
      <c r="PJQ24" s="426"/>
      <c r="PJS24" s="565"/>
      <c r="PJU24" s="426"/>
      <c r="PJW24" s="565"/>
      <c r="PJY24" s="426"/>
      <c r="PKA24" s="565"/>
      <c r="PKC24" s="426"/>
      <c r="PKE24" s="565"/>
      <c r="PKG24" s="426"/>
      <c r="PKI24" s="565"/>
      <c r="PKK24" s="426"/>
      <c r="PKM24" s="565"/>
      <c r="PKO24" s="426"/>
      <c r="PKQ24" s="565"/>
      <c r="PKS24" s="426"/>
      <c r="PKU24" s="565"/>
      <c r="PKW24" s="426"/>
      <c r="PKY24" s="565"/>
      <c r="PLA24" s="426"/>
      <c r="PLC24" s="565"/>
      <c r="PLE24" s="426"/>
      <c r="PLG24" s="565"/>
      <c r="PLI24" s="426"/>
      <c r="PLK24" s="565"/>
      <c r="PLM24" s="426"/>
      <c r="PLO24" s="565"/>
      <c r="PLQ24" s="426"/>
      <c r="PLS24" s="565"/>
      <c r="PLU24" s="426"/>
      <c r="PLW24" s="565"/>
      <c r="PLY24" s="426"/>
      <c r="PMA24" s="565"/>
      <c r="PMC24" s="426"/>
      <c r="PME24" s="565"/>
      <c r="PMG24" s="426"/>
      <c r="PMI24" s="565"/>
      <c r="PMK24" s="426"/>
      <c r="PMM24" s="565"/>
      <c r="PMO24" s="426"/>
      <c r="PMQ24" s="565"/>
      <c r="PMS24" s="426"/>
      <c r="PMU24" s="565"/>
      <c r="PMW24" s="426"/>
      <c r="PMY24" s="565"/>
      <c r="PNA24" s="426"/>
      <c r="PNC24" s="565"/>
      <c r="PNE24" s="426"/>
      <c r="PNG24" s="565"/>
      <c r="PNI24" s="426"/>
      <c r="PNK24" s="565"/>
      <c r="PNM24" s="426"/>
      <c r="PNO24" s="565"/>
      <c r="PNQ24" s="426"/>
      <c r="PNS24" s="565"/>
      <c r="PNU24" s="426"/>
      <c r="PNW24" s="565"/>
      <c r="PNY24" s="426"/>
      <c r="POA24" s="565"/>
      <c r="POC24" s="426"/>
      <c r="POE24" s="565"/>
      <c r="POG24" s="426"/>
      <c r="POI24" s="565"/>
      <c r="POK24" s="426"/>
      <c r="POM24" s="565"/>
      <c r="POO24" s="426"/>
      <c r="POQ24" s="565"/>
      <c r="POS24" s="426"/>
      <c r="POU24" s="565"/>
      <c r="POW24" s="426"/>
      <c r="POY24" s="565"/>
      <c r="PPA24" s="426"/>
      <c r="PPC24" s="565"/>
      <c r="PPE24" s="426"/>
      <c r="PPG24" s="565"/>
      <c r="PPI24" s="426"/>
      <c r="PPK24" s="565"/>
      <c r="PPM24" s="426"/>
      <c r="PPO24" s="565"/>
      <c r="PPQ24" s="426"/>
      <c r="PPS24" s="565"/>
      <c r="PPU24" s="426"/>
      <c r="PPW24" s="565"/>
      <c r="PPY24" s="426"/>
      <c r="PQA24" s="565"/>
      <c r="PQC24" s="426"/>
      <c r="PQE24" s="565"/>
      <c r="PQG24" s="426"/>
      <c r="PQI24" s="565"/>
      <c r="PQK24" s="426"/>
      <c r="PQM24" s="565"/>
      <c r="PQO24" s="426"/>
      <c r="PQQ24" s="565"/>
      <c r="PQS24" s="426"/>
      <c r="PQU24" s="565"/>
      <c r="PQW24" s="426"/>
      <c r="PQY24" s="565"/>
      <c r="PRA24" s="426"/>
      <c r="PRC24" s="565"/>
      <c r="PRE24" s="426"/>
      <c r="PRG24" s="565"/>
      <c r="PRI24" s="426"/>
      <c r="PRK24" s="565"/>
      <c r="PRM24" s="426"/>
      <c r="PRO24" s="565"/>
      <c r="PRQ24" s="426"/>
      <c r="PRS24" s="565"/>
      <c r="PRU24" s="426"/>
      <c r="PRW24" s="565"/>
      <c r="PRY24" s="426"/>
      <c r="PSA24" s="565"/>
      <c r="PSC24" s="426"/>
      <c r="PSE24" s="565"/>
      <c r="PSG24" s="426"/>
      <c r="PSI24" s="565"/>
      <c r="PSK24" s="426"/>
      <c r="PSM24" s="565"/>
      <c r="PSO24" s="426"/>
      <c r="PSQ24" s="565"/>
      <c r="PSS24" s="426"/>
      <c r="PSU24" s="565"/>
      <c r="PSW24" s="426"/>
      <c r="PSY24" s="565"/>
      <c r="PTA24" s="426"/>
      <c r="PTC24" s="565"/>
      <c r="PTE24" s="426"/>
      <c r="PTG24" s="565"/>
      <c r="PTI24" s="426"/>
      <c r="PTK24" s="565"/>
      <c r="PTM24" s="426"/>
      <c r="PTO24" s="565"/>
      <c r="PTQ24" s="426"/>
      <c r="PTS24" s="565"/>
      <c r="PTU24" s="426"/>
      <c r="PTW24" s="565"/>
      <c r="PTY24" s="426"/>
      <c r="PUA24" s="565"/>
      <c r="PUC24" s="426"/>
      <c r="PUE24" s="565"/>
      <c r="PUG24" s="426"/>
      <c r="PUI24" s="565"/>
      <c r="PUK24" s="426"/>
      <c r="PUM24" s="565"/>
      <c r="PUO24" s="426"/>
      <c r="PUQ24" s="565"/>
      <c r="PUS24" s="426"/>
      <c r="PUU24" s="565"/>
      <c r="PUW24" s="426"/>
      <c r="PUY24" s="565"/>
      <c r="PVA24" s="426"/>
      <c r="PVC24" s="565"/>
      <c r="PVE24" s="426"/>
      <c r="PVG24" s="565"/>
      <c r="PVI24" s="426"/>
      <c r="PVK24" s="565"/>
      <c r="PVM24" s="426"/>
      <c r="PVO24" s="565"/>
      <c r="PVQ24" s="426"/>
      <c r="PVS24" s="565"/>
      <c r="PVU24" s="426"/>
      <c r="PVW24" s="565"/>
      <c r="PVY24" s="426"/>
      <c r="PWA24" s="565"/>
      <c r="PWC24" s="426"/>
      <c r="PWE24" s="565"/>
      <c r="PWG24" s="426"/>
      <c r="PWI24" s="565"/>
      <c r="PWK24" s="426"/>
      <c r="PWM24" s="565"/>
      <c r="PWO24" s="426"/>
      <c r="PWQ24" s="565"/>
      <c r="PWS24" s="426"/>
      <c r="PWU24" s="565"/>
      <c r="PWW24" s="426"/>
      <c r="PWY24" s="565"/>
      <c r="PXA24" s="426"/>
      <c r="PXC24" s="565"/>
      <c r="PXE24" s="426"/>
      <c r="PXG24" s="565"/>
      <c r="PXI24" s="426"/>
      <c r="PXK24" s="565"/>
      <c r="PXM24" s="426"/>
      <c r="PXO24" s="565"/>
      <c r="PXQ24" s="426"/>
      <c r="PXS24" s="565"/>
      <c r="PXU24" s="426"/>
      <c r="PXW24" s="565"/>
      <c r="PXY24" s="426"/>
      <c r="PYA24" s="565"/>
      <c r="PYC24" s="426"/>
      <c r="PYE24" s="565"/>
      <c r="PYG24" s="426"/>
      <c r="PYI24" s="565"/>
      <c r="PYK24" s="426"/>
      <c r="PYM24" s="565"/>
      <c r="PYO24" s="426"/>
      <c r="PYQ24" s="565"/>
      <c r="PYS24" s="426"/>
      <c r="PYU24" s="565"/>
      <c r="PYW24" s="426"/>
      <c r="PYY24" s="565"/>
      <c r="PZA24" s="426"/>
      <c r="PZC24" s="565"/>
      <c r="PZE24" s="426"/>
      <c r="PZG24" s="565"/>
      <c r="PZI24" s="426"/>
      <c r="PZK24" s="565"/>
      <c r="PZM24" s="426"/>
      <c r="PZO24" s="565"/>
      <c r="PZQ24" s="426"/>
      <c r="PZS24" s="565"/>
      <c r="PZU24" s="426"/>
      <c r="PZW24" s="565"/>
      <c r="PZY24" s="426"/>
      <c r="QAA24" s="565"/>
      <c r="QAC24" s="426"/>
      <c r="QAE24" s="565"/>
      <c r="QAG24" s="426"/>
      <c r="QAI24" s="565"/>
      <c r="QAK24" s="426"/>
      <c r="QAM24" s="565"/>
      <c r="QAO24" s="426"/>
      <c r="QAQ24" s="565"/>
      <c r="QAS24" s="426"/>
      <c r="QAU24" s="565"/>
      <c r="QAW24" s="426"/>
      <c r="QAY24" s="565"/>
      <c r="QBA24" s="426"/>
      <c r="QBC24" s="565"/>
      <c r="QBE24" s="426"/>
      <c r="QBG24" s="565"/>
      <c r="QBI24" s="426"/>
      <c r="QBK24" s="565"/>
      <c r="QBM24" s="426"/>
      <c r="QBO24" s="565"/>
      <c r="QBQ24" s="426"/>
      <c r="QBS24" s="565"/>
      <c r="QBU24" s="426"/>
      <c r="QBW24" s="565"/>
      <c r="QBY24" s="426"/>
      <c r="QCA24" s="565"/>
      <c r="QCC24" s="426"/>
      <c r="QCE24" s="565"/>
      <c r="QCG24" s="426"/>
      <c r="QCI24" s="565"/>
      <c r="QCK24" s="426"/>
      <c r="QCM24" s="565"/>
      <c r="QCO24" s="426"/>
      <c r="QCQ24" s="565"/>
      <c r="QCS24" s="426"/>
      <c r="QCU24" s="565"/>
      <c r="QCW24" s="426"/>
      <c r="QCY24" s="565"/>
      <c r="QDA24" s="426"/>
      <c r="QDC24" s="565"/>
      <c r="QDE24" s="426"/>
      <c r="QDG24" s="565"/>
      <c r="QDI24" s="426"/>
      <c r="QDK24" s="565"/>
      <c r="QDM24" s="426"/>
      <c r="QDO24" s="565"/>
      <c r="QDQ24" s="426"/>
      <c r="QDS24" s="565"/>
      <c r="QDU24" s="426"/>
      <c r="QDW24" s="565"/>
      <c r="QDY24" s="426"/>
      <c r="QEA24" s="565"/>
      <c r="QEC24" s="426"/>
      <c r="QEE24" s="565"/>
      <c r="QEG24" s="426"/>
      <c r="QEI24" s="565"/>
      <c r="QEK24" s="426"/>
      <c r="QEM24" s="565"/>
      <c r="QEO24" s="426"/>
      <c r="QEQ24" s="565"/>
      <c r="QES24" s="426"/>
      <c r="QEU24" s="565"/>
      <c r="QEW24" s="426"/>
      <c r="QEY24" s="565"/>
      <c r="QFA24" s="426"/>
      <c r="QFC24" s="565"/>
      <c r="QFE24" s="426"/>
      <c r="QFG24" s="565"/>
      <c r="QFI24" s="426"/>
      <c r="QFK24" s="565"/>
      <c r="QFM24" s="426"/>
      <c r="QFO24" s="565"/>
      <c r="QFQ24" s="426"/>
      <c r="QFS24" s="565"/>
      <c r="QFU24" s="426"/>
      <c r="QFW24" s="565"/>
      <c r="QFY24" s="426"/>
      <c r="QGA24" s="565"/>
      <c r="QGC24" s="426"/>
      <c r="QGE24" s="565"/>
      <c r="QGG24" s="426"/>
      <c r="QGI24" s="565"/>
      <c r="QGK24" s="426"/>
      <c r="QGM24" s="565"/>
      <c r="QGO24" s="426"/>
      <c r="QGQ24" s="565"/>
      <c r="QGS24" s="426"/>
      <c r="QGU24" s="565"/>
      <c r="QGW24" s="426"/>
      <c r="QGY24" s="565"/>
      <c r="QHA24" s="426"/>
      <c r="QHC24" s="565"/>
      <c r="QHE24" s="426"/>
      <c r="QHG24" s="565"/>
      <c r="QHI24" s="426"/>
      <c r="QHK24" s="565"/>
      <c r="QHM24" s="426"/>
      <c r="QHO24" s="565"/>
      <c r="QHQ24" s="426"/>
      <c r="QHS24" s="565"/>
      <c r="QHU24" s="426"/>
      <c r="QHW24" s="565"/>
      <c r="QHY24" s="426"/>
      <c r="QIA24" s="565"/>
      <c r="QIC24" s="426"/>
      <c r="QIE24" s="565"/>
      <c r="QIG24" s="426"/>
      <c r="QII24" s="565"/>
      <c r="QIK24" s="426"/>
      <c r="QIM24" s="565"/>
      <c r="QIO24" s="426"/>
      <c r="QIQ24" s="565"/>
      <c r="QIS24" s="426"/>
      <c r="QIU24" s="565"/>
      <c r="QIW24" s="426"/>
      <c r="QIY24" s="565"/>
      <c r="QJA24" s="426"/>
      <c r="QJC24" s="565"/>
      <c r="QJE24" s="426"/>
      <c r="QJG24" s="565"/>
      <c r="QJI24" s="426"/>
      <c r="QJK24" s="565"/>
      <c r="QJM24" s="426"/>
      <c r="QJO24" s="565"/>
      <c r="QJQ24" s="426"/>
      <c r="QJS24" s="565"/>
      <c r="QJU24" s="426"/>
      <c r="QJW24" s="565"/>
      <c r="QJY24" s="426"/>
      <c r="QKA24" s="565"/>
      <c r="QKC24" s="426"/>
      <c r="QKE24" s="565"/>
      <c r="QKG24" s="426"/>
      <c r="QKI24" s="565"/>
      <c r="QKK24" s="426"/>
      <c r="QKM24" s="565"/>
      <c r="QKO24" s="426"/>
      <c r="QKQ24" s="565"/>
      <c r="QKS24" s="426"/>
      <c r="QKU24" s="565"/>
      <c r="QKW24" s="426"/>
      <c r="QKY24" s="565"/>
      <c r="QLA24" s="426"/>
      <c r="QLC24" s="565"/>
      <c r="QLE24" s="426"/>
      <c r="QLG24" s="565"/>
      <c r="QLI24" s="426"/>
      <c r="QLK24" s="565"/>
      <c r="QLM24" s="426"/>
      <c r="QLO24" s="565"/>
      <c r="QLQ24" s="426"/>
      <c r="QLS24" s="565"/>
      <c r="QLU24" s="426"/>
      <c r="QLW24" s="565"/>
      <c r="QLY24" s="426"/>
      <c r="QMA24" s="565"/>
      <c r="QMC24" s="426"/>
      <c r="QME24" s="565"/>
      <c r="QMG24" s="426"/>
      <c r="QMI24" s="565"/>
      <c r="QMK24" s="426"/>
      <c r="QMM24" s="565"/>
      <c r="QMO24" s="426"/>
      <c r="QMQ24" s="565"/>
      <c r="QMS24" s="426"/>
      <c r="QMU24" s="565"/>
      <c r="QMW24" s="426"/>
      <c r="QMY24" s="565"/>
      <c r="QNA24" s="426"/>
      <c r="QNC24" s="565"/>
      <c r="QNE24" s="426"/>
      <c r="QNG24" s="565"/>
      <c r="QNI24" s="426"/>
      <c r="QNK24" s="565"/>
      <c r="QNM24" s="426"/>
      <c r="QNO24" s="565"/>
      <c r="QNQ24" s="426"/>
      <c r="QNS24" s="565"/>
      <c r="QNU24" s="426"/>
      <c r="QNW24" s="565"/>
      <c r="QNY24" s="426"/>
      <c r="QOA24" s="565"/>
      <c r="QOC24" s="426"/>
      <c r="QOE24" s="565"/>
      <c r="QOG24" s="426"/>
      <c r="QOI24" s="565"/>
      <c r="QOK24" s="426"/>
      <c r="QOM24" s="565"/>
      <c r="QOO24" s="426"/>
      <c r="QOQ24" s="565"/>
      <c r="QOS24" s="426"/>
      <c r="QOU24" s="565"/>
      <c r="QOW24" s="426"/>
      <c r="QOY24" s="565"/>
      <c r="QPA24" s="426"/>
      <c r="QPC24" s="565"/>
      <c r="QPE24" s="426"/>
      <c r="QPG24" s="565"/>
      <c r="QPI24" s="426"/>
      <c r="QPK24" s="565"/>
      <c r="QPM24" s="426"/>
      <c r="QPO24" s="565"/>
      <c r="QPQ24" s="426"/>
      <c r="QPS24" s="565"/>
      <c r="QPU24" s="426"/>
      <c r="QPW24" s="565"/>
      <c r="QPY24" s="426"/>
      <c r="QQA24" s="565"/>
      <c r="QQC24" s="426"/>
      <c r="QQE24" s="565"/>
      <c r="QQG24" s="426"/>
      <c r="QQI24" s="565"/>
      <c r="QQK24" s="426"/>
      <c r="QQM24" s="565"/>
      <c r="QQO24" s="426"/>
      <c r="QQQ24" s="565"/>
      <c r="QQS24" s="426"/>
      <c r="QQU24" s="565"/>
      <c r="QQW24" s="426"/>
      <c r="QQY24" s="565"/>
      <c r="QRA24" s="426"/>
      <c r="QRC24" s="565"/>
      <c r="QRE24" s="426"/>
      <c r="QRG24" s="565"/>
      <c r="QRI24" s="426"/>
      <c r="QRK24" s="565"/>
      <c r="QRM24" s="426"/>
      <c r="QRO24" s="565"/>
      <c r="QRQ24" s="426"/>
      <c r="QRS24" s="565"/>
      <c r="QRU24" s="426"/>
      <c r="QRW24" s="565"/>
      <c r="QRY24" s="426"/>
      <c r="QSA24" s="565"/>
      <c r="QSC24" s="426"/>
      <c r="QSE24" s="565"/>
      <c r="QSG24" s="426"/>
      <c r="QSI24" s="565"/>
      <c r="QSK24" s="426"/>
      <c r="QSM24" s="565"/>
      <c r="QSO24" s="426"/>
      <c r="QSQ24" s="565"/>
      <c r="QSS24" s="426"/>
      <c r="QSU24" s="565"/>
      <c r="QSW24" s="426"/>
      <c r="QSY24" s="565"/>
      <c r="QTA24" s="426"/>
      <c r="QTC24" s="565"/>
      <c r="QTE24" s="426"/>
      <c r="QTG24" s="565"/>
      <c r="QTI24" s="426"/>
      <c r="QTK24" s="565"/>
      <c r="QTM24" s="426"/>
      <c r="QTO24" s="565"/>
      <c r="QTQ24" s="426"/>
      <c r="QTS24" s="565"/>
      <c r="QTU24" s="426"/>
      <c r="QTW24" s="565"/>
      <c r="QTY24" s="426"/>
      <c r="QUA24" s="565"/>
      <c r="QUC24" s="426"/>
      <c r="QUE24" s="565"/>
      <c r="QUG24" s="426"/>
      <c r="QUI24" s="565"/>
      <c r="QUK24" s="426"/>
      <c r="QUM24" s="565"/>
      <c r="QUO24" s="426"/>
      <c r="QUQ24" s="565"/>
      <c r="QUS24" s="426"/>
      <c r="QUU24" s="565"/>
      <c r="QUW24" s="426"/>
      <c r="QUY24" s="565"/>
      <c r="QVA24" s="426"/>
      <c r="QVC24" s="565"/>
      <c r="QVE24" s="426"/>
      <c r="QVG24" s="565"/>
      <c r="QVI24" s="426"/>
      <c r="QVK24" s="565"/>
      <c r="QVM24" s="426"/>
      <c r="QVO24" s="565"/>
      <c r="QVQ24" s="426"/>
      <c r="QVS24" s="565"/>
      <c r="QVU24" s="426"/>
      <c r="QVW24" s="565"/>
      <c r="QVY24" s="426"/>
      <c r="QWA24" s="565"/>
      <c r="QWC24" s="426"/>
      <c r="QWE24" s="565"/>
      <c r="QWG24" s="426"/>
      <c r="QWI24" s="565"/>
      <c r="QWK24" s="426"/>
      <c r="QWM24" s="565"/>
      <c r="QWO24" s="426"/>
      <c r="QWQ24" s="565"/>
      <c r="QWS24" s="426"/>
      <c r="QWU24" s="565"/>
      <c r="QWW24" s="426"/>
      <c r="QWY24" s="565"/>
      <c r="QXA24" s="426"/>
      <c r="QXC24" s="565"/>
      <c r="QXE24" s="426"/>
      <c r="QXG24" s="565"/>
      <c r="QXI24" s="426"/>
      <c r="QXK24" s="565"/>
      <c r="QXM24" s="426"/>
      <c r="QXO24" s="565"/>
      <c r="QXQ24" s="426"/>
      <c r="QXS24" s="565"/>
      <c r="QXU24" s="426"/>
      <c r="QXW24" s="565"/>
      <c r="QXY24" s="426"/>
      <c r="QYA24" s="565"/>
      <c r="QYC24" s="426"/>
      <c r="QYE24" s="565"/>
      <c r="QYG24" s="426"/>
      <c r="QYI24" s="565"/>
      <c r="QYK24" s="426"/>
      <c r="QYM24" s="565"/>
      <c r="QYO24" s="426"/>
      <c r="QYQ24" s="565"/>
      <c r="QYS24" s="426"/>
      <c r="QYU24" s="565"/>
      <c r="QYW24" s="426"/>
      <c r="QYY24" s="565"/>
      <c r="QZA24" s="426"/>
      <c r="QZC24" s="565"/>
      <c r="QZE24" s="426"/>
      <c r="QZG24" s="565"/>
      <c r="QZI24" s="426"/>
      <c r="QZK24" s="565"/>
      <c r="QZM24" s="426"/>
      <c r="QZO24" s="565"/>
      <c r="QZQ24" s="426"/>
      <c r="QZS24" s="565"/>
      <c r="QZU24" s="426"/>
      <c r="QZW24" s="565"/>
      <c r="QZY24" s="426"/>
      <c r="RAA24" s="565"/>
      <c r="RAC24" s="426"/>
      <c r="RAE24" s="565"/>
      <c r="RAG24" s="426"/>
      <c r="RAI24" s="565"/>
      <c r="RAK24" s="426"/>
      <c r="RAM24" s="565"/>
      <c r="RAO24" s="426"/>
      <c r="RAQ24" s="565"/>
      <c r="RAS24" s="426"/>
      <c r="RAU24" s="565"/>
      <c r="RAW24" s="426"/>
      <c r="RAY24" s="565"/>
      <c r="RBA24" s="426"/>
      <c r="RBC24" s="565"/>
      <c r="RBE24" s="426"/>
      <c r="RBG24" s="565"/>
      <c r="RBI24" s="426"/>
      <c r="RBK24" s="565"/>
      <c r="RBM24" s="426"/>
      <c r="RBO24" s="565"/>
      <c r="RBQ24" s="426"/>
      <c r="RBS24" s="565"/>
      <c r="RBU24" s="426"/>
      <c r="RBW24" s="565"/>
      <c r="RBY24" s="426"/>
      <c r="RCA24" s="565"/>
      <c r="RCC24" s="426"/>
      <c r="RCE24" s="565"/>
      <c r="RCG24" s="426"/>
      <c r="RCI24" s="565"/>
      <c r="RCK24" s="426"/>
      <c r="RCM24" s="565"/>
      <c r="RCO24" s="426"/>
      <c r="RCQ24" s="565"/>
      <c r="RCS24" s="426"/>
      <c r="RCU24" s="565"/>
      <c r="RCW24" s="426"/>
      <c r="RCY24" s="565"/>
      <c r="RDA24" s="426"/>
      <c r="RDC24" s="565"/>
      <c r="RDE24" s="426"/>
      <c r="RDG24" s="565"/>
      <c r="RDI24" s="426"/>
      <c r="RDK24" s="565"/>
      <c r="RDM24" s="426"/>
      <c r="RDO24" s="565"/>
      <c r="RDQ24" s="426"/>
      <c r="RDS24" s="565"/>
      <c r="RDU24" s="426"/>
      <c r="RDW24" s="565"/>
      <c r="RDY24" s="426"/>
      <c r="REA24" s="565"/>
      <c r="REC24" s="426"/>
      <c r="REE24" s="565"/>
      <c r="REG24" s="426"/>
      <c r="REI24" s="565"/>
      <c r="REK24" s="426"/>
      <c r="REM24" s="565"/>
      <c r="REO24" s="426"/>
      <c r="REQ24" s="565"/>
      <c r="RES24" s="426"/>
      <c r="REU24" s="565"/>
      <c r="REW24" s="426"/>
      <c r="REY24" s="565"/>
      <c r="RFA24" s="426"/>
      <c r="RFC24" s="565"/>
      <c r="RFE24" s="426"/>
      <c r="RFG24" s="565"/>
      <c r="RFI24" s="426"/>
      <c r="RFK24" s="565"/>
      <c r="RFM24" s="426"/>
      <c r="RFO24" s="565"/>
      <c r="RFQ24" s="426"/>
      <c r="RFS24" s="565"/>
      <c r="RFU24" s="426"/>
      <c r="RFW24" s="565"/>
      <c r="RFY24" s="426"/>
      <c r="RGA24" s="565"/>
      <c r="RGC24" s="426"/>
      <c r="RGE24" s="565"/>
      <c r="RGG24" s="426"/>
      <c r="RGI24" s="565"/>
      <c r="RGK24" s="426"/>
      <c r="RGM24" s="565"/>
      <c r="RGO24" s="426"/>
      <c r="RGQ24" s="565"/>
      <c r="RGS24" s="426"/>
      <c r="RGU24" s="565"/>
      <c r="RGW24" s="426"/>
      <c r="RGY24" s="565"/>
      <c r="RHA24" s="426"/>
      <c r="RHC24" s="565"/>
      <c r="RHE24" s="426"/>
      <c r="RHG24" s="565"/>
      <c r="RHI24" s="426"/>
      <c r="RHK24" s="565"/>
      <c r="RHM24" s="426"/>
      <c r="RHO24" s="565"/>
      <c r="RHQ24" s="426"/>
      <c r="RHS24" s="565"/>
      <c r="RHU24" s="426"/>
      <c r="RHW24" s="565"/>
      <c r="RHY24" s="426"/>
      <c r="RIA24" s="565"/>
      <c r="RIC24" s="426"/>
      <c r="RIE24" s="565"/>
      <c r="RIG24" s="426"/>
      <c r="RII24" s="565"/>
      <c r="RIK24" s="426"/>
      <c r="RIM24" s="565"/>
      <c r="RIO24" s="426"/>
      <c r="RIQ24" s="565"/>
      <c r="RIS24" s="426"/>
      <c r="RIU24" s="565"/>
      <c r="RIW24" s="426"/>
      <c r="RIY24" s="565"/>
      <c r="RJA24" s="426"/>
      <c r="RJC24" s="565"/>
      <c r="RJE24" s="426"/>
      <c r="RJG24" s="565"/>
      <c r="RJI24" s="426"/>
      <c r="RJK24" s="565"/>
      <c r="RJM24" s="426"/>
      <c r="RJO24" s="565"/>
      <c r="RJQ24" s="426"/>
      <c r="RJS24" s="565"/>
      <c r="RJU24" s="426"/>
      <c r="RJW24" s="565"/>
      <c r="RJY24" s="426"/>
      <c r="RKA24" s="565"/>
      <c r="RKC24" s="426"/>
      <c r="RKE24" s="565"/>
      <c r="RKG24" s="426"/>
      <c r="RKI24" s="565"/>
      <c r="RKK24" s="426"/>
      <c r="RKM24" s="565"/>
      <c r="RKO24" s="426"/>
      <c r="RKQ24" s="565"/>
      <c r="RKS24" s="426"/>
      <c r="RKU24" s="565"/>
      <c r="RKW24" s="426"/>
      <c r="RKY24" s="565"/>
      <c r="RLA24" s="426"/>
      <c r="RLC24" s="565"/>
      <c r="RLE24" s="426"/>
      <c r="RLG24" s="565"/>
      <c r="RLI24" s="426"/>
      <c r="RLK24" s="565"/>
      <c r="RLM24" s="426"/>
      <c r="RLO24" s="565"/>
      <c r="RLQ24" s="426"/>
      <c r="RLS24" s="565"/>
      <c r="RLU24" s="426"/>
      <c r="RLW24" s="565"/>
      <c r="RLY24" s="426"/>
      <c r="RMA24" s="565"/>
      <c r="RMC24" s="426"/>
      <c r="RME24" s="565"/>
      <c r="RMG24" s="426"/>
      <c r="RMI24" s="565"/>
      <c r="RMK24" s="426"/>
      <c r="RMM24" s="565"/>
      <c r="RMO24" s="426"/>
      <c r="RMQ24" s="565"/>
      <c r="RMS24" s="426"/>
      <c r="RMU24" s="565"/>
      <c r="RMW24" s="426"/>
      <c r="RMY24" s="565"/>
      <c r="RNA24" s="426"/>
      <c r="RNC24" s="565"/>
      <c r="RNE24" s="426"/>
      <c r="RNG24" s="565"/>
      <c r="RNI24" s="426"/>
      <c r="RNK24" s="565"/>
      <c r="RNM24" s="426"/>
      <c r="RNO24" s="565"/>
      <c r="RNQ24" s="426"/>
      <c r="RNS24" s="565"/>
      <c r="RNU24" s="426"/>
      <c r="RNW24" s="565"/>
      <c r="RNY24" s="426"/>
      <c r="ROA24" s="565"/>
      <c r="ROC24" s="426"/>
      <c r="ROE24" s="565"/>
      <c r="ROG24" s="426"/>
      <c r="ROI24" s="565"/>
      <c r="ROK24" s="426"/>
      <c r="ROM24" s="565"/>
      <c r="ROO24" s="426"/>
      <c r="ROQ24" s="565"/>
      <c r="ROS24" s="426"/>
      <c r="ROU24" s="565"/>
      <c r="ROW24" s="426"/>
      <c r="ROY24" s="565"/>
      <c r="RPA24" s="426"/>
      <c r="RPC24" s="565"/>
      <c r="RPE24" s="426"/>
      <c r="RPG24" s="565"/>
      <c r="RPI24" s="426"/>
      <c r="RPK24" s="565"/>
      <c r="RPM24" s="426"/>
      <c r="RPO24" s="565"/>
      <c r="RPQ24" s="426"/>
      <c r="RPS24" s="565"/>
      <c r="RPU24" s="426"/>
      <c r="RPW24" s="565"/>
      <c r="RPY24" s="426"/>
      <c r="RQA24" s="565"/>
      <c r="RQC24" s="426"/>
      <c r="RQE24" s="565"/>
      <c r="RQG24" s="426"/>
      <c r="RQI24" s="565"/>
      <c r="RQK24" s="426"/>
      <c r="RQM24" s="565"/>
      <c r="RQO24" s="426"/>
      <c r="RQQ24" s="565"/>
      <c r="RQS24" s="426"/>
      <c r="RQU24" s="565"/>
      <c r="RQW24" s="426"/>
      <c r="RQY24" s="565"/>
      <c r="RRA24" s="426"/>
      <c r="RRC24" s="565"/>
      <c r="RRE24" s="426"/>
      <c r="RRG24" s="565"/>
      <c r="RRI24" s="426"/>
      <c r="RRK24" s="565"/>
      <c r="RRM24" s="426"/>
      <c r="RRO24" s="565"/>
      <c r="RRQ24" s="426"/>
      <c r="RRS24" s="565"/>
      <c r="RRU24" s="426"/>
      <c r="RRW24" s="565"/>
      <c r="RRY24" s="426"/>
      <c r="RSA24" s="565"/>
      <c r="RSC24" s="426"/>
      <c r="RSE24" s="565"/>
      <c r="RSG24" s="426"/>
      <c r="RSI24" s="565"/>
      <c r="RSK24" s="426"/>
      <c r="RSM24" s="565"/>
      <c r="RSO24" s="426"/>
      <c r="RSQ24" s="565"/>
      <c r="RSS24" s="426"/>
      <c r="RSU24" s="565"/>
      <c r="RSW24" s="426"/>
      <c r="RSY24" s="565"/>
      <c r="RTA24" s="426"/>
      <c r="RTC24" s="565"/>
      <c r="RTE24" s="426"/>
      <c r="RTG24" s="565"/>
      <c r="RTI24" s="426"/>
      <c r="RTK24" s="565"/>
      <c r="RTM24" s="426"/>
      <c r="RTO24" s="565"/>
      <c r="RTQ24" s="426"/>
      <c r="RTS24" s="565"/>
      <c r="RTU24" s="426"/>
      <c r="RTW24" s="565"/>
      <c r="RTY24" s="426"/>
      <c r="RUA24" s="565"/>
      <c r="RUC24" s="426"/>
      <c r="RUE24" s="565"/>
      <c r="RUG24" s="426"/>
      <c r="RUI24" s="565"/>
      <c r="RUK24" s="426"/>
      <c r="RUM24" s="565"/>
      <c r="RUO24" s="426"/>
      <c r="RUQ24" s="565"/>
      <c r="RUS24" s="426"/>
      <c r="RUU24" s="565"/>
      <c r="RUW24" s="426"/>
      <c r="RUY24" s="565"/>
      <c r="RVA24" s="426"/>
      <c r="RVC24" s="565"/>
      <c r="RVE24" s="426"/>
      <c r="RVG24" s="565"/>
      <c r="RVI24" s="426"/>
      <c r="RVK24" s="565"/>
      <c r="RVM24" s="426"/>
      <c r="RVO24" s="565"/>
      <c r="RVQ24" s="426"/>
      <c r="RVS24" s="565"/>
      <c r="RVU24" s="426"/>
      <c r="RVW24" s="565"/>
      <c r="RVY24" s="426"/>
      <c r="RWA24" s="565"/>
      <c r="RWC24" s="426"/>
      <c r="RWE24" s="565"/>
      <c r="RWG24" s="426"/>
      <c r="RWI24" s="565"/>
      <c r="RWK24" s="426"/>
      <c r="RWM24" s="565"/>
      <c r="RWO24" s="426"/>
      <c r="RWQ24" s="565"/>
      <c r="RWS24" s="426"/>
      <c r="RWU24" s="565"/>
      <c r="RWW24" s="426"/>
      <c r="RWY24" s="565"/>
      <c r="RXA24" s="426"/>
      <c r="RXC24" s="565"/>
      <c r="RXE24" s="426"/>
      <c r="RXG24" s="565"/>
      <c r="RXI24" s="426"/>
      <c r="RXK24" s="565"/>
      <c r="RXM24" s="426"/>
      <c r="RXO24" s="565"/>
      <c r="RXQ24" s="426"/>
      <c r="RXS24" s="565"/>
      <c r="RXU24" s="426"/>
      <c r="RXW24" s="565"/>
      <c r="RXY24" s="426"/>
      <c r="RYA24" s="565"/>
      <c r="RYC24" s="426"/>
      <c r="RYE24" s="565"/>
      <c r="RYG24" s="426"/>
      <c r="RYI24" s="565"/>
      <c r="RYK24" s="426"/>
      <c r="RYM24" s="565"/>
      <c r="RYO24" s="426"/>
      <c r="RYQ24" s="565"/>
      <c r="RYS24" s="426"/>
      <c r="RYU24" s="565"/>
      <c r="RYW24" s="426"/>
      <c r="RYY24" s="565"/>
      <c r="RZA24" s="426"/>
      <c r="RZC24" s="565"/>
      <c r="RZE24" s="426"/>
      <c r="RZG24" s="565"/>
      <c r="RZI24" s="426"/>
      <c r="RZK24" s="565"/>
      <c r="RZM24" s="426"/>
      <c r="RZO24" s="565"/>
      <c r="RZQ24" s="426"/>
      <c r="RZS24" s="565"/>
      <c r="RZU24" s="426"/>
      <c r="RZW24" s="565"/>
      <c r="RZY24" s="426"/>
      <c r="SAA24" s="565"/>
      <c r="SAC24" s="426"/>
      <c r="SAE24" s="565"/>
      <c r="SAG24" s="426"/>
      <c r="SAI24" s="565"/>
      <c r="SAK24" s="426"/>
      <c r="SAM24" s="565"/>
      <c r="SAO24" s="426"/>
      <c r="SAQ24" s="565"/>
      <c r="SAS24" s="426"/>
      <c r="SAU24" s="565"/>
      <c r="SAW24" s="426"/>
      <c r="SAY24" s="565"/>
      <c r="SBA24" s="426"/>
      <c r="SBC24" s="565"/>
      <c r="SBE24" s="426"/>
      <c r="SBG24" s="565"/>
      <c r="SBI24" s="426"/>
      <c r="SBK24" s="565"/>
      <c r="SBM24" s="426"/>
      <c r="SBO24" s="565"/>
      <c r="SBQ24" s="426"/>
      <c r="SBS24" s="565"/>
      <c r="SBU24" s="426"/>
      <c r="SBW24" s="565"/>
      <c r="SBY24" s="426"/>
      <c r="SCA24" s="565"/>
      <c r="SCC24" s="426"/>
      <c r="SCE24" s="565"/>
      <c r="SCG24" s="426"/>
      <c r="SCI24" s="565"/>
      <c r="SCK24" s="426"/>
      <c r="SCM24" s="565"/>
      <c r="SCO24" s="426"/>
      <c r="SCQ24" s="565"/>
      <c r="SCS24" s="426"/>
      <c r="SCU24" s="565"/>
      <c r="SCW24" s="426"/>
      <c r="SCY24" s="565"/>
      <c r="SDA24" s="426"/>
      <c r="SDC24" s="565"/>
      <c r="SDE24" s="426"/>
      <c r="SDG24" s="565"/>
      <c r="SDI24" s="426"/>
      <c r="SDK24" s="565"/>
      <c r="SDM24" s="426"/>
      <c r="SDO24" s="565"/>
      <c r="SDQ24" s="426"/>
      <c r="SDS24" s="565"/>
      <c r="SDU24" s="426"/>
      <c r="SDW24" s="565"/>
      <c r="SDY24" s="426"/>
      <c r="SEA24" s="565"/>
      <c r="SEC24" s="426"/>
      <c r="SEE24" s="565"/>
      <c r="SEG24" s="426"/>
      <c r="SEI24" s="565"/>
      <c r="SEK24" s="426"/>
      <c r="SEM24" s="565"/>
      <c r="SEO24" s="426"/>
      <c r="SEQ24" s="565"/>
      <c r="SES24" s="426"/>
      <c r="SEU24" s="565"/>
      <c r="SEW24" s="426"/>
      <c r="SEY24" s="565"/>
      <c r="SFA24" s="426"/>
      <c r="SFC24" s="565"/>
      <c r="SFE24" s="426"/>
      <c r="SFG24" s="565"/>
      <c r="SFI24" s="426"/>
      <c r="SFK24" s="565"/>
      <c r="SFM24" s="426"/>
      <c r="SFO24" s="565"/>
      <c r="SFQ24" s="426"/>
      <c r="SFS24" s="565"/>
      <c r="SFU24" s="426"/>
      <c r="SFW24" s="565"/>
      <c r="SFY24" s="426"/>
      <c r="SGA24" s="565"/>
      <c r="SGC24" s="426"/>
      <c r="SGE24" s="565"/>
      <c r="SGG24" s="426"/>
      <c r="SGI24" s="565"/>
      <c r="SGK24" s="426"/>
      <c r="SGM24" s="565"/>
      <c r="SGO24" s="426"/>
      <c r="SGQ24" s="565"/>
      <c r="SGS24" s="426"/>
      <c r="SGU24" s="565"/>
      <c r="SGW24" s="426"/>
      <c r="SGY24" s="565"/>
      <c r="SHA24" s="426"/>
      <c r="SHC24" s="565"/>
      <c r="SHE24" s="426"/>
      <c r="SHG24" s="565"/>
      <c r="SHI24" s="426"/>
      <c r="SHK24" s="565"/>
      <c r="SHM24" s="426"/>
      <c r="SHO24" s="565"/>
      <c r="SHQ24" s="426"/>
      <c r="SHS24" s="565"/>
      <c r="SHU24" s="426"/>
      <c r="SHW24" s="565"/>
      <c r="SHY24" s="426"/>
      <c r="SIA24" s="565"/>
      <c r="SIC24" s="426"/>
      <c r="SIE24" s="565"/>
      <c r="SIG24" s="426"/>
      <c r="SII24" s="565"/>
      <c r="SIK24" s="426"/>
      <c r="SIM24" s="565"/>
      <c r="SIO24" s="426"/>
      <c r="SIQ24" s="565"/>
      <c r="SIS24" s="426"/>
      <c r="SIU24" s="565"/>
      <c r="SIW24" s="426"/>
      <c r="SIY24" s="565"/>
      <c r="SJA24" s="426"/>
      <c r="SJC24" s="565"/>
      <c r="SJE24" s="426"/>
      <c r="SJG24" s="565"/>
      <c r="SJI24" s="426"/>
      <c r="SJK24" s="565"/>
      <c r="SJM24" s="426"/>
      <c r="SJO24" s="565"/>
      <c r="SJQ24" s="426"/>
      <c r="SJS24" s="565"/>
      <c r="SJU24" s="426"/>
      <c r="SJW24" s="565"/>
      <c r="SJY24" s="426"/>
      <c r="SKA24" s="565"/>
      <c r="SKC24" s="426"/>
      <c r="SKE24" s="565"/>
      <c r="SKG24" s="426"/>
      <c r="SKI24" s="565"/>
      <c r="SKK24" s="426"/>
      <c r="SKM24" s="565"/>
      <c r="SKO24" s="426"/>
      <c r="SKQ24" s="565"/>
      <c r="SKS24" s="426"/>
      <c r="SKU24" s="565"/>
      <c r="SKW24" s="426"/>
      <c r="SKY24" s="565"/>
      <c r="SLA24" s="426"/>
      <c r="SLC24" s="565"/>
      <c r="SLE24" s="426"/>
      <c r="SLG24" s="565"/>
      <c r="SLI24" s="426"/>
      <c r="SLK24" s="565"/>
      <c r="SLM24" s="426"/>
      <c r="SLO24" s="565"/>
      <c r="SLQ24" s="426"/>
      <c r="SLS24" s="565"/>
      <c r="SLU24" s="426"/>
      <c r="SLW24" s="565"/>
      <c r="SLY24" s="426"/>
      <c r="SMA24" s="565"/>
      <c r="SMC24" s="426"/>
      <c r="SME24" s="565"/>
      <c r="SMG24" s="426"/>
      <c r="SMI24" s="565"/>
      <c r="SMK24" s="426"/>
      <c r="SMM24" s="565"/>
      <c r="SMO24" s="426"/>
      <c r="SMQ24" s="565"/>
      <c r="SMS24" s="426"/>
      <c r="SMU24" s="565"/>
      <c r="SMW24" s="426"/>
      <c r="SMY24" s="565"/>
      <c r="SNA24" s="426"/>
      <c r="SNC24" s="565"/>
      <c r="SNE24" s="426"/>
      <c r="SNG24" s="565"/>
      <c r="SNI24" s="426"/>
      <c r="SNK24" s="565"/>
      <c r="SNM24" s="426"/>
      <c r="SNO24" s="565"/>
      <c r="SNQ24" s="426"/>
      <c r="SNS24" s="565"/>
      <c r="SNU24" s="426"/>
      <c r="SNW24" s="565"/>
      <c r="SNY24" s="426"/>
      <c r="SOA24" s="565"/>
      <c r="SOC24" s="426"/>
      <c r="SOE24" s="565"/>
      <c r="SOG24" s="426"/>
      <c r="SOI24" s="565"/>
      <c r="SOK24" s="426"/>
      <c r="SOM24" s="565"/>
      <c r="SOO24" s="426"/>
      <c r="SOQ24" s="565"/>
      <c r="SOS24" s="426"/>
      <c r="SOU24" s="565"/>
      <c r="SOW24" s="426"/>
      <c r="SOY24" s="565"/>
      <c r="SPA24" s="426"/>
      <c r="SPC24" s="565"/>
      <c r="SPE24" s="426"/>
      <c r="SPG24" s="565"/>
      <c r="SPI24" s="426"/>
      <c r="SPK24" s="565"/>
      <c r="SPM24" s="426"/>
      <c r="SPO24" s="565"/>
      <c r="SPQ24" s="426"/>
      <c r="SPS24" s="565"/>
      <c r="SPU24" s="426"/>
      <c r="SPW24" s="565"/>
      <c r="SPY24" s="426"/>
      <c r="SQA24" s="565"/>
      <c r="SQC24" s="426"/>
      <c r="SQE24" s="565"/>
      <c r="SQG24" s="426"/>
      <c r="SQI24" s="565"/>
      <c r="SQK24" s="426"/>
      <c r="SQM24" s="565"/>
      <c r="SQO24" s="426"/>
      <c r="SQQ24" s="565"/>
      <c r="SQS24" s="426"/>
      <c r="SQU24" s="565"/>
      <c r="SQW24" s="426"/>
      <c r="SQY24" s="565"/>
      <c r="SRA24" s="426"/>
      <c r="SRC24" s="565"/>
      <c r="SRE24" s="426"/>
      <c r="SRG24" s="565"/>
      <c r="SRI24" s="426"/>
      <c r="SRK24" s="565"/>
      <c r="SRM24" s="426"/>
      <c r="SRO24" s="565"/>
      <c r="SRQ24" s="426"/>
      <c r="SRS24" s="565"/>
      <c r="SRU24" s="426"/>
      <c r="SRW24" s="565"/>
      <c r="SRY24" s="426"/>
      <c r="SSA24" s="565"/>
      <c r="SSC24" s="426"/>
      <c r="SSE24" s="565"/>
      <c r="SSG24" s="426"/>
      <c r="SSI24" s="565"/>
      <c r="SSK24" s="426"/>
      <c r="SSM24" s="565"/>
      <c r="SSO24" s="426"/>
      <c r="SSQ24" s="565"/>
      <c r="SSS24" s="426"/>
      <c r="SSU24" s="565"/>
      <c r="SSW24" s="426"/>
      <c r="SSY24" s="565"/>
      <c r="STA24" s="426"/>
      <c r="STC24" s="565"/>
      <c r="STE24" s="426"/>
      <c r="STG24" s="565"/>
      <c r="STI24" s="426"/>
      <c r="STK24" s="565"/>
      <c r="STM24" s="426"/>
      <c r="STO24" s="565"/>
      <c r="STQ24" s="426"/>
      <c r="STS24" s="565"/>
      <c r="STU24" s="426"/>
      <c r="STW24" s="565"/>
      <c r="STY24" s="426"/>
      <c r="SUA24" s="565"/>
      <c r="SUC24" s="426"/>
      <c r="SUE24" s="565"/>
      <c r="SUG24" s="426"/>
      <c r="SUI24" s="565"/>
      <c r="SUK24" s="426"/>
      <c r="SUM24" s="565"/>
      <c r="SUO24" s="426"/>
      <c r="SUQ24" s="565"/>
      <c r="SUS24" s="426"/>
      <c r="SUU24" s="565"/>
      <c r="SUW24" s="426"/>
      <c r="SUY24" s="565"/>
      <c r="SVA24" s="426"/>
      <c r="SVC24" s="565"/>
      <c r="SVE24" s="426"/>
      <c r="SVG24" s="565"/>
      <c r="SVI24" s="426"/>
      <c r="SVK24" s="565"/>
      <c r="SVM24" s="426"/>
      <c r="SVO24" s="565"/>
      <c r="SVQ24" s="426"/>
      <c r="SVS24" s="565"/>
      <c r="SVU24" s="426"/>
      <c r="SVW24" s="565"/>
      <c r="SVY24" s="426"/>
      <c r="SWA24" s="565"/>
      <c r="SWC24" s="426"/>
      <c r="SWE24" s="565"/>
      <c r="SWG24" s="426"/>
      <c r="SWI24" s="565"/>
      <c r="SWK24" s="426"/>
      <c r="SWM24" s="565"/>
      <c r="SWO24" s="426"/>
      <c r="SWQ24" s="565"/>
      <c r="SWS24" s="426"/>
      <c r="SWU24" s="565"/>
      <c r="SWW24" s="426"/>
      <c r="SWY24" s="565"/>
      <c r="SXA24" s="426"/>
      <c r="SXC24" s="565"/>
      <c r="SXE24" s="426"/>
      <c r="SXG24" s="565"/>
      <c r="SXI24" s="426"/>
      <c r="SXK24" s="565"/>
      <c r="SXM24" s="426"/>
      <c r="SXO24" s="565"/>
      <c r="SXQ24" s="426"/>
      <c r="SXS24" s="565"/>
      <c r="SXU24" s="426"/>
      <c r="SXW24" s="565"/>
      <c r="SXY24" s="426"/>
      <c r="SYA24" s="565"/>
      <c r="SYC24" s="426"/>
      <c r="SYE24" s="565"/>
      <c r="SYG24" s="426"/>
      <c r="SYI24" s="565"/>
      <c r="SYK24" s="426"/>
      <c r="SYM24" s="565"/>
      <c r="SYO24" s="426"/>
      <c r="SYQ24" s="565"/>
      <c r="SYS24" s="426"/>
      <c r="SYU24" s="565"/>
      <c r="SYW24" s="426"/>
      <c r="SYY24" s="565"/>
      <c r="SZA24" s="426"/>
      <c r="SZC24" s="565"/>
      <c r="SZE24" s="426"/>
      <c r="SZG24" s="565"/>
      <c r="SZI24" s="426"/>
      <c r="SZK24" s="565"/>
      <c r="SZM24" s="426"/>
      <c r="SZO24" s="565"/>
      <c r="SZQ24" s="426"/>
      <c r="SZS24" s="565"/>
      <c r="SZU24" s="426"/>
      <c r="SZW24" s="565"/>
      <c r="SZY24" s="426"/>
      <c r="TAA24" s="565"/>
      <c r="TAC24" s="426"/>
      <c r="TAE24" s="565"/>
      <c r="TAG24" s="426"/>
      <c r="TAI24" s="565"/>
      <c r="TAK24" s="426"/>
      <c r="TAM24" s="565"/>
      <c r="TAO24" s="426"/>
      <c r="TAQ24" s="565"/>
      <c r="TAS24" s="426"/>
      <c r="TAU24" s="565"/>
      <c r="TAW24" s="426"/>
      <c r="TAY24" s="565"/>
      <c r="TBA24" s="426"/>
      <c r="TBC24" s="565"/>
      <c r="TBE24" s="426"/>
      <c r="TBG24" s="565"/>
      <c r="TBI24" s="426"/>
      <c r="TBK24" s="565"/>
      <c r="TBM24" s="426"/>
      <c r="TBO24" s="565"/>
      <c r="TBQ24" s="426"/>
      <c r="TBS24" s="565"/>
      <c r="TBU24" s="426"/>
      <c r="TBW24" s="565"/>
      <c r="TBY24" s="426"/>
      <c r="TCA24" s="565"/>
      <c r="TCC24" s="426"/>
      <c r="TCE24" s="565"/>
      <c r="TCG24" s="426"/>
      <c r="TCI24" s="565"/>
      <c r="TCK24" s="426"/>
      <c r="TCM24" s="565"/>
      <c r="TCO24" s="426"/>
      <c r="TCQ24" s="565"/>
      <c r="TCS24" s="426"/>
      <c r="TCU24" s="565"/>
      <c r="TCW24" s="426"/>
      <c r="TCY24" s="565"/>
      <c r="TDA24" s="426"/>
      <c r="TDC24" s="565"/>
      <c r="TDE24" s="426"/>
      <c r="TDG24" s="565"/>
      <c r="TDI24" s="426"/>
      <c r="TDK24" s="565"/>
      <c r="TDM24" s="426"/>
      <c r="TDO24" s="565"/>
      <c r="TDQ24" s="426"/>
      <c r="TDS24" s="565"/>
      <c r="TDU24" s="426"/>
      <c r="TDW24" s="565"/>
      <c r="TDY24" s="426"/>
      <c r="TEA24" s="565"/>
      <c r="TEC24" s="426"/>
      <c r="TEE24" s="565"/>
      <c r="TEG24" s="426"/>
      <c r="TEI24" s="565"/>
      <c r="TEK24" s="426"/>
      <c r="TEM24" s="565"/>
      <c r="TEO24" s="426"/>
      <c r="TEQ24" s="565"/>
      <c r="TES24" s="426"/>
      <c r="TEU24" s="565"/>
      <c r="TEW24" s="426"/>
      <c r="TEY24" s="565"/>
      <c r="TFA24" s="426"/>
      <c r="TFC24" s="565"/>
      <c r="TFE24" s="426"/>
      <c r="TFG24" s="565"/>
      <c r="TFI24" s="426"/>
      <c r="TFK24" s="565"/>
      <c r="TFM24" s="426"/>
      <c r="TFO24" s="565"/>
      <c r="TFQ24" s="426"/>
      <c r="TFS24" s="565"/>
      <c r="TFU24" s="426"/>
      <c r="TFW24" s="565"/>
      <c r="TFY24" s="426"/>
      <c r="TGA24" s="565"/>
      <c r="TGC24" s="426"/>
      <c r="TGE24" s="565"/>
      <c r="TGG24" s="426"/>
      <c r="TGI24" s="565"/>
      <c r="TGK24" s="426"/>
      <c r="TGM24" s="565"/>
      <c r="TGO24" s="426"/>
      <c r="TGQ24" s="565"/>
      <c r="TGS24" s="426"/>
      <c r="TGU24" s="565"/>
      <c r="TGW24" s="426"/>
      <c r="TGY24" s="565"/>
      <c r="THA24" s="426"/>
      <c r="THC24" s="565"/>
      <c r="THE24" s="426"/>
      <c r="THG24" s="565"/>
      <c r="THI24" s="426"/>
      <c r="THK24" s="565"/>
      <c r="THM24" s="426"/>
      <c r="THO24" s="565"/>
      <c r="THQ24" s="426"/>
      <c r="THS24" s="565"/>
      <c r="THU24" s="426"/>
      <c r="THW24" s="565"/>
      <c r="THY24" s="426"/>
      <c r="TIA24" s="565"/>
      <c r="TIC24" s="426"/>
      <c r="TIE24" s="565"/>
      <c r="TIG24" s="426"/>
      <c r="TII24" s="565"/>
      <c r="TIK24" s="426"/>
      <c r="TIM24" s="565"/>
      <c r="TIO24" s="426"/>
      <c r="TIQ24" s="565"/>
      <c r="TIS24" s="426"/>
      <c r="TIU24" s="565"/>
      <c r="TIW24" s="426"/>
      <c r="TIY24" s="565"/>
      <c r="TJA24" s="426"/>
      <c r="TJC24" s="565"/>
      <c r="TJE24" s="426"/>
      <c r="TJG24" s="565"/>
      <c r="TJI24" s="426"/>
      <c r="TJK24" s="565"/>
      <c r="TJM24" s="426"/>
      <c r="TJO24" s="565"/>
      <c r="TJQ24" s="426"/>
      <c r="TJS24" s="565"/>
      <c r="TJU24" s="426"/>
      <c r="TJW24" s="565"/>
      <c r="TJY24" s="426"/>
      <c r="TKA24" s="565"/>
      <c r="TKC24" s="426"/>
      <c r="TKE24" s="565"/>
      <c r="TKG24" s="426"/>
      <c r="TKI24" s="565"/>
      <c r="TKK24" s="426"/>
      <c r="TKM24" s="565"/>
      <c r="TKO24" s="426"/>
      <c r="TKQ24" s="565"/>
      <c r="TKS24" s="426"/>
      <c r="TKU24" s="565"/>
      <c r="TKW24" s="426"/>
      <c r="TKY24" s="565"/>
      <c r="TLA24" s="426"/>
      <c r="TLC24" s="565"/>
      <c r="TLE24" s="426"/>
      <c r="TLG24" s="565"/>
      <c r="TLI24" s="426"/>
      <c r="TLK24" s="565"/>
      <c r="TLM24" s="426"/>
      <c r="TLO24" s="565"/>
      <c r="TLQ24" s="426"/>
      <c r="TLS24" s="565"/>
      <c r="TLU24" s="426"/>
      <c r="TLW24" s="565"/>
      <c r="TLY24" s="426"/>
      <c r="TMA24" s="565"/>
      <c r="TMC24" s="426"/>
      <c r="TME24" s="565"/>
      <c r="TMG24" s="426"/>
      <c r="TMI24" s="565"/>
      <c r="TMK24" s="426"/>
      <c r="TMM24" s="565"/>
      <c r="TMO24" s="426"/>
      <c r="TMQ24" s="565"/>
      <c r="TMS24" s="426"/>
      <c r="TMU24" s="565"/>
      <c r="TMW24" s="426"/>
      <c r="TMY24" s="565"/>
      <c r="TNA24" s="426"/>
      <c r="TNC24" s="565"/>
      <c r="TNE24" s="426"/>
      <c r="TNG24" s="565"/>
      <c r="TNI24" s="426"/>
      <c r="TNK24" s="565"/>
      <c r="TNM24" s="426"/>
      <c r="TNO24" s="565"/>
      <c r="TNQ24" s="426"/>
      <c r="TNS24" s="565"/>
      <c r="TNU24" s="426"/>
      <c r="TNW24" s="565"/>
      <c r="TNY24" s="426"/>
      <c r="TOA24" s="565"/>
      <c r="TOC24" s="426"/>
      <c r="TOE24" s="565"/>
      <c r="TOG24" s="426"/>
      <c r="TOI24" s="565"/>
      <c r="TOK24" s="426"/>
      <c r="TOM24" s="565"/>
      <c r="TOO24" s="426"/>
      <c r="TOQ24" s="565"/>
      <c r="TOS24" s="426"/>
      <c r="TOU24" s="565"/>
      <c r="TOW24" s="426"/>
      <c r="TOY24" s="565"/>
      <c r="TPA24" s="426"/>
      <c r="TPC24" s="565"/>
      <c r="TPE24" s="426"/>
      <c r="TPG24" s="565"/>
      <c r="TPI24" s="426"/>
      <c r="TPK24" s="565"/>
      <c r="TPM24" s="426"/>
      <c r="TPO24" s="565"/>
      <c r="TPQ24" s="426"/>
      <c r="TPS24" s="565"/>
      <c r="TPU24" s="426"/>
      <c r="TPW24" s="565"/>
      <c r="TPY24" s="426"/>
      <c r="TQA24" s="565"/>
      <c r="TQC24" s="426"/>
      <c r="TQE24" s="565"/>
      <c r="TQG24" s="426"/>
      <c r="TQI24" s="565"/>
      <c r="TQK24" s="426"/>
      <c r="TQM24" s="565"/>
      <c r="TQO24" s="426"/>
      <c r="TQQ24" s="565"/>
      <c r="TQS24" s="426"/>
      <c r="TQU24" s="565"/>
      <c r="TQW24" s="426"/>
      <c r="TQY24" s="565"/>
      <c r="TRA24" s="426"/>
      <c r="TRC24" s="565"/>
      <c r="TRE24" s="426"/>
      <c r="TRG24" s="565"/>
      <c r="TRI24" s="426"/>
      <c r="TRK24" s="565"/>
      <c r="TRM24" s="426"/>
      <c r="TRO24" s="565"/>
      <c r="TRQ24" s="426"/>
      <c r="TRS24" s="565"/>
      <c r="TRU24" s="426"/>
      <c r="TRW24" s="565"/>
      <c r="TRY24" s="426"/>
      <c r="TSA24" s="565"/>
      <c r="TSC24" s="426"/>
      <c r="TSE24" s="565"/>
      <c r="TSG24" s="426"/>
      <c r="TSI24" s="565"/>
      <c r="TSK24" s="426"/>
      <c r="TSM24" s="565"/>
      <c r="TSO24" s="426"/>
      <c r="TSQ24" s="565"/>
      <c r="TSS24" s="426"/>
      <c r="TSU24" s="565"/>
      <c r="TSW24" s="426"/>
      <c r="TSY24" s="565"/>
      <c r="TTA24" s="426"/>
      <c r="TTC24" s="565"/>
      <c r="TTE24" s="426"/>
      <c r="TTG24" s="565"/>
      <c r="TTI24" s="426"/>
      <c r="TTK24" s="565"/>
      <c r="TTM24" s="426"/>
      <c r="TTO24" s="565"/>
      <c r="TTQ24" s="426"/>
      <c r="TTS24" s="565"/>
      <c r="TTU24" s="426"/>
      <c r="TTW24" s="565"/>
      <c r="TTY24" s="426"/>
      <c r="TUA24" s="565"/>
      <c r="TUC24" s="426"/>
      <c r="TUE24" s="565"/>
      <c r="TUG24" s="426"/>
      <c r="TUI24" s="565"/>
      <c r="TUK24" s="426"/>
      <c r="TUM24" s="565"/>
      <c r="TUO24" s="426"/>
      <c r="TUQ24" s="565"/>
      <c r="TUS24" s="426"/>
      <c r="TUU24" s="565"/>
      <c r="TUW24" s="426"/>
      <c r="TUY24" s="565"/>
      <c r="TVA24" s="426"/>
      <c r="TVC24" s="565"/>
      <c r="TVE24" s="426"/>
      <c r="TVG24" s="565"/>
      <c r="TVI24" s="426"/>
      <c r="TVK24" s="565"/>
      <c r="TVM24" s="426"/>
      <c r="TVO24" s="565"/>
      <c r="TVQ24" s="426"/>
      <c r="TVS24" s="565"/>
      <c r="TVU24" s="426"/>
      <c r="TVW24" s="565"/>
      <c r="TVY24" s="426"/>
      <c r="TWA24" s="565"/>
      <c r="TWC24" s="426"/>
      <c r="TWE24" s="565"/>
      <c r="TWG24" s="426"/>
      <c r="TWI24" s="565"/>
      <c r="TWK24" s="426"/>
      <c r="TWM24" s="565"/>
      <c r="TWO24" s="426"/>
      <c r="TWQ24" s="565"/>
      <c r="TWS24" s="426"/>
      <c r="TWU24" s="565"/>
      <c r="TWW24" s="426"/>
      <c r="TWY24" s="565"/>
      <c r="TXA24" s="426"/>
      <c r="TXC24" s="565"/>
      <c r="TXE24" s="426"/>
      <c r="TXG24" s="565"/>
      <c r="TXI24" s="426"/>
      <c r="TXK24" s="565"/>
      <c r="TXM24" s="426"/>
      <c r="TXO24" s="565"/>
      <c r="TXQ24" s="426"/>
      <c r="TXS24" s="565"/>
      <c r="TXU24" s="426"/>
      <c r="TXW24" s="565"/>
      <c r="TXY24" s="426"/>
      <c r="TYA24" s="565"/>
      <c r="TYC24" s="426"/>
      <c r="TYE24" s="565"/>
      <c r="TYG24" s="426"/>
      <c r="TYI24" s="565"/>
      <c r="TYK24" s="426"/>
      <c r="TYM24" s="565"/>
      <c r="TYO24" s="426"/>
      <c r="TYQ24" s="565"/>
      <c r="TYS24" s="426"/>
      <c r="TYU24" s="565"/>
      <c r="TYW24" s="426"/>
      <c r="TYY24" s="565"/>
      <c r="TZA24" s="426"/>
      <c r="TZC24" s="565"/>
      <c r="TZE24" s="426"/>
      <c r="TZG24" s="565"/>
      <c r="TZI24" s="426"/>
      <c r="TZK24" s="565"/>
      <c r="TZM24" s="426"/>
      <c r="TZO24" s="565"/>
      <c r="TZQ24" s="426"/>
      <c r="TZS24" s="565"/>
      <c r="TZU24" s="426"/>
      <c r="TZW24" s="565"/>
      <c r="TZY24" s="426"/>
      <c r="UAA24" s="565"/>
      <c r="UAC24" s="426"/>
      <c r="UAE24" s="565"/>
      <c r="UAG24" s="426"/>
      <c r="UAI24" s="565"/>
      <c r="UAK24" s="426"/>
      <c r="UAM24" s="565"/>
      <c r="UAO24" s="426"/>
      <c r="UAQ24" s="565"/>
      <c r="UAS24" s="426"/>
      <c r="UAU24" s="565"/>
      <c r="UAW24" s="426"/>
      <c r="UAY24" s="565"/>
      <c r="UBA24" s="426"/>
      <c r="UBC24" s="565"/>
      <c r="UBE24" s="426"/>
      <c r="UBG24" s="565"/>
      <c r="UBI24" s="426"/>
      <c r="UBK24" s="565"/>
      <c r="UBM24" s="426"/>
      <c r="UBO24" s="565"/>
      <c r="UBQ24" s="426"/>
      <c r="UBS24" s="565"/>
      <c r="UBU24" s="426"/>
      <c r="UBW24" s="565"/>
      <c r="UBY24" s="426"/>
      <c r="UCA24" s="565"/>
      <c r="UCC24" s="426"/>
      <c r="UCE24" s="565"/>
      <c r="UCG24" s="426"/>
      <c r="UCI24" s="565"/>
      <c r="UCK24" s="426"/>
      <c r="UCM24" s="565"/>
      <c r="UCO24" s="426"/>
      <c r="UCQ24" s="565"/>
      <c r="UCS24" s="426"/>
      <c r="UCU24" s="565"/>
      <c r="UCW24" s="426"/>
      <c r="UCY24" s="565"/>
      <c r="UDA24" s="426"/>
      <c r="UDC24" s="565"/>
      <c r="UDE24" s="426"/>
      <c r="UDG24" s="565"/>
      <c r="UDI24" s="426"/>
      <c r="UDK24" s="565"/>
      <c r="UDM24" s="426"/>
      <c r="UDO24" s="565"/>
      <c r="UDQ24" s="426"/>
      <c r="UDS24" s="565"/>
      <c r="UDU24" s="426"/>
      <c r="UDW24" s="565"/>
      <c r="UDY24" s="426"/>
      <c r="UEA24" s="565"/>
      <c r="UEC24" s="426"/>
      <c r="UEE24" s="565"/>
      <c r="UEG24" s="426"/>
      <c r="UEI24" s="565"/>
      <c r="UEK24" s="426"/>
      <c r="UEM24" s="565"/>
      <c r="UEO24" s="426"/>
      <c r="UEQ24" s="565"/>
      <c r="UES24" s="426"/>
      <c r="UEU24" s="565"/>
      <c r="UEW24" s="426"/>
      <c r="UEY24" s="565"/>
      <c r="UFA24" s="426"/>
      <c r="UFC24" s="565"/>
      <c r="UFE24" s="426"/>
      <c r="UFG24" s="565"/>
      <c r="UFI24" s="426"/>
      <c r="UFK24" s="565"/>
      <c r="UFM24" s="426"/>
      <c r="UFO24" s="565"/>
      <c r="UFQ24" s="426"/>
      <c r="UFS24" s="565"/>
      <c r="UFU24" s="426"/>
      <c r="UFW24" s="565"/>
      <c r="UFY24" s="426"/>
      <c r="UGA24" s="565"/>
      <c r="UGC24" s="426"/>
      <c r="UGE24" s="565"/>
      <c r="UGG24" s="426"/>
      <c r="UGI24" s="565"/>
      <c r="UGK24" s="426"/>
      <c r="UGM24" s="565"/>
      <c r="UGO24" s="426"/>
      <c r="UGQ24" s="565"/>
      <c r="UGS24" s="426"/>
      <c r="UGU24" s="565"/>
      <c r="UGW24" s="426"/>
      <c r="UGY24" s="565"/>
      <c r="UHA24" s="426"/>
      <c r="UHC24" s="565"/>
      <c r="UHE24" s="426"/>
      <c r="UHG24" s="565"/>
      <c r="UHI24" s="426"/>
      <c r="UHK24" s="565"/>
      <c r="UHM24" s="426"/>
      <c r="UHO24" s="565"/>
      <c r="UHQ24" s="426"/>
      <c r="UHS24" s="565"/>
      <c r="UHU24" s="426"/>
      <c r="UHW24" s="565"/>
      <c r="UHY24" s="426"/>
      <c r="UIA24" s="565"/>
      <c r="UIC24" s="426"/>
      <c r="UIE24" s="565"/>
      <c r="UIG24" s="426"/>
      <c r="UII24" s="565"/>
      <c r="UIK24" s="426"/>
      <c r="UIM24" s="565"/>
      <c r="UIO24" s="426"/>
      <c r="UIQ24" s="565"/>
      <c r="UIS24" s="426"/>
      <c r="UIU24" s="565"/>
      <c r="UIW24" s="426"/>
      <c r="UIY24" s="565"/>
      <c r="UJA24" s="426"/>
      <c r="UJC24" s="565"/>
      <c r="UJE24" s="426"/>
      <c r="UJG24" s="565"/>
      <c r="UJI24" s="426"/>
      <c r="UJK24" s="565"/>
      <c r="UJM24" s="426"/>
      <c r="UJO24" s="565"/>
      <c r="UJQ24" s="426"/>
      <c r="UJS24" s="565"/>
      <c r="UJU24" s="426"/>
      <c r="UJW24" s="565"/>
      <c r="UJY24" s="426"/>
      <c r="UKA24" s="565"/>
      <c r="UKC24" s="426"/>
      <c r="UKE24" s="565"/>
      <c r="UKG24" s="426"/>
      <c r="UKI24" s="565"/>
      <c r="UKK24" s="426"/>
      <c r="UKM24" s="565"/>
      <c r="UKO24" s="426"/>
      <c r="UKQ24" s="565"/>
      <c r="UKS24" s="426"/>
      <c r="UKU24" s="565"/>
      <c r="UKW24" s="426"/>
      <c r="UKY24" s="565"/>
      <c r="ULA24" s="426"/>
      <c r="ULC24" s="565"/>
      <c r="ULE24" s="426"/>
      <c r="ULG24" s="565"/>
      <c r="ULI24" s="426"/>
      <c r="ULK24" s="565"/>
      <c r="ULM24" s="426"/>
      <c r="ULO24" s="565"/>
      <c r="ULQ24" s="426"/>
      <c r="ULS24" s="565"/>
      <c r="ULU24" s="426"/>
      <c r="ULW24" s="565"/>
      <c r="ULY24" s="426"/>
      <c r="UMA24" s="565"/>
      <c r="UMC24" s="426"/>
      <c r="UME24" s="565"/>
      <c r="UMG24" s="426"/>
      <c r="UMI24" s="565"/>
      <c r="UMK24" s="426"/>
      <c r="UMM24" s="565"/>
      <c r="UMO24" s="426"/>
      <c r="UMQ24" s="565"/>
      <c r="UMS24" s="426"/>
      <c r="UMU24" s="565"/>
      <c r="UMW24" s="426"/>
      <c r="UMY24" s="565"/>
      <c r="UNA24" s="426"/>
      <c r="UNC24" s="565"/>
      <c r="UNE24" s="426"/>
      <c r="UNG24" s="565"/>
      <c r="UNI24" s="426"/>
      <c r="UNK24" s="565"/>
      <c r="UNM24" s="426"/>
      <c r="UNO24" s="565"/>
      <c r="UNQ24" s="426"/>
      <c r="UNS24" s="565"/>
      <c r="UNU24" s="426"/>
      <c r="UNW24" s="565"/>
      <c r="UNY24" s="426"/>
      <c r="UOA24" s="565"/>
      <c r="UOC24" s="426"/>
      <c r="UOE24" s="565"/>
      <c r="UOG24" s="426"/>
      <c r="UOI24" s="565"/>
      <c r="UOK24" s="426"/>
      <c r="UOM24" s="565"/>
      <c r="UOO24" s="426"/>
      <c r="UOQ24" s="565"/>
      <c r="UOS24" s="426"/>
      <c r="UOU24" s="565"/>
      <c r="UOW24" s="426"/>
      <c r="UOY24" s="565"/>
      <c r="UPA24" s="426"/>
      <c r="UPC24" s="565"/>
      <c r="UPE24" s="426"/>
      <c r="UPG24" s="565"/>
      <c r="UPI24" s="426"/>
      <c r="UPK24" s="565"/>
      <c r="UPM24" s="426"/>
      <c r="UPO24" s="565"/>
      <c r="UPQ24" s="426"/>
      <c r="UPS24" s="565"/>
      <c r="UPU24" s="426"/>
      <c r="UPW24" s="565"/>
      <c r="UPY24" s="426"/>
      <c r="UQA24" s="565"/>
      <c r="UQC24" s="426"/>
      <c r="UQE24" s="565"/>
      <c r="UQG24" s="426"/>
      <c r="UQI24" s="565"/>
      <c r="UQK24" s="426"/>
      <c r="UQM24" s="565"/>
      <c r="UQO24" s="426"/>
      <c r="UQQ24" s="565"/>
      <c r="UQS24" s="426"/>
      <c r="UQU24" s="565"/>
      <c r="UQW24" s="426"/>
      <c r="UQY24" s="565"/>
      <c r="URA24" s="426"/>
      <c r="URC24" s="565"/>
      <c r="URE24" s="426"/>
      <c r="URG24" s="565"/>
      <c r="URI24" s="426"/>
      <c r="URK24" s="565"/>
      <c r="URM24" s="426"/>
      <c r="URO24" s="565"/>
      <c r="URQ24" s="426"/>
      <c r="URS24" s="565"/>
      <c r="URU24" s="426"/>
      <c r="URW24" s="565"/>
      <c r="URY24" s="426"/>
      <c r="USA24" s="565"/>
      <c r="USC24" s="426"/>
      <c r="USE24" s="565"/>
      <c r="USG24" s="426"/>
      <c r="USI24" s="565"/>
      <c r="USK24" s="426"/>
      <c r="USM24" s="565"/>
      <c r="USO24" s="426"/>
      <c r="USQ24" s="565"/>
      <c r="USS24" s="426"/>
      <c r="USU24" s="565"/>
      <c r="USW24" s="426"/>
      <c r="USY24" s="565"/>
      <c r="UTA24" s="426"/>
      <c r="UTC24" s="565"/>
      <c r="UTE24" s="426"/>
      <c r="UTG24" s="565"/>
      <c r="UTI24" s="426"/>
      <c r="UTK24" s="565"/>
      <c r="UTM24" s="426"/>
      <c r="UTO24" s="565"/>
      <c r="UTQ24" s="426"/>
      <c r="UTS24" s="565"/>
      <c r="UTU24" s="426"/>
      <c r="UTW24" s="565"/>
      <c r="UTY24" s="426"/>
      <c r="UUA24" s="565"/>
      <c r="UUC24" s="426"/>
      <c r="UUE24" s="565"/>
      <c r="UUG24" s="426"/>
      <c r="UUI24" s="565"/>
      <c r="UUK24" s="426"/>
      <c r="UUM24" s="565"/>
      <c r="UUO24" s="426"/>
      <c r="UUQ24" s="565"/>
      <c r="UUS24" s="426"/>
      <c r="UUU24" s="565"/>
      <c r="UUW24" s="426"/>
      <c r="UUY24" s="565"/>
      <c r="UVA24" s="426"/>
      <c r="UVC24" s="565"/>
      <c r="UVE24" s="426"/>
      <c r="UVG24" s="565"/>
      <c r="UVI24" s="426"/>
      <c r="UVK24" s="565"/>
      <c r="UVM24" s="426"/>
      <c r="UVO24" s="565"/>
      <c r="UVQ24" s="426"/>
      <c r="UVS24" s="565"/>
      <c r="UVU24" s="426"/>
      <c r="UVW24" s="565"/>
      <c r="UVY24" s="426"/>
      <c r="UWA24" s="565"/>
      <c r="UWC24" s="426"/>
      <c r="UWE24" s="565"/>
      <c r="UWG24" s="426"/>
      <c r="UWI24" s="565"/>
      <c r="UWK24" s="426"/>
      <c r="UWM24" s="565"/>
      <c r="UWO24" s="426"/>
      <c r="UWQ24" s="565"/>
      <c r="UWS24" s="426"/>
      <c r="UWU24" s="565"/>
      <c r="UWW24" s="426"/>
      <c r="UWY24" s="565"/>
      <c r="UXA24" s="426"/>
      <c r="UXC24" s="565"/>
      <c r="UXE24" s="426"/>
      <c r="UXG24" s="565"/>
      <c r="UXI24" s="426"/>
      <c r="UXK24" s="565"/>
      <c r="UXM24" s="426"/>
      <c r="UXO24" s="565"/>
      <c r="UXQ24" s="426"/>
      <c r="UXS24" s="565"/>
      <c r="UXU24" s="426"/>
      <c r="UXW24" s="565"/>
      <c r="UXY24" s="426"/>
      <c r="UYA24" s="565"/>
      <c r="UYC24" s="426"/>
      <c r="UYE24" s="565"/>
      <c r="UYG24" s="426"/>
      <c r="UYI24" s="565"/>
      <c r="UYK24" s="426"/>
      <c r="UYM24" s="565"/>
      <c r="UYO24" s="426"/>
      <c r="UYQ24" s="565"/>
      <c r="UYS24" s="426"/>
      <c r="UYU24" s="565"/>
      <c r="UYW24" s="426"/>
      <c r="UYY24" s="565"/>
      <c r="UZA24" s="426"/>
      <c r="UZC24" s="565"/>
      <c r="UZE24" s="426"/>
      <c r="UZG24" s="565"/>
      <c r="UZI24" s="426"/>
      <c r="UZK24" s="565"/>
      <c r="UZM24" s="426"/>
      <c r="UZO24" s="565"/>
      <c r="UZQ24" s="426"/>
      <c r="UZS24" s="565"/>
      <c r="UZU24" s="426"/>
      <c r="UZW24" s="565"/>
      <c r="UZY24" s="426"/>
      <c r="VAA24" s="565"/>
      <c r="VAC24" s="426"/>
      <c r="VAE24" s="565"/>
      <c r="VAG24" s="426"/>
      <c r="VAI24" s="565"/>
      <c r="VAK24" s="426"/>
      <c r="VAM24" s="565"/>
      <c r="VAO24" s="426"/>
      <c r="VAQ24" s="565"/>
      <c r="VAS24" s="426"/>
      <c r="VAU24" s="565"/>
      <c r="VAW24" s="426"/>
      <c r="VAY24" s="565"/>
      <c r="VBA24" s="426"/>
      <c r="VBC24" s="565"/>
      <c r="VBE24" s="426"/>
      <c r="VBG24" s="565"/>
      <c r="VBI24" s="426"/>
      <c r="VBK24" s="565"/>
      <c r="VBM24" s="426"/>
      <c r="VBO24" s="565"/>
      <c r="VBQ24" s="426"/>
      <c r="VBS24" s="565"/>
      <c r="VBU24" s="426"/>
      <c r="VBW24" s="565"/>
      <c r="VBY24" s="426"/>
      <c r="VCA24" s="565"/>
      <c r="VCC24" s="426"/>
      <c r="VCE24" s="565"/>
      <c r="VCG24" s="426"/>
      <c r="VCI24" s="565"/>
      <c r="VCK24" s="426"/>
      <c r="VCM24" s="565"/>
      <c r="VCO24" s="426"/>
      <c r="VCQ24" s="565"/>
      <c r="VCS24" s="426"/>
      <c r="VCU24" s="565"/>
      <c r="VCW24" s="426"/>
      <c r="VCY24" s="565"/>
      <c r="VDA24" s="426"/>
      <c r="VDC24" s="565"/>
      <c r="VDE24" s="426"/>
      <c r="VDG24" s="565"/>
      <c r="VDI24" s="426"/>
      <c r="VDK24" s="565"/>
      <c r="VDM24" s="426"/>
      <c r="VDO24" s="565"/>
      <c r="VDQ24" s="426"/>
      <c r="VDS24" s="565"/>
      <c r="VDU24" s="426"/>
      <c r="VDW24" s="565"/>
      <c r="VDY24" s="426"/>
      <c r="VEA24" s="565"/>
      <c r="VEC24" s="426"/>
      <c r="VEE24" s="565"/>
      <c r="VEG24" s="426"/>
      <c r="VEI24" s="565"/>
      <c r="VEK24" s="426"/>
      <c r="VEM24" s="565"/>
      <c r="VEO24" s="426"/>
      <c r="VEQ24" s="565"/>
      <c r="VES24" s="426"/>
      <c r="VEU24" s="565"/>
      <c r="VEW24" s="426"/>
      <c r="VEY24" s="565"/>
      <c r="VFA24" s="426"/>
      <c r="VFC24" s="565"/>
      <c r="VFE24" s="426"/>
      <c r="VFG24" s="565"/>
      <c r="VFI24" s="426"/>
      <c r="VFK24" s="565"/>
      <c r="VFM24" s="426"/>
      <c r="VFO24" s="565"/>
      <c r="VFQ24" s="426"/>
      <c r="VFS24" s="565"/>
      <c r="VFU24" s="426"/>
      <c r="VFW24" s="565"/>
      <c r="VFY24" s="426"/>
      <c r="VGA24" s="565"/>
      <c r="VGC24" s="426"/>
      <c r="VGE24" s="565"/>
      <c r="VGG24" s="426"/>
      <c r="VGI24" s="565"/>
      <c r="VGK24" s="426"/>
      <c r="VGM24" s="565"/>
      <c r="VGO24" s="426"/>
      <c r="VGQ24" s="565"/>
      <c r="VGS24" s="426"/>
      <c r="VGU24" s="565"/>
      <c r="VGW24" s="426"/>
      <c r="VGY24" s="565"/>
      <c r="VHA24" s="426"/>
      <c r="VHC24" s="565"/>
      <c r="VHE24" s="426"/>
      <c r="VHG24" s="565"/>
      <c r="VHI24" s="426"/>
      <c r="VHK24" s="565"/>
      <c r="VHM24" s="426"/>
      <c r="VHO24" s="565"/>
      <c r="VHQ24" s="426"/>
      <c r="VHS24" s="565"/>
      <c r="VHU24" s="426"/>
      <c r="VHW24" s="565"/>
      <c r="VHY24" s="426"/>
      <c r="VIA24" s="565"/>
      <c r="VIC24" s="426"/>
      <c r="VIE24" s="565"/>
      <c r="VIG24" s="426"/>
      <c r="VII24" s="565"/>
      <c r="VIK24" s="426"/>
      <c r="VIM24" s="565"/>
      <c r="VIO24" s="426"/>
      <c r="VIQ24" s="565"/>
      <c r="VIS24" s="426"/>
      <c r="VIU24" s="565"/>
      <c r="VIW24" s="426"/>
      <c r="VIY24" s="565"/>
      <c r="VJA24" s="426"/>
      <c r="VJC24" s="565"/>
      <c r="VJE24" s="426"/>
      <c r="VJG24" s="565"/>
      <c r="VJI24" s="426"/>
      <c r="VJK24" s="565"/>
      <c r="VJM24" s="426"/>
      <c r="VJO24" s="565"/>
      <c r="VJQ24" s="426"/>
      <c r="VJS24" s="565"/>
      <c r="VJU24" s="426"/>
      <c r="VJW24" s="565"/>
      <c r="VJY24" s="426"/>
      <c r="VKA24" s="565"/>
      <c r="VKC24" s="426"/>
      <c r="VKE24" s="565"/>
      <c r="VKG24" s="426"/>
      <c r="VKI24" s="565"/>
      <c r="VKK24" s="426"/>
      <c r="VKM24" s="565"/>
      <c r="VKO24" s="426"/>
      <c r="VKQ24" s="565"/>
      <c r="VKS24" s="426"/>
      <c r="VKU24" s="565"/>
      <c r="VKW24" s="426"/>
      <c r="VKY24" s="565"/>
      <c r="VLA24" s="426"/>
      <c r="VLC24" s="565"/>
      <c r="VLE24" s="426"/>
      <c r="VLG24" s="565"/>
      <c r="VLI24" s="426"/>
      <c r="VLK24" s="565"/>
      <c r="VLM24" s="426"/>
      <c r="VLO24" s="565"/>
      <c r="VLQ24" s="426"/>
      <c r="VLS24" s="565"/>
      <c r="VLU24" s="426"/>
      <c r="VLW24" s="565"/>
      <c r="VLY24" s="426"/>
      <c r="VMA24" s="565"/>
      <c r="VMC24" s="426"/>
      <c r="VME24" s="565"/>
      <c r="VMG24" s="426"/>
      <c r="VMI24" s="565"/>
      <c r="VMK24" s="426"/>
      <c r="VMM24" s="565"/>
      <c r="VMO24" s="426"/>
      <c r="VMQ24" s="565"/>
      <c r="VMS24" s="426"/>
      <c r="VMU24" s="565"/>
      <c r="VMW24" s="426"/>
      <c r="VMY24" s="565"/>
      <c r="VNA24" s="426"/>
      <c r="VNC24" s="565"/>
      <c r="VNE24" s="426"/>
      <c r="VNG24" s="565"/>
      <c r="VNI24" s="426"/>
      <c r="VNK24" s="565"/>
      <c r="VNM24" s="426"/>
      <c r="VNO24" s="565"/>
      <c r="VNQ24" s="426"/>
      <c r="VNS24" s="565"/>
      <c r="VNU24" s="426"/>
      <c r="VNW24" s="565"/>
      <c r="VNY24" s="426"/>
      <c r="VOA24" s="565"/>
      <c r="VOC24" s="426"/>
      <c r="VOE24" s="565"/>
      <c r="VOG24" s="426"/>
      <c r="VOI24" s="565"/>
      <c r="VOK24" s="426"/>
      <c r="VOM24" s="565"/>
      <c r="VOO24" s="426"/>
      <c r="VOQ24" s="565"/>
      <c r="VOS24" s="426"/>
      <c r="VOU24" s="565"/>
      <c r="VOW24" s="426"/>
      <c r="VOY24" s="565"/>
      <c r="VPA24" s="426"/>
      <c r="VPC24" s="565"/>
      <c r="VPE24" s="426"/>
      <c r="VPG24" s="565"/>
      <c r="VPI24" s="426"/>
      <c r="VPK24" s="565"/>
      <c r="VPM24" s="426"/>
      <c r="VPO24" s="565"/>
      <c r="VPQ24" s="426"/>
      <c r="VPS24" s="565"/>
      <c r="VPU24" s="426"/>
      <c r="VPW24" s="565"/>
      <c r="VPY24" s="426"/>
      <c r="VQA24" s="565"/>
      <c r="VQC24" s="426"/>
      <c r="VQE24" s="565"/>
      <c r="VQG24" s="426"/>
      <c r="VQI24" s="565"/>
      <c r="VQK24" s="426"/>
      <c r="VQM24" s="565"/>
      <c r="VQO24" s="426"/>
      <c r="VQQ24" s="565"/>
      <c r="VQS24" s="426"/>
      <c r="VQU24" s="565"/>
      <c r="VQW24" s="426"/>
      <c r="VQY24" s="565"/>
      <c r="VRA24" s="426"/>
      <c r="VRC24" s="565"/>
      <c r="VRE24" s="426"/>
      <c r="VRG24" s="565"/>
      <c r="VRI24" s="426"/>
      <c r="VRK24" s="565"/>
      <c r="VRM24" s="426"/>
      <c r="VRO24" s="565"/>
      <c r="VRQ24" s="426"/>
      <c r="VRS24" s="565"/>
      <c r="VRU24" s="426"/>
      <c r="VRW24" s="565"/>
      <c r="VRY24" s="426"/>
      <c r="VSA24" s="565"/>
      <c r="VSC24" s="426"/>
      <c r="VSE24" s="565"/>
      <c r="VSG24" s="426"/>
      <c r="VSI24" s="565"/>
      <c r="VSK24" s="426"/>
      <c r="VSM24" s="565"/>
      <c r="VSO24" s="426"/>
      <c r="VSQ24" s="565"/>
      <c r="VSS24" s="426"/>
      <c r="VSU24" s="565"/>
      <c r="VSW24" s="426"/>
      <c r="VSY24" s="565"/>
      <c r="VTA24" s="426"/>
      <c r="VTC24" s="565"/>
      <c r="VTE24" s="426"/>
      <c r="VTG24" s="565"/>
      <c r="VTI24" s="426"/>
      <c r="VTK24" s="565"/>
      <c r="VTM24" s="426"/>
      <c r="VTO24" s="565"/>
      <c r="VTQ24" s="426"/>
      <c r="VTS24" s="565"/>
      <c r="VTU24" s="426"/>
      <c r="VTW24" s="565"/>
      <c r="VTY24" s="426"/>
      <c r="VUA24" s="565"/>
      <c r="VUC24" s="426"/>
      <c r="VUE24" s="565"/>
      <c r="VUG24" s="426"/>
      <c r="VUI24" s="565"/>
      <c r="VUK24" s="426"/>
      <c r="VUM24" s="565"/>
      <c r="VUO24" s="426"/>
      <c r="VUQ24" s="565"/>
      <c r="VUS24" s="426"/>
      <c r="VUU24" s="565"/>
      <c r="VUW24" s="426"/>
      <c r="VUY24" s="565"/>
      <c r="VVA24" s="426"/>
      <c r="VVC24" s="565"/>
      <c r="VVE24" s="426"/>
      <c r="VVG24" s="565"/>
      <c r="VVI24" s="426"/>
      <c r="VVK24" s="565"/>
      <c r="VVM24" s="426"/>
      <c r="VVO24" s="565"/>
      <c r="VVQ24" s="426"/>
      <c r="VVS24" s="565"/>
      <c r="VVU24" s="426"/>
      <c r="VVW24" s="565"/>
      <c r="VVY24" s="426"/>
      <c r="VWA24" s="565"/>
      <c r="VWC24" s="426"/>
      <c r="VWE24" s="565"/>
      <c r="VWG24" s="426"/>
      <c r="VWI24" s="565"/>
      <c r="VWK24" s="426"/>
      <c r="VWM24" s="565"/>
      <c r="VWO24" s="426"/>
      <c r="VWQ24" s="565"/>
      <c r="VWS24" s="426"/>
      <c r="VWU24" s="565"/>
      <c r="VWW24" s="426"/>
      <c r="VWY24" s="565"/>
      <c r="VXA24" s="426"/>
      <c r="VXC24" s="565"/>
      <c r="VXE24" s="426"/>
      <c r="VXG24" s="565"/>
      <c r="VXI24" s="426"/>
      <c r="VXK24" s="565"/>
      <c r="VXM24" s="426"/>
      <c r="VXO24" s="565"/>
      <c r="VXQ24" s="426"/>
      <c r="VXS24" s="565"/>
      <c r="VXU24" s="426"/>
      <c r="VXW24" s="565"/>
      <c r="VXY24" s="426"/>
      <c r="VYA24" s="565"/>
      <c r="VYC24" s="426"/>
      <c r="VYE24" s="565"/>
      <c r="VYG24" s="426"/>
      <c r="VYI24" s="565"/>
      <c r="VYK24" s="426"/>
      <c r="VYM24" s="565"/>
      <c r="VYO24" s="426"/>
      <c r="VYQ24" s="565"/>
      <c r="VYS24" s="426"/>
      <c r="VYU24" s="565"/>
      <c r="VYW24" s="426"/>
      <c r="VYY24" s="565"/>
      <c r="VZA24" s="426"/>
      <c r="VZC24" s="565"/>
      <c r="VZE24" s="426"/>
      <c r="VZG24" s="565"/>
      <c r="VZI24" s="426"/>
      <c r="VZK24" s="565"/>
      <c r="VZM24" s="426"/>
      <c r="VZO24" s="565"/>
      <c r="VZQ24" s="426"/>
      <c r="VZS24" s="565"/>
      <c r="VZU24" s="426"/>
      <c r="VZW24" s="565"/>
      <c r="VZY24" s="426"/>
      <c r="WAA24" s="565"/>
      <c r="WAC24" s="426"/>
      <c r="WAE24" s="565"/>
      <c r="WAG24" s="426"/>
      <c r="WAI24" s="565"/>
      <c r="WAK24" s="426"/>
      <c r="WAM24" s="565"/>
      <c r="WAO24" s="426"/>
      <c r="WAQ24" s="565"/>
      <c r="WAS24" s="426"/>
      <c r="WAU24" s="565"/>
      <c r="WAW24" s="426"/>
      <c r="WAY24" s="565"/>
      <c r="WBA24" s="426"/>
      <c r="WBC24" s="565"/>
      <c r="WBE24" s="426"/>
      <c r="WBG24" s="565"/>
      <c r="WBI24" s="426"/>
      <c r="WBK24" s="565"/>
      <c r="WBM24" s="426"/>
      <c r="WBO24" s="565"/>
      <c r="WBQ24" s="426"/>
      <c r="WBS24" s="565"/>
      <c r="WBU24" s="426"/>
      <c r="WBW24" s="565"/>
      <c r="WBY24" s="426"/>
      <c r="WCA24" s="565"/>
      <c r="WCC24" s="426"/>
      <c r="WCE24" s="565"/>
      <c r="WCG24" s="426"/>
      <c r="WCI24" s="565"/>
      <c r="WCK24" s="426"/>
      <c r="WCM24" s="565"/>
      <c r="WCO24" s="426"/>
      <c r="WCQ24" s="565"/>
      <c r="WCS24" s="426"/>
      <c r="WCU24" s="565"/>
      <c r="WCW24" s="426"/>
      <c r="WCY24" s="565"/>
      <c r="WDA24" s="426"/>
      <c r="WDC24" s="565"/>
      <c r="WDE24" s="426"/>
      <c r="WDG24" s="565"/>
      <c r="WDI24" s="426"/>
      <c r="WDK24" s="565"/>
      <c r="WDM24" s="426"/>
      <c r="WDO24" s="565"/>
      <c r="WDQ24" s="426"/>
      <c r="WDS24" s="565"/>
      <c r="WDU24" s="426"/>
      <c r="WDW24" s="565"/>
      <c r="WDY24" s="426"/>
      <c r="WEA24" s="565"/>
      <c r="WEC24" s="426"/>
      <c r="WEE24" s="565"/>
      <c r="WEG24" s="426"/>
      <c r="WEI24" s="565"/>
      <c r="WEK24" s="426"/>
      <c r="WEM24" s="565"/>
      <c r="WEO24" s="426"/>
      <c r="WEQ24" s="565"/>
      <c r="WES24" s="426"/>
      <c r="WEU24" s="565"/>
      <c r="WEW24" s="426"/>
      <c r="WEY24" s="565"/>
      <c r="WFA24" s="426"/>
      <c r="WFC24" s="565"/>
      <c r="WFE24" s="426"/>
      <c r="WFG24" s="565"/>
      <c r="WFI24" s="426"/>
      <c r="WFK24" s="565"/>
      <c r="WFM24" s="426"/>
      <c r="WFO24" s="565"/>
      <c r="WFQ24" s="426"/>
      <c r="WFS24" s="565"/>
      <c r="WFU24" s="426"/>
      <c r="WFW24" s="565"/>
      <c r="WFY24" s="426"/>
      <c r="WGA24" s="565"/>
      <c r="WGC24" s="426"/>
      <c r="WGE24" s="565"/>
      <c r="WGG24" s="426"/>
      <c r="WGI24" s="565"/>
      <c r="WGK24" s="426"/>
      <c r="WGM24" s="565"/>
      <c r="WGO24" s="426"/>
      <c r="WGQ24" s="565"/>
      <c r="WGS24" s="426"/>
      <c r="WGU24" s="565"/>
      <c r="WGW24" s="426"/>
      <c r="WGY24" s="565"/>
      <c r="WHA24" s="426"/>
      <c r="WHC24" s="565"/>
      <c r="WHE24" s="426"/>
      <c r="WHG24" s="565"/>
      <c r="WHI24" s="426"/>
      <c r="WHK24" s="565"/>
      <c r="WHM24" s="426"/>
      <c r="WHO24" s="565"/>
      <c r="WHQ24" s="426"/>
      <c r="WHS24" s="565"/>
      <c r="WHU24" s="426"/>
      <c r="WHW24" s="565"/>
      <c r="WHY24" s="426"/>
      <c r="WIA24" s="565"/>
      <c r="WIC24" s="426"/>
      <c r="WIE24" s="565"/>
      <c r="WIG24" s="426"/>
      <c r="WII24" s="565"/>
      <c r="WIK24" s="426"/>
      <c r="WIM24" s="565"/>
      <c r="WIO24" s="426"/>
      <c r="WIQ24" s="565"/>
      <c r="WIS24" s="426"/>
      <c r="WIU24" s="565"/>
      <c r="WIW24" s="426"/>
      <c r="WIY24" s="565"/>
      <c r="WJA24" s="426"/>
      <c r="WJC24" s="565"/>
      <c r="WJE24" s="426"/>
      <c r="WJG24" s="565"/>
      <c r="WJI24" s="426"/>
      <c r="WJK24" s="565"/>
      <c r="WJM24" s="426"/>
      <c r="WJO24" s="565"/>
      <c r="WJQ24" s="426"/>
      <c r="WJS24" s="565"/>
      <c r="WJU24" s="426"/>
      <c r="WJW24" s="565"/>
      <c r="WJY24" s="426"/>
      <c r="WKA24" s="565"/>
      <c r="WKC24" s="426"/>
      <c r="WKE24" s="565"/>
      <c r="WKG24" s="426"/>
      <c r="WKI24" s="565"/>
      <c r="WKK24" s="426"/>
      <c r="WKM24" s="565"/>
      <c r="WKO24" s="426"/>
      <c r="WKQ24" s="565"/>
      <c r="WKS24" s="426"/>
      <c r="WKU24" s="565"/>
      <c r="WKW24" s="426"/>
      <c r="WKY24" s="565"/>
      <c r="WLA24" s="426"/>
      <c r="WLC24" s="565"/>
      <c r="WLE24" s="426"/>
      <c r="WLG24" s="565"/>
      <c r="WLI24" s="426"/>
      <c r="WLK24" s="565"/>
      <c r="WLM24" s="426"/>
      <c r="WLO24" s="565"/>
      <c r="WLQ24" s="426"/>
      <c r="WLS24" s="565"/>
      <c r="WLU24" s="426"/>
      <c r="WLW24" s="565"/>
      <c r="WLY24" s="426"/>
      <c r="WMA24" s="565"/>
      <c r="WMC24" s="426"/>
      <c r="WME24" s="565"/>
      <c r="WMG24" s="426"/>
      <c r="WMI24" s="565"/>
      <c r="WMK24" s="426"/>
      <c r="WMM24" s="565"/>
      <c r="WMO24" s="426"/>
      <c r="WMQ24" s="565"/>
      <c r="WMS24" s="426"/>
      <c r="WMU24" s="565"/>
      <c r="WMW24" s="426"/>
      <c r="WMY24" s="565"/>
      <c r="WNA24" s="426"/>
      <c r="WNC24" s="565"/>
      <c r="WNE24" s="426"/>
      <c r="WNG24" s="565"/>
      <c r="WNI24" s="426"/>
      <c r="WNK24" s="565"/>
      <c r="WNM24" s="426"/>
      <c r="WNO24" s="565"/>
      <c r="WNQ24" s="426"/>
      <c r="WNS24" s="565"/>
      <c r="WNU24" s="426"/>
      <c r="WNW24" s="565"/>
      <c r="WNY24" s="426"/>
      <c r="WOA24" s="565"/>
      <c r="WOC24" s="426"/>
      <c r="WOE24" s="565"/>
      <c r="WOG24" s="426"/>
      <c r="WOI24" s="565"/>
      <c r="WOK24" s="426"/>
      <c r="WOM24" s="565"/>
      <c r="WOO24" s="426"/>
      <c r="WOQ24" s="565"/>
      <c r="WOS24" s="426"/>
      <c r="WOU24" s="565"/>
      <c r="WOW24" s="426"/>
      <c r="WOY24" s="565"/>
      <c r="WPA24" s="426"/>
      <c r="WPC24" s="565"/>
      <c r="WPE24" s="426"/>
      <c r="WPG24" s="565"/>
      <c r="WPI24" s="426"/>
      <c r="WPK24" s="565"/>
      <c r="WPM24" s="426"/>
      <c r="WPO24" s="565"/>
      <c r="WPQ24" s="426"/>
      <c r="WPS24" s="565"/>
      <c r="WPU24" s="426"/>
      <c r="WPW24" s="565"/>
      <c r="WPY24" s="426"/>
      <c r="WQA24" s="565"/>
      <c r="WQC24" s="426"/>
      <c r="WQE24" s="565"/>
      <c r="WQG24" s="426"/>
      <c r="WQI24" s="565"/>
      <c r="WQK24" s="426"/>
      <c r="WQM24" s="565"/>
      <c r="WQO24" s="426"/>
      <c r="WQQ24" s="565"/>
      <c r="WQS24" s="426"/>
      <c r="WQU24" s="565"/>
      <c r="WQW24" s="426"/>
      <c r="WQY24" s="565"/>
      <c r="WRA24" s="426"/>
      <c r="WRC24" s="565"/>
      <c r="WRE24" s="426"/>
      <c r="WRG24" s="565"/>
      <c r="WRI24" s="426"/>
      <c r="WRK24" s="565"/>
      <c r="WRM24" s="426"/>
      <c r="WRO24" s="565"/>
      <c r="WRQ24" s="426"/>
      <c r="WRS24" s="565"/>
      <c r="WRU24" s="426"/>
      <c r="WRW24" s="565"/>
      <c r="WRY24" s="426"/>
      <c r="WSA24" s="565"/>
      <c r="WSC24" s="426"/>
      <c r="WSE24" s="565"/>
      <c r="WSG24" s="426"/>
      <c r="WSI24" s="565"/>
      <c r="WSK24" s="426"/>
      <c r="WSM24" s="565"/>
      <c r="WSO24" s="426"/>
      <c r="WSQ24" s="565"/>
      <c r="WSS24" s="426"/>
      <c r="WSU24" s="565"/>
      <c r="WSW24" s="426"/>
      <c r="WSY24" s="565"/>
      <c r="WTA24" s="426"/>
      <c r="WTC24" s="565"/>
      <c r="WTE24" s="426"/>
      <c r="WTG24" s="565"/>
      <c r="WTI24" s="426"/>
      <c r="WTK24" s="565"/>
      <c r="WTM24" s="426"/>
      <c r="WTO24" s="565"/>
      <c r="WTQ24" s="426"/>
      <c r="WTS24" s="565"/>
      <c r="WTU24" s="426"/>
      <c r="WTW24" s="565"/>
      <c r="WTY24" s="426"/>
      <c r="WUA24" s="565"/>
      <c r="WUC24" s="426"/>
      <c r="WUE24" s="565"/>
      <c r="WUG24" s="426"/>
      <c r="WUI24" s="565"/>
      <c r="WUK24" s="426"/>
      <c r="WUM24" s="565"/>
      <c r="WUO24" s="426"/>
      <c r="WUQ24" s="565"/>
      <c r="WUS24" s="426"/>
      <c r="WUU24" s="565"/>
      <c r="WUW24" s="426"/>
      <c r="WUY24" s="565"/>
      <c r="WVA24" s="426"/>
      <c r="WVC24" s="565"/>
      <c r="WVE24" s="426"/>
      <c r="WVG24" s="565"/>
      <c r="WVI24" s="426"/>
      <c r="WVK24" s="565"/>
      <c r="WVM24" s="426"/>
      <c r="WVO24" s="565"/>
      <c r="WVQ24" s="426"/>
      <c r="WVS24" s="565"/>
      <c r="WVU24" s="426"/>
      <c r="WVW24" s="565"/>
      <c r="WVY24" s="426"/>
      <c r="WWA24" s="565"/>
      <c r="WWC24" s="426"/>
      <c r="WWE24" s="565"/>
      <c r="WWG24" s="426"/>
      <c r="WWI24" s="565"/>
      <c r="WWK24" s="426"/>
      <c r="WWM24" s="565"/>
      <c r="WWO24" s="426"/>
      <c r="WWQ24" s="565"/>
      <c r="WWS24" s="426"/>
      <c r="WWU24" s="565"/>
      <c r="WWW24" s="426"/>
      <c r="WWY24" s="565"/>
      <c r="WXA24" s="426"/>
      <c r="WXC24" s="565"/>
      <c r="WXE24" s="426"/>
      <c r="WXG24" s="565"/>
      <c r="WXI24" s="426"/>
      <c r="WXK24" s="565"/>
      <c r="WXM24" s="426"/>
      <c r="WXO24" s="565"/>
      <c r="WXQ24" s="426"/>
      <c r="WXS24" s="565"/>
      <c r="WXU24" s="426"/>
      <c r="WXW24" s="565"/>
      <c r="WXY24" s="426"/>
      <c r="WYA24" s="565"/>
      <c r="WYC24" s="426"/>
      <c r="WYE24" s="565"/>
      <c r="WYG24" s="426"/>
      <c r="WYI24" s="565"/>
      <c r="WYK24" s="426"/>
      <c r="WYM24" s="565"/>
      <c r="WYO24" s="426"/>
      <c r="WYQ24" s="565"/>
      <c r="WYS24" s="426"/>
      <c r="WYU24" s="565"/>
      <c r="WYW24" s="426"/>
      <c r="WYY24" s="565"/>
      <c r="WZA24" s="426"/>
      <c r="WZC24" s="565"/>
      <c r="WZE24" s="426"/>
      <c r="WZG24" s="565"/>
      <c r="WZI24" s="426"/>
      <c r="WZK24" s="565"/>
      <c r="WZM24" s="426"/>
      <c r="WZO24" s="565"/>
      <c r="WZQ24" s="426"/>
      <c r="WZS24" s="565"/>
      <c r="WZU24" s="426"/>
      <c r="WZW24" s="565"/>
      <c r="WZY24" s="426"/>
      <c r="XAA24" s="565"/>
      <c r="XAC24" s="426"/>
      <c r="XAE24" s="565"/>
      <c r="XAG24" s="426"/>
      <c r="XAI24" s="565"/>
      <c r="XAK24" s="426"/>
      <c r="XAM24" s="565"/>
      <c r="XAO24" s="426"/>
      <c r="XAQ24" s="565"/>
      <c r="XAS24" s="426"/>
      <c r="XAU24" s="565"/>
      <c r="XAW24" s="426"/>
      <c r="XAY24" s="565"/>
      <c r="XBA24" s="426"/>
      <c r="XBC24" s="565"/>
      <c r="XBE24" s="426"/>
      <c r="XBG24" s="565"/>
      <c r="XBI24" s="426"/>
      <c r="XBK24" s="565"/>
      <c r="XBM24" s="426"/>
      <c r="XBO24" s="565"/>
      <c r="XBQ24" s="426"/>
      <c r="XBS24" s="565"/>
      <c r="XBU24" s="426"/>
      <c r="XBW24" s="565"/>
      <c r="XBY24" s="426"/>
      <c r="XCA24" s="565"/>
      <c r="XCC24" s="426"/>
      <c r="XCE24" s="565"/>
      <c r="XCG24" s="426"/>
      <c r="XCI24" s="565"/>
      <c r="XCK24" s="426"/>
      <c r="XCM24" s="565"/>
      <c r="XCO24" s="426"/>
      <c r="XCQ24" s="565"/>
      <c r="XCS24" s="426"/>
      <c r="XCU24" s="565"/>
      <c r="XCW24" s="426"/>
      <c r="XCY24" s="565"/>
      <c r="XDA24" s="426"/>
      <c r="XDC24" s="565"/>
      <c r="XDE24" s="426"/>
      <c r="XDG24" s="565"/>
      <c r="XDI24" s="426"/>
      <c r="XDK24" s="565"/>
      <c r="XDM24" s="426"/>
      <c r="XDO24" s="565"/>
      <c r="XDQ24" s="426"/>
      <c r="XDS24" s="565"/>
      <c r="XDU24" s="426"/>
      <c r="XDW24" s="565"/>
      <c r="XDY24" s="426"/>
      <c r="XEA24" s="565"/>
      <c r="XEC24" s="426"/>
      <c r="XEE24" s="565"/>
      <c r="XEG24" s="426"/>
      <c r="XEI24" s="565"/>
      <c r="XEK24" s="426"/>
      <c r="XEM24" s="565"/>
      <c r="XEO24" s="426"/>
      <c r="XEQ24" s="565"/>
      <c r="XES24" s="426"/>
      <c r="XEU24" s="565"/>
      <c r="XEW24" s="426"/>
      <c r="XEY24" s="565"/>
      <c r="XFA24" s="426"/>
      <c r="XFC24" s="565"/>
    </row>
    <row r="25" spans="1:1023 1025:2047 2049:3071 3073:4095 4097:5119 5121:6143 6145:7167 7169:8191 8193:9215 9217:10239 10241:11263 11265:12287 12289:13311 13313:14335 14337:15359 15361:16383" x14ac:dyDescent="0.3">
      <c r="A25" s="1009">
        <f t="shared" si="0"/>
        <v>17</v>
      </c>
      <c r="B25" s="1014" t="s">
        <v>2210</v>
      </c>
      <c r="C25" s="1014" t="s">
        <v>2203</v>
      </c>
      <c r="D25" s="1015">
        <v>7055.58</v>
      </c>
      <c r="E25" s="426"/>
      <c r="G25" s="565"/>
      <c r="I25" s="426"/>
      <c r="K25" s="565"/>
      <c r="M25" s="426"/>
      <c r="O25" s="565"/>
      <c r="Q25" s="426"/>
      <c r="S25" s="565"/>
      <c r="U25" s="426"/>
      <c r="W25" s="565"/>
      <c r="Y25" s="426"/>
      <c r="AA25" s="565"/>
      <c r="AC25" s="426"/>
      <c r="AE25" s="565"/>
      <c r="AG25" s="426"/>
      <c r="AI25" s="565"/>
      <c r="AK25" s="426"/>
      <c r="AM25" s="565"/>
      <c r="AO25" s="426"/>
      <c r="AQ25" s="565"/>
      <c r="AS25" s="426"/>
      <c r="AU25" s="565"/>
      <c r="AW25" s="426"/>
      <c r="AY25" s="565"/>
      <c r="BA25" s="426"/>
      <c r="BC25" s="565"/>
      <c r="BE25" s="426"/>
      <c r="BG25" s="565"/>
      <c r="BI25" s="426"/>
      <c r="BK25" s="565"/>
      <c r="BM25" s="426"/>
      <c r="BO25" s="565"/>
      <c r="BQ25" s="426"/>
      <c r="BS25" s="565"/>
      <c r="BU25" s="426"/>
      <c r="BW25" s="565"/>
      <c r="BY25" s="426"/>
      <c r="CA25" s="565"/>
      <c r="CC25" s="426"/>
      <c r="CE25" s="565"/>
      <c r="CG25" s="426"/>
      <c r="CI25" s="565"/>
      <c r="CK25" s="426"/>
      <c r="CM25" s="565"/>
      <c r="CO25" s="426"/>
      <c r="CQ25" s="565"/>
      <c r="CS25" s="426"/>
      <c r="CU25" s="565"/>
      <c r="CW25" s="426"/>
      <c r="CY25" s="565"/>
      <c r="DA25" s="426"/>
      <c r="DC25" s="565"/>
      <c r="DE25" s="426"/>
      <c r="DG25" s="565"/>
      <c r="DI25" s="426"/>
      <c r="DK25" s="565"/>
      <c r="DM25" s="426"/>
      <c r="DO25" s="565"/>
      <c r="DQ25" s="426"/>
      <c r="DS25" s="565"/>
      <c r="DU25" s="426"/>
      <c r="DW25" s="565"/>
      <c r="DY25" s="426"/>
      <c r="EA25" s="565"/>
      <c r="EC25" s="426"/>
      <c r="EE25" s="565"/>
      <c r="EG25" s="426"/>
      <c r="EI25" s="565"/>
      <c r="EK25" s="426"/>
      <c r="EM25" s="565"/>
      <c r="EO25" s="426"/>
      <c r="EQ25" s="565"/>
      <c r="ES25" s="426"/>
      <c r="EU25" s="565"/>
      <c r="EW25" s="426"/>
      <c r="EY25" s="565"/>
      <c r="FA25" s="426"/>
      <c r="FC25" s="565"/>
      <c r="FE25" s="426"/>
      <c r="FG25" s="565"/>
      <c r="FI25" s="426"/>
      <c r="FK25" s="565"/>
      <c r="FM25" s="426"/>
      <c r="FO25" s="565"/>
      <c r="FQ25" s="426"/>
      <c r="FS25" s="565"/>
      <c r="FU25" s="426"/>
      <c r="FW25" s="565"/>
      <c r="FY25" s="426"/>
      <c r="GA25" s="565"/>
      <c r="GC25" s="426"/>
      <c r="GE25" s="565"/>
      <c r="GG25" s="426"/>
      <c r="GI25" s="565"/>
      <c r="GK25" s="426"/>
      <c r="GM25" s="565"/>
      <c r="GO25" s="426"/>
      <c r="GQ25" s="565"/>
      <c r="GS25" s="426"/>
      <c r="GU25" s="565"/>
      <c r="GW25" s="426"/>
      <c r="GY25" s="565"/>
      <c r="HA25" s="426"/>
      <c r="HC25" s="565"/>
      <c r="HE25" s="426"/>
      <c r="HG25" s="565"/>
      <c r="HI25" s="426"/>
      <c r="HK25" s="565"/>
      <c r="HM25" s="426"/>
      <c r="HO25" s="565"/>
      <c r="HQ25" s="426"/>
      <c r="HS25" s="565"/>
      <c r="HU25" s="426"/>
      <c r="HW25" s="565"/>
      <c r="HY25" s="426"/>
      <c r="IA25" s="565"/>
      <c r="IC25" s="426"/>
      <c r="IE25" s="565"/>
      <c r="IG25" s="426"/>
      <c r="II25" s="565"/>
      <c r="IK25" s="426"/>
      <c r="IM25" s="565"/>
      <c r="IO25" s="426"/>
      <c r="IQ25" s="565"/>
      <c r="IS25" s="426"/>
      <c r="IU25" s="565"/>
      <c r="IW25" s="426"/>
      <c r="IY25" s="565"/>
      <c r="JA25" s="426"/>
      <c r="JC25" s="565"/>
      <c r="JE25" s="426"/>
      <c r="JG25" s="565"/>
      <c r="JI25" s="426"/>
      <c r="JK25" s="565"/>
      <c r="JM25" s="426"/>
      <c r="JO25" s="565"/>
      <c r="JQ25" s="426"/>
      <c r="JS25" s="565"/>
      <c r="JU25" s="426"/>
      <c r="JW25" s="565"/>
      <c r="JY25" s="426"/>
      <c r="KA25" s="565"/>
      <c r="KC25" s="426"/>
      <c r="KE25" s="565"/>
      <c r="KG25" s="426"/>
      <c r="KI25" s="565"/>
      <c r="KK25" s="426"/>
      <c r="KM25" s="565"/>
      <c r="KO25" s="426"/>
      <c r="KQ25" s="565"/>
      <c r="KS25" s="426"/>
      <c r="KU25" s="565"/>
      <c r="KW25" s="426"/>
      <c r="KY25" s="565"/>
      <c r="LA25" s="426"/>
      <c r="LC25" s="565"/>
      <c r="LE25" s="426"/>
      <c r="LG25" s="565"/>
      <c r="LI25" s="426"/>
      <c r="LK25" s="565"/>
      <c r="LM25" s="426"/>
      <c r="LO25" s="565"/>
      <c r="LQ25" s="426"/>
      <c r="LS25" s="565"/>
      <c r="LU25" s="426"/>
      <c r="LW25" s="565"/>
      <c r="LY25" s="426"/>
      <c r="MA25" s="565"/>
      <c r="MC25" s="426"/>
      <c r="ME25" s="565"/>
      <c r="MG25" s="426"/>
      <c r="MI25" s="565"/>
      <c r="MK25" s="426"/>
      <c r="MM25" s="565"/>
      <c r="MO25" s="426"/>
      <c r="MQ25" s="565"/>
      <c r="MS25" s="426"/>
      <c r="MU25" s="565"/>
      <c r="MW25" s="426"/>
      <c r="MY25" s="565"/>
      <c r="NA25" s="426"/>
      <c r="NC25" s="565"/>
      <c r="NE25" s="426"/>
      <c r="NG25" s="565"/>
      <c r="NI25" s="426"/>
      <c r="NK25" s="565"/>
      <c r="NM25" s="426"/>
      <c r="NO25" s="565"/>
      <c r="NQ25" s="426"/>
      <c r="NS25" s="565"/>
      <c r="NU25" s="426"/>
      <c r="NW25" s="565"/>
      <c r="NY25" s="426"/>
      <c r="OA25" s="565"/>
      <c r="OC25" s="426"/>
      <c r="OE25" s="565"/>
      <c r="OG25" s="426"/>
      <c r="OI25" s="565"/>
      <c r="OK25" s="426"/>
      <c r="OM25" s="565"/>
      <c r="OO25" s="426"/>
      <c r="OQ25" s="565"/>
      <c r="OS25" s="426"/>
      <c r="OU25" s="565"/>
      <c r="OW25" s="426"/>
      <c r="OY25" s="565"/>
      <c r="PA25" s="426"/>
      <c r="PC25" s="565"/>
      <c r="PE25" s="426"/>
      <c r="PG25" s="565"/>
      <c r="PI25" s="426"/>
      <c r="PK25" s="565"/>
      <c r="PM25" s="426"/>
      <c r="PO25" s="565"/>
      <c r="PQ25" s="426"/>
      <c r="PS25" s="565"/>
      <c r="PU25" s="426"/>
      <c r="PW25" s="565"/>
      <c r="PY25" s="426"/>
      <c r="QA25" s="565"/>
      <c r="QC25" s="426"/>
      <c r="QE25" s="565"/>
      <c r="QG25" s="426"/>
      <c r="QI25" s="565"/>
      <c r="QK25" s="426"/>
      <c r="QM25" s="565"/>
      <c r="QO25" s="426"/>
      <c r="QQ25" s="565"/>
      <c r="QS25" s="426"/>
      <c r="QU25" s="565"/>
      <c r="QW25" s="426"/>
      <c r="QY25" s="565"/>
      <c r="RA25" s="426"/>
      <c r="RC25" s="565"/>
      <c r="RE25" s="426"/>
      <c r="RG25" s="565"/>
      <c r="RI25" s="426"/>
      <c r="RK25" s="565"/>
      <c r="RM25" s="426"/>
      <c r="RO25" s="565"/>
      <c r="RQ25" s="426"/>
      <c r="RS25" s="565"/>
      <c r="RU25" s="426"/>
      <c r="RW25" s="565"/>
      <c r="RY25" s="426"/>
      <c r="SA25" s="565"/>
      <c r="SC25" s="426"/>
      <c r="SE25" s="565"/>
      <c r="SG25" s="426"/>
      <c r="SI25" s="565"/>
      <c r="SK25" s="426"/>
      <c r="SM25" s="565"/>
      <c r="SO25" s="426"/>
      <c r="SQ25" s="565"/>
      <c r="SS25" s="426"/>
      <c r="SU25" s="565"/>
      <c r="SW25" s="426"/>
      <c r="SY25" s="565"/>
      <c r="TA25" s="426"/>
      <c r="TC25" s="565"/>
      <c r="TE25" s="426"/>
      <c r="TG25" s="565"/>
      <c r="TI25" s="426"/>
      <c r="TK25" s="565"/>
      <c r="TM25" s="426"/>
      <c r="TO25" s="565"/>
      <c r="TQ25" s="426"/>
      <c r="TS25" s="565"/>
      <c r="TU25" s="426"/>
      <c r="TW25" s="565"/>
      <c r="TY25" s="426"/>
      <c r="UA25" s="565"/>
      <c r="UC25" s="426"/>
      <c r="UE25" s="565"/>
      <c r="UG25" s="426"/>
      <c r="UI25" s="565"/>
      <c r="UK25" s="426"/>
      <c r="UM25" s="565"/>
      <c r="UO25" s="426"/>
      <c r="UQ25" s="565"/>
      <c r="US25" s="426"/>
      <c r="UU25" s="565"/>
      <c r="UW25" s="426"/>
      <c r="UY25" s="565"/>
      <c r="VA25" s="426"/>
      <c r="VC25" s="565"/>
      <c r="VE25" s="426"/>
      <c r="VG25" s="565"/>
      <c r="VI25" s="426"/>
      <c r="VK25" s="565"/>
      <c r="VM25" s="426"/>
      <c r="VO25" s="565"/>
      <c r="VQ25" s="426"/>
      <c r="VS25" s="565"/>
      <c r="VU25" s="426"/>
      <c r="VW25" s="565"/>
      <c r="VY25" s="426"/>
      <c r="WA25" s="565"/>
      <c r="WC25" s="426"/>
      <c r="WE25" s="565"/>
      <c r="WG25" s="426"/>
      <c r="WI25" s="565"/>
      <c r="WK25" s="426"/>
      <c r="WM25" s="565"/>
      <c r="WO25" s="426"/>
      <c r="WQ25" s="565"/>
      <c r="WS25" s="426"/>
      <c r="WU25" s="565"/>
      <c r="WW25" s="426"/>
      <c r="WY25" s="565"/>
      <c r="XA25" s="426"/>
      <c r="XC25" s="565"/>
      <c r="XE25" s="426"/>
      <c r="XG25" s="565"/>
      <c r="XI25" s="426"/>
      <c r="XK25" s="565"/>
      <c r="XM25" s="426"/>
      <c r="XO25" s="565"/>
      <c r="XQ25" s="426"/>
      <c r="XS25" s="565"/>
      <c r="XU25" s="426"/>
      <c r="XW25" s="565"/>
      <c r="XY25" s="426"/>
      <c r="YA25" s="565"/>
      <c r="YC25" s="426"/>
      <c r="YE25" s="565"/>
      <c r="YG25" s="426"/>
      <c r="YI25" s="565"/>
      <c r="YK25" s="426"/>
      <c r="YM25" s="565"/>
      <c r="YO25" s="426"/>
      <c r="YQ25" s="565"/>
      <c r="YS25" s="426"/>
      <c r="YU25" s="565"/>
      <c r="YW25" s="426"/>
      <c r="YY25" s="565"/>
      <c r="ZA25" s="426"/>
      <c r="ZC25" s="565"/>
      <c r="ZE25" s="426"/>
      <c r="ZG25" s="565"/>
      <c r="ZI25" s="426"/>
      <c r="ZK25" s="565"/>
      <c r="ZM25" s="426"/>
      <c r="ZO25" s="565"/>
      <c r="ZQ25" s="426"/>
      <c r="ZS25" s="565"/>
      <c r="ZU25" s="426"/>
      <c r="ZW25" s="565"/>
      <c r="ZY25" s="426"/>
      <c r="AAA25" s="565"/>
      <c r="AAC25" s="426"/>
      <c r="AAE25" s="565"/>
      <c r="AAG25" s="426"/>
      <c r="AAI25" s="565"/>
      <c r="AAK25" s="426"/>
      <c r="AAM25" s="565"/>
      <c r="AAO25" s="426"/>
      <c r="AAQ25" s="565"/>
      <c r="AAS25" s="426"/>
      <c r="AAU25" s="565"/>
      <c r="AAW25" s="426"/>
      <c r="AAY25" s="565"/>
      <c r="ABA25" s="426"/>
      <c r="ABC25" s="565"/>
      <c r="ABE25" s="426"/>
      <c r="ABG25" s="565"/>
      <c r="ABI25" s="426"/>
      <c r="ABK25" s="565"/>
      <c r="ABM25" s="426"/>
      <c r="ABO25" s="565"/>
      <c r="ABQ25" s="426"/>
      <c r="ABS25" s="565"/>
      <c r="ABU25" s="426"/>
      <c r="ABW25" s="565"/>
      <c r="ABY25" s="426"/>
      <c r="ACA25" s="565"/>
      <c r="ACC25" s="426"/>
      <c r="ACE25" s="565"/>
      <c r="ACG25" s="426"/>
      <c r="ACI25" s="565"/>
      <c r="ACK25" s="426"/>
      <c r="ACM25" s="565"/>
      <c r="ACO25" s="426"/>
      <c r="ACQ25" s="565"/>
      <c r="ACS25" s="426"/>
      <c r="ACU25" s="565"/>
      <c r="ACW25" s="426"/>
      <c r="ACY25" s="565"/>
      <c r="ADA25" s="426"/>
      <c r="ADC25" s="565"/>
      <c r="ADE25" s="426"/>
      <c r="ADG25" s="565"/>
      <c r="ADI25" s="426"/>
      <c r="ADK25" s="565"/>
      <c r="ADM25" s="426"/>
      <c r="ADO25" s="565"/>
      <c r="ADQ25" s="426"/>
      <c r="ADS25" s="565"/>
      <c r="ADU25" s="426"/>
      <c r="ADW25" s="565"/>
      <c r="ADY25" s="426"/>
      <c r="AEA25" s="565"/>
      <c r="AEC25" s="426"/>
      <c r="AEE25" s="565"/>
      <c r="AEG25" s="426"/>
      <c r="AEI25" s="565"/>
      <c r="AEK25" s="426"/>
      <c r="AEM25" s="565"/>
      <c r="AEO25" s="426"/>
      <c r="AEQ25" s="565"/>
      <c r="AES25" s="426"/>
      <c r="AEU25" s="565"/>
      <c r="AEW25" s="426"/>
      <c r="AEY25" s="565"/>
      <c r="AFA25" s="426"/>
      <c r="AFC25" s="565"/>
      <c r="AFE25" s="426"/>
      <c r="AFG25" s="565"/>
      <c r="AFI25" s="426"/>
      <c r="AFK25" s="565"/>
      <c r="AFM25" s="426"/>
      <c r="AFO25" s="565"/>
      <c r="AFQ25" s="426"/>
      <c r="AFS25" s="565"/>
      <c r="AFU25" s="426"/>
      <c r="AFW25" s="565"/>
      <c r="AFY25" s="426"/>
      <c r="AGA25" s="565"/>
      <c r="AGC25" s="426"/>
      <c r="AGE25" s="565"/>
      <c r="AGG25" s="426"/>
      <c r="AGI25" s="565"/>
      <c r="AGK25" s="426"/>
      <c r="AGM25" s="565"/>
      <c r="AGO25" s="426"/>
      <c r="AGQ25" s="565"/>
      <c r="AGS25" s="426"/>
      <c r="AGU25" s="565"/>
      <c r="AGW25" s="426"/>
      <c r="AGY25" s="565"/>
      <c r="AHA25" s="426"/>
      <c r="AHC25" s="565"/>
      <c r="AHE25" s="426"/>
      <c r="AHG25" s="565"/>
      <c r="AHI25" s="426"/>
      <c r="AHK25" s="565"/>
      <c r="AHM25" s="426"/>
      <c r="AHO25" s="565"/>
      <c r="AHQ25" s="426"/>
      <c r="AHS25" s="565"/>
      <c r="AHU25" s="426"/>
      <c r="AHW25" s="565"/>
      <c r="AHY25" s="426"/>
      <c r="AIA25" s="565"/>
      <c r="AIC25" s="426"/>
      <c r="AIE25" s="565"/>
      <c r="AIG25" s="426"/>
      <c r="AII25" s="565"/>
      <c r="AIK25" s="426"/>
      <c r="AIM25" s="565"/>
      <c r="AIO25" s="426"/>
      <c r="AIQ25" s="565"/>
      <c r="AIS25" s="426"/>
      <c r="AIU25" s="565"/>
      <c r="AIW25" s="426"/>
      <c r="AIY25" s="565"/>
      <c r="AJA25" s="426"/>
      <c r="AJC25" s="565"/>
      <c r="AJE25" s="426"/>
      <c r="AJG25" s="565"/>
      <c r="AJI25" s="426"/>
      <c r="AJK25" s="565"/>
      <c r="AJM25" s="426"/>
      <c r="AJO25" s="565"/>
      <c r="AJQ25" s="426"/>
      <c r="AJS25" s="565"/>
      <c r="AJU25" s="426"/>
      <c r="AJW25" s="565"/>
      <c r="AJY25" s="426"/>
      <c r="AKA25" s="565"/>
      <c r="AKC25" s="426"/>
      <c r="AKE25" s="565"/>
      <c r="AKG25" s="426"/>
      <c r="AKI25" s="565"/>
      <c r="AKK25" s="426"/>
      <c r="AKM25" s="565"/>
      <c r="AKO25" s="426"/>
      <c r="AKQ25" s="565"/>
      <c r="AKS25" s="426"/>
      <c r="AKU25" s="565"/>
      <c r="AKW25" s="426"/>
      <c r="AKY25" s="565"/>
      <c r="ALA25" s="426"/>
      <c r="ALC25" s="565"/>
      <c r="ALE25" s="426"/>
      <c r="ALG25" s="565"/>
      <c r="ALI25" s="426"/>
      <c r="ALK25" s="565"/>
      <c r="ALM25" s="426"/>
      <c r="ALO25" s="565"/>
      <c r="ALQ25" s="426"/>
      <c r="ALS25" s="565"/>
      <c r="ALU25" s="426"/>
      <c r="ALW25" s="565"/>
      <c r="ALY25" s="426"/>
      <c r="AMA25" s="565"/>
      <c r="AMC25" s="426"/>
      <c r="AME25" s="565"/>
      <c r="AMG25" s="426"/>
      <c r="AMI25" s="565"/>
      <c r="AMK25" s="426"/>
      <c r="AMM25" s="565"/>
      <c r="AMO25" s="426"/>
      <c r="AMQ25" s="565"/>
      <c r="AMS25" s="426"/>
      <c r="AMU25" s="565"/>
      <c r="AMW25" s="426"/>
      <c r="AMY25" s="565"/>
      <c r="ANA25" s="426"/>
      <c r="ANC25" s="565"/>
      <c r="ANE25" s="426"/>
      <c r="ANG25" s="565"/>
      <c r="ANI25" s="426"/>
      <c r="ANK25" s="565"/>
      <c r="ANM25" s="426"/>
      <c r="ANO25" s="565"/>
      <c r="ANQ25" s="426"/>
      <c r="ANS25" s="565"/>
      <c r="ANU25" s="426"/>
      <c r="ANW25" s="565"/>
      <c r="ANY25" s="426"/>
      <c r="AOA25" s="565"/>
      <c r="AOC25" s="426"/>
      <c r="AOE25" s="565"/>
      <c r="AOG25" s="426"/>
      <c r="AOI25" s="565"/>
      <c r="AOK25" s="426"/>
      <c r="AOM25" s="565"/>
      <c r="AOO25" s="426"/>
      <c r="AOQ25" s="565"/>
      <c r="AOS25" s="426"/>
      <c r="AOU25" s="565"/>
      <c r="AOW25" s="426"/>
      <c r="AOY25" s="565"/>
      <c r="APA25" s="426"/>
      <c r="APC25" s="565"/>
      <c r="APE25" s="426"/>
      <c r="APG25" s="565"/>
      <c r="API25" s="426"/>
      <c r="APK25" s="565"/>
      <c r="APM25" s="426"/>
      <c r="APO25" s="565"/>
      <c r="APQ25" s="426"/>
      <c r="APS25" s="565"/>
      <c r="APU25" s="426"/>
      <c r="APW25" s="565"/>
      <c r="APY25" s="426"/>
      <c r="AQA25" s="565"/>
      <c r="AQC25" s="426"/>
      <c r="AQE25" s="565"/>
      <c r="AQG25" s="426"/>
      <c r="AQI25" s="565"/>
      <c r="AQK25" s="426"/>
      <c r="AQM25" s="565"/>
      <c r="AQO25" s="426"/>
      <c r="AQQ25" s="565"/>
      <c r="AQS25" s="426"/>
      <c r="AQU25" s="565"/>
      <c r="AQW25" s="426"/>
      <c r="AQY25" s="565"/>
      <c r="ARA25" s="426"/>
      <c r="ARC25" s="565"/>
      <c r="ARE25" s="426"/>
      <c r="ARG25" s="565"/>
      <c r="ARI25" s="426"/>
      <c r="ARK25" s="565"/>
      <c r="ARM25" s="426"/>
      <c r="ARO25" s="565"/>
      <c r="ARQ25" s="426"/>
      <c r="ARS25" s="565"/>
      <c r="ARU25" s="426"/>
      <c r="ARW25" s="565"/>
      <c r="ARY25" s="426"/>
      <c r="ASA25" s="565"/>
      <c r="ASC25" s="426"/>
      <c r="ASE25" s="565"/>
      <c r="ASG25" s="426"/>
      <c r="ASI25" s="565"/>
      <c r="ASK25" s="426"/>
      <c r="ASM25" s="565"/>
      <c r="ASO25" s="426"/>
      <c r="ASQ25" s="565"/>
      <c r="ASS25" s="426"/>
      <c r="ASU25" s="565"/>
      <c r="ASW25" s="426"/>
      <c r="ASY25" s="565"/>
      <c r="ATA25" s="426"/>
      <c r="ATC25" s="565"/>
      <c r="ATE25" s="426"/>
      <c r="ATG25" s="565"/>
      <c r="ATI25" s="426"/>
      <c r="ATK25" s="565"/>
      <c r="ATM25" s="426"/>
      <c r="ATO25" s="565"/>
      <c r="ATQ25" s="426"/>
      <c r="ATS25" s="565"/>
      <c r="ATU25" s="426"/>
      <c r="ATW25" s="565"/>
      <c r="ATY25" s="426"/>
      <c r="AUA25" s="565"/>
      <c r="AUC25" s="426"/>
      <c r="AUE25" s="565"/>
      <c r="AUG25" s="426"/>
      <c r="AUI25" s="565"/>
      <c r="AUK25" s="426"/>
      <c r="AUM25" s="565"/>
      <c r="AUO25" s="426"/>
      <c r="AUQ25" s="565"/>
      <c r="AUS25" s="426"/>
      <c r="AUU25" s="565"/>
      <c r="AUW25" s="426"/>
      <c r="AUY25" s="565"/>
      <c r="AVA25" s="426"/>
      <c r="AVC25" s="565"/>
      <c r="AVE25" s="426"/>
      <c r="AVG25" s="565"/>
      <c r="AVI25" s="426"/>
      <c r="AVK25" s="565"/>
      <c r="AVM25" s="426"/>
      <c r="AVO25" s="565"/>
      <c r="AVQ25" s="426"/>
      <c r="AVS25" s="565"/>
      <c r="AVU25" s="426"/>
      <c r="AVW25" s="565"/>
      <c r="AVY25" s="426"/>
      <c r="AWA25" s="565"/>
      <c r="AWC25" s="426"/>
      <c r="AWE25" s="565"/>
      <c r="AWG25" s="426"/>
      <c r="AWI25" s="565"/>
      <c r="AWK25" s="426"/>
      <c r="AWM25" s="565"/>
      <c r="AWO25" s="426"/>
      <c r="AWQ25" s="565"/>
      <c r="AWS25" s="426"/>
      <c r="AWU25" s="565"/>
      <c r="AWW25" s="426"/>
      <c r="AWY25" s="565"/>
      <c r="AXA25" s="426"/>
      <c r="AXC25" s="565"/>
      <c r="AXE25" s="426"/>
      <c r="AXG25" s="565"/>
      <c r="AXI25" s="426"/>
      <c r="AXK25" s="565"/>
      <c r="AXM25" s="426"/>
      <c r="AXO25" s="565"/>
      <c r="AXQ25" s="426"/>
      <c r="AXS25" s="565"/>
      <c r="AXU25" s="426"/>
      <c r="AXW25" s="565"/>
      <c r="AXY25" s="426"/>
      <c r="AYA25" s="565"/>
      <c r="AYC25" s="426"/>
      <c r="AYE25" s="565"/>
      <c r="AYG25" s="426"/>
      <c r="AYI25" s="565"/>
      <c r="AYK25" s="426"/>
      <c r="AYM25" s="565"/>
      <c r="AYO25" s="426"/>
      <c r="AYQ25" s="565"/>
      <c r="AYS25" s="426"/>
      <c r="AYU25" s="565"/>
      <c r="AYW25" s="426"/>
      <c r="AYY25" s="565"/>
      <c r="AZA25" s="426"/>
      <c r="AZC25" s="565"/>
      <c r="AZE25" s="426"/>
      <c r="AZG25" s="565"/>
      <c r="AZI25" s="426"/>
      <c r="AZK25" s="565"/>
      <c r="AZM25" s="426"/>
      <c r="AZO25" s="565"/>
      <c r="AZQ25" s="426"/>
      <c r="AZS25" s="565"/>
      <c r="AZU25" s="426"/>
      <c r="AZW25" s="565"/>
      <c r="AZY25" s="426"/>
      <c r="BAA25" s="565"/>
      <c r="BAC25" s="426"/>
      <c r="BAE25" s="565"/>
      <c r="BAG25" s="426"/>
      <c r="BAI25" s="565"/>
      <c r="BAK25" s="426"/>
      <c r="BAM25" s="565"/>
      <c r="BAO25" s="426"/>
      <c r="BAQ25" s="565"/>
      <c r="BAS25" s="426"/>
      <c r="BAU25" s="565"/>
      <c r="BAW25" s="426"/>
      <c r="BAY25" s="565"/>
      <c r="BBA25" s="426"/>
      <c r="BBC25" s="565"/>
      <c r="BBE25" s="426"/>
      <c r="BBG25" s="565"/>
      <c r="BBI25" s="426"/>
      <c r="BBK25" s="565"/>
      <c r="BBM25" s="426"/>
      <c r="BBO25" s="565"/>
      <c r="BBQ25" s="426"/>
      <c r="BBS25" s="565"/>
      <c r="BBU25" s="426"/>
      <c r="BBW25" s="565"/>
      <c r="BBY25" s="426"/>
      <c r="BCA25" s="565"/>
      <c r="BCC25" s="426"/>
      <c r="BCE25" s="565"/>
      <c r="BCG25" s="426"/>
      <c r="BCI25" s="565"/>
      <c r="BCK25" s="426"/>
      <c r="BCM25" s="565"/>
      <c r="BCO25" s="426"/>
      <c r="BCQ25" s="565"/>
      <c r="BCS25" s="426"/>
      <c r="BCU25" s="565"/>
      <c r="BCW25" s="426"/>
      <c r="BCY25" s="565"/>
      <c r="BDA25" s="426"/>
      <c r="BDC25" s="565"/>
      <c r="BDE25" s="426"/>
      <c r="BDG25" s="565"/>
      <c r="BDI25" s="426"/>
      <c r="BDK25" s="565"/>
      <c r="BDM25" s="426"/>
      <c r="BDO25" s="565"/>
      <c r="BDQ25" s="426"/>
      <c r="BDS25" s="565"/>
      <c r="BDU25" s="426"/>
      <c r="BDW25" s="565"/>
      <c r="BDY25" s="426"/>
      <c r="BEA25" s="565"/>
      <c r="BEC25" s="426"/>
      <c r="BEE25" s="565"/>
      <c r="BEG25" s="426"/>
      <c r="BEI25" s="565"/>
      <c r="BEK25" s="426"/>
      <c r="BEM25" s="565"/>
      <c r="BEO25" s="426"/>
      <c r="BEQ25" s="565"/>
      <c r="BES25" s="426"/>
      <c r="BEU25" s="565"/>
      <c r="BEW25" s="426"/>
      <c r="BEY25" s="565"/>
      <c r="BFA25" s="426"/>
      <c r="BFC25" s="565"/>
      <c r="BFE25" s="426"/>
      <c r="BFG25" s="565"/>
      <c r="BFI25" s="426"/>
      <c r="BFK25" s="565"/>
      <c r="BFM25" s="426"/>
      <c r="BFO25" s="565"/>
      <c r="BFQ25" s="426"/>
      <c r="BFS25" s="565"/>
      <c r="BFU25" s="426"/>
      <c r="BFW25" s="565"/>
      <c r="BFY25" s="426"/>
      <c r="BGA25" s="565"/>
      <c r="BGC25" s="426"/>
      <c r="BGE25" s="565"/>
      <c r="BGG25" s="426"/>
      <c r="BGI25" s="565"/>
      <c r="BGK25" s="426"/>
      <c r="BGM25" s="565"/>
      <c r="BGO25" s="426"/>
      <c r="BGQ25" s="565"/>
      <c r="BGS25" s="426"/>
      <c r="BGU25" s="565"/>
      <c r="BGW25" s="426"/>
      <c r="BGY25" s="565"/>
      <c r="BHA25" s="426"/>
      <c r="BHC25" s="565"/>
      <c r="BHE25" s="426"/>
      <c r="BHG25" s="565"/>
      <c r="BHI25" s="426"/>
      <c r="BHK25" s="565"/>
      <c r="BHM25" s="426"/>
      <c r="BHO25" s="565"/>
      <c r="BHQ25" s="426"/>
      <c r="BHS25" s="565"/>
      <c r="BHU25" s="426"/>
      <c r="BHW25" s="565"/>
      <c r="BHY25" s="426"/>
      <c r="BIA25" s="565"/>
      <c r="BIC25" s="426"/>
      <c r="BIE25" s="565"/>
      <c r="BIG25" s="426"/>
      <c r="BII25" s="565"/>
      <c r="BIK25" s="426"/>
      <c r="BIM25" s="565"/>
      <c r="BIO25" s="426"/>
      <c r="BIQ25" s="565"/>
      <c r="BIS25" s="426"/>
      <c r="BIU25" s="565"/>
      <c r="BIW25" s="426"/>
      <c r="BIY25" s="565"/>
      <c r="BJA25" s="426"/>
      <c r="BJC25" s="565"/>
      <c r="BJE25" s="426"/>
      <c r="BJG25" s="565"/>
      <c r="BJI25" s="426"/>
      <c r="BJK25" s="565"/>
      <c r="BJM25" s="426"/>
      <c r="BJO25" s="565"/>
      <c r="BJQ25" s="426"/>
      <c r="BJS25" s="565"/>
      <c r="BJU25" s="426"/>
      <c r="BJW25" s="565"/>
      <c r="BJY25" s="426"/>
      <c r="BKA25" s="565"/>
      <c r="BKC25" s="426"/>
      <c r="BKE25" s="565"/>
      <c r="BKG25" s="426"/>
      <c r="BKI25" s="565"/>
      <c r="BKK25" s="426"/>
      <c r="BKM25" s="565"/>
      <c r="BKO25" s="426"/>
      <c r="BKQ25" s="565"/>
      <c r="BKS25" s="426"/>
      <c r="BKU25" s="565"/>
      <c r="BKW25" s="426"/>
      <c r="BKY25" s="565"/>
      <c r="BLA25" s="426"/>
      <c r="BLC25" s="565"/>
      <c r="BLE25" s="426"/>
      <c r="BLG25" s="565"/>
      <c r="BLI25" s="426"/>
      <c r="BLK25" s="565"/>
      <c r="BLM25" s="426"/>
      <c r="BLO25" s="565"/>
      <c r="BLQ25" s="426"/>
      <c r="BLS25" s="565"/>
      <c r="BLU25" s="426"/>
      <c r="BLW25" s="565"/>
      <c r="BLY25" s="426"/>
      <c r="BMA25" s="565"/>
      <c r="BMC25" s="426"/>
      <c r="BME25" s="565"/>
      <c r="BMG25" s="426"/>
      <c r="BMI25" s="565"/>
      <c r="BMK25" s="426"/>
      <c r="BMM25" s="565"/>
      <c r="BMO25" s="426"/>
      <c r="BMQ25" s="565"/>
      <c r="BMS25" s="426"/>
      <c r="BMU25" s="565"/>
      <c r="BMW25" s="426"/>
      <c r="BMY25" s="565"/>
      <c r="BNA25" s="426"/>
      <c r="BNC25" s="565"/>
      <c r="BNE25" s="426"/>
      <c r="BNG25" s="565"/>
      <c r="BNI25" s="426"/>
      <c r="BNK25" s="565"/>
      <c r="BNM25" s="426"/>
      <c r="BNO25" s="565"/>
      <c r="BNQ25" s="426"/>
      <c r="BNS25" s="565"/>
      <c r="BNU25" s="426"/>
      <c r="BNW25" s="565"/>
      <c r="BNY25" s="426"/>
      <c r="BOA25" s="565"/>
      <c r="BOC25" s="426"/>
      <c r="BOE25" s="565"/>
      <c r="BOG25" s="426"/>
      <c r="BOI25" s="565"/>
      <c r="BOK25" s="426"/>
      <c r="BOM25" s="565"/>
      <c r="BOO25" s="426"/>
      <c r="BOQ25" s="565"/>
      <c r="BOS25" s="426"/>
      <c r="BOU25" s="565"/>
      <c r="BOW25" s="426"/>
      <c r="BOY25" s="565"/>
      <c r="BPA25" s="426"/>
      <c r="BPC25" s="565"/>
      <c r="BPE25" s="426"/>
      <c r="BPG25" s="565"/>
      <c r="BPI25" s="426"/>
      <c r="BPK25" s="565"/>
      <c r="BPM25" s="426"/>
      <c r="BPO25" s="565"/>
      <c r="BPQ25" s="426"/>
      <c r="BPS25" s="565"/>
      <c r="BPU25" s="426"/>
      <c r="BPW25" s="565"/>
      <c r="BPY25" s="426"/>
      <c r="BQA25" s="565"/>
      <c r="BQC25" s="426"/>
      <c r="BQE25" s="565"/>
      <c r="BQG25" s="426"/>
      <c r="BQI25" s="565"/>
      <c r="BQK25" s="426"/>
      <c r="BQM25" s="565"/>
      <c r="BQO25" s="426"/>
      <c r="BQQ25" s="565"/>
      <c r="BQS25" s="426"/>
      <c r="BQU25" s="565"/>
      <c r="BQW25" s="426"/>
      <c r="BQY25" s="565"/>
      <c r="BRA25" s="426"/>
      <c r="BRC25" s="565"/>
      <c r="BRE25" s="426"/>
      <c r="BRG25" s="565"/>
      <c r="BRI25" s="426"/>
      <c r="BRK25" s="565"/>
      <c r="BRM25" s="426"/>
      <c r="BRO25" s="565"/>
      <c r="BRQ25" s="426"/>
      <c r="BRS25" s="565"/>
      <c r="BRU25" s="426"/>
      <c r="BRW25" s="565"/>
      <c r="BRY25" s="426"/>
      <c r="BSA25" s="565"/>
      <c r="BSC25" s="426"/>
      <c r="BSE25" s="565"/>
      <c r="BSG25" s="426"/>
      <c r="BSI25" s="565"/>
      <c r="BSK25" s="426"/>
      <c r="BSM25" s="565"/>
      <c r="BSO25" s="426"/>
      <c r="BSQ25" s="565"/>
      <c r="BSS25" s="426"/>
      <c r="BSU25" s="565"/>
      <c r="BSW25" s="426"/>
      <c r="BSY25" s="565"/>
      <c r="BTA25" s="426"/>
      <c r="BTC25" s="565"/>
      <c r="BTE25" s="426"/>
      <c r="BTG25" s="565"/>
      <c r="BTI25" s="426"/>
      <c r="BTK25" s="565"/>
      <c r="BTM25" s="426"/>
      <c r="BTO25" s="565"/>
      <c r="BTQ25" s="426"/>
      <c r="BTS25" s="565"/>
      <c r="BTU25" s="426"/>
      <c r="BTW25" s="565"/>
      <c r="BTY25" s="426"/>
      <c r="BUA25" s="565"/>
      <c r="BUC25" s="426"/>
      <c r="BUE25" s="565"/>
      <c r="BUG25" s="426"/>
      <c r="BUI25" s="565"/>
      <c r="BUK25" s="426"/>
      <c r="BUM25" s="565"/>
      <c r="BUO25" s="426"/>
      <c r="BUQ25" s="565"/>
      <c r="BUS25" s="426"/>
      <c r="BUU25" s="565"/>
      <c r="BUW25" s="426"/>
      <c r="BUY25" s="565"/>
      <c r="BVA25" s="426"/>
      <c r="BVC25" s="565"/>
      <c r="BVE25" s="426"/>
      <c r="BVG25" s="565"/>
      <c r="BVI25" s="426"/>
      <c r="BVK25" s="565"/>
      <c r="BVM25" s="426"/>
      <c r="BVO25" s="565"/>
      <c r="BVQ25" s="426"/>
      <c r="BVS25" s="565"/>
      <c r="BVU25" s="426"/>
      <c r="BVW25" s="565"/>
      <c r="BVY25" s="426"/>
      <c r="BWA25" s="565"/>
      <c r="BWC25" s="426"/>
      <c r="BWE25" s="565"/>
      <c r="BWG25" s="426"/>
      <c r="BWI25" s="565"/>
      <c r="BWK25" s="426"/>
      <c r="BWM25" s="565"/>
      <c r="BWO25" s="426"/>
      <c r="BWQ25" s="565"/>
      <c r="BWS25" s="426"/>
      <c r="BWU25" s="565"/>
      <c r="BWW25" s="426"/>
      <c r="BWY25" s="565"/>
      <c r="BXA25" s="426"/>
      <c r="BXC25" s="565"/>
      <c r="BXE25" s="426"/>
      <c r="BXG25" s="565"/>
      <c r="BXI25" s="426"/>
      <c r="BXK25" s="565"/>
      <c r="BXM25" s="426"/>
      <c r="BXO25" s="565"/>
      <c r="BXQ25" s="426"/>
      <c r="BXS25" s="565"/>
      <c r="BXU25" s="426"/>
      <c r="BXW25" s="565"/>
      <c r="BXY25" s="426"/>
      <c r="BYA25" s="565"/>
      <c r="BYC25" s="426"/>
      <c r="BYE25" s="565"/>
      <c r="BYG25" s="426"/>
      <c r="BYI25" s="565"/>
      <c r="BYK25" s="426"/>
      <c r="BYM25" s="565"/>
      <c r="BYO25" s="426"/>
      <c r="BYQ25" s="565"/>
      <c r="BYS25" s="426"/>
      <c r="BYU25" s="565"/>
      <c r="BYW25" s="426"/>
      <c r="BYY25" s="565"/>
      <c r="BZA25" s="426"/>
      <c r="BZC25" s="565"/>
      <c r="BZE25" s="426"/>
      <c r="BZG25" s="565"/>
      <c r="BZI25" s="426"/>
      <c r="BZK25" s="565"/>
      <c r="BZM25" s="426"/>
      <c r="BZO25" s="565"/>
      <c r="BZQ25" s="426"/>
      <c r="BZS25" s="565"/>
      <c r="BZU25" s="426"/>
      <c r="BZW25" s="565"/>
      <c r="BZY25" s="426"/>
      <c r="CAA25" s="565"/>
      <c r="CAC25" s="426"/>
      <c r="CAE25" s="565"/>
      <c r="CAG25" s="426"/>
      <c r="CAI25" s="565"/>
      <c r="CAK25" s="426"/>
      <c r="CAM25" s="565"/>
      <c r="CAO25" s="426"/>
      <c r="CAQ25" s="565"/>
      <c r="CAS25" s="426"/>
      <c r="CAU25" s="565"/>
      <c r="CAW25" s="426"/>
      <c r="CAY25" s="565"/>
      <c r="CBA25" s="426"/>
      <c r="CBC25" s="565"/>
      <c r="CBE25" s="426"/>
      <c r="CBG25" s="565"/>
      <c r="CBI25" s="426"/>
      <c r="CBK25" s="565"/>
      <c r="CBM25" s="426"/>
      <c r="CBO25" s="565"/>
      <c r="CBQ25" s="426"/>
      <c r="CBS25" s="565"/>
      <c r="CBU25" s="426"/>
      <c r="CBW25" s="565"/>
      <c r="CBY25" s="426"/>
      <c r="CCA25" s="565"/>
      <c r="CCC25" s="426"/>
      <c r="CCE25" s="565"/>
      <c r="CCG25" s="426"/>
      <c r="CCI25" s="565"/>
      <c r="CCK25" s="426"/>
      <c r="CCM25" s="565"/>
      <c r="CCO25" s="426"/>
      <c r="CCQ25" s="565"/>
      <c r="CCS25" s="426"/>
      <c r="CCU25" s="565"/>
      <c r="CCW25" s="426"/>
      <c r="CCY25" s="565"/>
      <c r="CDA25" s="426"/>
      <c r="CDC25" s="565"/>
      <c r="CDE25" s="426"/>
      <c r="CDG25" s="565"/>
      <c r="CDI25" s="426"/>
      <c r="CDK25" s="565"/>
      <c r="CDM25" s="426"/>
      <c r="CDO25" s="565"/>
      <c r="CDQ25" s="426"/>
      <c r="CDS25" s="565"/>
      <c r="CDU25" s="426"/>
      <c r="CDW25" s="565"/>
      <c r="CDY25" s="426"/>
      <c r="CEA25" s="565"/>
      <c r="CEC25" s="426"/>
      <c r="CEE25" s="565"/>
      <c r="CEG25" s="426"/>
      <c r="CEI25" s="565"/>
      <c r="CEK25" s="426"/>
      <c r="CEM25" s="565"/>
      <c r="CEO25" s="426"/>
      <c r="CEQ25" s="565"/>
      <c r="CES25" s="426"/>
      <c r="CEU25" s="565"/>
      <c r="CEW25" s="426"/>
      <c r="CEY25" s="565"/>
      <c r="CFA25" s="426"/>
      <c r="CFC25" s="565"/>
      <c r="CFE25" s="426"/>
      <c r="CFG25" s="565"/>
      <c r="CFI25" s="426"/>
      <c r="CFK25" s="565"/>
      <c r="CFM25" s="426"/>
      <c r="CFO25" s="565"/>
      <c r="CFQ25" s="426"/>
      <c r="CFS25" s="565"/>
      <c r="CFU25" s="426"/>
      <c r="CFW25" s="565"/>
      <c r="CFY25" s="426"/>
      <c r="CGA25" s="565"/>
      <c r="CGC25" s="426"/>
      <c r="CGE25" s="565"/>
      <c r="CGG25" s="426"/>
      <c r="CGI25" s="565"/>
      <c r="CGK25" s="426"/>
      <c r="CGM25" s="565"/>
      <c r="CGO25" s="426"/>
      <c r="CGQ25" s="565"/>
      <c r="CGS25" s="426"/>
      <c r="CGU25" s="565"/>
      <c r="CGW25" s="426"/>
      <c r="CGY25" s="565"/>
      <c r="CHA25" s="426"/>
      <c r="CHC25" s="565"/>
      <c r="CHE25" s="426"/>
      <c r="CHG25" s="565"/>
      <c r="CHI25" s="426"/>
      <c r="CHK25" s="565"/>
      <c r="CHM25" s="426"/>
      <c r="CHO25" s="565"/>
      <c r="CHQ25" s="426"/>
      <c r="CHS25" s="565"/>
      <c r="CHU25" s="426"/>
      <c r="CHW25" s="565"/>
      <c r="CHY25" s="426"/>
      <c r="CIA25" s="565"/>
      <c r="CIC25" s="426"/>
      <c r="CIE25" s="565"/>
      <c r="CIG25" s="426"/>
      <c r="CII25" s="565"/>
      <c r="CIK25" s="426"/>
      <c r="CIM25" s="565"/>
      <c r="CIO25" s="426"/>
      <c r="CIQ25" s="565"/>
      <c r="CIS25" s="426"/>
      <c r="CIU25" s="565"/>
      <c r="CIW25" s="426"/>
      <c r="CIY25" s="565"/>
      <c r="CJA25" s="426"/>
      <c r="CJC25" s="565"/>
      <c r="CJE25" s="426"/>
      <c r="CJG25" s="565"/>
      <c r="CJI25" s="426"/>
      <c r="CJK25" s="565"/>
      <c r="CJM25" s="426"/>
      <c r="CJO25" s="565"/>
      <c r="CJQ25" s="426"/>
      <c r="CJS25" s="565"/>
      <c r="CJU25" s="426"/>
      <c r="CJW25" s="565"/>
      <c r="CJY25" s="426"/>
      <c r="CKA25" s="565"/>
      <c r="CKC25" s="426"/>
      <c r="CKE25" s="565"/>
      <c r="CKG25" s="426"/>
      <c r="CKI25" s="565"/>
      <c r="CKK25" s="426"/>
      <c r="CKM25" s="565"/>
      <c r="CKO25" s="426"/>
      <c r="CKQ25" s="565"/>
      <c r="CKS25" s="426"/>
      <c r="CKU25" s="565"/>
      <c r="CKW25" s="426"/>
      <c r="CKY25" s="565"/>
      <c r="CLA25" s="426"/>
      <c r="CLC25" s="565"/>
      <c r="CLE25" s="426"/>
      <c r="CLG25" s="565"/>
      <c r="CLI25" s="426"/>
      <c r="CLK25" s="565"/>
      <c r="CLM25" s="426"/>
      <c r="CLO25" s="565"/>
      <c r="CLQ25" s="426"/>
      <c r="CLS25" s="565"/>
      <c r="CLU25" s="426"/>
      <c r="CLW25" s="565"/>
      <c r="CLY25" s="426"/>
      <c r="CMA25" s="565"/>
      <c r="CMC25" s="426"/>
      <c r="CME25" s="565"/>
      <c r="CMG25" s="426"/>
      <c r="CMI25" s="565"/>
      <c r="CMK25" s="426"/>
      <c r="CMM25" s="565"/>
      <c r="CMO25" s="426"/>
      <c r="CMQ25" s="565"/>
      <c r="CMS25" s="426"/>
      <c r="CMU25" s="565"/>
      <c r="CMW25" s="426"/>
      <c r="CMY25" s="565"/>
      <c r="CNA25" s="426"/>
      <c r="CNC25" s="565"/>
      <c r="CNE25" s="426"/>
      <c r="CNG25" s="565"/>
      <c r="CNI25" s="426"/>
      <c r="CNK25" s="565"/>
      <c r="CNM25" s="426"/>
      <c r="CNO25" s="565"/>
      <c r="CNQ25" s="426"/>
      <c r="CNS25" s="565"/>
      <c r="CNU25" s="426"/>
      <c r="CNW25" s="565"/>
      <c r="CNY25" s="426"/>
      <c r="COA25" s="565"/>
      <c r="COC25" s="426"/>
      <c r="COE25" s="565"/>
      <c r="COG25" s="426"/>
      <c r="COI25" s="565"/>
      <c r="COK25" s="426"/>
      <c r="COM25" s="565"/>
      <c r="COO25" s="426"/>
      <c r="COQ25" s="565"/>
      <c r="COS25" s="426"/>
      <c r="COU25" s="565"/>
      <c r="COW25" s="426"/>
      <c r="COY25" s="565"/>
      <c r="CPA25" s="426"/>
      <c r="CPC25" s="565"/>
      <c r="CPE25" s="426"/>
      <c r="CPG25" s="565"/>
      <c r="CPI25" s="426"/>
      <c r="CPK25" s="565"/>
      <c r="CPM25" s="426"/>
      <c r="CPO25" s="565"/>
      <c r="CPQ25" s="426"/>
      <c r="CPS25" s="565"/>
      <c r="CPU25" s="426"/>
      <c r="CPW25" s="565"/>
      <c r="CPY25" s="426"/>
      <c r="CQA25" s="565"/>
      <c r="CQC25" s="426"/>
      <c r="CQE25" s="565"/>
      <c r="CQG25" s="426"/>
      <c r="CQI25" s="565"/>
      <c r="CQK25" s="426"/>
      <c r="CQM25" s="565"/>
      <c r="CQO25" s="426"/>
      <c r="CQQ25" s="565"/>
      <c r="CQS25" s="426"/>
      <c r="CQU25" s="565"/>
      <c r="CQW25" s="426"/>
      <c r="CQY25" s="565"/>
      <c r="CRA25" s="426"/>
      <c r="CRC25" s="565"/>
      <c r="CRE25" s="426"/>
      <c r="CRG25" s="565"/>
      <c r="CRI25" s="426"/>
      <c r="CRK25" s="565"/>
      <c r="CRM25" s="426"/>
      <c r="CRO25" s="565"/>
      <c r="CRQ25" s="426"/>
      <c r="CRS25" s="565"/>
      <c r="CRU25" s="426"/>
      <c r="CRW25" s="565"/>
      <c r="CRY25" s="426"/>
      <c r="CSA25" s="565"/>
      <c r="CSC25" s="426"/>
      <c r="CSE25" s="565"/>
      <c r="CSG25" s="426"/>
      <c r="CSI25" s="565"/>
      <c r="CSK25" s="426"/>
      <c r="CSM25" s="565"/>
      <c r="CSO25" s="426"/>
      <c r="CSQ25" s="565"/>
      <c r="CSS25" s="426"/>
      <c r="CSU25" s="565"/>
      <c r="CSW25" s="426"/>
      <c r="CSY25" s="565"/>
      <c r="CTA25" s="426"/>
      <c r="CTC25" s="565"/>
      <c r="CTE25" s="426"/>
      <c r="CTG25" s="565"/>
      <c r="CTI25" s="426"/>
      <c r="CTK25" s="565"/>
      <c r="CTM25" s="426"/>
      <c r="CTO25" s="565"/>
      <c r="CTQ25" s="426"/>
      <c r="CTS25" s="565"/>
      <c r="CTU25" s="426"/>
      <c r="CTW25" s="565"/>
      <c r="CTY25" s="426"/>
      <c r="CUA25" s="565"/>
      <c r="CUC25" s="426"/>
      <c r="CUE25" s="565"/>
      <c r="CUG25" s="426"/>
      <c r="CUI25" s="565"/>
      <c r="CUK25" s="426"/>
      <c r="CUM25" s="565"/>
      <c r="CUO25" s="426"/>
      <c r="CUQ25" s="565"/>
      <c r="CUS25" s="426"/>
      <c r="CUU25" s="565"/>
      <c r="CUW25" s="426"/>
      <c r="CUY25" s="565"/>
      <c r="CVA25" s="426"/>
      <c r="CVC25" s="565"/>
      <c r="CVE25" s="426"/>
      <c r="CVG25" s="565"/>
      <c r="CVI25" s="426"/>
      <c r="CVK25" s="565"/>
      <c r="CVM25" s="426"/>
      <c r="CVO25" s="565"/>
      <c r="CVQ25" s="426"/>
      <c r="CVS25" s="565"/>
      <c r="CVU25" s="426"/>
      <c r="CVW25" s="565"/>
      <c r="CVY25" s="426"/>
      <c r="CWA25" s="565"/>
      <c r="CWC25" s="426"/>
      <c r="CWE25" s="565"/>
      <c r="CWG25" s="426"/>
      <c r="CWI25" s="565"/>
      <c r="CWK25" s="426"/>
      <c r="CWM25" s="565"/>
      <c r="CWO25" s="426"/>
      <c r="CWQ25" s="565"/>
      <c r="CWS25" s="426"/>
      <c r="CWU25" s="565"/>
      <c r="CWW25" s="426"/>
      <c r="CWY25" s="565"/>
      <c r="CXA25" s="426"/>
      <c r="CXC25" s="565"/>
      <c r="CXE25" s="426"/>
      <c r="CXG25" s="565"/>
      <c r="CXI25" s="426"/>
      <c r="CXK25" s="565"/>
      <c r="CXM25" s="426"/>
      <c r="CXO25" s="565"/>
      <c r="CXQ25" s="426"/>
      <c r="CXS25" s="565"/>
      <c r="CXU25" s="426"/>
      <c r="CXW25" s="565"/>
      <c r="CXY25" s="426"/>
      <c r="CYA25" s="565"/>
      <c r="CYC25" s="426"/>
      <c r="CYE25" s="565"/>
      <c r="CYG25" s="426"/>
      <c r="CYI25" s="565"/>
      <c r="CYK25" s="426"/>
      <c r="CYM25" s="565"/>
      <c r="CYO25" s="426"/>
      <c r="CYQ25" s="565"/>
      <c r="CYS25" s="426"/>
      <c r="CYU25" s="565"/>
      <c r="CYW25" s="426"/>
      <c r="CYY25" s="565"/>
      <c r="CZA25" s="426"/>
      <c r="CZC25" s="565"/>
      <c r="CZE25" s="426"/>
      <c r="CZG25" s="565"/>
      <c r="CZI25" s="426"/>
      <c r="CZK25" s="565"/>
      <c r="CZM25" s="426"/>
      <c r="CZO25" s="565"/>
      <c r="CZQ25" s="426"/>
      <c r="CZS25" s="565"/>
      <c r="CZU25" s="426"/>
      <c r="CZW25" s="565"/>
      <c r="CZY25" s="426"/>
      <c r="DAA25" s="565"/>
      <c r="DAC25" s="426"/>
      <c r="DAE25" s="565"/>
      <c r="DAG25" s="426"/>
      <c r="DAI25" s="565"/>
      <c r="DAK25" s="426"/>
      <c r="DAM25" s="565"/>
      <c r="DAO25" s="426"/>
      <c r="DAQ25" s="565"/>
      <c r="DAS25" s="426"/>
      <c r="DAU25" s="565"/>
      <c r="DAW25" s="426"/>
      <c r="DAY25" s="565"/>
      <c r="DBA25" s="426"/>
      <c r="DBC25" s="565"/>
      <c r="DBE25" s="426"/>
      <c r="DBG25" s="565"/>
      <c r="DBI25" s="426"/>
      <c r="DBK25" s="565"/>
      <c r="DBM25" s="426"/>
      <c r="DBO25" s="565"/>
      <c r="DBQ25" s="426"/>
      <c r="DBS25" s="565"/>
      <c r="DBU25" s="426"/>
      <c r="DBW25" s="565"/>
      <c r="DBY25" s="426"/>
      <c r="DCA25" s="565"/>
      <c r="DCC25" s="426"/>
      <c r="DCE25" s="565"/>
      <c r="DCG25" s="426"/>
      <c r="DCI25" s="565"/>
      <c r="DCK25" s="426"/>
      <c r="DCM25" s="565"/>
      <c r="DCO25" s="426"/>
      <c r="DCQ25" s="565"/>
      <c r="DCS25" s="426"/>
      <c r="DCU25" s="565"/>
      <c r="DCW25" s="426"/>
      <c r="DCY25" s="565"/>
      <c r="DDA25" s="426"/>
      <c r="DDC25" s="565"/>
      <c r="DDE25" s="426"/>
      <c r="DDG25" s="565"/>
      <c r="DDI25" s="426"/>
      <c r="DDK25" s="565"/>
      <c r="DDM25" s="426"/>
      <c r="DDO25" s="565"/>
      <c r="DDQ25" s="426"/>
      <c r="DDS25" s="565"/>
      <c r="DDU25" s="426"/>
      <c r="DDW25" s="565"/>
      <c r="DDY25" s="426"/>
      <c r="DEA25" s="565"/>
      <c r="DEC25" s="426"/>
      <c r="DEE25" s="565"/>
      <c r="DEG25" s="426"/>
      <c r="DEI25" s="565"/>
      <c r="DEK25" s="426"/>
      <c r="DEM25" s="565"/>
      <c r="DEO25" s="426"/>
      <c r="DEQ25" s="565"/>
      <c r="DES25" s="426"/>
      <c r="DEU25" s="565"/>
      <c r="DEW25" s="426"/>
      <c r="DEY25" s="565"/>
      <c r="DFA25" s="426"/>
      <c r="DFC25" s="565"/>
      <c r="DFE25" s="426"/>
      <c r="DFG25" s="565"/>
      <c r="DFI25" s="426"/>
      <c r="DFK25" s="565"/>
      <c r="DFM25" s="426"/>
      <c r="DFO25" s="565"/>
      <c r="DFQ25" s="426"/>
      <c r="DFS25" s="565"/>
      <c r="DFU25" s="426"/>
      <c r="DFW25" s="565"/>
      <c r="DFY25" s="426"/>
      <c r="DGA25" s="565"/>
      <c r="DGC25" s="426"/>
      <c r="DGE25" s="565"/>
      <c r="DGG25" s="426"/>
      <c r="DGI25" s="565"/>
      <c r="DGK25" s="426"/>
      <c r="DGM25" s="565"/>
      <c r="DGO25" s="426"/>
      <c r="DGQ25" s="565"/>
      <c r="DGS25" s="426"/>
      <c r="DGU25" s="565"/>
      <c r="DGW25" s="426"/>
      <c r="DGY25" s="565"/>
      <c r="DHA25" s="426"/>
      <c r="DHC25" s="565"/>
      <c r="DHE25" s="426"/>
      <c r="DHG25" s="565"/>
      <c r="DHI25" s="426"/>
      <c r="DHK25" s="565"/>
      <c r="DHM25" s="426"/>
      <c r="DHO25" s="565"/>
      <c r="DHQ25" s="426"/>
      <c r="DHS25" s="565"/>
      <c r="DHU25" s="426"/>
      <c r="DHW25" s="565"/>
      <c r="DHY25" s="426"/>
      <c r="DIA25" s="565"/>
      <c r="DIC25" s="426"/>
      <c r="DIE25" s="565"/>
      <c r="DIG25" s="426"/>
      <c r="DII25" s="565"/>
      <c r="DIK25" s="426"/>
      <c r="DIM25" s="565"/>
      <c r="DIO25" s="426"/>
      <c r="DIQ25" s="565"/>
      <c r="DIS25" s="426"/>
      <c r="DIU25" s="565"/>
      <c r="DIW25" s="426"/>
      <c r="DIY25" s="565"/>
      <c r="DJA25" s="426"/>
      <c r="DJC25" s="565"/>
      <c r="DJE25" s="426"/>
      <c r="DJG25" s="565"/>
      <c r="DJI25" s="426"/>
      <c r="DJK25" s="565"/>
      <c r="DJM25" s="426"/>
      <c r="DJO25" s="565"/>
      <c r="DJQ25" s="426"/>
      <c r="DJS25" s="565"/>
      <c r="DJU25" s="426"/>
      <c r="DJW25" s="565"/>
      <c r="DJY25" s="426"/>
      <c r="DKA25" s="565"/>
      <c r="DKC25" s="426"/>
      <c r="DKE25" s="565"/>
      <c r="DKG25" s="426"/>
      <c r="DKI25" s="565"/>
      <c r="DKK25" s="426"/>
      <c r="DKM25" s="565"/>
      <c r="DKO25" s="426"/>
      <c r="DKQ25" s="565"/>
      <c r="DKS25" s="426"/>
      <c r="DKU25" s="565"/>
      <c r="DKW25" s="426"/>
      <c r="DKY25" s="565"/>
      <c r="DLA25" s="426"/>
      <c r="DLC25" s="565"/>
      <c r="DLE25" s="426"/>
      <c r="DLG25" s="565"/>
      <c r="DLI25" s="426"/>
      <c r="DLK25" s="565"/>
      <c r="DLM25" s="426"/>
      <c r="DLO25" s="565"/>
      <c r="DLQ25" s="426"/>
      <c r="DLS25" s="565"/>
      <c r="DLU25" s="426"/>
      <c r="DLW25" s="565"/>
      <c r="DLY25" s="426"/>
      <c r="DMA25" s="565"/>
      <c r="DMC25" s="426"/>
      <c r="DME25" s="565"/>
      <c r="DMG25" s="426"/>
      <c r="DMI25" s="565"/>
      <c r="DMK25" s="426"/>
      <c r="DMM25" s="565"/>
      <c r="DMO25" s="426"/>
      <c r="DMQ25" s="565"/>
      <c r="DMS25" s="426"/>
      <c r="DMU25" s="565"/>
      <c r="DMW25" s="426"/>
      <c r="DMY25" s="565"/>
      <c r="DNA25" s="426"/>
      <c r="DNC25" s="565"/>
      <c r="DNE25" s="426"/>
      <c r="DNG25" s="565"/>
      <c r="DNI25" s="426"/>
      <c r="DNK25" s="565"/>
      <c r="DNM25" s="426"/>
      <c r="DNO25" s="565"/>
      <c r="DNQ25" s="426"/>
      <c r="DNS25" s="565"/>
      <c r="DNU25" s="426"/>
      <c r="DNW25" s="565"/>
      <c r="DNY25" s="426"/>
      <c r="DOA25" s="565"/>
      <c r="DOC25" s="426"/>
      <c r="DOE25" s="565"/>
      <c r="DOG25" s="426"/>
      <c r="DOI25" s="565"/>
      <c r="DOK25" s="426"/>
      <c r="DOM25" s="565"/>
      <c r="DOO25" s="426"/>
      <c r="DOQ25" s="565"/>
      <c r="DOS25" s="426"/>
      <c r="DOU25" s="565"/>
      <c r="DOW25" s="426"/>
      <c r="DOY25" s="565"/>
      <c r="DPA25" s="426"/>
      <c r="DPC25" s="565"/>
      <c r="DPE25" s="426"/>
      <c r="DPG25" s="565"/>
      <c r="DPI25" s="426"/>
      <c r="DPK25" s="565"/>
      <c r="DPM25" s="426"/>
      <c r="DPO25" s="565"/>
      <c r="DPQ25" s="426"/>
      <c r="DPS25" s="565"/>
      <c r="DPU25" s="426"/>
      <c r="DPW25" s="565"/>
      <c r="DPY25" s="426"/>
      <c r="DQA25" s="565"/>
      <c r="DQC25" s="426"/>
      <c r="DQE25" s="565"/>
      <c r="DQG25" s="426"/>
      <c r="DQI25" s="565"/>
      <c r="DQK25" s="426"/>
      <c r="DQM25" s="565"/>
      <c r="DQO25" s="426"/>
      <c r="DQQ25" s="565"/>
      <c r="DQS25" s="426"/>
      <c r="DQU25" s="565"/>
      <c r="DQW25" s="426"/>
      <c r="DQY25" s="565"/>
      <c r="DRA25" s="426"/>
      <c r="DRC25" s="565"/>
      <c r="DRE25" s="426"/>
      <c r="DRG25" s="565"/>
      <c r="DRI25" s="426"/>
      <c r="DRK25" s="565"/>
      <c r="DRM25" s="426"/>
      <c r="DRO25" s="565"/>
      <c r="DRQ25" s="426"/>
      <c r="DRS25" s="565"/>
      <c r="DRU25" s="426"/>
      <c r="DRW25" s="565"/>
      <c r="DRY25" s="426"/>
      <c r="DSA25" s="565"/>
      <c r="DSC25" s="426"/>
      <c r="DSE25" s="565"/>
      <c r="DSG25" s="426"/>
      <c r="DSI25" s="565"/>
      <c r="DSK25" s="426"/>
      <c r="DSM25" s="565"/>
      <c r="DSO25" s="426"/>
      <c r="DSQ25" s="565"/>
      <c r="DSS25" s="426"/>
      <c r="DSU25" s="565"/>
      <c r="DSW25" s="426"/>
      <c r="DSY25" s="565"/>
      <c r="DTA25" s="426"/>
      <c r="DTC25" s="565"/>
      <c r="DTE25" s="426"/>
      <c r="DTG25" s="565"/>
      <c r="DTI25" s="426"/>
      <c r="DTK25" s="565"/>
      <c r="DTM25" s="426"/>
      <c r="DTO25" s="565"/>
      <c r="DTQ25" s="426"/>
      <c r="DTS25" s="565"/>
      <c r="DTU25" s="426"/>
      <c r="DTW25" s="565"/>
      <c r="DTY25" s="426"/>
      <c r="DUA25" s="565"/>
      <c r="DUC25" s="426"/>
      <c r="DUE25" s="565"/>
      <c r="DUG25" s="426"/>
      <c r="DUI25" s="565"/>
      <c r="DUK25" s="426"/>
      <c r="DUM25" s="565"/>
      <c r="DUO25" s="426"/>
      <c r="DUQ25" s="565"/>
      <c r="DUS25" s="426"/>
      <c r="DUU25" s="565"/>
      <c r="DUW25" s="426"/>
      <c r="DUY25" s="565"/>
      <c r="DVA25" s="426"/>
      <c r="DVC25" s="565"/>
      <c r="DVE25" s="426"/>
      <c r="DVG25" s="565"/>
      <c r="DVI25" s="426"/>
      <c r="DVK25" s="565"/>
      <c r="DVM25" s="426"/>
      <c r="DVO25" s="565"/>
      <c r="DVQ25" s="426"/>
      <c r="DVS25" s="565"/>
      <c r="DVU25" s="426"/>
      <c r="DVW25" s="565"/>
      <c r="DVY25" s="426"/>
      <c r="DWA25" s="565"/>
      <c r="DWC25" s="426"/>
      <c r="DWE25" s="565"/>
      <c r="DWG25" s="426"/>
      <c r="DWI25" s="565"/>
      <c r="DWK25" s="426"/>
      <c r="DWM25" s="565"/>
      <c r="DWO25" s="426"/>
      <c r="DWQ25" s="565"/>
      <c r="DWS25" s="426"/>
      <c r="DWU25" s="565"/>
      <c r="DWW25" s="426"/>
      <c r="DWY25" s="565"/>
      <c r="DXA25" s="426"/>
      <c r="DXC25" s="565"/>
      <c r="DXE25" s="426"/>
      <c r="DXG25" s="565"/>
      <c r="DXI25" s="426"/>
      <c r="DXK25" s="565"/>
      <c r="DXM25" s="426"/>
      <c r="DXO25" s="565"/>
      <c r="DXQ25" s="426"/>
      <c r="DXS25" s="565"/>
      <c r="DXU25" s="426"/>
      <c r="DXW25" s="565"/>
      <c r="DXY25" s="426"/>
      <c r="DYA25" s="565"/>
      <c r="DYC25" s="426"/>
      <c r="DYE25" s="565"/>
      <c r="DYG25" s="426"/>
      <c r="DYI25" s="565"/>
      <c r="DYK25" s="426"/>
      <c r="DYM25" s="565"/>
      <c r="DYO25" s="426"/>
      <c r="DYQ25" s="565"/>
      <c r="DYS25" s="426"/>
      <c r="DYU25" s="565"/>
      <c r="DYW25" s="426"/>
      <c r="DYY25" s="565"/>
      <c r="DZA25" s="426"/>
      <c r="DZC25" s="565"/>
      <c r="DZE25" s="426"/>
      <c r="DZG25" s="565"/>
      <c r="DZI25" s="426"/>
      <c r="DZK25" s="565"/>
      <c r="DZM25" s="426"/>
      <c r="DZO25" s="565"/>
      <c r="DZQ25" s="426"/>
      <c r="DZS25" s="565"/>
      <c r="DZU25" s="426"/>
      <c r="DZW25" s="565"/>
      <c r="DZY25" s="426"/>
      <c r="EAA25" s="565"/>
      <c r="EAC25" s="426"/>
      <c r="EAE25" s="565"/>
      <c r="EAG25" s="426"/>
      <c r="EAI25" s="565"/>
      <c r="EAK25" s="426"/>
      <c r="EAM25" s="565"/>
      <c r="EAO25" s="426"/>
      <c r="EAQ25" s="565"/>
      <c r="EAS25" s="426"/>
      <c r="EAU25" s="565"/>
      <c r="EAW25" s="426"/>
      <c r="EAY25" s="565"/>
      <c r="EBA25" s="426"/>
      <c r="EBC25" s="565"/>
      <c r="EBE25" s="426"/>
      <c r="EBG25" s="565"/>
      <c r="EBI25" s="426"/>
      <c r="EBK25" s="565"/>
      <c r="EBM25" s="426"/>
      <c r="EBO25" s="565"/>
      <c r="EBQ25" s="426"/>
      <c r="EBS25" s="565"/>
      <c r="EBU25" s="426"/>
      <c r="EBW25" s="565"/>
      <c r="EBY25" s="426"/>
      <c r="ECA25" s="565"/>
      <c r="ECC25" s="426"/>
      <c r="ECE25" s="565"/>
      <c r="ECG25" s="426"/>
      <c r="ECI25" s="565"/>
      <c r="ECK25" s="426"/>
      <c r="ECM25" s="565"/>
      <c r="ECO25" s="426"/>
      <c r="ECQ25" s="565"/>
      <c r="ECS25" s="426"/>
      <c r="ECU25" s="565"/>
      <c r="ECW25" s="426"/>
      <c r="ECY25" s="565"/>
      <c r="EDA25" s="426"/>
      <c r="EDC25" s="565"/>
      <c r="EDE25" s="426"/>
      <c r="EDG25" s="565"/>
      <c r="EDI25" s="426"/>
      <c r="EDK25" s="565"/>
      <c r="EDM25" s="426"/>
      <c r="EDO25" s="565"/>
      <c r="EDQ25" s="426"/>
      <c r="EDS25" s="565"/>
      <c r="EDU25" s="426"/>
      <c r="EDW25" s="565"/>
      <c r="EDY25" s="426"/>
      <c r="EEA25" s="565"/>
      <c r="EEC25" s="426"/>
      <c r="EEE25" s="565"/>
      <c r="EEG25" s="426"/>
      <c r="EEI25" s="565"/>
      <c r="EEK25" s="426"/>
      <c r="EEM25" s="565"/>
      <c r="EEO25" s="426"/>
      <c r="EEQ25" s="565"/>
      <c r="EES25" s="426"/>
      <c r="EEU25" s="565"/>
      <c r="EEW25" s="426"/>
      <c r="EEY25" s="565"/>
      <c r="EFA25" s="426"/>
      <c r="EFC25" s="565"/>
      <c r="EFE25" s="426"/>
      <c r="EFG25" s="565"/>
      <c r="EFI25" s="426"/>
      <c r="EFK25" s="565"/>
      <c r="EFM25" s="426"/>
      <c r="EFO25" s="565"/>
      <c r="EFQ25" s="426"/>
      <c r="EFS25" s="565"/>
      <c r="EFU25" s="426"/>
      <c r="EFW25" s="565"/>
      <c r="EFY25" s="426"/>
      <c r="EGA25" s="565"/>
      <c r="EGC25" s="426"/>
      <c r="EGE25" s="565"/>
      <c r="EGG25" s="426"/>
      <c r="EGI25" s="565"/>
      <c r="EGK25" s="426"/>
      <c r="EGM25" s="565"/>
      <c r="EGO25" s="426"/>
      <c r="EGQ25" s="565"/>
      <c r="EGS25" s="426"/>
      <c r="EGU25" s="565"/>
      <c r="EGW25" s="426"/>
      <c r="EGY25" s="565"/>
      <c r="EHA25" s="426"/>
      <c r="EHC25" s="565"/>
      <c r="EHE25" s="426"/>
      <c r="EHG25" s="565"/>
      <c r="EHI25" s="426"/>
      <c r="EHK25" s="565"/>
      <c r="EHM25" s="426"/>
      <c r="EHO25" s="565"/>
      <c r="EHQ25" s="426"/>
      <c r="EHS25" s="565"/>
      <c r="EHU25" s="426"/>
      <c r="EHW25" s="565"/>
      <c r="EHY25" s="426"/>
      <c r="EIA25" s="565"/>
      <c r="EIC25" s="426"/>
      <c r="EIE25" s="565"/>
      <c r="EIG25" s="426"/>
      <c r="EII25" s="565"/>
      <c r="EIK25" s="426"/>
      <c r="EIM25" s="565"/>
      <c r="EIO25" s="426"/>
      <c r="EIQ25" s="565"/>
      <c r="EIS25" s="426"/>
      <c r="EIU25" s="565"/>
      <c r="EIW25" s="426"/>
      <c r="EIY25" s="565"/>
      <c r="EJA25" s="426"/>
      <c r="EJC25" s="565"/>
      <c r="EJE25" s="426"/>
      <c r="EJG25" s="565"/>
      <c r="EJI25" s="426"/>
      <c r="EJK25" s="565"/>
      <c r="EJM25" s="426"/>
      <c r="EJO25" s="565"/>
      <c r="EJQ25" s="426"/>
      <c r="EJS25" s="565"/>
      <c r="EJU25" s="426"/>
      <c r="EJW25" s="565"/>
      <c r="EJY25" s="426"/>
      <c r="EKA25" s="565"/>
      <c r="EKC25" s="426"/>
      <c r="EKE25" s="565"/>
      <c r="EKG25" s="426"/>
      <c r="EKI25" s="565"/>
      <c r="EKK25" s="426"/>
      <c r="EKM25" s="565"/>
      <c r="EKO25" s="426"/>
      <c r="EKQ25" s="565"/>
      <c r="EKS25" s="426"/>
      <c r="EKU25" s="565"/>
      <c r="EKW25" s="426"/>
      <c r="EKY25" s="565"/>
      <c r="ELA25" s="426"/>
      <c r="ELC25" s="565"/>
      <c r="ELE25" s="426"/>
      <c r="ELG25" s="565"/>
      <c r="ELI25" s="426"/>
      <c r="ELK25" s="565"/>
      <c r="ELM25" s="426"/>
      <c r="ELO25" s="565"/>
      <c r="ELQ25" s="426"/>
      <c r="ELS25" s="565"/>
      <c r="ELU25" s="426"/>
      <c r="ELW25" s="565"/>
      <c r="ELY25" s="426"/>
      <c r="EMA25" s="565"/>
      <c r="EMC25" s="426"/>
      <c r="EME25" s="565"/>
      <c r="EMG25" s="426"/>
      <c r="EMI25" s="565"/>
      <c r="EMK25" s="426"/>
      <c r="EMM25" s="565"/>
      <c r="EMO25" s="426"/>
      <c r="EMQ25" s="565"/>
      <c r="EMS25" s="426"/>
      <c r="EMU25" s="565"/>
      <c r="EMW25" s="426"/>
      <c r="EMY25" s="565"/>
      <c r="ENA25" s="426"/>
      <c r="ENC25" s="565"/>
      <c r="ENE25" s="426"/>
      <c r="ENG25" s="565"/>
      <c r="ENI25" s="426"/>
      <c r="ENK25" s="565"/>
      <c r="ENM25" s="426"/>
      <c r="ENO25" s="565"/>
      <c r="ENQ25" s="426"/>
      <c r="ENS25" s="565"/>
      <c r="ENU25" s="426"/>
      <c r="ENW25" s="565"/>
      <c r="ENY25" s="426"/>
      <c r="EOA25" s="565"/>
      <c r="EOC25" s="426"/>
      <c r="EOE25" s="565"/>
      <c r="EOG25" s="426"/>
      <c r="EOI25" s="565"/>
      <c r="EOK25" s="426"/>
      <c r="EOM25" s="565"/>
      <c r="EOO25" s="426"/>
      <c r="EOQ25" s="565"/>
      <c r="EOS25" s="426"/>
      <c r="EOU25" s="565"/>
      <c r="EOW25" s="426"/>
      <c r="EOY25" s="565"/>
      <c r="EPA25" s="426"/>
      <c r="EPC25" s="565"/>
      <c r="EPE25" s="426"/>
      <c r="EPG25" s="565"/>
      <c r="EPI25" s="426"/>
      <c r="EPK25" s="565"/>
      <c r="EPM25" s="426"/>
      <c r="EPO25" s="565"/>
      <c r="EPQ25" s="426"/>
      <c r="EPS25" s="565"/>
      <c r="EPU25" s="426"/>
      <c r="EPW25" s="565"/>
      <c r="EPY25" s="426"/>
      <c r="EQA25" s="565"/>
      <c r="EQC25" s="426"/>
      <c r="EQE25" s="565"/>
      <c r="EQG25" s="426"/>
      <c r="EQI25" s="565"/>
      <c r="EQK25" s="426"/>
      <c r="EQM25" s="565"/>
      <c r="EQO25" s="426"/>
      <c r="EQQ25" s="565"/>
      <c r="EQS25" s="426"/>
      <c r="EQU25" s="565"/>
      <c r="EQW25" s="426"/>
      <c r="EQY25" s="565"/>
      <c r="ERA25" s="426"/>
      <c r="ERC25" s="565"/>
      <c r="ERE25" s="426"/>
      <c r="ERG25" s="565"/>
      <c r="ERI25" s="426"/>
      <c r="ERK25" s="565"/>
      <c r="ERM25" s="426"/>
      <c r="ERO25" s="565"/>
      <c r="ERQ25" s="426"/>
      <c r="ERS25" s="565"/>
      <c r="ERU25" s="426"/>
      <c r="ERW25" s="565"/>
      <c r="ERY25" s="426"/>
      <c r="ESA25" s="565"/>
      <c r="ESC25" s="426"/>
      <c r="ESE25" s="565"/>
      <c r="ESG25" s="426"/>
      <c r="ESI25" s="565"/>
      <c r="ESK25" s="426"/>
      <c r="ESM25" s="565"/>
      <c r="ESO25" s="426"/>
      <c r="ESQ25" s="565"/>
      <c r="ESS25" s="426"/>
      <c r="ESU25" s="565"/>
      <c r="ESW25" s="426"/>
      <c r="ESY25" s="565"/>
      <c r="ETA25" s="426"/>
      <c r="ETC25" s="565"/>
      <c r="ETE25" s="426"/>
      <c r="ETG25" s="565"/>
      <c r="ETI25" s="426"/>
      <c r="ETK25" s="565"/>
      <c r="ETM25" s="426"/>
      <c r="ETO25" s="565"/>
      <c r="ETQ25" s="426"/>
      <c r="ETS25" s="565"/>
      <c r="ETU25" s="426"/>
      <c r="ETW25" s="565"/>
      <c r="ETY25" s="426"/>
      <c r="EUA25" s="565"/>
      <c r="EUC25" s="426"/>
      <c r="EUE25" s="565"/>
      <c r="EUG25" s="426"/>
      <c r="EUI25" s="565"/>
      <c r="EUK25" s="426"/>
      <c r="EUM25" s="565"/>
      <c r="EUO25" s="426"/>
      <c r="EUQ25" s="565"/>
      <c r="EUS25" s="426"/>
      <c r="EUU25" s="565"/>
      <c r="EUW25" s="426"/>
      <c r="EUY25" s="565"/>
      <c r="EVA25" s="426"/>
      <c r="EVC25" s="565"/>
      <c r="EVE25" s="426"/>
      <c r="EVG25" s="565"/>
      <c r="EVI25" s="426"/>
      <c r="EVK25" s="565"/>
      <c r="EVM25" s="426"/>
      <c r="EVO25" s="565"/>
      <c r="EVQ25" s="426"/>
      <c r="EVS25" s="565"/>
      <c r="EVU25" s="426"/>
      <c r="EVW25" s="565"/>
      <c r="EVY25" s="426"/>
      <c r="EWA25" s="565"/>
      <c r="EWC25" s="426"/>
      <c r="EWE25" s="565"/>
      <c r="EWG25" s="426"/>
      <c r="EWI25" s="565"/>
      <c r="EWK25" s="426"/>
      <c r="EWM25" s="565"/>
      <c r="EWO25" s="426"/>
      <c r="EWQ25" s="565"/>
      <c r="EWS25" s="426"/>
      <c r="EWU25" s="565"/>
      <c r="EWW25" s="426"/>
      <c r="EWY25" s="565"/>
      <c r="EXA25" s="426"/>
      <c r="EXC25" s="565"/>
      <c r="EXE25" s="426"/>
      <c r="EXG25" s="565"/>
      <c r="EXI25" s="426"/>
      <c r="EXK25" s="565"/>
      <c r="EXM25" s="426"/>
      <c r="EXO25" s="565"/>
      <c r="EXQ25" s="426"/>
      <c r="EXS25" s="565"/>
      <c r="EXU25" s="426"/>
      <c r="EXW25" s="565"/>
      <c r="EXY25" s="426"/>
      <c r="EYA25" s="565"/>
      <c r="EYC25" s="426"/>
      <c r="EYE25" s="565"/>
      <c r="EYG25" s="426"/>
      <c r="EYI25" s="565"/>
      <c r="EYK25" s="426"/>
      <c r="EYM25" s="565"/>
      <c r="EYO25" s="426"/>
      <c r="EYQ25" s="565"/>
      <c r="EYS25" s="426"/>
      <c r="EYU25" s="565"/>
      <c r="EYW25" s="426"/>
      <c r="EYY25" s="565"/>
      <c r="EZA25" s="426"/>
      <c r="EZC25" s="565"/>
      <c r="EZE25" s="426"/>
      <c r="EZG25" s="565"/>
      <c r="EZI25" s="426"/>
      <c r="EZK25" s="565"/>
      <c r="EZM25" s="426"/>
      <c r="EZO25" s="565"/>
      <c r="EZQ25" s="426"/>
      <c r="EZS25" s="565"/>
      <c r="EZU25" s="426"/>
      <c r="EZW25" s="565"/>
      <c r="EZY25" s="426"/>
      <c r="FAA25" s="565"/>
      <c r="FAC25" s="426"/>
      <c r="FAE25" s="565"/>
      <c r="FAG25" s="426"/>
      <c r="FAI25" s="565"/>
      <c r="FAK25" s="426"/>
      <c r="FAM25" s="565"/>
      <c r="FAO25" s="426"/>
      <c r="FAQ25" s="565"/>
      <c r="FAS25" s="426"/>
      <c r="FAU25" s="565"/>
      <c r="FAW25" s="426"/>
      <c r="FAY25" s="565"/>
      <c r="FBA25" s="426"/>
      <c r="FBC25" s="565"/>
      <c r="FBE25" s="426"/>
      <c r="FBG25" s="565"/>
      <c r="FBI25" s="426"/>
      <c r="FBK25" s="565"/>
      <c r="FBM25" s="426"/>
      <c r="FBO25" s="565"/>
      <c r="FBQ25" s="426"/>
      <c r="FBS25" s="565"/>
      <c r="FBU25" s="426"/>
      <c r="FBW25" s="565"/>
      <c r="FBY25" s="426"/>
      <c r="FCA25" s="565"/>
      <c r="FCC25" s="426"/>
      <c r="FCE25" s="565"/>
      <c r="FCG25" s="426"/>
      <c r="FCI25" s="565"/>
      <c r="FCK25" s="426"/>
      <c r="FCM25" s="565"/>
      <c r="FCO25" s="426"/>
      <c r="FCQ25" s="565"/>
      <c r="FCS25" s="426"/>
      <c r="FCU25" s="565"/>
      <c r="FCW25" s="426"/>
      <c r="FCY25" s="565"/>
      <c r="FDA25" s="426"/>
      <c r="FDC25" s="565"/>
      <c r="FDE25" s="426"/>
      <c r="FDG25" s="565"/>
      <c r="FDI25" s="426"/>
      <c r="FDK25" s="565"/>
      <c r="FDM25" s="426"/>
      <c r="FDO25" s="565"/>
      <c r="FDQ25" s="426"/>
      <c r="FDS25" s="565"/>
      <c r="FDU25" s="426"/>
      <c r="FDW25" s="565"/>
      <c r="FDY25" s="426"/>
      <c r="FEA25" s="565"/>
      <c r="FEC25" s="426"/>
      <c r="FEE25" s="565"/>
      <c r="FEG25" s="426"/>
      <c r="FEI25" s="565"/>
      <c r="FEK25" s="426"/>
      <c r="FEM25" s="565"/>
      <c r="FEO25" s="426"/>
      <c r="FEQ25" s="565"/>
      <c r="FES25" s="426"/>
      <c r="FEU25" s="565"/>
      <c r="FEW25" s="426"/>
      <c r="FEY25" s="565"/>
      <c r="FFA25" s="426"/>
      <c r="FFC25" s="565"/>
      <c r="FFE25" s="426"/>
      <c r="FFG25" s="565"/>
      <c r="FFI25" s="426"/>
      <c r="FFK25" s="565"/>
      <c r="FFM25" s="426"/>
      <c r="FFO25" s="565"/>
      <c r="FFQ25" s="426"/>
      <c r="FFS25" s="565"/>
      <c r="FFU25" s="426"/>
      <c r="FFW25" s="565"/>
      <c r="FFY25" s="426"/>
      <c r="FGA25" s="565"/>
      <c r="FGC25" s="426"/>
      <c r="FGE25" s="565"/>
      <c r="FGG25" s="426"/>
      <c r="FGI25" s="565"/>
      <c r="FGK25" s="426"/>
      <c r="FGM25" s="565"/>
      <c r="FGO25" s="426"/>
      <c r="FGQ25" s="565"/>
      <c r="FGS25" s="426"/>
      <c r="FGU25" s="565"/>
      <c r="FGW25" s="426"/>
      <c r="FGY25" s="565"/>
      <c r="FHA25" s="426"/>
      <c r="FHC25" s="565"/>
      <c r="FHE25" s="426"/>
      <c r="FHG25" s="565"/>
      <c r="FHI25" s="426"/>
      <c r="FHK25" s="565"/>
      <c r="FHM25" s="426"/>
      <c r="FHO25" s="565"/>
      <c r="FHQ25" s="426"/>
      <c r="FHS25" s="565"/>
      <c r="FHU25" s="426"/>
      <c r="FHW25" s="565"/>
      <c r="FHY25" s="426"/>
      <c r="FIA25" s="565"/>
      <c r="FIC25" s="426"/>
      <c r="FIE25" s="565"/>
      <c r="FIG25" s="426"/>
      <c r="FII25" s="565"/>
      <c r="FIK25" s="426"/>
      <c r="FIM25" s="565"/>
      <c r="FIO25" s="426"/>
      <c r="FIQ25" s="565"/>
      <c r="FIS25" s="426"/>
      <c r="FIU25" s="565"/>
      <c r="FIW25" s="426"/>
      <c r="FIY25" s="565"/>
      <c r="FJA25" s="426"/>
      <c r="FJC25" s="565"/>
      <c r="FJE25" s="426"/>
      <c r="FJG25" s="565"/>
      <c r="FJI25" s="426"/>
      <c r="FJK25" s="565"/>
      <c r="FJM25" s="426"/>
      <c r="FJO25" s="565"/>
      <c r="FJQ25" s="426"/>
      <c r="FJS25" s="565"/>
      <c r="FJU25" s="426"/>
      <c r="FJW25" s="565"/>
      <c r="FJY25" s="426"/>
      <c r="FKA25" s="565"/>
      <c r="FKC25" s="426"/>
      <c r="FKE25" s="565"/>
      <c r="FKG25" s="426"/>
      <c r="FKI25" s="565"/>
      <c r="FKK25" s="426"/>
      <c r="FKM25" s="565"/>
      <c r="FKO25" s="426"/>
      <c r="FKQ25" s="565"/>
      <c r="FKS25" s="426"/>
      <c r="FKU25" s="565"/>
      <c r="FKW25" s="426"/>
      <c r="FKY25" s="565"/>
      <c r="FLA25" s="426"/>
      <c r="FLC25" s="565"/>
      <c r="FLE25" s="426"/>
      <c r="FLG25" s="565"/>
      <c r="FLI25" s="426"/>
      <c r="FLK25" s="565"/>
      <c r="FLM25" s="426"/>
      <c r="FLO25" s="565"/>
      <c r="FLQ25" s="426"/>
      <c r="FLS25" s="565"/>
      <c r="FLU25" s="426"/>
      <c r="FLW25" s="565"/>
      <c r="FLY25" s="426"/>
      <c r="FMA25" s="565"/>
      <c r="FMC25" s="426"/>
      <c r="FME25" s="565"/>
      <c r="FMG25" s="426"/>
      <c r="FMI25" s="565"/>
      <c r="FMK25" s="426"/>
      <c r="FMM25" s="565"/>
      <c r="FMO25" s="426"/>
      <c r="FMQ25" s="565"/>
      <c r="FMS25" s="426"/>
      <c r="FMU25" s="565"/>
      <c r="FMW25" s="426"/>
      <c r="FMY25" s="565"/>
      <c r="FNA25" s="426"/>
      <c r="FNC25" s="565"/>
      <c r="FNE25" s="426"/>
      <c r="FNG25" s="565"/>
      <c r="FNI25" s="426"/>
      <c r="FNK25" s="565"/>
      <c r="FNM25" s="426"/>
      <c r="FNO25" s="565"/>
      <c r="FNQ25" s="426"/>
      <c r="FNS25" s="565"/>
      <c r="FNU25" s="426"/>
      <c r="FNW25" s="565"/>
      <c r="FNY25" s="426"/>
      <c r="FOA25" s="565"/>
      <c r="FOC25" s="426"/>
      <c r="FOE25" s="565"/>
      <c r="FOG25" s="426"/>
      <c r="FOI25" s="565"/>
      <c r="FOK25" s="426"/>
      <c r="FOM25" s="565"/>
      <c r="FOO25" s="426"/>
      <c r="FOQ25" s="565"/>
      <c r="FOS25" s="426"/>
      <c r="FOU25" s="565"/>
      <c r="FOW25" s="426"/>
      <c r="FOY25" s="565"/>
      <c r="FPA25" s="426"/>
      <c r="FPC25" s="565"/>
      <c r="FPE25" s="426"/>
      <c r="FPG25" s="565"/>
      <c r="FPI25" s="426"/>
      <c r="FPK25" s="565"/>
      <c r="FPM25" s="426"/>
      <c r="FPO25" s="565"/>
      <c r="FPQ25" s="426"/>
      <c r="FPS25" s="565"/>
      <c r="FPU25" s="426"/>
      <c r="FPW25" s="565"/>
      <c r="FPY25" s="426"/>
      <c r="FQA25" s="565"/>
      <c r="FQC25" s="426"/>
      <c r="FQE25" s="565"/>
      <c r="FQG25" s="426"/>
      <c r="FQI25" s="565"/>
      <c r="FQK25" s="426"/>
      <c r="FQM25" s="565"/>
      <c r="FQO25" s="426"/>
      <c r="FQQ25" s="565"/>
      <c r="FQS25" s="426"/>
      <c r="FQU25" s="565"/>
      <c r="FQW25" s="426"/>
      <c r="FQY25" s="565"/>
      <c r="FRA25" s="426"/>
      <c r="FRC25" s="565"/>
      <c r="FRE25" s="426"/>
      <c r="FRG25" s="565"/>
      <c r="FRI25" s="426"/>
      <c r="FRK25" s="565"/>
      <c r="FRM25" s="426"/>
      <c r="FRO25" s="565"/>
      <c r="FRQ25" s="426"/>
      <c r="FRS25" s="565"/>
      <c r="FRU25" s="426"/>
      <c r="FRW25" s="565"/>
      <c r="FRY25" s="426"/>
      <c r="FSA25" s="565"/>
      <c r="FSC25" s="426"/>
      <c r="FSE25" s="565"/>
      <c r="FSG25" s="426"/>
      <c r="FSI25" s="565"/>
      <c r="FSK25" s="426"/>
      <c r="FSM25" s="565"/>
      <c r="FSO25" s="426"/>
      <c r="FSQ25" s="565"/>
      <c r="FSS25" s="426"/>
      <c r="FSU25" s="565"/>
      <c r="FSW25" s="426"/>
      <c r="FSY25" s="565"/>
      <c r="FTA25" s="426"/>
      <c r="FTC25" s="565"/>
      <c r="FTE25" s="426"/>
      <c r="FTG25" s="565"/>
      <c r="FTI25" s="426"/>
      <c r="FTK25" s="565"/>
      <c r="FTM25" s="426"/>
      <c r="FTO25" s="565"/>
      <c r="FTQ25" s="426"/>
      <c r="FTS25" s="565"/>
      <c r="FTU25" s="426"/>
      <c r="FTW25" s="565"/>
      <c r="FTY25" s="426"/>
      <c r="FUA25" s="565"/>
      <c r="FUC25" s="426"/>
      <c r="FUE25" s="565"/>
      <c r="FUG25" s="426"/>
      <c r="FUI25" s="565"/>
      <c r="FUK25" s="426"/>
      <c r="FUM25" s="565"/>
      <c r="FUO25" s="426"/>
      <c r="FUQ25" s="565"/>
      <c r="FUS25" s="426"/>
      <c r="FUU25" s="565"/>
      <c r="FUW25" s="426"/>
      <c r="FUY25" s="565"/>
      <c r="FVA25" s="426"/>
      <c r="FVC25" s="565"/>
      <c r="FVE25" s="426"/>
      <c r="FVG25" s="565"/>
      <c r="FVI25" s="426"/>
      <c r="FVK25" s="565"/>
      <c r="FVM25" s="426"/>
      <c r="FVO25" s="565"/>
      <c r="FVQ25" s="426"/>
      <c r="FVS25" s="565"/>
      <c r="FVU25" s="426"/>
      <c r="FVW25" s="565"/>
      <c r="FVY25" s="426"/>
      <c r="FWA25" s="565"/>
      <c r="FWC25" s="426"/>
      <c r="FWE25" s="565"/>
      <c r="FWG25" s="426"/>
      <c r="FWI25" s="565"/>
      <c r="FWK25" s="426"/>
      <c r="FWM25" s="565"/>
      <c r="FWO25" s="426"/>
      <c r="FWQ25" s="565"/>
      <c r="FWS25" s="426"/>
      <c r="FWU25" s="565"/>
      <c r="FWW25" s="426"/>
      <c r="FWY25" s="565"/>
      <c r="FXA25" s="426"/>
      <c r="FXC25" s="565"/>
      <c r="FXE25" s="426"/>
      <c r="FXG25" s="565"/>
      <c r="FXI25" s="426"/>
      <c r="FXK25" s="565"/>
      <c r="FXM25" s="426"/>
      <c r="FXO25" s="565"/>
      <c r="FXQ25" s="426"/>
      <c r="FXS25" s="565"/>
      <c r="FXU25" s="426"/>
      <c r="FXW25" s="565"/>
      <c r="FXY25" s="426"/>
      <c r="FYA25" s="565"/>
      <c r="FYC25" s="426"/>
      <c r="FYE25" s="565"/>
      <c r="FYG25" s="426"/>
      <c r="FYI25" s="565"/>
      <c r="FYK25" s="426"/>
      <c r="FYM25" s="565"/>
      <c r="FYO25" s="426"/>
      <c r="FYQ25" s="565"/>
      <c r="FYS25" s="426"/>
      <c r="FYU25" s="565"/>
      <c r="FYW25" s="426"/>
      <c r="FYY25" s="565"/>
      <c r="FZA25" s="426"/>
      <c r="FZC25" s="565"/>
      <c r="FZE25" s="426"/>
      <c r="FZG25" s="565"/>
      <c r="FZI25" s="426"/>
      <c r="FZK25" s="565"/>
      <c r="FZM25" s="426"/>
      <c r="FZO25" s="565"/>
      <c r="FZQ25" s="426"/>
      <c r="FZS25" s="565"/>
      <c r="FZU25" s="426"/>
      <c r="FZW25" s="565"/>
      <c r="FZY25" s="426"/>
      <c r="GAA25" s="565"/>
      <c r="GAC25" s="426"/>
      <c r="GAE25" s="565"/>
      <c r="GAG25" s="426"/>
      <c r="GAI25" s="565"/>
      <c r="GAK25" s="426"/>
      <c r="GAM25" s="565"/>
      <c r="GAO25" s="426"/>
      <c r="GAQ25" s="565"/>
      <c r="GAS25" s="426"/>
      <c r="GAU25" s="565"/>
      <c r="GAW25" s="426"/>
      <c r="GAY25" s="565"/>
      <c r="GBA25" s="426"/>
      <c r="GBC25" s="565"/>
      <c r="GBE25" s="426"/>
      <c r="GBG25" s="565"/>
      <c r="GBI25" s="426"/>
      <c r="GBK25" s="565"/>
      <c r="GBM25" s="426"/>
      <c r="GBO25" s="565"/>
      <c r="GBQ25" s="426"/>
      <c r="GBS25" s="565"/>
      <c r="GBU25" s="426"/>
      <c r="GBW25" s="565"/>
      <c r="GBY25" s="426"/>
      <c r="GCA25" s="565"/>
      <c r="GCC25" s="426"/>
      <c r="GCE25" s="565"/>
      <c r="GCG25" s="426"/>
      <c r="GCI25" s="565"/>
      <c r="GCK25" s="426"/>
      <c r="GCM25" s="565"/>
      <c r="GCO25" s="426"/>
      <c r="GCQ25" s="565"/>
      <c r="GCS25" s="426"/>
      <c r="GCU25" s="565"/>
      <c r="GCW25" s="426"/>
      <c r="GCY25" s="565"/>
      <c r="GDA25" s="426"/>
      <c r="GDC25" s="565"/>
      <c r="GDE25" s="426"/>
      <c r="GDG25" s="565"/>
      <c r="GDI25" s="426"/>
      <c r="GDK25" s="565"/>
      <c r="GDM25" s="426"/>
      <c r="GDO25" s="565"/>
      <c r="GDQ25" s="426"/>
      <c r="GDS25" s="565"/>
      <c r="GDU25" s="426"/>
      <c r="GDW25" s="565"/>
      <c r="GDY25" s="426"/>
      <c r="GEA25" s="565"/>
      <c r="GEC25" s="426"/>
      <c r="GEE25" s="565"/>
      <c r="GEG25" s="426"/>
      <c r="GEI25" s="565"/>
      <c r="GEK25" s="426"/>
      <c r="GEM25" s="565"/>
      <c r="GEO25" s="426"/>
      <c r="GEQ25" s="565"/>
      <c r="GES25" s="426"/>
      <c r="GEU25" s="565"/>
      <c r="GEW25" s="426"/>
      <c r="GEY25" s="565"/>
      <c r="GFA25" s="426"/>
      <c r="GFC25" s="565"/>
      <c r="GFE25" s="426"/>
      <c r="GFG25" s="565"/>
      <c r="GFI25" s="426"/>
      <c r="GFK25" s="565"/>
      <c r="GFM25" s="426"/>
      <c r="GFO25" s="565"/>
      <c r="GFQ25" s="426"/>
      <c r="GFS25" s="565"/>
      <c r="GFU25" s="426"/>
      <c r="GFW25" s="565"/>
      <c r="GFY25" s="426"/>
      <c r="GGA25" s="565"/>
      <c r="GGC25" s="426"/>
      <c r="GGE25" s="565"/>
      <c r="GGG25" s="426"/>
      <c r="GGI25" s="565"/>
      <c r="GGK25" s="426"/>
      <c r="GGM25" s="565"/>
      <c r="GGO25" s="426"/>
      <c r="GGQ25" s="565"/>
      <c r="GGS25" s="426"/>
      <c r="GGU25" s="565"/>
      <c r="GGW25" s="426"/>
      <c r="GGY25" s="565"/>
      <c r="GHA25" s="426"/>
      <c r="GHC25" s="565"/>
      <c r="GHE25" s="426"/>
      <c r="GHG25" s="565"/>
      <c r="GHI25" s="426"/>
      <c r="GHK25" s="565"/>
      <c r="GHM25" s="426"/>
      <c r="GHO25" s="565"/>
      <c r="GHQ25" s="426"/>
      <c r="GHS25" s="565"/>
      <c r="GHU25" s="426"/>
      <c r="GHW25" s="565"/>
      <c r="GHY25" s="426"/>
      <c r="GIA25" s="565"/>
      <c r="GIC25" s="426"/>
      <c r="GIE25" s="565"/>
      <c r="GIG25" s="426"/>
      <c r="GII25" s="565"/>
      <c r="GIK25" s="426"/>
      <c r="GIM25" s="565"/>
      <c r="GIO25" s="426"/>
      <c r="GIQ25" s="565"/>
      <c r="GIS25" s="426"/>
      <c r="GIU25" s="565"/>
      <c r="GIW25" s="426"/>
      <c r="GIY25" s="565"/>
      <c r="GJA25" s="426"/>
      <c r="GJC25" s="565"/>
      <c r="GJE25" s="426"/>
      <c r="GJG25" s="565"/>
      <c r="GJI25" s="426"/>
      <c r="GJK25" s="565"/>
      <c r="GJM25" s="426"/>
      <c r="GJO25" s="565"/>
      <c r="GJQ25" s="426"/>
      <c r="GJS25" s="565"/>
      <c r="GJU25" s="426"/>
      <c r="GJW25" s="565"/>
      <c r="GJY25" s="426"/>
      <c r="GKA25" s="565"/>
      <c r="GKC25" s="426"/>
      <c r="GKE25" s="565"/>
      <c r="GKG25" s="426"/>
      <c r="GKI25" s="565"/>
      <c r="GKK25" s="426"/>
      <c r="GKM25" s="565"/>
      <c r="GKO25" s="426"/>
      <c r="GKQ25" s="565"/>
      <c r="GKS25" s="426"/>
      <c r="GKU25" s="565"/>
      <c r="GKW25" s="426"/>
      <c r="GKY25" s="565"/>
      <c r="GLA25" s="426"/>
      <c r="GLC25" s="565"/>
      <c r="GLE25" s="426"/>
      <c r="GLG25" s="565"/>
      <c r="GLI25" s="426"/>
      <c r="GLK25" s="565"/>
      <c r="GLM25" s="426"/>
      <c r="GLO25" s="565"/>
      <c r="GLQ25" s="426"/>
      <c r="GLS25" s="565"/>
      <c r="GLU25" s="426"/>
      <c r="GLW25" s="565"/>
      <c r="GLY25" s="426"/>
      <c r="GMA25" s="565"/>
      <c r="GMC25" s="426"/>
      <c r="GME25" s="565"/>
      <c r="GMG25" s="426"/>
      <c r="GMI25" s="565"/>
      <c r="GMK25" s="426"/>
      <c r="GMM25" s="565"/>
      <c r="GMO25" s="426"/>
      <c r="GMQ25" s="565"/>
      <c r="GMS25" s="426"/>
      <c r="GMU25" s="565"/>
      <c r="GMW25" s="426"/>
      <c r="GMY25" s="565"/>
      <c r="GNA25" s="426"/>
      <c r="GNC25" s="565"/>
      <c r="GNE25" s="426"/>
      <c r="GNG25" s="565"/>
      <c r="GNI25" s="426"/>
      <c r="GNK25" s="565"/>
      <c r="GNM25" s="426"/>
      <c r="GNO25" s="565"/>
      <c r="GNQ25" s="426"/>
      <c r="GNS25" s="565"/>
      <c r="GNU25" s="426"/>
      <c r="GNW25" s="565"/>
      <c r="GNY25" s="426"/>
      <c r="GOA25" s="565"/>
      <c r="GOC25" s="426"/>
      <c r="GOE25" s="565"/>
      <c r="GOG25" s="426"/>
      <c r="GOI25" s="565"/>
      <c r="GOK25" s="426"/>
      <c r="GOM25" s="565"/>
      <c r="GOO25" s="426"/>
      <c r="GOQ25" s="565"/>
      <c r="GOS25" s="426"/>
      <c r="GOU25" s="565"/>
      <c r="GOW25" s="426"/>
      <c r="GOY25" s="565"/>
      <c r="GPA25" s="426"/>
      <c r="GPC25" s="565"/>
      <c r="GPE25" s="426"/>
      <c r="GPG25" s="565"/>
      <c r="GPI25" s="426"/>
      <c r="GPK25" s="565"/>
      <c r="GPM25" s="426"/>
      <c r="GPO25" s="565"/>
      <c r="GPQ25" s="426"/>
      <c r="GPS25" s="565"/>
      <c r="GPU25" s="426"/>
      <c r="GPW25" s="565"/>
      <c r="GPY25" s="426"/>
      <c r="GQA25" s="565"/>
      <c r="GQC25" s="426"/>
      <c r="GQE25" s="565"/>
      <c r="GQG25" s="426"/>
      <c r="GQI25" s="565"/>
      <c r="GQK25" s="426"/>
      <c r="GQM25" s="565"/>
      <c r="GQO25" s="426"/>
      <c r="GQQ25" s="565"/>
      <c r="GQS25" s="426"/>
      <c r="GQU25" s="565"/>
      <c r="GQW25" s="426"/>
      <c r="GQY25" s="565"/>
      <c r="GRA25" s="426"/>
      <c r="GRC25" s="565"/>
      <c r="GRE25" s="426"/>
      <c r="GRG25" s="565"/>
      <c r="GRI25" s="426"/>
      <c r="GRK25" s="565"/>
      <c r="GRM25" s="426"/>
      <c r="GRO25" s="565"/>
      <c r="GRQ25" s="426"/>
      <c r="GRS25" s="565"/>
      <c r="GRU25" s="426"/>
      <c r="GRW25" s="565"/>
      <c r="GRY25" s="426"/>
      <c r="GSA25" s="565"/>
      <c r="GSC25" s="426"/>
      <c r="GSE25" s="565"/>
      <c r="GSG25" s="426"/>
      <c r="GSI25" s="565"/>
      <c r="GSK25" s="426"/>
      <c r="GSM25" s="565"/>
      <c r="GSO25" s="426"/>
      <c r="GSQ25" s="565"/>
      <c r="GSS25" s="426"/>
      <c r="GSU25" s="565"/>
      <c r="GSW25" s="426"/>
      <c r="GSY25" s="565"/>
      <c r="GTA25" s="426"/>
      <c r="GTC25" s="565"/>
      <c r="GTE25" s="426"/>
      <c r="GTG25" s="565"/>
      <c r="GTI25" s="426"/>
      <c r="GTK25" s="565"/>
      <c r="GTM25" s="426"/>
      <c r="GTO25" s="565"/>
      <c r="GTQ25" s="426"/>
      <c r="GTS25" s="565"/>
      <c r="GTU25" s="426"/>
      <c r="GTW25" s="565"/>
      <c r="GTY25" s="426"/>
      <c r="GUA25" s="565"/>
      <c r="GUC25" s="426"/>
      <c r="GUE25" s="565"/>
      <c r="GUG25" s="426"/>
      <c r="GUI25" s="565"/>
      <c r="GUK25" s="426"/>
      <c r="GUM25" s="565"/>
      <c r="GUO25" s="426"/>
      <c r="GUQ25" s="565"/>
      <c r="GUS25" s="426"/>
      <c r="GUU25" s="565"/>
      <c r="GUW25" s="426"/>
      <c r="GUY25" s="565"/>
      <c r="GVA25" s="426"/>
      <c r="GVC25" s="565"/>
      <c r="GVE25" s="426"/>
      <c r="GVG25" s="565"/>
      <c r="GVI25" s="426"/>
      <c r="GVK25" s="565"/>
      <c r="GVM25" s="426"/>
      <c r="GVO25" s="565"/>
      <c r="GVQ25" s="426"/>
      <c r="GVS25" s="565"/>
      <c r="GVU25" s="426"/>
      <c r="GVW25" s="565"/>
      <c r="GVY25" s="426"/>
      <c r="GWA25" s="565"/>
      <c r="GWC25" s="426"/>
      <c r="GWE25" s="565"/>
      <c r="GWG25" s="426"/>
      <c r="GWI25" s="565"/>
      <c r="GWK25" s="426"/>
      <c r="GWM25" s="565"/>
      <c r="GWO25" s="426"/>
      <c r="GWQ25" s="565"/>
      <c r="GWS25" s="426"/>
      <c r="GWU25" s="565"/>
      <c r="GWW25" s="426"/>
      <c r="GWY25" s="565"/>
      <c r="GXA25" s="426"/>
      <c r="GXC25" s="565"/>
      <c r="GXE25" s="426"/>
      <c r="GXG25" s="565"/>
      <c r="GXI25" s="426"/>
      <c r="GXK25" s="565"/>
      <c r="GXM25" s="426"/>
      <c r="GXO25" s="565"/>
      <c r="GXQ25" s="426"/>
      <c r="GXS25" s="565"/>
      <c r="GXU25" s="426"/>
      <c r="GXW25" s="565"/>
      <c r="GXY25" s="426"/>
      <c r="GYA25" s="565"/>
      <c r="GYC25" s="426"/>
      <c r="GYE25" s="565"/>
      <c r="GYG25" s="426"/>
      <c r="GYI25" s="565"/>
      <c r="GYK25" s="426"/>
      <c r="GYM25" s="565"/>
      <c r="GYO25" s="426"/>
      <c r="GYQ25" s="565"/>
      <c r="GYS25" s="426"/>
      <c r="GYU25" s="565"/>
      <c r="GYW25" s="426"/>
      <c r="GYY25" s="565"/>
      <c r="GZA25" s="426"/>
      <c r="GZC25" s="565"/>
      <c r="GZE25" s="426"/>
      <c r="GZG25" s="565"/>
      <c r="GZI25" s="426"/>
      <c r="GZK25" s="565"/>
      <c r="GZM25" s="426"/>
      <c r="GZO25" s="565"/>
      <c r="GZQ25" s="426"/>
      <c r="GZS25" s="565"/>
      <c r="GZU25" s="426"/>
      <c r="GZW25" s="565"/>
      <c r="GZY25" s="426"/>
      <c r="HAA25" s="565"/>
      <c r="HAC25" s="426"/>
      <c r="HAE25" s="565"/>
      <c r="HAG25" s="426"/>
      <c r="HAI25" s="565"/>
      <c r="HAK25" s="426"/>
      <c r="HAM25" s="565"/>
      <c r="HAO25" s="426"/>
      <c r="HAQ25" s="565"/>
      <c r="HAS25" s="426"/>
      <c r="HAU25" s="565"/>
      <c r="HAW25" s="426"/>
      <c r="HAY25" s="565"/>
      <c r="HBA25" s="426"/>
      <c r="HBC25" s="565"/>
      <c r="HBE25" s="426"/>
      <c r="HBG25" s="565"/>
      <c r="HBI25" s="426"/>
      <c r="HBK25" s="565"/>
      <c r="HBM25" s="426"/>
      <c r="HBO25" s="565"/>
      <c r="HBQ25" s="426"/>
      <c r="HBS25" s="565"/>
      <c r="HBU25" s="426"/>
      <c r="HBW25" s="565"/>
      <c r="HBY25" s="426"/>
      <c r="HCA25" s="565"/>
      <c r="HCC25" s="426"/>
      <c r="HCE25" s="565"/>
      <c r="HCG25" s="426"/>
      <c r="HCI25" s="565"/>
      <c r="HCK25" s="426"/>
      <c r="HCM25" s="565"/>
      <c r="HCO25" s="426"/>
      <c r="HCQ25" s="565"/>
      <c r="HCS25" s="426"/>
      <c r="HCU25" s="565"/>
      <c r="HCW25" s="426"/>
      <c r="HCY25" s="565"/>
      <c r="HDA25" s="426"/>
      <c r="HDC25" s="565"/>
      <c r="HDE25" s="426"/>
      <c r="HDG25" s="565"/>
      <c r="HDI25" s="426"/>
      <c r="HDK25" s="565"/>
      <c r="HDM25" s="426"/>
      <c r="HDO25" s="565"/>
      <c r="HDQ25" s="426"/>
      <c r="HDS25" s="565"/>
      <c r="HDU25" s="426"/>
      <c r="HDW25" s="565"/>
      <c r="HDY25" s="426"/>
      <c r="HEA25" s="565"/>
      <c r="HEC25" s="426"/>
      <c r="HEE25" s="565"/>
      <c r="HEG25" s="426"/>
      <c r="HEI25" s="565"/>
      <c r="HEK25" s="426"/>
      <c r="HEM25" s="565"/>
      <c r="HEO25" s="426"/>
      <c r="HEQ25" s="565"/>
      <c r="HES25" s="426"/>
      <c r="HEU25" s="565"/>
      <c r="HEW25" s="426"/>
      <c r="HEY25" s="565"/>
      <c r="HFA25" s="426"/>
      <c r="HFC25" s="565"/>
      <c r="HFE25" s="426"/>
      <c r="HFG25" s="565"/>
      <c r="HFI25" s="426"/>
      <c r="HFK25" s="565"/>
      <c r="HFM25" s="426"/>
      <c r="HFO25" s="565"/>
      <c r="HFQ25" s="426"/>
      <c r="HFS25" s="565"/>
      <c r="HFU25" s="426"/>
      <c r="HFW25" s="565"/>
      <c r="HFY25" s="426"/>
      <c r="HGA25" s="565"/>
      <c r="HGC25" s="426"/>
      <c r="HGE25" s="565"/>
      <c r="HGG25" s="426"/>
      <c r="HGI25" s="565"/>
      <c r="HGK25" s="426"/>
      <c r="HGM25" s="565"/>
      <c r="HGO25" s="426"/>
      <c r="HGQ25" s="565"/>
      <c r="HGS25" s="426"/>
      <c r="HGU25" s="565"/>
      <c r="HGW25" s="426"/>
      <c r="HGY25" s="565"/>
      <c r="HHA25" s="426"/>
      <c r="HHC25" s="565"/>
      <c r="HHE25" s="426"/>
      <c r="HHG25" s="565"/>
      <c r="HHI25" s="426"/>
      <c r="HHK25" s="565"/>
      <c r="HHM25" s="426"/>
      <c r="HHO25" s="565"/>
      <c r="HHQ25" s="426"/>
      <c r="HHS25" s="565"/>
      <c r="HHU25" s="426"/>
      <c r="HHW25" s="565"/>
      <c r="HHY25" s="426"/>
      <c r="HIA25" s="565"/>
      <c r="HIC25" s="426"/>
      <c r="HIE25" s="565"/>
      <c r="HIG25" s="426"/>
      <c r="HII25" s="565"/>
      <c r="HIK25" s="426"/>
      <c r="HIM25" s="565"/>
      <c r="HIO25" s="426"/>
      <c r="HIQ25" s="565"/>
      <c r="HIS25" s="426"/>
      <c r="HIU25" s="565"/>
      <c r="HIW25" s="426"/>
      <c r="HIY25" s="565"/>
      <c r="HJA25" s="426"/>
      <c r="HJC25" s="565"/>
      <c r="HJE25" s="426"/>
      <c r="HJG25" s="565"/>
      <c r="HJI25" s="426"/>
      <c r="HJK25" s="565"/>
      <c r="HJM25" s="426"/>
      <c r="HJO25" s="565"/>
      <c r="HJQ25" s="426"/>
      <c r="HJS25" s="565"/>
      <c r="HJU25" s="426"/>
      <c r="HJW25" s="565"/>
      <c r="HJY25" s="426"/>
      <c r="HKA25" s="565"/>
      <c r="HKC25" s="426"/>
      <c r="HKE25" s="565"/>
      <c r="HKG25" s="426"/>
      <c r="HKI25" s="565"/>
      <c r="HKK25" s="426"/>
      <c r="HKM25" s="565"/>
      <c r="HKO25" s="426"/>
      <c r="HKQ25" s="565"/>
      <c r="HKS25" s="426"/>
      <c r="HKU25" s="565"/>
      <c r="HKW25" s="426"/>
      <c r="HKY25" s="565"/>
      <c r="HLA25" s="426"/>
      <c r="HLC25" s="565"/>
      <c r="HLE25" s="426"/>
      <c r="HLG25" s="565"/>
      <c r="HLI25" s="426"/>
      <c r="HLK25" s="565"/>
      <c r="HLM25" s="426"/>
      <c r="HLO25" s="565"/>
      <c r="HLQ25" s="426"/>
      <c r="HLS25" s="565"/>
      <c r="HLU25" s="426"/>
      <c r="HLW25" s="565"/>
      <c r="HLY25" s="426"/>
      <c r="HMA25" s="565"/>
      <c r="HMC25" s="426"/>
      <c r="HME25" s="565"/>
      <c r="HMG25" s="426"/>
      <c r="HMI25" s="565"/>
      <c r="HMK25" s="426"/>
      <c r="HMM25" s="565"/>
      <c r="HMO25" s="426"/>
      <c r="HMQ25" s="565"/>
      <c r="HMS25" s="426"/>
      <c r="HMU25" s="565"/>
      <c r="HMW25" s="426"/>
      <c r="HMY25" s="565"/>
      <c r="HNA25" s="426"/>
      <c r="HNC25" s="565"/>
      <c r="HNE25" s="426"/>
      <c r="HNG25" s="565"/>
      <c r="HNI25" s="426"/>
      <c r="HNK25" s="565"/>
      <c r="HNM25" s="426"/>
      <c r="HNO25" s="565"/>
      <c r="HNQ25" s="426"/>
      <c r="HNS25" s="565"/>
      <c r="HNU25" s="426"/>
      <c r="HNW25" s="565"/>
      <c r="HNY25" s="426"/>
      <c r="HOA25" s="565"/>
      <c r="HOC25" s="426"/>
      <c r="HOE25" s="565"/>
      <c r="HOG25" s="426"/>
      <c r="HOI25" s="565"/>
      <c r="HOK25" s="426"/>
      <c r="HOM25" s="565"/>
      <c r="HOO25" s="426"/>
      <c r="HOQ25" s="565"/>
      <c r="HOS25" s="426"/>
      <c r="HOU25" s="565"/>
      <c r="HOW25" s="426"/>
      <c r="HOY25" s="565"/>
      <c r="HPA25" s="426"/>
      <c r="HPC25" s="565"/>
      <c r="HPE25" s="426"/>
      <c r="HPG25" s="565"/>
      <c r="HPI25" s="426"/>
      <c r="HPK25" s="565"/>
      <c r="HPM25" s="426"/>
      <c r="HPO25" s="565"/>
      <c r="HPQ25" s="426"/>
      <c r="HPS25" s="565"/>
      <c r="HPU25" s="426"/>
      <c r="HPW25" s="565"/>
      <c r="HPY25" s="426"/>
      <c r="HQA25" s="565"/>
      <c r="HQC25" s="426"/>
      <c r="HQE25" s="565"/>
      <c r="HQG25" s="426"/>
      <c r="HQI25" s="565"/>
      <c r="HQK25" s="426"/>
      <c r="HQM25" s="565"/>
      <c r="HQO25" s="426"/>
      <c r="HQQ25" s="565"/>
      <c r="HQS25" s="426"/>
      <c r="HQU25" s="565"/>
      <c r="HQW25" s="426"/>
      <c r="HQY25" s="565"/>
      <c r="HRA25" s="426"/>
      <c r="HRC25" s="565"/>
      <c r="HRE25" s="426"/>
      <c r="HRG25" s="565"/>
      <c r="HRI25" s="426"/>
      <c r="HRK25" s="565"/>
      <c r="HRM25" s="426"/>
      <c r="HRO25" s="565"/>
      <c r="HRQ25" s="426"/>
      <c r="HRS25" s="565"/>
      <c r="HRU25" s="426"/>
      <c r="HRW25" s="565"/>
      <c r="HRY25" s="426"/>
      <c r="HSA25" s="565"/>
      <c r="HSC25" s="426"/>
      <c r="HSE25" s="565"/>
      <c r="HSG25" s="426"/>
      <c r="HSI25" s="565"/>
      <c r="HSK25" s="426"/>
      <c r="HSM25" s="565"/>
      <c r="HSO25" s="426"/>
      <c r="HSQ25" s="565"/>
      <c r="HSS25" s="426"/>
      <c r="HSU25" s="565"/>
      <c r="HSW25" s="426"/>
      <c r="HSY25" s="565"/>
      <c r="HTA25" s="426"/>
      <c r="HTC25" s="565"/>
      <c r="HTE25" s="426"/>
      <c r="HTG25" s="565"/>
      <c r="HTI25" s="426"/>
      <c r="HTK25" s="565"/>
      <c r="HTM25" s="426"/>
      <c r="HTO25" s="565"/>
      <c r="HTQ25" s="426"/>
      <c r="HTS25" s="565"/>
      <c r="HTU25" s="426"/>
      <c r="HTW25" s="565"/>
      <c r="HTY25" s="426"/>
      <c r="HUA25" s="565"/>
      <c r="HUC25" s="426"/>
      <c r="HUE25" s="565"/>
      <c r="HUG25" s="426"/>
      <c r="HUI25" s="565"/>
      <c r="HUK25" s="426"/>
      <c r="HUM25" s="565"/>
      <c r="HUO25" s="426"/>
      <c r="HUQ25" s="565"/>
      <c r="HUS25" s="426"/>
      <c r="HUU25" s="565"/>
      <c r="HUW25" s="426"/>
      <c r="HUY25" s="565"/>
      <c r="HVA25" s="426"/>
      <c r="HVC25" s="565"/>
      <c r="HVE25" s="426"/>
      <c r="HVG25" s="565"/>
      <c r="HVI25" s="426"/>
      <c r="HVK25" s="565"/>
      <c r="HVM25" s="426"/>
      <c r="HVO25" s="565"/>
      <c r="HVQ25" s="426"/>
      <c r="HVS25" s="565"/>
      <c r="HVU25" s="426"/>
      <c r="HVW25" s="565"/>
      <c r="HVY25" s="426"/>
      <c r="HWA25" s="565"/>
      <c r="HWC25" s="426"/>
      <c r="HWE25" s="565"/>
      <c r="HWG25" s="426"/>
      <c r="HWI25" s="565"/>
      <c r="HWK25" s="426"/>
      <c r="HWM25" s="565"/>
      <c r="HWO25" s="426"/>
      <c r="HWQ25" s="565"/>
      <c r="HWS25" s="426"/>
      <c r="HWU25" s="565"/>
      <c r="HWW25" s="426"/>
      <c r="HWY25" s="565"/>
      <c r="HXA25" s="426"/>
      <c r="HXC25" s="565"/>
      <c r="HXE25" s="426"/>
      <c r="HXG25" s="565"/>
      <c r="HXI25" s="426"/>
      <c r="HXK25" s="565"/>
      <c r="HXM25" s="426"/>
      <c r="HXO25" s="565"/>
      <c r="HXQ25" s="426"/>
      <c r="HXS25" s="565"/>
      <c r="HXU25" s="426"/>
      <c r="HXW25" s="565"/>
      <c r="HXY25" s="426"/>
      <c r="HYA25" s="565"/>
      <c r="HYC25" s="426"/>
      <c r="HYE25" s="565"/>
      <c r="HYG25" s="426"/>
      <c r="HYI25" s="565"/>
      <c r="HYK25" s="426"/>
      <c r="HYM25" s="565"/>
      <c r="HYO25" s="426"/>
      <c r="HYQ25" s="565"/>
      <c r="HYS25" s="426"/>
      <c r="HYU25" s="565"/>
      <c r="HYW25" s="426"/>
      <c r="HYY25" s="565"/>
      <c r="HZA25" s="426"/>
      <c r="HZC25" s="565"/>
      <c r="HZE25" s="426"/>
      <c r="HZG25" s="565"/>
      <c r="HZI25" s="426"/>
      <c r="HZK25" s="565"/>
      <c r="HZM25" s="426"/>
      <c r="HZO25" s="565"/>
      <c r="HZQ25" s="426"/>
      <c r="HZS25" s="565"/>
      <c r="HZU25" s="426"/>
      <c r="HZW25" s="565"/>
      <c r="HZY25" s="426"/>
      <c r="IAA25" s="565"/>
      <c r="IAC25" s="426"/>
      <c r="IAE25" s="565"/>
      <c r="IAG25" s="426"/>
      <c r="IAI25" s="565"/>
      <c r="IAK25" s="426"/>
      <c r="IAM25" s="565"/>
      <c r="IAO25" s="426"/>
      <c r="IAQ25" s="565"/>
      <c r="IAS25" s="426"/>
      <c r="IAU25" s="565"/>
      <c r="IAW25" s="426"/>
      <c r="IAY25" s="565"/>
      <c r="IBA25" s="426"/>
      <c r="IBC25" s="565"/>
      <c r="IBE25" s="426"/>
      <c r="IBG25" s="565"/>
      <c r="IBI25" s="426"/>
      <c r="IBK25" s="565"/>
      <c r="IBM25" s="426"/>
      <c r="IBO25" s="565"/>
      <c r="IBQ25" s="426"/>
      <c r="IBS25" s="565"/>
      <c r="IBU25" s="426"/>
      <c r="IBW25" s="565"/>
      <c r="IBY25" s="426"/>
      <c r="ICA25" s="565"/>
      <c r="ICC25" s="426"/>
      <c r="ICE25" s="565"/>
      <c r="ICG25" s="426"/>
      <c r="ICI25" s="565"/>
      <c r="ICK25" s="426"/>
      <c r="ICM25" s="565"/>
      <c r="ICO25" s="426"/>
      <c r="ICQ25" s="565"/>
      <c r="ICS25" s="426"/>
      <c r="ICU25" s="565"/>
      <c r="ICW25" s="426"/>
      <c r="ICY25" s="565"/>
      <c r="IDA25" s="426"/>
      <c r="IDC25" s="565"/>
      <c r="IDE25" s="426"/>
      <c r="IDG25" s="565"/>
      <c r="IDI25" s="426"/>
      <c r="IDK25" s="565"/>
      <c r="IDM25" s="426"/>
      <c r="IDO25" s="565"/>
      <c r="IDQ25" s="426"/>
      <c r="IDS25" s="565"/>
      <c r="IDU25" s="426"/>
      <c r="IDW25" s="565"/>
      <c r="IDY25" s="426"/>
      <c r="IEA25" s="565"/>
      <c r="IEC25" s="426"/>
      <c r="IEE25" s="565"/>
      <c r="IEG25" s="426"/>
      <c r="IEI25" s="565"/>
      <c r="IEK25" s="426"/>
      <c r="IEM25" s="565"/>
      <c r="IEO25" s="426"/>
      <c r="IEQ25" s="565"/>
      <c r="IES25" s="426"/>
      <c r="IEU25" s="565"/>
      <c r="IEW25" s="426"/>
      <c r="IEY25" s="565"/>
      <c r="IFA25" s="426"/>
      <c r="IFC25" s="565"/>
      <c r="IFE25" s="426"/>
      <c r="IFG25" s="565"/>
      <c r="IFI25" s="426"/>
      <c r="IFK25" s="565"/>
      <c r="IFM25" s="426"/>
      <c r="IFO25" s="565"/>
      <c r="IFQ25" s="426"/>
      <c r="IFS25" s="565"/>
      <c r="IFU25" s="426"/>
      <c r="IFW25" s="565"/>
      <c r="IFY25" s="426"/>
      <c r="IGA25" s="565"/>
      <c r="IGC25" s="426"/>
      <c r="IGE25" s="565"/>
      <c r="IGG25" s="426"/>
      <c r="IGI25" s="565"/>
      <c r="IGK25" s="426"/>
      <c r="IGM25" s="565"/>
      <c r="IGO25" s="426"/>
      <c r="IGQ25" s="565"/>
      <c r="IGS25" s="426"/>
      <c r="IGU25" s="565"/>
      <c r="IGW25" s="426"/>
      <c r="IGY25" s="565"/>
      <c r="IHA25" s="426"/>
      <c r="IHC25" s="565"/>
      <c r="IHE25" s="426"/>
      <c r="IHG25" s="565"/>
      <c r="IHI25" s="426"/>
      <c r="IHK25" s="565"/>
      <c r="IHM25" s="426"/>
      <c r="IHO25" s="565"/>
      <c r="IHQ25" s="426"/>
      <c r="IHS25" s="565"/>
      <c r="IHU25" s="426"/>
      <c r="IHW25" s="565"/>
      <c r="IHY25" s="426"/>
      <c r="IIA25" s="565"/>
      <c r="IIC25" s="426"/>
      <c r="IIE25" s="565"/>
      <c r="IIG25" s="426"/>
      <c r="III25" s="565"/>
      <c r="IIK25" s="426"/>
      <c r="IIM25" s="565"/>
      <c r="IIO25" s="426"/>
      <c r="IIQ25" s="565"/>
      <c r="IIS25" s="426"/>
      <c r="IIU25" s="565"/>
      <c r="IIW25" s="426"/>
      <c r="IIY25" s="565"/>
      <c r="IJA25" s="426"/>
      <c r="IJC25" s="565"/>
      <c r="IJE25" s="426"/>
      <c r="IJG25" s="565"/>
      <c r="IJI25" s="426"/>
      <c r="IJK25" s="565"/>
      <c r="IJM25" s="426"/>
      <c r="IJO25" s="565"/>
      <c r="IJQ25" s="426"/>
      <c r="IJS25" s="565"/>
      <c r="IJU25" s="426"/>
      <c r="IJW25" s="565"/>
      <c r="IJY25" s="426"/>
      <c r="IKA25" s="565"/>
      <c r="IKC25" s="426"/>
      <c r="IKE25" s="565"/>
      <c r="IKG25" s="426"/>
      <c r="IKI25" s="565"/>
      <c r="IKK25" s="426"/>
      <c r="IKM25" s="565"/>
      <c r="IKO25" s="426"/>
      <c r="IKQ25" s="565"/>
      <c r="IKS25" s="426"/>
      <c r="IKU25" s="565"/>
      <c r="IKW25" s="426"/>
      <c r="IKY25" s="565"/>
      <c r="ILA25" s="426"/>
      <c r="ILC25" s="565"/>
      <c r="ILE25" s="426"/>
      <c r="ILG25" s="565"/>
      <c r="ILI25" s="426"/>
      <c r="ILK25" s="565"/>
      <c r="ILM25" s="426"/>
      <c r="ILO25" s="565"/>
      <c r="ILQ25" s="426"/>
      <c r="ILS25" s="565"/>
      <c r="ILU25" s="426"/>
      <c r="ILW25" s="565"/>
      <c r="ILY25" s="426"/>
      <c r="IMA25" s="565"/>
      <c r="IMC25" s="426"/>
      <c r="IME25" s="565"/>
      <c r="IMG25" s="426"/>
      <c r="IMI25" s="565"/>
      <c r="IMK25" s="426"/>
      <c r="IMM25" s="565"/>
      <c r="IMO25" s="426"/>
      <c r="IMQ25" s="565"/>
      <c r="IMS25" s="426"/>
      <c r="IMU25" s="565"/>
      <c r="IMW25" s="426"/>
      <c r="IMY25" s="565"/>
      <c r="INA25" s="426"/>
      <c r="INC25" s="565"/>
      <c r="INE25" s="426"/>
      <c r="ING25" s="565"/>
      <c r="INI25" s="426"/>
      <c r="INK25" s="565"/>
      <c r="INM25" s="426"/>
      <c r="INO25" s="565"/>
      <c r="INQ25" s="426"/>
      <c r="INS25" s="565"/>
      <c r="INU25" s="426"/>
      <c r="INW25" s="565"/>
      <c r="INY25" s="426"/>
      <c r="IOA25" s="565"/>
      <c r="IOC25" s="426"/>
      <c r="IOE25" s="565"/>
      <c r="IOG25" s="426"/>
      <c r="IOI25" s="565"/>
      <c r="IOK25" s="426"/>
      <c r="IOM25" s="565"/>
      <c r="IOO25" s="426"/>
      <c r="IOQ25" s="565"/>
      <c r="IOS25" s="426"/>
      <c r="IOU25" s="565"/>
      <c r="IOW25" s="426"/>
      <c r="IOY25" s="565"/>
      <c r="IPA25" s="426"/>
      <c r="IPC25" s="565"/>
      <c r="IPE25" s="426"/>
      <c r="IPG25" s="565"/>
      <c r="IPI25" s="426"/>
      <c r="IPK25" s="565"/>
      <c r="IPM25" s="426"/>
      <c r="IPO25" s="565"/>
      <c r="IPQ25" s="426"/>
      <c r="IPS25" s="565"/>
      <c r="IPU25" s="426"/>
      <c r="IPW25" s="565"/>
      <c r="IPY25" s="426"/>
      <c r="IQA25" s="565"/>
      <c r="IQC25" s="426"/>
      <c r="IQE25" s="565"/>
      <c r="IQG25" s="426"/>
      <c r="IQI25" s="565"/>
      <c r="IQK25" s="426"/>
      <c r="IQM25" s="565"/>
      <c r="IQO25" s="426"/>
      <c r="IQQ25" s="565"/>
      <c r="IQS25" s="426"/>
      <c r="IQU25" s="565"/>
      <c r="IQW25" s="426"/>
      <c r="IQY25" s="565"/>
      <c r="IRA25" s="426"/>
      <c r="IRC25" s="565"/>
      <c r="IRE25" s="426"/>
      <c r="IRG25" s="565"/>
      <c r="IRI25" s="426"/>
      <c r="IRK25" s="565"/>
      <c r="IRM25" s="426"/>
      <c r="IRO25" s="565"/>
      <c r="IRQ25" s="426"/>
      <c r="IRS25" s="565"/>
      <c r="IRU25" s="426"/>
      <c r="IRW25" s="565"/>
      <c r="IRY25" s="426"/>
      <c r="ISA25" s="565"/>
      <c r="ISC25" s="426"/>
      <c r="ISE25" s="565"/>
      <c r="ISG25" s="426"/>
      <c r="ISI25" s="565"/>
      <c r="ISK25" s="426"/>
      <c r="ISM25" s="565"/>
      <c r="ISO25" s="426"/>
      <c r="ISQ25" s="565"/>
      <c r="ISS25" s="426"/>
      <c r="ISU25" s="565"/>
      <c r="ISW25" s="426"/>
      <c r="ISY25" s="565"/>
      <c r="ITA25" s="426"/>
      <c r="ITC25" s="565"/>
      <c r="ITE25" s="426"/>
      <c r="ITG25" s="565"/>
      <c r="ITI25" s="426"/>
      <c r="ITK25" s="565"/>
      <c r="ITM25" s="426"/>
      <c r="ITO25" s="565"/>
      <c r="ITQ25" s="426"/>
      <c r="ITS25" s="565"/>
      <c r="ITU25" s="426"/>
      <c r="ITW25" s="565"/>
      <c r="ITY25" s="426"/>
      <c r="IUA25" s="565"/>
      <c r="IUC25" s="426"/>
      <c r="IUE25" s="565"/>
      <c r="IUG25" s="426"/>
      <c r="IUI25" s="565"/>
      <c r="IUK25" s="426"/>
      <c r="IUM25" s="565"/>
      <c r="IUO25" s="426"/>
      <c r="IUQ25" s="565"/>
      <c r="IUS25" s="426"/>
      <c r="IUU25" s="565"/>
      <c r="IUW25" s="426"/>
      <c r="IUY25" s="565"/>
      <c r="IVA25" s="426"/>
      <c r="IVC25" s="565"/>
      <c r="IVE25" s="426"/>
      <c r="IVG25" s="565"/>
      <c r="IVI25" s="426"/>
      <c r="IVK25" s="565"/>
      <c r="IVM25" s="426"/>
      <c r="IVO25" s="565"/>
      <c r="IVQ25" s="426"/>
      <c r="IVS25" s="565"/>
      <c r="IVU25" s="426"/>
      <c r="IVW25" s="565"/>
      <c r="IVY25" s="426"/>
      <c r="IWA25" s="565"/>
      <c r="IWC25" s="426"/>
      <c r="IWE25" s="565"/>
      <c r="IWG25" s="426"/>
      <c r="IWI25" s="565"/>
      <c r="IWK25" s="426"/>
      <c r="IWM25" s="565"/>
      <c r="IWO25" s="426"/>
      <c r="IWQ25" s="565"/>
      <c r="IWS25" s="426"/>
      <c r="IWU25" s="565"/>
      <c r="IWW25" s="426"/>
      <c r="IWY25" s="565"/>
      <c r="IXA25" s="426"/>
      <c r="IXC25" s="565"/>
      <c r="IXE25" s="426"/>
      <c r="IXG25" s="565"/>
      <c r="IXI25" s="426"/>
      <c r="IXK25" s="565"/>
      <c r="IXM25" s="426"/>
      <c r="IXO25" s="565"/>
      <c r="IXQ25" s="426"/>
      <c r="IXS25" s="565"/>
      <c r="IXU25" s="426"/>
      <c r="IXW25" s="565"/>
      <c r="IXY25" s="426"/>
      <c r="IYA25" s="565"/>
      <c r="IYC25" s="426"/>
      <c r="IYE25" s="565"/>
      <c r="IYG25" s="426"/>
      <c r="IYI25" s="565"/>
      <c r="IYK25" s="426"/>
      <c r="IYM25" s="565"/>
      <c r="IYO25" s="426"/>
      <c r="IYQ25" s="565"/>
      <c r="IYS25" s="426"/>
      <c r="IYU25" s="565"/>
      <c r="IYW25" s="426"/>
      <c r="IYY25" s="565"/>
      <c r="IZA25" s="426"/>
      <c r="IZC25" s="565"/>
      <c r="IZE25" s="426"/>
      <c r="IZG25" s="565"/>
      <c r="IZI25" s="426"/>
      <c r="IZK25" s="565"/>
      <c r="IZM25" s="426"/>
      <c r="IZO25" s="565"/>
      <c r="IZQ25" s="426"/>
      <c r="IZS25" s="565"/>
      <c r="IZU25" s="426"/>
      <c r="IZW25" s="565"/>
      <c r="IZY25" s="426"/>
      <c r="JAA25" s="565"/>
      <c r="JAC25" s="426"/>
      <c r="JAE25" s="565"/>
      <c r="JAG25" s="426"/>
      <c r="JAI25" s="565"/>
      <c r="JAK25" s="426"/>
      <c r="JAM25" s="565"/>
      <c r="JAO25" s="426"/>
      <c r="JAQ25" s="565"/>
      <c r="JAS25" s="426"/>
      <c r="JAU25" s="565"/>
      <c r="JAW25" s="426"/>
      <c r="JAY25" s="565"/>
      <c r="JBA25" s="426"/>
      <c r="JBC25" s="565"/>
      <c r="JBE25" s="426"/>
      <c r="JBG25" s="565"/>
      <c r="JBI25" s="426"/>
      <c r="JBK25" s="565"/>
      <c r="JBM25" s="426"/>
      <c r="JBO25" s="565"/>
      <c r="JBQ25" s="426"/>
      <c r="JBS25" s="565"/>
      <c r="JBU25" s="426"/>
      <c r="JBW25" s="565"/>
      <c r="JBY25" s="426"/>
      <c r="JCA25" s="565"/>
      <c r="JCC25" s="426"/>
      <c r="JCE25" s="565"/>
      <c r="JCG25" s="426"/>
      <c r="JCI25" s="565"/>
      <c r="JCK25" s="426"/>
      <c r="JCM25" s="565"/>
      <c r="JCO25" s="426"/>
      <c r="JCQ25" s="565"/>
      <c r="JCS25" s="426"/>
      <c r="JCU25" s="565"/>
      <c r="JCW25" s="426"/>
      <c r="JCY25" s="565"/>
      <c r="JDA25" s="426"/>
      <c r="JDC25" s="565"/>
      <c r="JDE25" s="426"/>
      <c r="JDG25" s="565"/>
      <c r="JDI25" s="426"/>
      <c r="JDK25" s="565"/>
      <c r="JDM25" s="426"/>
      <c r="JDO25" s="565"/>
      <c r="JDQ25" s="426"/>
      <c r="JDS25" s="565"/>
      <c r="JDU25" s="426"/>
      <c r="JDW25" s="565"/>
      <c r="JDY25" s="426"/>
      <c r="JEA25" s="565"/>
      <c r="JEC25" s="426"/>
      <c r="JEE25" s="565"/>
      <c r="JEG25" s="426"/>
      <c r="JEI25" s="565"/>
      <c r="JEK25" s="426"/>
      <c r="JEM25" s="565"/>
      <c r="JEO25" s="426"/>
      <c r="JEQ25" s="565"/>
      <c r="JES25" s="426"/>
      <c r="JEU25" s="565"/>
      <c r="JEW25" s="426"/>
      <c r="JEY25" s="565"/>
      <c r="JFA25" s="426"/>
      <c r="JFC25" s="565"/>
      <c r="JFE25" s="426"/>
      <c r="JFG25" s="565"/>
      <c r="JFI25" s="426"/>
      <c r="JFK25" s="565"/>
      <c r="JFM25" s="426"/>
      <c r="JFO25" s="565"/>
      <c r="JFQ25" s="426"/>
      <c r="JFS25" s="565"/>
      <c r="JFU25" s="426"/>
      <c r="JFW25" s="565"/>
      <c r="JFY25" s="426"/>
      <c r="JGA25" s="565"/>
      <c r="JGC25" s="426"/>
      <c r="JGE25" s="565"/>
      <c r="JGG25" s="426"/>
      <c r="JGI25" s="565"/>
      <c r="JGK25" s="426"/>
      <c r="JGM25" s="565"/>
      <c r="JGO25" s="426"/>
      <c r="JGQ25" s="565"/>
      <c r="JGS25" s="426"/>
      <c r="JGU25" s="565"/>
      <c r="JGW25" s="426"/>
      <c r="JGY25" s="565"/>
      <c r="JHA25" s="426"/>
      <c r="JHC25" s="565"/>
      <c r="JHE25" s="426"/>
      <c r="JHG25" s="565"/>
      <c r="JHI25" s="426"/>
      <c r="JHK25" s="565"/>
      <c r="JHM25" s="426"/>
      <c r="JHO25" s="565"/>
      <c r="JHQ25" s="426"/>
      <c r="JHS25" s="565"/>
      <c r="JHU25" s="426"/>
      <c r="JHW25" s="565"/>
      <c r="JHY25" s="426"/>
      <c r="JIA25" s="565"/>
      <c r="JIC25" s="426"/>
      <c r="JIE25" s="565"/>
      <c r="JIG25" s="426"/>
      <c r="JII25" s="565"/>
      <c r="JIK25" s="426"/>
      <c r="JIM25" s="565"/>
      <c r="JIO25" s="426"/>
      <c r="JIQ25" s="565"/>
      <c r="JIS25" s="426"/>
      <c r="JIU25" s="565"/>
      <c r="JIW25" s="426"/>
      <c r="JIY25" s="565"/>
      <c r="JJA25" s="426"/>
      <c r="JJC25" s="565"/>
      <c r="JJE25" s="426"/>
      <c r="JJG25" s="565"/>
      <c r="JJI25" s="426"/>
      <c r="JJK25" s="565"/>
      <c r="JJM25" s="426"/>
      <c r="JJO25" s="565"/>
      <c r="JJQ25" s="426"/>
      <c r="JJS25" s="565"/>
      <c r="JJU25" s="426"/>
      <c r="JJW25" s="565"/>
      <c r="JJY25" s="426"/>
      <c r="JKA25" s="565"/>
      <c r="JKC25" s="426"/>
      <c r="JKE25" s="565"/>
      <c r="JKG25" s="426"/>
      <c r="JKI25" s="565"/>
      <c r="JKK25" s="426"/>
      <c r="JKM25" s="565"/>
      <c r="JKO25" s="426"/>
      <c r="JKQ25" s="565"/>
      <c r="JKS25" s="426"/>
      <c r="JKU25" s="565"/>
      <c r="JKW25" s="426"/>
      <c r="JKY25" s="565"/>
      <c r="JLA25" s="426"/>
      <c r="JLC25" s="565"/>
      <c r="JLE25" s="426"/>
      <c r="JLG25" s="565"/>
      <c r="JLI25" s="426"/>
      <c r="JLK25" s="565"/>
      <c r="JLM25" s="426"/>
      <c r="JLO25" s="565"/>
      <c r="JLQ25" s="426"/>
      <c r="JLS25" s="565"/>
      <c r="JLU25" s="426"/>
      <c r="JLW25" s="565"/>
      <c r="JLY25" s="426"/>
      <c r="JMA25" s="565"/>
      <c r="JMC25" s="426"/>
      <c r="JME25" s="565"/>
      <c r="JMG25" s="426"/>
      <c r="JMI25" s="565"/>
      <c r="JMK25" s="426"/>
      <c r="JMM25" s="565"/>
      <c r="JMO25" s="426"/>
      <c r="JMQ25" s="565"/>
      <c r="JMS25" s="426"/>
      <c r="JMU25" s="565"/>
      <c r="JMW25" s="426"/>
      <c r="JMY25" s="565"/>
      <c r="JNA25" s="426"/>
      <c r="JNC25" s="565"/>
      <c r="JNE25" s="426"/>
      <c r="JNG25" s="565"/>
      <c r="JNI25" s="426"/>
      <c r="JNK25" s="565"/>
      <c r="JNM25" s="426"/>
      <c r="JNO25" s="565"/>
      <c r="JNQ25" s="426"/>
      <c r="JNS25" s="565"/>
      <c r="JNU25" s="426"/>
      <c r="JNW25" s="565"/>
      <c r="JNY25" s="426"/>
      <c r="JOA25" s="565"/>
      <c r="JOC25" s="426"/>
      <c r="JOE25" s="565"/>
      <c r="JOG25" s="426"/>
      <c r="JOI25" s="565"/>
      <c r="JOK25" s="426"/>
      <c r="JOM25" s="565"/>
      <c r="JOO25" s="426"/>
      <c r="JOQ25" s="565"/>
      <c r="JOS25" s="426"/>
      <c r="JOU25" s="565"/>
      <c r="JOW25" s="426"/>
      <c r="JOY25" s="565"/>
      <c r="JPA25" s="426"/>
      <c r="JPC25" s="565"/>
      <c r="JPE25" s="426"/>
      <c r="JPG25" s="565"/>
      <c r="JPI25" s="426"/>
      <c r="JPK25" s="565"/>
      <c r="JPM25" s="426"/>
      <c r="JPO25" s="565"/>
      <c r="JPQ25" s="426"/>
      <c r="JPS25" s="565"/>
      <c r="JPU25" s="426"/>
      <c r="JPW25" s="565"/>
      <c r="JPY25" s="426"/>
      <c r="JQA25" s="565"/>
      <c r="JQC25" s="426"/>
      <c r="JQE25" s="565"/>
      <c r="JQG25" s="426"/>
      <c r="JQI25" s="565"/>
      <c r="JQK25" s="426"/>
      <c r="JQM25" s="565"/>
      <c r="JQO25" s="426"/>
      <c r="JQQ25" s="565"/>
      <c r="JQS25" s="426"/>
      <c r="JQU25" s="565"/>
      <c r="JQW25" s="426"/>
      <c r="JQY25" s="565"/>
      <c r="JRA25" s="426"/>
      <c r="JRC25" s="565"/>
      <c r="JRE25" s="426"/>
      <c r="JRG25" s="565"/>
      <c r="JRI25" s="426"/>
      <c r="JRK25" s="565"/>
      <c r="JRM25" s="426"/>
      <c r="JRO25" s="565"/>
      <c r="JRQ25" s="426"/>
      <c r="JRS25" s="565"/>
      <c r="JRU25" s="426"/>
      <c r="JRW25" s="565"/>
      <c r="JRY25" s="426"/>
      <c r="JSA25" s="565"/>
      <c r="JSC25" s="426"/>
      <c r="JSE25" s="565"/>
      <c r="JSG25" s="426"/>
      <c r="JSI25" s="565"/>
      <c r="JSK25" s="426"/>
      <c r="JSM25" s="565"/>
      <c r="JSO25" s="426"/>
      <c r="JSQ25" s="565"/>
      <c r="JSS25" s="426"/>
      <c r="JSU25" s="565"/>
      <c r="JSW25" s="426"/>
      <c r="JSY25" s="565"/>
      <c r="JTA25" s="426"/>
      <c r="JTC25" s="565"/>
      <c r="JTE25" s="426"/>
      <c r="JTG25" s="565"/>
      <c r="JTI25" s="426"/>
      <c r="JTK25" s="565"/>
      <c r="JTM25" s="426"/>
      <c r="JTO25" s="565"/>
      <c r="JTQ25" s="426"/>
      <c r="JTS25" s="565"/>
      <c r="JTU25" s="426"/>
      <c r="JTW25" s="565"/>
      <c r="JTY25" s="426"/>
      <c r="JUA25" s="565"/>
      <c r="JUC25" s="426"/>
      <c r="JUE25" s="565"/>
      <c r="JUG25" s="426"/>
      <c r="JUI25" s="565"/>
      <c r="JUK25" s="426"/>
      <c r="JUM25" s="565"/>
      <c r="JUO25" s="426"/>
      <c r="JUQ25" s="565"/>
      <c r="JUS25" s="426"/>
      <c r="JUU25" s="565"/>
      <c r="JUW25" s="426"/>
      <c r="JUY25" s="565"/>
      <c r="JVA25" s="426"/>
      <c r="JVC25" s="565"/>
      <c r="JVE25" s="426"/>
      <c r="JVG25" s="565"/>
      <c r="JVI25" s="426"/>
      <c r="JVK25" s="565"/>
      <c r="JVM25" s="426"/>
      <c r="JVO25" s="565"/>
      <c r="JVQ25" s="426"/>
      <c r="JVS25" s="565"/>
      <c r="JVU25" s="426"/>
      <c r="JVW25" s="565"/>
      <c r="JVY25" s="426"/>
      <c r="JWA25" s="565"/>
      <c r="JWC25" s="426"/>
      <c r="JWE25" s="565"/>
      <c r="JWG25" s="426"/>
      <c r="JWI25" s="565"/>
      <c r="JWK25" s="426"/>
      <c r="JWM25" s="565"/>
      <c r="JWO25" s="426"/>
      <c r="JWQ25" s="565"/>
      <c r="JWS25" s="426"/>
      <c r="JWU25" s="565"/>
      <c r="JWW25" s="426"/>
      <c r="JWY25" s="565"/>
      <c r="JXA25" s="426"/>
      <c r="JXC25" s="565"/>
      <c r="JXE25" s="426"/>
      <c r="JXG25" s="565"/>
      <c r="JXI25" s="426"/>
      <c r="JXK25" s="565"/>
      <c r="JXM25" s="426"/>
      <c r="JXO25" s="565"/>
      <c r="JXQ25" s="426"/>
      <c r="JXS25" s="565"/>
      <c r="JXU25" s="426"/>
      <c r="JXW25" s="565"/>
      <c r="JXY25" s="426"/>
      <c r="JYA25" s="565"/>
      <c r="JYC25" s="426"/>
      <c r="JYE25" s="565"/>
      <c r="JYG25" s="426"/>
      <c r="JYI25" s="565"/>
      <c r="JYK25" s="426"/>
      <c r="JYM25" s="565"/>
      <c r="JYO25" s="426"/>
      <c r="JYQ25" s="565"/>
      <c r="JYS25" s="426"/>
      <c r="JYU25" s="565"/>
      <c r="JYW25" s="426"/>
      <c r="JYY25" s="565"/>
      <c r="JZA25" s="426"/>
      <c r="JZC25" s="565"/>
      <c r="JZE25" s="426"/>
      <c r="JZG25" s="565"/>
      <c r="JZI25" s="426"/>
      <c r="JZK25" s="565"/>
      <c r="JZM25" s="426"/>
      <c r="JZO25" s="565"/>
      <c r="JZQ25" s="426"/>
      <c r="JZS25" s="565"/>
      <c r="JZU25" s="426"/>
      <c r="JZW25" s="565"/>
      <c r="JZY25" s="426"/>
      <c r="KAA25" s="565"/>
      <c r="KAC25" s="426"/>
      <c r="KAE25" s="565"/>
      <c r="KAG25" s="426"/>
      <c r="KAI25" s="565"/>
      <c r="KAK25" s="426"/>
      <c r="KAM25" s="565"/>
      <c r="KAO25" s="426"/>
      <c r="KAQ25" s="565"/>
      <c r="KAS25" s="426"/>
      <c r="KAU25" s="565"/>
      <c r="KAW25" s="426"/>
      <c r="KAY25" s="565"/>
      <c r="KBA25" s="426"/>
      <c r="KBC25" s="565"/>
      <c r="KBE25" s="426"/>
      <c r="KBG25" s="565"/>
      <c r="KBI25" s="426"/>
      <c r="KBK25" s="565"/>
      <c r="KBM25" s="426"/>
      <c r="KBO25" s="565"/>
      <c r="KBQ25" s="426"/>
      <c r="KBS25" s="565"/>
      <c r="KBU25" s="426"/>
      <c r="KBW25" s="565"/>
      <c r="KBY25" s="426"/>
      <c r="KCA25" s="565"/>
      <c r="KCC25" s="426"/>
      <c r="KCE25" s="565"/>
      <c r="KCG25" s="426"/>
      <c r="KCI25" s="565"/>
      <c r="KCK25" s="426"/>
      <c r="KCM25" s="565"/>
      <c r="KCO25" s="426"/>
      <c r="KCQ25" s="565"/>
      <c r="KCS25" s="426"/>
      <c r="KCU25" s="565"/>
      <c r="KCW25" s="426"/>
      <c r="KCY25" s="565"/>
      <c r="KDA25" s="426"/>
      <c r="KDC25" s="565"/>
      <c r="KDE25" s="426"/>
      <c r="KDG25" s="565"/>
      <c r="KDI25" s="426"/>
      <c r="KDK25" s="565"/>
      <c r="KDM25" s="426"/>
      <c r="KDO25" s="565"/>
      <c r="KDQ25" s="426"/>
      <c r="KDS25" s="565"/>
      <c r="KDU25" s="426"/>
      <c r="KDW25" s="565"/>
      <c r="KDY25" s="426"/>
      <c r="KEA25" s="565"/>
      <c r="KEC25" s="426"/>
      <c r="KEE25" s="565"/>
      <c r="KEG25" s="426"/>
      <c r="KEI25" s="565"/>
      <c r="KEK25" s="426"/>
      <c r="KEM25" s="565"/>
      <c r="KEO25" s="426"/>
      <c r="KEQ25" s="565"/>
      <c r="KES25" s="426"/>
      <c r="KEU25" s="565"/>
      <c r="KEW25" s="426"/>
      <c r="KEY25" s="565"/>
      <c r="KFA25" s="426"/>
      <c r="KFC25" s="565"/>
      <c r="KFE25" s="426"/>
      <c r="KFG25" s="565"/>
      <c r="KFI25" s="426"/>
      <c r="KFK25" s="565"/>
      <c r="KFM25" s="426"/>
      <c r="KFO25" s="565"/>
      <c r="KFQ25" s="426"/>
      <c r="KFS25" s="565"/>
      <c r="KFU25" s="426"/>
      <c r="KFW25" s="565"/>
      <c r="KFY25" s="426"/>
      <c r="KGA25" s="565"/>
      <c r="KGC25" s="426"/>
      <c r="KGE25" s="565"/>
      <c r="KGG25" s="426"/>
      <c r="KGI25" s="565"/>
      <c r="KGK25" s="426"/>
      <c r="KGM25" s="565"/>
      <c r="KGO25" s="426"/>
      <c r="KGQ25" s="565"/>
      <c r="KGS25" s="426"/>
      <c r="KGU25" s="565"/>
      <c r="KGW25" s="426"/>
      <c r="KGY25" s="565"/>
      <c r="KHA25" s="426"/>
      <c r="KHC25" s="565"/>
      <c r="KHE25" s="426"/>
      <c r="KHG25" s="565"/>
      <c r="KHI25" s="426"/>
      <c r="KHK25" s="565"/>
      <c r="KHM25" s="426"/>
      <c r="KHO25" s="565"/>
      <c r="KHQ25" s="426"/>
      <c r="KHS25" s="565"/>
      <c r="KHU25" s="426"/>
      <c r="KHW25" s="565"/>
      <c r="KHY25" s="426"/>
      <c r="KIA25" s="565"/>
      <c r="KIC25" s="426"/>
      <c r="KIE25" s="565"/>
      <c r="KIG25" s="426"/>
      <c r="KII25" s="565"/>
      <c r="KIK25" s="426"/>
      <c r="KIM25" s="565"/>
      <c r="KIO25" s="426"/>
      <c r="KIQ25" s="565"/>
      <c r="KIS25" s="426"/>
      <c r="KIU25" s="565"/>
      <c r="KIW25" s="426"/>
      <c r="KIY25" s="565"/>
      <c r="KJA25" s="426"/>
      <c r="KJC25" s="565"/>
      <c r="KJE25" s="426"/>
      <c r="KJG25" s="565"/>
      <c r="KJI25" s="426"/>
      <c r="KJK25" s="565"/>
      <c r="KJM25" s="426"/>
      <c r="KJO25" s="565"/>
      <c r="KJQ25" s="426"/>
      <c r="KJS25" s="565"/>
      <c r="KJU25" s="426"/>
      <c r="KJW25" s="565"/>
      <c r="KJY25" s="426"/>
      <c r="KKA25" s="565"/>
      <c r="KKC25" s="426"/>
      <c r="KKE25" s="565"/>
      <c r="KKG25" s="426"/>
      <c r="KKI25" s="565"/>
      <c r="KKK25" s="426"/>
      <c r="KKM25" s="565"/>
      <c r="KKO25" s="426"/>
      <c r="KKQ25" s="565"/>
      <c r="KKS25" s="426"/>
      <c r="KKU25" s="565"/>
      <c r="KKW25" s="426"/>
      <c r="KKY25" s="565"/>
      <c r="KLA25" s="426"/>
      <c r="KLC25" s="565"/>
      <c r="KLE25" s="426"/>
      <c r="KLG25" s="565"/>
      <c r="KLI25" s="426"/>
      <c r="KLK25" s="565"/>
      <c r="KLM25" s="426"/>
      <c r="KLO25" s="565"/>
      <c r="KLQ25" s="426"/>
      <c r="KLS25" s="565"/>
      <c r="KLU25" s="426"/>
      <c r="KLW25" s="565"/>
      <c r="KLY25" s="426"/>
      <c r="KMA25" s="565"/>
      <c r="KMC25" s="426"/>
      <c r="KME25" s="565"/>
      <c r="KMG25" s="426"/>
      <c r="KMI25" s="565"/>
      <c r="KMK25" s="426"/>
      <c r="KMM25" s="565"/>
      <c r="KMO25" s="426"/>
      <c r="KMQ25" s="565"/>
      <c r="KMS25" s="426"/>
      <c r="KMU25" s="565"/>
      <c r="KMW25" s="426"/>
      <c r="KMY25" s="565"/>
      <c r="KNA25" s="426"/>
      <c r="KNC25" s="565"/>
      <c r="KNE25" s="426"/>
      <c r="KNG25" s="565"/>
      <c r="KNI25" s="426"/>
      <c r="KNK25" s="565"/>
      <c r="KNM25" s="426"/>
      <c r="KNO25" s="565"/>
      <c r="KNQ25" s="426"/>
      <c r="KNS25" s="565"/>
      <c r="KNU25" s="426"/>
      <c r="KNW25" s="565"/>
      <c r="KNY25" s="426"/>
      <c r="KOA25" s="565"/>
      <c r="KOC25" s="426"/>
      <c r="KOE25" s="565"/>
      <c r="KOG25" s="426"/>
      <c r="KOI25" s="565"/>
      <c r="KOK25" s="426"/>
      <c r="KOM25" s="565"/>
      <c r="KOO25" s="426"/>
      <c r="KOQ25" s="565"/>
      <c r="KOS25" s="426"/>
      <c r="KOU25" s="565"/>
      <c r="KOW25" s="426"/>
      <c r="KOY25" s="565"/>
      <c r="KPA25" s="426"/>
      <c r="KPC25" s="565"/>
      <c r="KPE25" s="426"/>
      <c r="KPG25" s="565"/>
      <c r="KPI25" s="426"/>
      <c r="KPK25" s="565"/>
      <c r="KPM25" s="426"/>
      <c r="KPO25" s="565"/>
      <c r="KPQ25" s="426"/>
      <c r="KPS25" s="565"/>
      <c r="KPU25" s="426"/>
      <c r="KPW25" s="565"/>
      <c r="KPY25" s="426"/>
      <c r="KQA25" s="565"/>
      <c r="KQC25" s="426"/>
      <c r="KQE25" s="565"/>
      <c r="KQG25" s="426"/>
      <c r="KQI25" s="565"/>
      <c r="KQK25" s="426"/>
      <c r="KQM25" s="565"/>
      <c r="KQO25" s="426"/>
      <c r="KQQ25" s="565"/>
      <c r="KQS25" s="426"/>
      <c r="KQU25" s="565"/>
      <c r="KQW25" s="426"/>
      <c r="KQY25" s="565"/>
      <c r="KRA25" s="426"/>
      <c r="KRC25" s="565"/>
      <c r="KRE25" s="426"/>
      <c r="KRG25" s="565"/>
      <c r="KRI25" s="426"/>
      <c r="KRK25" s="565"/>
      <c r="KRM25" s="426"/>
      <c r="KRO25" s="565"/>
      <c r="KRQ25" s="426"/>
      <c r="KRS25" s="565"/>
      <c r="KRU25" s="426"/>
      <c r="KRW25" s="565"/>
      <c r="KRY25" s="426"/>
      <c r="KSA25" s="565"/>
      <c r="KSC25" s="426"/>
      <c r="KSE25" s="565"/>
      <c r="KSG25" s="426"/>
      <c r="KSI25" s="565"/>
      <c r="KSK25" s="426"/>
      <c r="KSM25" s="565"/>
      <c r="KSO25" s="426"/>
      <c r="KSQ25" s="565"/>
      <c r="KSS25" s="426"/>
      <c r="KSU25" s="565"/>
      <c r="KSW25" s="426"/>
      <c r="KSY25" s="565"/>
      <c r="KTA25" s="426"/>
      <c r="KTC25" s="565"/>
      <c r="KTE25" s="426"/>
      <c r="KTG25" s="565"/>
      <c r="KTI25" s="426"/>
      <c r="KTK25" s="565"/>
      <c r="KTM25" s="426"/>
      <c r="KTO25" s="565"/>
      <c r="KTQ25" s="426"/>
      <c r="KTS25" s="565"/>
      <c r="KTU25" s="426"/>
      <c r="KTW25" s="565"/>
      <c r="KTY25" s="426"/>
      <c r="KUA25" s="565"/>
      <c r="KUC25" s="426"/>
      <c r="KUE25" s="565"/>
      <c r="KUG25" s="426"/>
      <c r="KUI25" s="565"/>
      <c r="KUK25" s="426"/>
      <c r="KUM25" s="565"/>
      <c r="KUO25" s="426"/>
      <c r="KUQ25" s="565"/>
      <c r="KUS25" s="426"/>
      <c r="KUU25" s="565"/>
      <c r="KUW25" s="426"/>
      <c r="KUY25" s="565"/>
      <c r="KVA25" s="426"/>
      <c r="KVC25" s="565"/>
      <c r="KVE25" s="426"/>
      <c r="KVG25" s="565"/>
      <c r="KVI25" s="426"/>
      <c r="KVK25" s="565"/>
      <c r="KVM25" s="426"/>
      <c r="KVO25" s="565"/>
      <c r="KVQ25" s="426"/>
      <c r="KVS25" s="565"/>
      <c r="KVU25" s="426"/>
      <c r="KVW25" s="565"/>
      <c r="KVY25" s="426"/>
      <c r="KWA25" s="565"/>
      <c r="KWC25" s="426"/>
      <c r="KWE25" s="565"/>
      <c r="KWG25" s="426"/>
      <c r="KWI25" s="565"/>
      <c r="KWK25" s="426"/>
      <c r="KWM25" s="565"/>
      <c r="KWO25" s="426"/>
      <c r="KWQ25" s="565"/>
      <c r="KWS25" s="426"/>
      <c r="KWU25" s="565"/>
      <c r="KWW25" s="426"/>
      <c r="KWY25" s="565"/>
      <c r="KXA25" s="426"/>
      <c r="KXC25" s="565"/>
      <c r="KXE25" s="426"/>
      <c r="KXG25" s="565"/>
      <c r="KXI25" s="426"/>
      <c r="KXK25" s="565"/>
      <c r="KXM25" s="426"/>
      <c r="KXO25" s="565"/>
      <c r="KXQ25" s="426"/>
      <c r="KXS25" s="565"/>
      <c r="KXU25" s="426"/>
      <c r="KXW25" s="565"/>
      <c r="KXY25" s="426"/>
      <c r="KYA25" s="565"/>
      <c r="KYC25" s="426"/>
      <c r="KYE25" s="565"/>
      <c r="KYG25" s="426"/>
      <c r="KYI25" s="565"/>
      <c r="KYK25" s="426"/>
      <c r="KYM25" s="565"/>
      <c r="KYO25" s="426"/>
      <c r="KYQ25" s="565"/>
      <c r="KYS25" s="426"/>
      <c r="KYU25" s="565"/>
      <c r="KYW25" s="426"/>
      <c r="KYY25" s="565"/>
      <c r="KZA25" s="426"/>
      <c r="KZC25" s="565"/>
      <c r="KZE25" s="426"/>
      <c r="KZG25" s="565"/>
      <c r="KZI25" s="426"/>
      <c r="KZK25" s="565"/>
      <c r="KZM25" s="426"/>
      <c r="KZO25" s="565"/>
      <c r="KZQ25" s="426"/>
      <c r="KZS25" s="565"/>
      <c r="KZU25" s="426"/>
      <c r="KZW25" s="565"/>
      <c r="KZY25" s="426"/>
      <c r="LAA25" s="565"/>
      <c r="LAC25" s="426"/>
      <c r="LAE25" s="565"/>
      <c r="LAG25" s="426"/>
      <c r="LAI25" s="565"/>
      <c r="LAK25" s="426"/>
      <c r="LAM25" s="565"/>
      <c r="LAO25" s="426"/>
      <c r="LAQ25" s="565"/>
      <c r="LAS25" s="426"/>
      <c r="LAU25" s="565"/>
      <c r="LAW25" s="426"/>
      <c r="LAY25" s="565"/>
      <c r="LBA25" s="426"/>
      <c r="LBC25" s="565"/>
      <c r="LBE25" s="426"/>
      <c r="LBG25" s="565"/>
      <c r="LBI25" s="426"/>
      <c r="LBK25" s="565"/>
      <c r="LBM25" s="426"/>
      <c r="LBO25" s="565"/>
      <c r="LBQ25" s="426"/>
      <c r="LBS25" s="565"/>
      <c r="LBU25" s="426"/>
      <c r="LBW25" s="565"/>
      <c r="LBY25" s="426"/>
      <c r="LCA25" s="565"/>
      <c r="LCC25" s="426"/>
      <c r="LCE25" s="565"/>
      <c r="LCG25" s="426"/>
      <c r="LCI25" s="565"/>
      <c r="LCK25" s="426"/>
      <c r="LCM25" s="565"/>
      <c r="LCO25" s="426"/>
      <c r="LCQ25" s="565"/>
      <c r="LCS25" s="426"/>
      <c r="LCU25" s="565"/>
      <c r="LCW25" s="426"/>
      <c r="LCY25" s="565"/>
      <c r="LDA25" s="426"/>
      <c r="LDC25" s="565"/>
      <c r="LDE25" s="426"/>
      <c r="LDG25" s="565"/>
      <c r="LDI25" s="426"/>
      <c r="LDK25" s="565"/>
      <c r="LDM25" s="426"/>
      <c r="LDO25" s="565"/>
      <c r="LDQ25" s="426"/>
      <c r="LDS25" s="565"/>
      <c r="LDU25" s="426"/>
      <c r="LDW25" s="565"/>
      <c r="LDY25" s="426"/>
      <c r="LEA25" s="565"/>
      <c r="LEC25" s="426"/>
      <c r="LEE25" s="565"/>
      <c r="LEG25" s="426"/>
      <c r="LEI25" s="565"/>
      <c r="LEK25" s="426"/>
      <c r="LEM25" s="565"/>
      <c r="LEO25" s="426"/>
      <c r="LEQ25" s="565"/>
      <c r="LES25" s="426"/>
      <c r="LEU25" s="565"/>
      <c r="LEW25" s="426"/>
      <c r="LEY25" s="565"/>
      <c r="LFA25" s="426"/>
      <c r="LFC25" s="565"/>
      <c r="LFE25" s="426"/>
      <c r="LFG25" s="565"/>
      <c r="LFI25" s="426"/>
      <c r="LFK25" s="565"/>
      <c r="LFM25" s="426"/>
      <c r="LFO25" s="565"/>
      <c r="LFQ25" s="426"/>
      <c r="LFS25" s="565"/>
      <c r="LFU25" s="426"/>
      <c r="LFW25" s="565"/>
      <c r="LFY25" s="426"/>
      <c r="LGA25" s="565"/>
      <c r="LGC25" s="426"/>
      <c r="LGE25" s="565"/>
      <c r="LGG25" s="426"/>
      <c r="LGI25" s="565"/>
      <c r="LGK25" s="426"/>
      <c r="LGM25" s="565"/>
      <c r="LGO25" s="426"/>
      <c r="LGQ25" s="565"/>
      <c r="LGS25" s="426"/>
      <c r="LGU25" s="565"/>
      <c r="LGW25" s="426"/>
      <c r="LGY25" s="565"/>
      <c r="LHA25" s="426"/>
      <c r="LHC25" s="565"/>
      <c r="LHE25" s="426"/>
      <c r="LHG25" s="565"/>
      <c r="LHI25" s="426"/>
      <c r="LHK25" s="565"/>
      <c r="LHM25" s="426"/>
      <c r="LHO25" s="565"/>
      <c r="LHQ25" s="426"/>
      <c r="LHS25" s="565"/>
      <c r="LHU25" s="426"/>
      <c r="LHW25" s="565"/>
      <c r="LHY25" s="426"/>
      <c r="LIA25" s="565"/>
      <c r="LIC25" s="426"/>
      <c r="LIE25" s="565"/>
      <c r="LIG25" s="426"/>
      <c r="LII25" s="565"/>
      <c r="LIK25" s="426"/>
      <c r="LIM25" s="565"/>
      <c r="LIO25" s="426"/>
      <c r="LIQ25" s="565"/>
      <c r="LIS25" s="426"/>
      <c r="LIU25" s="565"/>
      <c r="LIW25" s="426"/>
      <c r="LIY25" s="565"/>
      <c r="LJA25" s="426"/>
      <c r="LJC25" s="565"/>
      <c r="LJE25" s="426"/>
      <c r="LJG25" s="565"/>
      <c r="LJI25" s="426"/>
      <c r="LJK25" s="565"/>
      <c r="LJM25" s="426"/>
      <c r="LJO25" s="565"/>
      <c r="LJQ25" s="426"/>
      <c r="LJS25" s="565"/>
      <c r="LJU25" s="426"/>
      <c r="LJW25" s="565"/>
      <c r="LJY25" s="426"/>
      <c r="LKA25" s="565"/>
      <c r="LKC25" s="426"/>
      <c r="LKE25" s="565"/>
      <c r="LKG25" s="426"/>
      <c r="LKI25" s="565"/>
      <c r="LKK25" s="426"/>
      <c r="LKM25" s="565"/>
      <c r="LKO25" s="426"/>
      <c r="LKQ25" s="565"/>
      <c r="LKS25" s="426"/>
      <c r="LKU25" s="565"/>
      <c r="LKW25" s="426"/>
      <c r="LKY25" s="565"/>
      <c r="LLA25" s="426"/>
      <c r="LLC25" s="565"/>
      <c r="LLE25" s="426"/>
      <c r="LLG25" s="565"/>
      <c r="LLI25" s="426"/>
      <c r="LLK25" s="565"/>
      <c r="LLM25" s="426"/>
      <c r="LLO25" s="565"/>
      <c r="LLQ25" s="426"/>
      <c r="LLS25" s="565"/>
      <c r="LLU25" s="426"/>
      <c r="LLW25" s="565"/>
      <c r="LLY25" s="426"/>
      <c r="LMA25" s="565"/>
      <c r="LMC25" s="426"/>
      <c r="LME25" s="565"/>
      <c r="LMG25" s="426"/>
      <c r="LMI25" s="565"/>
      <c r="LMK25" s="426"/>
      <c r="LMM25" s="565"/>
      <c r="LMO25" s="426"/>
      <c r="LMQ25" s="565"/>
      <c r="LMS25" s="426"/>
      <c r="LMU25" s="565"/>
      <c r="LMW25" s="426"/>
      <c r="LMY25" s="565"/>
      <c r="LNA25" s="426"/>
      <c r="LNC25" s="565"/>
      <c r="LNE25" s="426"/>
      <c r="LNG25" s="565"/>
      <c r="LNI25" s="426"/>
      <c r="LNK25" s="565"/>
      <c r="LNM25" s="426"/>
      <c r="LNO25" s="565"/>
      <c r="LNQ25" s="426"/>
      <c r="LNS25" s="565"/>
      <c r="LNU25" s="426"/>
      <c r="LNW25" s="565"/>
      <c r="LNY25" s="426"/>
      <c r="LOA25" s="565"/>
      <c r="LOC25" s="426"/>
      <c r="LOE25" s="565"/>
      <c r="LOG25" s="426"/>
      <c r="LOI25" s="565"/>
      <c r="LOK25" s="426"/>
      <c r="LOM25" s="565"/>
      <c r="LOO25" s="426"/>
      <c r="LOQ25" s="565"/>
      <c r="LOS25" s="426"/>
      <c r="LOU25" s="565"/>
      <c r="LOW25" s="426"/>
      <c r="LOY25" s="565"/>
      <c r="LPA25" s="426"/>
      <c r="LPC25" s="565"/>
      <c r="LPE25" s="426"/>
      <c r="LPG25" s="565"/>
      <c r="LPI25" s="426"/>
      <c r="LPK25" s="565"/>
      <c r="LPM25" s="426"/>
      <c r="LPO25" s="565"/>
      <c r="LPQ25" s="426"/>
      <c r="LPS25" s="565"/>
      <c r="LPU25" s="426"/>
      <c r="LPW25" s="565"/>
      <c r="LPY25" s="426"/>
      <c r="LQA25" s="565"/>
      <c r="LQC25" s="426"/>
      <c r="LQE25" s="565"/>
      <c r="LQG25" s="426"/>
      <c r="LQI25" s="565"/>
      <c r="LQK25" s="426"/>
      <c r="LQM25" s="565"/>
      <c r="LQO25" s="426"/>
      <c r="LQQ25" s="565"/>
      <c r="LQS25" s="426"/>
      <c r="LQU25" s="565"/>
      <c r="LQW25" s="426"/>
      <c r="LQY25" s="565"/>
      <c r="LRA25" s="426"/>
      <c r="LRC25" s="565"/>
      <c r="LRE25" s="426"/>
      <c r="LRG25" s="565"/>
      <c r="LRI25" s="426"/>
      <c r="LRK25" s="565"/>
      <c r="LRM25" s="426"/>
      <c r="LRO25" s="565"/>
      <c r="LRQ25" s="426"/>
      <c r="LRS25" s="565"/>
      <c r="LRU25" s="426"/>
      <c r="LRW25" s="565"/>
      <c r="LRY25" s="426"/>
      <c r="LSA25" s="565"/>
      <c r="LSC25" s="426"/>
      <c r="LSE25" s="565"/>
      <c r="LSG25" s="426"/>
      <c r="LSI25" s="565"/>
      <c r="LSK25" s="426"/>
      <c r="LSM25" s="565"/>
      <c r="LSO25" s="426"/>
      <c r="LSQ25" s="565"/>
      <c r="LSS25" s="426"/>
      <c r="LSU25" s="565"/>
      <c r="LSW25" s="426"/>
      <c r="LSY25" s="565"/>
      <c r="LTA25" s="426"/>
      <c r="LTC25" s="565"/>
      <c r="LTE25" s="426"/>
      <c r="LTG25" s="565"/>
      <c r="LTI25" s="426"/>
      <c r="LTK25" s="565"/>
      <c r="LTM25" s="426"/>
      <c r="LTO25" s="565"/>
      <c r="LTQ25" s="426"/>
      <c r="LTS25" s="565"/>
      <c r="LTU25" s="426"/>
      <c r="LTW25" s="565"/>
      <c r="LTY25" s="426"/>
      <c r="LUA25" s="565"/>
      <c r="LUC25" s="426"/>
      <c r="LUE25" s="565"/>
      <c r="LUG25" s="426"/>
      <c r="LUI25" s="565"/>
      <c r="LUK25" s="426"/>
      <c r="LUM25" s="565"/>
      <c r="LUO25" s="426"/>
      <c r="LUQ25" s="565"/>
      <c r="LUS25" s="426"/>
      <c r="LUU25" s="565"/>
      <c r="LUW25" s="426"/>
      <c r="LUY25" s="565"/>
      <c r="LVA25" s="426"/>
      <c r="LVC25" s="565"/>
      <c r="LVE25" s="426"/>
      <c r="LVG25" s="565"/>
      <c r="LVI25" s="426"/>
      <c r="LVK25" s="565"/>
      <c r="LVM25" s="426"/>
      <c r="LVO25" s="565"/>
      <c r="LVQ25" s="426"/>
      <c r="LVS25" s="565"/>
      <c r="LVU25" s="426"/>
      <c r="LVW25" s="565"/>
      <c r="LVY25" s="426"/>
      <c r="LWA25" s="565"/>
      <c r="LWC25" s="426"/>
      <c r="LWE25" s="565"/>
      <c r="LWG25" s="426"/>
      <c r="LWI25" s="565"/>
      <c r="LWK25" s="426"/>
      <c r="LWM25" s="565"/>
      <c r="LWO25" s="426"/>
      <c r="LWQ25" s="565"/>
      <c r="LWS25" s="426"/>
      <c r="LWU25" s="565"/>
      <c r="LWW25" s="426"/>
      <c r="LWY25" s="565"/>
      <c r="LXA25" s="426"/>
      <c r="LXC25" s="565"/>
      <c r="LXE25" s="426"/>
      <c r="LXG25" s="565"/>
      <c r="LXI25" s="426"/>
      <c r="LXK25" s="565"/>
      <c r="LXM25" s="426"/>
      <c r="LXO25" s="565"/>
      <c r="LXQ25" s="426"/>
      <c r="LXS25" s="565"/>
      <c r="LXU25" s="426"/>
      <c r="LXW25" s="565"/>
      <c r="LXY25" s="426"/>
      <c r="LYA25" s="565"/>
      <c r="LYC25" s="426"/>
      <c r="LYE25" s="565"/>
      <c r="LYG25" s="426"/>
      <c r="LYI25" s="565"/>
      <c r="LYK25" s="426"/>
      <c r="LYM25" s="565"/>
      <c r="LYO25" s="426"/>
      <c r="LYQ25" s="565"/>
      <c r="LYS25" s="426"/>
      <c r="LYU25" s="565"/>
      <c r="LYW25" s="426"/>
      <c r="LYY25" s="565"/>
      <c r="LZA25" s="426"/>
      <c r="LZC25" s="565"/>
      <c r="LZE25" s="426"/>
      <c r="LZG25" s="565"/>
      <c r="LZI25" s="426"/>
      <c r="LZK25" s="565"/>
      <c r="LZM25" s="426"/>
      <c r="LZO25" s="565"/>
      <c r="LZQ25" s="426"/>
      <c r="LZS25" s="565"/>
      <c r="LZU25" s="426"/>
      <c r="LZW25" s="565"/>
      <c r="LZY25" s="426"/>
      <c r="MAA25" s="565"/>
      <c r="MAC25" s="426"/>
      <c r="MAE25" s="565"/>
      <c r="MAG25" s="426"/>
      <c r="MAI25" s="565"/>
      <c r="MAK25" s="426"/>
      <c r="MAM25" s="565"/>
      <c r="MAO25" s="426"/>
      <c r="MAQ25" s="565"/>
      <c r="MAS25" s="426"/>
      <c r="MAU25" s="565"/>
      <c r="MAW25" s="426"/>
      <c r="MAY25" s="565"/>
      <c r="MBA25" s="426"/>
      <c r="MBC25" s="565"/>
      <c r="MBE25" s="426"/>
      <c r="MBG25" s="565"/>
      <c r="MBI25" s="426"/>
      <c r="MBK25" s="565"/>
      <c r="MBM25" s="426"/>
      <c r="MBO25" s="565"/>
      <c r="MBQ25" s="426"/>
      <c r="MBS25" s="565"/>
      <c r="MBU25" s="426"/>
      <c r="MBW25" s="565"/>
      <c r="MBY25" s="426"/>
      <c r="MCA25" s="565"/>
      <c r="MCC25" s="426"/>
      <c r="MCE25" s="565"/>
      <c r="MCG25" s="426"/>
      <c r="MCI25" s="565"/>
      <c r="MCK25" s="426"/>
      <c r="MCM25" s="565"/>
      <c r="MCO25" s="426"/>
      <c r="MCQ25" s="565"/>
      <c r="MCS25" s="426"/>
      <c r="MCU25" s="565"/>
      <c r="MCW25" s="426"/>
      <c r="MCY25" s="565"/>
      <c r="MDA25" s="426"/>
      <c r="MDC25" s="565"/>
      <c r="MDE25" s="426"/>
      <c r="MDG25" s="565"/>
      <c r="MDI25" s="426"/>
      <c r="MDK25" s="565"/>
      <c r="MDM25" s="426"/>
      <c r="MDO25" s="565"/>
      <c r="MDQ25" s="426"/>
      <c r="MDS25" s="565"/>
      <c r="MDU25" s="426"/>
      <c r="MDW25" s="565"/>
      <c r="MDY25" s="426"/>
      <c r="MEA25" s="565"/>
      <c r="MEC25" s="426"/>
      <c r="MEE25" s="565"/>
      <c r="MEG25" s="426"/>
      <c r="MEI25" s="565"/>
      <c r="MEK25" s="426"/>
      <c r="MEM25" s="565"/>
      <c r="MEO25" s="426"/>
      <c r="MEQ25" s="565"/>
      <c r="MES25" s="426"/>
      <c r="MEU25" s="565"/>
      <c r="MEW25" s="426"/>
      <c r="MEY25" s="565"/>
      <c r="MFA25" s="426"/>
      <c r="MFC25" s="565"/>
      <c r="MFE25" s="426"/>
      <c r="MFG25" s="565"/>
      <c r="MFI25" s="426"/>
      <c r="MFK25" s="565"/>
      <c r="MFM25" s="426"/>
      <c r="MFO25" s="565"/>
      <c r="MFQ25" s="426"/>
      <c r="MFS25" s="565"/>
      <c r="MFU25" s="426"/>
      <c r="MFW25" s="565"/>
      <c r="MFY25" s="426"/>
      <c r="MGA25" s="565"/>
      <c r="MGC25" s="426"/>
      <c r="MGE25" s="565"/>
      <c r="MGG25" s="426"/>
      <c r="MGI25" s="565"/>
      <c r="MGK25" s="426"/>
      <c r="MGM25" s="565"/>
      <c r="MGO25" s="426"/>
      <c r="MGQ25" s="565"/>
      <c r="MGS25" s="426"/>
      <c r="MGU25" s="565"/>
      <c r="MGW25" s="426"/>
      <c r="MGY25" s="565"/>
      <c r="MHA25" s="426"/>
      <c r="MHC25" s="565"/>
      <c r="MHE25" s="426"/>
      <c r="MHG25" s="565"/>
      <c r="MHI25" s="426"/>
      <c r="MHK25" s="565"/>
      <c r="MHM25" s="426"/>
      <c r="MHO25" s="565"/>
      <c r="MHQ25" s="426"/>
      <c r="MHS25" s="565"/>
      <c r="MHU25" s="426"/>
      <c r="MHW25" s="565"/>
      <c r="MHY25" s="426"/>
      <c r="MIA25" s="565"/>
      <c r="MIC25" s="426"/>
      <c r="MIE25" s="565"/>
      <c r="MIG25" s="426"/>
      <c r="MII25" s="565"/>
      <c r="MIK25" s="426"/>
      <c r="MIM25" s="565"/>
      <c r="MIO25" s="426"/>
      <c r="MIQ25" s="565"/>
      <c r="MIS25" s="426"/>
      <c r="MIU25" s="565"/>
      <c r="MIW25" s="426"/>
      <c r="MIY25" s="565"/>
      <c r="MJA25" s="426"/>
      <c r="MJC25" s="565"/>
      <c r="MJE25" s="426"/>
      <c r="MJG25" s="565"/>
      <c r="MJI25" s="426"/>
      <c r="MJK25" s="565"/>
      <c r="MJM25" s="426"/>
      <c r="MJO25" s="565"/>
      <c r="MJQ25" s="426"/>
      <c r="MJS25" s="565"/>
      <c r="MJU25" s="426"/>
      <c r="MJW25" s="565"/>
      <c r="MJY25" s="426"/>
      <c r="MKA25" s="565"/>
      <c r="MKC25" s="426"/>
      <c r="MKE25" s="565"/>
      <c r="MKG25" s="426"/>
      <c r="MKI25" s="565"/>
      <c r="MKK25" s="426"/>
      <c r="MKM25" s="565"/>
      <c r="MKO25" s="426"/>
      <c r="MKQ25" s="565"/>
      <c r="MKS25" s="426"/>
      <c r="MKU25" s="565"/>
      <c r="MKW25" s="426"/>
      <c r="MKY25" s="565"/>
      <c r="MLA25" s="426"/>
      <c r="MLC25" s="565"/>
      <c r="MLE25" s="426"/>
      <c r="MLG25" s="565"/>
      <c r="MLI25" s="426"/>
      <c r="MLK25" s="565"/>
      <c r="MLM25" s="426"/>
      <c r="MLO25" s="565"/>
      <c r="MLQ25" s="426"/>
      <c r="MLS25" s="565"/>
      <c r="MLU25" s="426"/>
      <c r="MLW25" s="565"/>
      <c r="MLY25" s="426"/>
      <c r="MMA25" s="565"/>
      <c r="MMC25" s="426"/>
      <c r="MME25" s="565"/>
      <c r="MMG25" s="426"/>
      <c r="MMI25" s="565"/>
      <c r="MMK25" s="426"/>
      <c r="MMM25" s="565"/>
      <c r="MMO25" s="426"/>
      <c r="MMQ25" s="565"/>
      <c r="MMS25" s="426"/>
      <c r="MMU25" s="565"/>
      <c r="MMW25" s="426"/>
      <c r="MMY25" s="565"/>
      <c r="MNA25" s="426"/>
      <c r="MNC25" s="565"/>
      <c r="MNE25" s="426"/>
      <c r="MNG25" s="565"/>
      <c r="MNI25" s="426"/>
      <c r="MNK25" s="565"/>
      <c r="MNM25" s="426"/>
      <c r="MNO25" s="565"/>
      <c r="MNQ25" s="426"/>
      <c r="MNS25" s="565"/>
      <c r="MNU25" s="426"/>
      <c r="MNW25" s="565"/>
      <c r="MNY25" s="426"/>
      <c r="MOA25" s="565"/>
      <c r="MOC25" s="426"/>
      <c r="MOE25" s="565"/>
      <c r="MOG25" s="426"/>
      <c r="MOI25" s="565"/>
      <c r="MOK25" s="426"/>
      <c r="MOM25" s="565"/>
      <c r="MOO25" s="426"/>
      <c r="MOQ25" s="565"/>
      <c r="MOS25" s="426"/>
      <c r="MOU25" s="565"/>
      <c r="MOW25" s="426"/>
      <c r="MOY25" s="565"/>
      <c r="MPA25" s="426"/>
      <c r="MPC25" s="565"/>
      <c r="MPE25" s="426"/>
      <c r="MPG25" s="565"/>
      <c r="MPI25" s="426"/>
      <c r="MPK25" s="565"/>
      <c r="MPM25" s="426"/>
      <c r="MPO25" s="565"/>
      <c r="MPQ25" s="426"/>
      <c r="MPS25" s="565"/>
      <c r="MPU25" s="426"/>
      <c r="MPW25" s="565"/>
      <c r="MPY25" s="426"/>
      <c r="MQA25" s="565"/>
      <c r="MQC25" s="426"/>
      <c r="MQE25" s="565"/>
      <c r="MQG25" s="426"/>
      <c r="MQI25" s="565"/>
      <c r="MQK25" s="426"/>
      <c r="MQM25" s="565"/>
      <c r="MQO25" s="426"/>
      <c r="MQQ25" s="565"/>
      <c r="MQS25" s="426"/>
      <c r="MQU25" s="565"/>
      <c r="MQW25" s="426"/>
      <c r="MQY25" s="565"/>
      <c r="MRA25" s="426"/>
      <c r="MRC25" s="565"/>
      <c r="MRE25" s="426"/>
      <c r="MRG25" s="565"/>
      <c r="MRI25" s="426"/>
      <c r="MRK25" s="565"/>
      <c r="MRM25" s="426"/>
      <c r="MRO25" s="565"/>
      <c r="MRQ25" s="426"/>
      <c r="MRS25" s="565"/>
      <c r="MRU25" s="426"/>
      <c r="MRW25" s="565"/>
      <c r="MRY25" s="426"/>
      <c r="MSA25" s="565"/>
      <c r="MSC25" s="426"/>
      <c r="MSE25" s="565"/>
      <c r="MSG25" s="426"/>
      <c r="MSI25" s="565"/>
      <c r="MSK25" s="426"/>
      <c r="MSM25" s="565"/>
      <c r="MSO25" s="426"/>
      <c r="MSQ25" s="565"/>
      <c r="MSS25" s="426"/>
      <c r="MSU25" s="565"/>
      <c r="MSW25" s="426"/>
      <c r="MSY25" s="565"/>
      <c r="MTA25" s="426"/>
      <c r="MTC25" s="565"/>
      <c r="MTE25" s="426"/>
      <c r="MTG25" s="565"/>
      <c r="MTI25" s="426"/>
      <c r="MTK25" s="565"/>
      <c r="MTM25" s="426"/>
      <c r="MTO25" s="565"/>
      <c r="MTQ25" s="426"/>
      <c r="MTS25" s="565"/>
      <c r="MTU25" s="426"/>
      <c r="MTW25" s="565"/>
      <c r="MTY25" s="426"/>
      <c r="MUA25" s="565"/>
      <c r="MUC25" s="426"/>
      <c r="MUE25" s="565"/>
      <c r="MUG25" s="426"/>
      <c r="MUI25" s="565"/>
      <c r="MUK25" s="426"/>
      <c r="MUM25" s="565"/>
      <c r="MUO25" s="426"/>
      <c r="MUQ25" s="565"/>
      <c r="MUS25" s="426"/>
      <c r="MUU25" s="565"/>
      <c r="MUW25" s="426"/>
      <c r="MUY25" s="565"/>
      <c r="MVA25" s="426"/>
      <c r="MVC25" s="565"/>
      <c r="MVE25" s="426"/>
      <c r="MVG25" s="565"/>
      <c r="MVI25" s="426"/>
      <c r="MVK25" s="565"/>
      <c r="MVM25" s="426"/>
      <c r="MVO25" s="565"/>
      <c r="MVQ25" s="426"/>
      <c r="MVS25" s="565"/>
      <c r="MVU25" s="426"/>
      <c r="MVW25" s="565"/>
      <c r="MVY25" s="426"/>
      <c r="MWA25" s="565"/>
      <c r="MWC25" s="426"/>
      <c r="MWE25" s="565"/>
      <c r="MWG25" s="426"/>
      <c r="MWI25" s="565"/>
      <c r="MWK25" s="426"/>
      <c r="MWM25" s="565"/>
      <c r="MWO25" s="426"/>
      <c r="MWQ25" s="565"/>
      <c r="MWS25" s="426"/>
      <c r="MWU25" s="565"/>
      <c r="MWW25" s="426"/>
      <c r="MWY25" s="565"/>
      <c r="MXA25" s="426"/>
      <c r="MXC25" s="565"/>
      <c r="MXE25" s="426"/>
      <c r="MXG25" s="565"/>
      <c r="MXI25" s="426"/>
      <c r="MXK25" s="565"/>
      <c r="MXM25" s="426"/>
      <c r="MXO25" s="565"/>
      <c r="MXQ25" s="426"/>
      <c r="MXS25" s="565"/>
      <c r="MXU25" s="426"/>
      <c r="MXW25" s="565"/>
      <c r="MXY25" s="426"/>
      <c r="MYA25" s="565"/>
      <c r="MYC25" s="426"/>
      <c r="MYE25" s="565"/>
      <c r="MYG25" s="426"/>
      <c r="MYI25" s="565"/>
      <c r="MYK25" s="426"/>
      <c r="MYM25" s="565"/>
      <c r="MYO25" s="426"/>
      <c r="MYQ25" s="565"/>
      <c r="MYS25" s="426"/>
      <c r="MYU25" s="565"/>
      <c r="MYW25" s="426"/>
      <c r="MYY25" s="565"/>
      <c r="MZA25" s="426"/>
      <c r="MZC25" s="565"/>
      <c r="MZE25" s="426"/>
      <c r="MZG25" s="565"/>
      <c r="MZI25" s="426"/>
      <c r="MZK25" s="565"/>
      <c r="MZM25" s="426"/>
      <c r="MZO25" s="565"/>
      <c r="MZQ25" s="426"/>
      <c r="MZS25" s="565"/>
      <c r="MZU25" s="426"/>
      <c r="MZW25" s="565"/>
      <c r="MZY25" s="426"/>
      <c r="NAA25" s="565"/>
      <c r="NAC25" s="426"/>
      <c r="NAE25" s="565"/>
      <c r="NAG25" s="426"/>
      <c r="NAI25" s="565"/>
      <c r="NAK25" s="426"/>
      <c r="NAM25" s="565"/>
      <c r="NAO25" s="426"/>
      <c r="NAQ25" s="565"/>
      <c r="NAS25" s="426"/>
      <c r="NAU25" s="565"/>
      <c r="NAW25" s="426"/>
      <c r="NAY25" s="565"/>
      <c r="NBA25" s="426"/>
      <c r="NBC25" s="565"/>
      <c r="NBE25" s="426"/>
      <c r="NBG25" s="565"/>
      <c r="NBI25" s="426"/>
      <c r="NBK25" s="565"/>
      <c r="NBM25" s="426"/>
      <c r="NBO25" s="565"/>
      <c r="NBQ25" s="426"/>
      <c r="NBS25" s="565"/>
      <c r="NBU25" s="426"/>
      <c r="NBW25" s="565"/>
      <c r="NBY25" s="426"/>
      <c r="NCA25" s="565"/>
      <c r="NCC25" s="426"/>
      <c r="NCE25" s="565"/>
      <c r="NCG25" s="426"/>
      <c r="NCI25" s="565"/>
      <c r="NCK25" s="426"/>
      <c r="NCM25" s="565"/>
      <c r="NCO25" s="426"/>
      <c r="NCQ25" s="565"/>
      <c r="NCS25" s="426"/>
      <c r="NCU25" s="565"/>
      <c r="NCW25" s="426"/>
      <c r="NCY25" s="565"/>
      <c r="NDA25" s="426"/>
      <c r="NDC25" s="565"/>
      <c r="NDE25" s="426"/>
      <c r="NDG25" s="565"/>
      <c r="NDI25" s="426"/>
      <c r="NDK25" s="565"/>
      <c r="NDM25" s="426"/>
      <c r="NDO25" s="565"/>
      <c r="NDQ25" s="426"/>
      <c r="NDS25" s="565"/>
      <c r="NDU25" s="426"/>
      <c r="NDW25" s="565"/>
      <c r="NDY25" s="426"/>
      <c r="NEA25" s="565"/>
      <c r="NEC25" s="426"/>
      <c r="NEE25" s="565"/>
      <c r="NEG25" s="426"/>
      <c r="NEI25" s="565"/>
      <c r="NEK25" s="426"/>
      <c r="NEM25" s="565"/>
      <c r="NEO25" s="426"/>
      <c r="NEQ25" s="565"/>
      <c r="NES25" s="426"/>
      <c r="NEU25" s="565"/>
      <c r="NEW25" s="426"/>
      <c r="NEY25" s="565"/>
      <c r="NFA25" s="426"/>
      <c r="NFC25" s="565"/>
      <c r="NFE25" s="426"/>
      <c r="NFG25" s="565"/>
      <c r="NFI25" s="426"/>
      <c r="NFK25" s="565"/>
      <c r="NFM25" s="426"/>
      <c r="NFO25" s="565"/>
      <c r="NFQ25" s="426"/>
      <c r="NFS25" s="565"/>
      <c r="NFU25" s="426"/>
      <c r="NFW25" s="565"/>
      <c r="NFY25" s="426"/>
      <c r="NGA25" s="565"/>
      <c r="NGC25" s="426"/>
      <c r="NGE25" s="565"/>
      <c r="NGG25" s="426"/>
      <c r="NGI25" s="565"/>
      <c r="NGK25" s="426"/>
      <c r="NGM25" s="565"/>
      <c r="NGO25" s="426"/>
      <c r="NGQ25" s="565"/>
      <c r="NGS25" s="426"/>
      <c r="NGU25" s="565"/>
      <c r="NGW25" s="426"/>
      <c r="NGY25" s="565"/>
      <c r="NHA25" s="426"/>
      <c r="NHC25" s="565"/>
      <c r="NHE25" s="426"/>
      <c r="NHG25" s="565"/>
      <c r="NHI25" s="426"/>
      <c r="NHK25" s="565"/>
      <c r="NHM25" s="426"/>
      <c r="NHO25" s="565"/>
      <c r="NHQ25" s="426"/>
      <c r="NHS25" s="565"/>
      <c r="NHU25" s="426"/>
      <c r="NHW25" s="565"/>
      <c r="NHY25" s="426"/>
      <c r="NIA25" s="565"/>
      <c r="NIC25" s="426"/>
      <c r="NIE25" s="565"/>
      <c r="NIG25" s="426"/>
      <c r="NII25" s="565"/>
      <c r="NIK25" s="426"/>
      <c r="NIM25" s="565"/>
      <c r="NIO25" s="426"/>
      <c r="NIQ25" s="565"/>
      <c r="NIS25" s="426"/>
      <c r="NIU25" s="565"/>
      <c r="NIW25" s="426"/>
      <c r="NIY25" s="565"/>
      <c r="NJA25" s="426"/>
      <c r="NJC25" s="565"/>
      <c r="NJE25" s="426"/>
      <c r="NJG25" s="565"/>
      <c r="NJI25" s="426"/>
      <c r="NJK25" s="565"/>
      <c r="NJM25" s="426"/>
      <c r="NJO25" s="565"/>
      <c r="NJQ25" s="426"/>
      <c r="NJS25" s="565"/>
      <c r="NJU25" s="426"/>
      <c r="NJW25" s="565"/>
      <c r="NJY25" s="426"/>
      <c r="NKA25" s="565"/>
      <c r="NKC25" s="426"/>
      <c r="NKE25" s="565"/>
      <c r="NKG25" s="426"/>
      <c r="NKI25" s="565"/>
      <c r="NKK25" s="426"/>
      <c r="NKM25" s="565"/>
      <c r="NKO25" s="426"/>
      <c r="NKQ25" s="565"/>
      <c r="NKS25" s="426"/>
      <c r="NKU25" s="565"/>
      <c r="NKW25" s="426"/>
      <c r="NKY25" s="565"/>
      <c r="NLA25" s="426"/>
      <c r="NLC25" s="565"/>
      <c r="NLE25" s="426"/>
      <c r="NLG25" s="565"/>
      <c r="NLI25" s="426"/>
      <c r="NLK25" s="565"/>
      <c r="NLM25" s="426"/>
      <c r="NLO25" s="565"/>
      <c r="NLQ25" s="426"/>
      <c r="NLS25" s="565"/>
      <c r="NLU25" s="426"/>
      <c r="NLW25" s="565"/>
      <c r="NLY25" s="426"/>
      <c r="NMA25" s="565"/>
      <c r="NMC25" s="426"/>
      <c r="NME25" s="565"/>
      <c r="NMG25" s="426"/>
      <c r="NMI25" s="565"/>
      <c r="NMK25" s="426"/>
      <c r="NMM25" s="565"/>
      <c r="NMO25" s="426"/>
      <c r="NMQ25" s="565"/>
      <c r="NMS25" s="426"/>
      <c r="NMU25" s="565"/>
      <c r="NMW25" s="426"/>
      <c r="NMY25" s="565"/>
      <c r="NNA25" s="426"/>
      <c r="NNC25" s="565"/>
      <c r="NNE25" s="426"/>
      <c r="NNG25" s="565"/>
      <c r="NNI25" s="426"/>
      <c r="NNK25" s="565"/>
      <c r="NNM25" s="426"/>
      <c r="NNO25" s="565"/>
      <c r="NNQ25" s="426"/>
      <c r="NNS25" s="565"/>
      <c r="NNU25" s="426"/>
      <c r="NNW25" s="565"/>
      <c r="NNY25" s="426"/>
      <c r="NOA25" s="565"/>
      <c r="NOC25" s="426"/>
      <c r="NOE25" s="565"/>
      <c r="NOG25" s="426"/>
      <c r="NOI25" s="565"/>
      <c r="NOK25" s="426"/>
      <c r="NOM25" s="565"/>
      <c r="NOO25" s="426"/>
      <c r="NOQ25" s="565"/>
      <c r="NOS25" s="426"/>
      <c r="NOU25" s="565"/>
      <c r="NOW25" s="426"/>
      <c r="NOY25" s="565"/>
      <c r="NPA25" s="426"/>
      <c r="NPC25" s="565"/>
      <c r="NPE25" s="426"/>
      <c r="NPG25" s="565"/>
      <c r="NPI25" s="426"/>
      <c r="NPK25" s="565"/>
      <c r="NPM25" s="426"/>
      <c r="NPO25" s="565"/>
      <c r="NPQ25" s="426"/>
      <c r="NPS25" s="565"/>
      <c r="NPU25" s="426"/>
      <c r="NPW25" s="565"/>
      <c r="NPY25" s="426"/>
      <c r="NQA25" s="565"/>
      <c r="NQC25" s="426"/>
      <c r="NQE25" s="565"/>
      <c r="NQG25" s="426"/>
      <c r="NQI25" s="565"/>
      <c r="NQK25" s="426"/>
      <c r="NQM25" s="565"/>
      <c r="NQO25" s="426"/>
      <c r="NQQ25" s="565"/>
      <c r="NQS25" s="426"/>
      <c r="NQU25" s="565"/>
      <c r="NQW25" s="426"/>
      <c r="NQY25" s="565"/>
      <c r="NRA25" s="426"/>
      <c r="NRC25" s="565"/>
      <c r="NRE25" s="426"/>
      <c r="NRG25" s="565"/>
      <c r="NRI25" s="426"/>
      <c r="NRK25" s="565"/>
      <c r="NRM25" s="426"/>
      <c r="NRO25" s="565"/>
      <c r="NRQ25" s="426"/>
      <c r="NRS25" s="565"/>
      <c r="NRU25" s="426"/>
      <c r="NRW25" s="565"/>
      <c r="NRY25" s="426"/>
      <c r="NSA25" s="565"/>
      <c r="NSC25" s="426"/>
      <c r="NSE25" s="565"/>
      <c r="NSG25" s="426"/>
      <c r="NSI25" s="565"/>
      <c r="NSK25" s="426"/>
      <c r="NSM25" s="565"/>
      <c r="NSO25" s="426"/>
      <c r="NSQ25" s="565"/>
      <c r="NSS25" s="426"/>
      <c r="NSU25" s="565"/>
      <c r="NSW25" s="426"/>
      <c r="NSY25" s="565"/>
      <c r="NTA25" s="426"/>
      <c r="NTC25" s="565"/>
      <c r="NTE25" s="426"/>
      <c r="NTG25" s="565"/>
      <c r="NTI25" s="426"/>
      <c r="NTK25" s="565"/>
      <c r="NTM25" s="426"/>
      <c r="NTO25" s="565"/>
      <c r="NTQ25" s="426"/>
      <c r="NTS25" s="565"/>
      <c r="NTU25" s="426"/>
      <c r="NTW25" s="565"/>
      <c r="NTY25" s="426"/>
      <c r="NUA25" s="565"/>
      <c r="NUC25" s="426"/>
      <c r="NUE25" s="565"/>
      <c r="NUG25" s="426"/>
      <c r="NUI25" s="565"/>
      <c r="NUK25" s="426"/>
      <c r="NUM25" s="565"/>
      <c r="NUO25" s="426"/>
      <c r="NUQ25" s="565"/>
      <c r="NUS25" s="426"/>
      <c r="NUU25" s="565"/>
      <c r="NUW25" s="426"/>
      <c r="NUY25" s="565"/>
      <c r="NVA25" s="426"/>
      <c r="NVC25" s="565"/>
      <c r="NVE25" s="426"/>
      <c r="NVG25" s="565"/>
      <c r="NVI25" s="426"/>
      <c r="NVK25" s="565"/>
      <c r="NVM25" s="426"/>
      <c r="NVO25" s="565"/>
      <c r="NVQ25" s="426"/>
      <c r="NVS25" s="565"/>
      <c r="NVU25" s="426"/>
      <c r="NVW25" s="565"/>
      <c r="NVY25" s="426"/>
      <c r="NWA25" s="565"/>
      <c r="NWC25" s="426"/>
      <c r="NWE25" s="565"/>
      <c r="NWG25" s="426"/>
      <c r="NWI25" s="565"/>
      <c r="NWK25" s="426"/>
      <c r="NWM25" s="565"/>
      <c r="NWO25" s="426"/>
      <c r="NWQ25" s="565"/>
      <c r="NWS25" s="426"/>
      <c r="NWU25" s="565"/>
      <c r="NWW25" s="426"/>
      <c r="NWY25" s="565"/>
      <c r="NXA25" s="426"/>
      <c r="NXC25" s="565"/>
      <c r="NXE25" s="426"/>
      <c r="NXG25" s="565"/>
      <c r="NXI25" s="426"/>
      <c r="NXK25" s="565"/>
      <c r="NXM25" s="426"/>
      <c r="NXO25" s="565"/>
      <c r="NXQ25" s="426"/>
      <c r="NXS25" s="565"/>
      <c r="NXU25" s="426"/>
      <c r="NXW25" s="565"/>
      <c r="NXY25" s="426"/>
      <c r="NYA25" s="565"/>
      <c r="NYC25" s="426"/>
      <c r="NYE25" s="565"/>
      <c r="NYG25" s="426"/>
      <c r="NYI25" s="565"/>
      <c r="NYK25" s="426"/>
      <c r="NYM25" s="565"/>
      <c r="NYO25" s="426"/>
      <c r="NYQ25" s="565"/>
      <c r="NYS25" s="426"/>
      <c r="NYU25" s="565"/>
      <c r="NYW25" s="426"/>
      <c r="NYY25" s="565"/>
      <c r="NZA25" s="426"/>
      <c r="NZC25" s="565"/>
      <c r="NZE25" s="426"/>
      <c r="NZG25" s="565"/>
      <c r="NZI25" s="426"/>
      <c r="NZK25" s="565"/>
      <c r="NZM25" s="426"/>
      <c r="NZO25" s="565"/>
      <c r="NZQ25" s="426"/>
      <c r="NZS25" s="565"/>
      <c r="NZU25" s="426"/>
      <c r="NZW25" s="565"/>
      <c r="NZY25" s="426"/>
      <c r="OAA25" s="565"/>
      <c r="OAC25" s="426"/>
      <c r="OAE25" s="565"/>
      <c r="OAG25" s="426"/>
      <c r="OAI25" s="565"/>
      <c r="OAK25" s="426"/>
      <c r="OAM25" s="565"/>
      <c r="OAO25" s="426"/>
      <c r="OAQ25" s="565"/>
      <c r="OAS25" s="426"/>
      <c r="OAU25" s="565"/>
      <c r="OAW25" s="426"/>
      <c r="OAY25" s="565"/>
      <c r="OBA25" s="426"/>
      <c r="OBC25" s="565"/>
      <c r="OBE25" s="426"/>
      <c r="OBG25" s="565"/>
      <c r="OBI25" s="426"/>
      <c r="OBK25" s="565"/>
      <c r="OBM25" s="426"/>
      <c r="OBO25" s="565"/>
      <c r="OBQ25" s="426"/>
      <c r="OBS25" s="565"/>
      <c r="OBU25" s="426"/>
      <c r="OBW25" s="565"/>
      <c r="OBY25" s="426"/>
      <c r="OCA25" s="565"/>
      <c r="OCC25" s="426"/>
      <c r="OCE25" s="565"/>
      <c r="OCG25" s="426"/>
      <c r="OCI25" s="565"/>
      <c r="OCK25" s="426"/>
      <c r="OCM25" s="565"/>
      <c r="OCO25" s="426"/>
      <c r="OCQ25" s="565"/>
      <c r="OCS25" s="426"/>
      <c r="OCU25" s="565"/>
      <c r="OCW25" s="426"/>
      <c r="OCY25" s="565"/>
      <c r="ODA25" s="426"/>
      <c r="ODC25" s="565"/>
      <c r="ODE25" s="426"/>
      <c r="ODG25" s="565"/>
      <c r="ODI25" s="426"/>
      <c r="ODK25" s="565"/>
      <c r="ODM25" s="426"/>
      <c r="ODO25" s="565"/>
      <c r="ODQ25" s="426"/>
      <c r="ODS25" s="565"/>
      <c r="ODU25" s="426"/>
      <c r="ODW25" s="565"/>
      <c r="ODY25" s="426"/>
      <c r="OEA25" s="565"/>
      <c r="OEC25" s="426"/>
      <c r="OEE25" s="565"/>
      <c r="OEG25" s="426"/>
      <c r="OEI25" s="565"/>
      <c r="OEK25" s="426"/>
      <c r="OEM25" s="565"/>
      <c r="OEO25" s="426"/>
      <c r="OEQ25" s="565"/>
      <c r="OES25" s="426"/>
      <c r="OEU25" s="565"/>
      <c r="OEW25" s="426"/>
      <c r="OEY25" s="565"/>
      <c r="OFA25" s="426"/>
      <c r="OFC25" s="565"/>
      <c r="OFE25" s="426"/>
      <c r="OFG25" s="565"/>
      <c r="OFI25" s="426"/>
      <c r="OFK25" s="565"/>
      <c r="OFM25" s="426"/>
      <c r="OFO25" s="565"/>
      <c r="OFQ25" s="426"/>
      <c r="OFS25" s="565"/>
      <c r="OFU25" s="426"/>
      <c r="OFW25" s="565"/>
      <c r="OFY25" s="426"/>
      <c r="OGA25" s="565"/>
      <c r="OGC25" s="426"/>
      <c r="OGE25" s="565"/>
      <c r="OGG25" s="426"/>
      <c r="OGI25" s="565"/>
      <c r="OGK25" s="426"/>
      <c r="OGM25" s="565"/>
      <c r="OGO25" s="426"/>
      <c r="OGQ25" s="565"/>
      <c r="OGS25" s="426"/>
      <c r="OGU25" s="565"/>
      <c r="OGW25" s="426"/>
      <c r="OGY25" s="565"/>
      <c r="OHA25" s="426"/>
      <c r="OHC25" s="565"/>
      <c r="OHE25" s="426"/>
      <c r="OHG25" s="565"/>
      <c r="OHI25" s="426"/>
      <c r="OHK25" s="565"/>
      <c r="OHM25" s="426"/>
      <c r="OHO25" s="565"/>
      <c r="OHQ25" s="426"/>
      <c r="OHS25" s="565"/>
      <c r="OHU25" s="426"/>
      <c r="OHW25" s="565"/>
      <c r="OHY25" s="426"/>
      <c r="OIA25" s="565"/>
      <c r="OIC25" s="426"/>
      <c r="OIE25" s="565"/>
      <c r="OIG25" s="426"/>
      <c r="OII25" s="565"/>
      <c r="OIK25" s="426"/>
      <c r="OIM25" s="565"/>
      <c r="OIO25" s="426"/>
      <c r="OIQ25" s="565"/>
      <c r="OIS25" s="426"/>
      <c r="OIU25" s="565"/>
      <c r="OIW25" s="426"/>
      <c r="OIY25" s="565"/>
      <c r="OJA25" s="426"/>
      <c r="OJC25" s="565"/>
      <c r="OJE25" s="426"/>
      <c r="OJG25" s="565"/>
      <c r="OJI25" s="426"/>
      <c r="OJK25" s="565"/>
      <c r="OJM25" s="426"/>
      <c r="OJO25" s="565"/>
      <c r="OJQ25" s="426"/>
      <c r="OJS25" s="565"/>
      <c r="OJU25" s="426"/>
      <c r="OJW25" s="565"/>
      <c r="OJY25" s="426"/>
      <c r="OKA25" s="565"/>
      <c r="OKC25" s="426"/>
      <c r="OKE25" s="565"/>
      <c r="OKG25" s="426"/>
      <c r="OKI25" s="565"/>
      <c r="OKK25" s="426"/>
      <c r="OKM25" s="565"/>
      <c r="OKO25" s="426"/>
      <c r="OKQ25" s="565"/>
      <c r="OKS25" s="426"/>
      <c r="OKU25" s="565"/>
      <c r="OKW25" s="426"/>
      <c r="OKY25" s="565"/>
      <c r="OLA25" s="426"/>
      <c r="OLC25" s="565"/>
      <c r="OLE25" s="426"/>
      <c r="OLG25" s="565"/>
      <c r="OLI25" s="426"/>
      <c r="OLK25" s="565"/>
      <c r="OLM25" s="426"/>
      <c r="OLO25" s="565"/>
      <c r="OLQ25" s="426"/>
      <c r="OLS25" s="565"/>
      <c r="OLU25" s="426"/>
      <c r="OLW25" s="565"/>
      <c r="OLY25" s="426"/>
      <c r="OMA25" s="565"/>
      <c r="OMC25" s="426"/>
      <c r="OME25" s="565"/>
      <c r="OMG25" s="426"/>
      <c r="OMI25" s="565"/>
      <c r="OMK25" s="426"/>
      <c r="OMM25" s="565"/>
      <c r="OMO25" s="426"/>
      <c r="OMQ25" s="565"/>
      <c r="OMS25" s="426"/>
      <c r="OMU25" s="565"/>
      <c r="OMW25" s="426"/>
      <c r="OMY25" s="565"/>
      <c r="ONA25" s="426"/>
      <c r="ONC25" s="565"/>
      <c r="ONE25" s="426"/>
      <c r="ONG25" s="565"/>
      <c r="ONI25" s="426"/>
      <c r="ONK25" s="565"/>
      <c r="ONM25" s="426"/>
      <c r="ONO25" s="565"/>
      <c r="ONQ25" s="426"/>
      <c r="ONS25" s="565"/>
      <c r="ONU25" s="426"/>
      <c r="ONW25" s="565"/>
      <c r="ONY25" s="426"/>
      <c r="OOA25" s="565"/>
      <c r="OOC25" s="426"/>
      <c r="OOE25" s="565"/>
      <c r="OOG25" s="426"/>
      <c r="OOI25" s="565"/>
      <c r="OOK25" s="426"/>
      <c r="OOM25" s="565"/>
      <c r="OOO25" s="426"/>
      <c r="OOQ25" s="565"/>
      <c r="OOS25" s="426"/>
      <c r="OOU25" s="565"/>
      <c r="OOW25" s="426"/>
      <c r="OOY25" s="565"/>
      <c r="OPA25" s="426"/>
      <c r="OPC25" s="565"/>
      <c r="OPE25" s="426"/>
      <c r="OPG25" s="565"/>
      <c r="OPI25" s="426"/>
      <c r="OPK25" s="565"/>
      <c r="OPM25" s="426"/>
      <c r="OPO25" s="565"/>
      <c r="OPQ25" s="426"/>
      <c r="OPS25" s="565"/>
      <c r="OPU25" s="426"/>
      <c r="OPW25" s="565"/>
      <c r="OPY25" s="426"/>
      <c r="OQA25" s="565"/>
      <c r="OQC25" s="426"/>
      <c r="OQE25" s="565"/>
      <c r="OQG25" s="426"/>
      <c r="OQI25" s="565"/>
      <c r="OQK25" s="426"/>
      <c r="OQM25" s="565"/>
      <c r="OQO25" s="426"/>
      <c r="OQQ25" s="565"/>
      <c r="OQS25" s="426"/>
      <c r="OQU25" s="565"/>
      <c r="OQW25" s="426"/>
      <c r="OQY25" s="565"/>
      <c r="ORA25" s="426"/>
      <c r="ORC25" s="565"/>
      <c r="ORE25" s="426"/>
      <c r="ORG25" s="565"/>
      <c r="ORI25" s="426"/>
      <c r="ORK25" s="565"/>
      <c r="ORM25" s="426"/>
      <c r="ORO25" s="565"/>
      <c r="ORQ25" s="426"/>
      <c r="ORS25" s="565"/>
      <c r="ORU25" s="426"/>
      <c r="ORW25" s="565"/>
      <c r="ORY25" s="426"/>
      <c r="OSA25" s="565"/>
      <c r="OSC25" s="426"/>
      <c r="OSE25" s="565"/>
      <c r="OSG25" s="426"/>
      <c r="OSI25" s="565"/>
      <c r="OSK25" s="426"/>
      <c r="OSM25" s="565"/>
      <c r="OSO25" s="426"/>
      <c r="OSQ25" s="565"/>
      <c r="OSS25" s="426"/>
      <c r="OSU25" s="565"/>
      <c r="OSW25" s="426"/>
      <c r="OSY25" s="565"/>
      <c r="OTA25" s="426"/>
      <c r="OTC25" s="565"/>
      <c r="OTE25" s="426"/>
      <c r="OTG25" s="565"/>
      <c r="OTI25" s="426"/>
      <c r="OTK25" s="565"/>
      <c r="OTM25" s="426"/>
      <c r="OTO25" s="565"/>
      <c r="OTQ25" s="426"/>
      <c r="OTS25" s="565"/>
      <c r="OTU25" s="426"/>
      <c r="OTW25" s="565"/>
      <c r="OTY25" s="426"/>
      <c r="OUA25" s="565"/>
      <c r="OUC25" s="426"/>
      <c r="OUE25" s="565"/>
      <c r="OUG25" s="426"/>
      <c r="OUI25" s="565"/>
      <c r="OUK25" s="426"/>
      <c r="OUM25" s="565"/>
      <c r="OUO25" s="426"/>
      <c r="OUQ25" s="565"/>
      <c r="OUS25" s="426"/>
      <c r="OUU25" s="565"/>
      <c r="OUW25" s="426"/>
      <c r="OUY25" s="565"/>
      <c r="OVA25" s="426"/>
      <c r="OVC25" s="565"/>
      <c r="OVE25" s="426"/>
      <c r="OVG25" s="565"/>
      <c r="OVI25" s="426"/>
      <c r="OVK25" s="565"/>
      <c r="OVM25" s="426"/>
      <c r="OVO25" s="565"/>
      <c r="OVQ25" s="426"/>
      <c r="OVS25" s="565"/>
      <c r="OVU25" s="426"/>
      <c r="OVW25" s="565"/>
      <c r="OVY25" s="426"/>
      <c r="OWA25" s="565"/>
      <c r="OWC25" s="426"/>
      <c r="OWE25" s="565"/>
      <c r="OWG25" s="426"/>
      <c r="OWI25" s="565"/>
      <c r="OWK25" s="426"/>
      <c r="OWM25" s="565"/>
      <c r="OWO25" s="426"/>
      <c r="OWQ25" s="565"/>
      <c r="OWS25" s="426"/>
      <c r="OWU25" s="565"/>
      <c r="OWW25" s="426"/>
      <c r="OWY25" s="565"/>
      <c r="OXA25" s="426"/>
      <c r="OXC25" s="565"/>
      <c r="OXE25" s="426"/>
      <c r="OXG25" s="565"/>
      <c r="OXI25" s="426"/>
      <c r="OXK25" s="565"/>
      <c r="OXM25" s="426"/>
      <c r="OXO25" s="565"/>
      <c r="OXQ25" s="426"/>
      <c r="OXS25" s="565"/>
      <c r="OXU25" s="426"/>
      <c r="OXW25" s="565"/>
      <c r="OXY25" s="426"/>
      <c r="OYA25" s="565"/>
      <c r="OYC25" s="426"/>
      <c r="OYE25" s="565"/>
      <c r="OYG25" s="426"/>
      <c r="OYI25" s="565"/>
      <c r="OYK25" s="426"/>
      <c r="OYM25" s="565"/>
      <c r="OYO25" s="426"/>
      <c r="OYQ25" s="565"/>
      <c r="OYS25" s="426"/>
      <c r="OYU25" s="565"/>
      <c r="OYW25" s="426"/>
      <c r="OYY25" s="565"/>
      <c r="OZA25" s="426"/>
      <c r="OZC25" s="565"/>
      <c r="OZE25" s="426"/>
      <c r="OZG25" s="565"/>
      <c r="OZI25" s="426"/>
      <c r="OZK25" s="565"/>
      <c r="OZM25" s="426"/>
      <c r="OZO25" s="565"/>
      <c r="OZQ25" s="426"/>
      <c r="OZS25" s="565"/>
      <c r="OZU25" s="426"/>
      <c r="OZW25" s="565"/>
      <c r="OZY25" s="426"/>
      <c r="PAA25" s="565"/>
      <c r="PAC25" s="426"/>
      <c r="PAE25" s="565"/>
      <c r="PAG25" s="426"/>
      <c r="PAI25" s="565"/>
      <c r="PAK25" s="426"/>
      <c r="PAM25" s="565"/>
      <c r="PAO25" s="426"/>
      <c r="PAQ25" s="565"/>
      <c r="PAS25" s="426"/>
      <c r="PAU25" s="565"/>
      <c r="PAW25" s="426"/>
      <c r="PAY25" s="565"/>
      <c r="PBA25" s="426"/>
      <c r="PBC25" s="565"/>
      <c r="PBE25" s="426"/>
      <c r="PBG25" s="565"/>
      <c r="PBI25" s="426"/>
      <c r="PBK25" s="565"/>
      <c r="PBM25" s="426"/>
      <c r="PBO25" s="565"/>
      <c r="PBQ25" s="426"/>
      <c r="PBS25" s="565"/>
      <c r="PBU25" s="426"/>
      <c r="PBW25" s="565"/>
      <c r="PBY25" s="426"/>
      <c r="PCA25" s="565"/>
      <c r="PCC25" s="426"/>
      <c r="PCE25" s="565"/>
      <c r="PCG25" s="426"/>
      <c r="PCI25" s="565"/>
      <c r="PCK25" s="426"/>
      <c r="PCM25" s="565"/>
      <c r="PCO25" s="426"/>
      <c r="PCQ25" s="565"/>
      <c r="PCS25" s="426"/>
      <c r="PCU25" s="565"/>
      <c r="PCW25" s="426"/>
      <c r="PCY25" s="565"/>
      <c r="PDA25" s="426"/>
      <c r="PDC25" s="565"/>
      <c r="PDE25" s="426"/>
      <c r="PDG25" s="565"/>
      <c r="PDI25" s="426"/>
      <c r="PDK25" s="565"/>
      <c r="PDM25" s="426"/>
      <c r="PDO25" s="565"/>
      <c r="PDQ25" s="426"/>
      <c r="PDS25" s="565"/>
      <c r="PDU25" s="426"/>
      <c r="PDW25" s="565"/>
      <c r="PDY25" s="426"/>
      <c r="PEA25" s="565"/>
      <c r="PEC25" s="426"/>
      <c r="PEE25" s="565"/>
      <c r="PEG25" s="426"/>
      <c r="PEI25" s="565"/>
      <c r="PEK25" s="426"/>
      <c r="PEM25" s="565"/>
      <c r="PEO25" s="426"/>
      <c r="PEQ25" s="565"/>
      <c r="PES25" s="426"/>
      <c r="PEU25" s="565"/>
      <c r="PEW25" s="426"/>
      <c r="PEY25" s="565"/>
      <c r="PFA25" s="426"/>
      <c r="PFC25" s="565"/>
      <c r="PFE25" s="426"/>
      <c r="PFG25" s="565"/>
      <c r="PFI25" s="426"/>
      <c r="PFK25" s="565"/>
      <c r="PFM25" s="426"/>
      <c r="PFO25" s="565"/>
      <c r="PFQ25" s="426"/>
      <c r="PFS25" s="565"/>
      <c r="PFU25" s="426"/>
      <c r="PFW25" s="565"/>
      <c r="PFY25" s="426"/>
      <c r="PGA25" s="565"/>
      <c r="PGC25" s="426"/>
      <c r="PGE25" s="565"/>
      <c r="PGG25" s="426"/>
      <c r="PGI25" s="565"/>
      <c r="PGK25" s="426"/>
      <c r="PGM25" s="565"/>
      <c r="PGO25" s="426"/>
      <c r="PGQ25" s="565"/>
      <c r="PGS25" s="426"/>
      <c r="PGU25" s="565"/>
      <c r="PGW25" s="426"/>
      <c r="PGY25" s="565"/>
      <c r="PHA25" s="426"/>
      <c r="PHC25" s="565"/>
      <c r="PHE25" s="426"/>
      <c r="PHG25" s="565"/>
      <c r="PHI25" s="426"/>
      <c r="PHK25" s="565"/>
      <c r="PHM25" s="426"/>
      <c r="PHO25" s="565"/>
      <c r="PHQ25" s="426"/>
      <c r="PHS25" s="565"/>
      <c r="PHU25" s="426"/>
      <c r="PHW25" s="565"/>
      <c r="PHY25" s="426"/>
      <c r="PIA25" s="565"/>
      <c r="PIC25" s="426"/>
      <c r="PIE25" s="565"/>
      <c r="PIG25" s="426"/>
      <c r="PII25" s="565"/>
      <c r="PIK25" s="426"/>
      <c r="PIM25" s="565"/>
      <c r="PIO25" s="426"/>
      <c r="PIQ25" s="565"/>
      <c r="PIS25" s="426"/>
      <c r="PIU25" s="565"/>
      <c r="PIW25" s="426"/>
      <c r="PIY25" s="565"/>
      <c r="PJA25" s="426"/>
      <c r="PJC25" s="565"/>
      <c r="PJE25" s="426"/>
      <c r="PJG25" s="565"/>
      <c r="PJI25" s="426"/>
      <c r="PJK25" s="565"/>
      <c r="PJM25" s="426"/>
      <c r="PJO25" s="565"/>
      <c r="PJQ25" s="426"/>
      <c r="PJS25" s="565"/>
      <c r="PJU25" s="426"/>
      <c r="PJW25" s="565"/>
      <c r="PJY25" s="426"/>
      <c r="PKA25" s="565"/>
      <c r="PKC25" s="426"/>
      <c r="PKE25" s="565"/>
      <c r="PKG25" s="426"/>
      <c r="PKI25" s="565"/>
      <c r="PKK25" s="426"/>
      <c r="PKM25" s="565"/>
      <c r="PKO25" s="426"/>
      <c r="PKQ25" s="565"/>
      <c r="PKS25" s="426"/>
      <c r="PKU25" s="565"/>
      <c r="PKW25" s="426"/>
      <c r="PKY25" s="565"/>
      <c r="PLA25" s="426"/>
      <c r="PLC25" s="565"/>
      <c r="PLE25" s="426"/>
      <c r="PLG25" s="565"/>
      <c r="PLI25" s="426"/>
      <c r="PLK25" s="565"/>
      <c r="PLM25" s="426"/>
      <c r="PLO25" s="565"/>
      <c r="PLQ25" s="426"/>
      <c r="PLS25" s="565"/>
      <c r="PLU25" s="426"/>
      <c r="PLW25" s="565"/>
      <c r="PLY25" s="426"/>
      <c r="PMA25" s="565"/>
      <c r="PMC25" s="426"/>
      <c r="PME25" s="565"/>
      <c r="PMG25" s="426"/>
      <c r="PMI25" s="565"/>
      <c r="PMK25" s="426"/>
      <c r="PMM25" s="565"/>
      <c r="PMO25" s="426"/>
      <c r="PMQ25" s="565"/>
      <c r="PMS25" s="426"/>
      <c r="PMU25" s="565"/>
      <c r="PMW25" s="426"/>
      <c r="PMY25" s="565"/>
      <c r="PNA25" s="426"/>
      <c r="PNC25" s="565"/>
      <c r="PNE25" s="426"/>
      <c r="PNG25" s="565"/>
      <c r="PNI25" s="426"/>
      <c r="PNK25" s="565"/>
      <c r="PNM25" s="426"/>
      <c r="PNO25" s="565"/>
      <c r="PNQ25" s="426"/>
      <c r="PNS25" s="565"/>
      <c r="PNU25" s="426"/>
      <c r="PNW25" s="565"/>
      <c r="PNY25" s="426"/>
      <c r="POA25" s="565"/>
      <c r="POC25" s="426"/>
      <c r="POE25" s="565"/>
      <c r="POG25" s="426"/>
      <c r="POI25" s="565"/>
      <c r="POK25" s="426"/>
      <c r="POM25" s="565"/>
      <c r="POO25" s="426"/>
      <c r="POQ25" s="565"/>
      <c r="POS25" s="426"/>
      <c r="POU25" s="565"/>
      <c r="POW25" s="426"/>
      <c r="POY25" s="565"/>
      <c r="PPA25" s="426"/>
      <c r="PPC25" s="565"/>
      <c r="PPE25" s="426"/>
      <c r="PPG25" s="565"/>
      <c r="PPI25" s="426"/>
      <c r="PPK25" s="565"/>
      <c r="PPM25" s="426"/>
      <c r="PPO25" s="565"/>
      <c r="PPQ25" s="426"/>
      <c r="PPS25" s="565"/>
      <c r="PPU25" s="426"/>
      <c r="PPW25" s="565"/>
      <c r="PPY25" s="426"/>
      <c r="PQA25" s="565"/>
      <c r="PQC25" s="426"/>
      <c r="PQE25" s="565"/>
      <c r="PQG25" s="426"/>
      <c r="PQI25" s="565"/>
      <c r="PQK25" s="426"/>
      <c r="PQM25" s="565"/>
      <c r="PQO25" s="426"/>
      <c r="PQQ25" s="565"/>
      <c r="PQS25" s="426"/>
      <c r="PQU25" s="565"/>
      <c r="PQW25" s="426"/>
      <c r="PQY25" s="565"/>
      <c r="PRA25" s="426"/>
      <c r="PRC25" s="565"/>
      <c r="PRE25" s="426"/>
      <c r="PRG25" s="565"/>
      <c r="PRI25" s="426"/>
      <c r="PRK25" s="565"/>
      <c r="PRM25" s="426"/>
      <c r="PRO25" s="565"/>
      <c r="PRQ25" s="426"/>
      <c r="PRS25" s="565"/>
      <c r="PRU25" s="426"/>
      <c r="PRW25" s="565"/>
      <c r="PRY25" s="426"/>
      <c r="PSA25" s="565"/>
      <c r="PSC25" s="426"/>
      <c r="PSE25" s="565"/>
      <c r="PSG25" s="426"/>
      <c r="PSI25" s="565"/>
      <c r="PSK25" s="426"/>
      <c r="PSM25" s="565"/>
      <c r="PSO25" s="426"/>
      <c r="PSQ25" s="565"/>
      <c r="PSS25" s="426"/>
      <c r="PSU25" s="565"/>
      <c r="PSW25" s="426"/>
      <c r="PSY25" s="565"/>
      <c r="PTA25" s="426"/>
      <c r="PTC25" s="565"/>
      <c r="PTE25" s="426"/>
      <c r="PTG25" s="565"/>
      <c r="PTI25" s="426"/>
      <c r="PTK25" s="565"/>
      <c r="PTM25" s="426"/>
      <c r="PTO25" s="565"/>
      <c r="PTQ25" s="426"/>
      <c r="PTS25" s="565"/>
      <c r="PTU25" s="426"/>
      <c r="PTW25" s="565"/>
      <c r="PTY25" s="426"/>
      <c r="PUA25" s="565"/>
      <c r="PUC25" s="426"/>
      <c r="PUE25" s="565"/>
      <c r="PUG25" s="426"/>
      <c r="PUI25" s="565"/>
      <c r="PUK25" s="426"/>
      <c r="PUM25" s="565"/>
      <c r="PUO25" s="426"/>
      <c r="PUQ25" s="565"/>
      <c r="PUS25" s="426"/>
      <c r="PUU25" s="565"/>
      <c r="PUW25" s="426"/>
      <c r="PUY25" s="565"/>
      <c r="PVA25" s="426"/>
      <c r="PVC25" s="565"/>
      <c r="PVE25" s="426"/>
      <c r="PVG25" s="565"/>
      <c r="PVI25" s="426"/>
      <c r="PVK25" s="565"/>
      <c r="PVM25" s="426"/>
      <c r="PVO25" s="565"/>
      <c r="PVQ25" s="426"/>
      <c r="PVS25" s="565"/>
      <c r="PVU25" s="426"/>
      <c r="PVW25" s="565"/>
      <c r="PVY25" s="426"/>
      <c r="PWA25" s="565"/>
      <c r="PWC25" s="426"/>
      <c r="PWE25" s="565"/>
      <c r="PWG25" s="426"/>
      <c r="PWI25" s="565"/>
      <c r="PWK25" s="426"/>
      <c r="PWM25" s="565"/>
      <c r="PWO25" s="426"/>
      <c r="PWQ25" s="565"/>
      <c r="PWS25" s="426"/>
      <c r="PWU25" s="565"/>
      <c r="PWW25" s="426"/>
      <c r="PWY25" s="565"/>
      <c r="PXA25" s="426"/>
      <c r="PXC25" s="565"/>
      <c r="PXE25" s="426"/>
      <c r="PXG25" s="565"/>
      <c r="PXI25" s="426"/>
      <c r="PXK25" s="565"/>
      <c r="PXM25" s="426"/>
      <c r="PXO25" s="565"/>
      <c r="PXQ25" s="426"/>
      <c r="PXS25" s="565"/>
      <c r="PXU25" s="426"/>
      <c r="PXW25" s="565"/>
      <c r="PXY25" s="426"/>
      <c r="PYA25" s="565"/>
      <c r="PYC25" s="426"/>
      <c r="PYE25" s="565"/>
      <c r="PYG25" s="426"/>
      <c r="PYI25" s="565"/>
      <c r="PYK25" s="426"/>
      <c r="PYM25" s="565"/>
      <c r="PYO25" s="426"/>
      <c r="PYQ25" s="565"/>
      <c r="PYS25" s="426"/>
      <c r="PYU25" s="565"/>
      <c r="PYW25" s="426"/>
      <c r="PYY25" s="565"/>
      <c r="PZA25" s="426"/>
      <c r="PZC25" s="565"/>
      <c r="PZE25" s="426"/>
      <c r="PZG25" s="565"/>
      <c r="PZI25" s="426"/>
      <c r="PZK25" s="565"/>
      <c r="PZM25" s="426"/>
      <c r="PZO25" s="565"/>
      <c r="PZQ25" s="426"/>
      <c r="PZS25" s="565"/>
      <c r="PZU25" s="426"/>
      <c r="PZW25" s="565"/>
      <c r="PZY25" s="426"/>
      <c r="QAA25" s="565"/>
      <c r="QAC25" s="426"/>
      <c r="QAE25" s="565"/>
      <c r="QAG25" s="426"/>
      <c r="QAI25" s="565"/>
      <c r="QAK25" s="426"/>
      <c r="QAM25" s="565"/>
      <c r="QAO25" s="426"/>
      <c r="QAQ25" s="565"/>
      <c r="QAS25" s="426"/>
      <c r="QAU25" s="565"/>
      <c r="QAW25" s="426"/>
      <c r="QAY25" s="565"/>
      <c r="QBA25" s="426"/>
      <c r="QBC25" s="565"/>
      <c r="QBE25" s="426"/>
      <c r="QBG25" s="565"/>
      <c r="QBI25" s="426"/>
      <c r="QBK25" s="565"/>
      <c r="QBM25" s="426"/>
      <c r="QBO25" s="565"/>
      <c r="QBQ25" s="426"/>
      <c r="QBS25" s="565"/>
      <c r="QBU25" s="426"/>
      <c r="QBW25" s="565"/>
      <c r="QBY25" s="426"/>
      <c r="QCA25" s="565"/>
      <c r="QCC25" s="426"/>
      <c r="QCE25" s="565"/>
      <c r="QCG25" s="426"/>
      <c r="QCI25" s="565"/>
      <c r="QCK25" s="426"/>
      <c r="QCM25" s="565"/>
      <c r="QCO25" s="426"/>
      <c r="QCQ25" s="565"/>
      <c r="QCS25" s="426"/>
      <c r="QCU25" s="565"/>
      <c r="QCW25" s="426"/>
      <c r="QCY25" s="565"/>
      <c r="QDA25" s="426"/>
      <c r="QDC25" s="565"/>
      <c r="QDE25" s="426"/>
      <c r="QDG25" s="565"/>
      <c r="QDI25" s="426"/>
      <c r="QDK25" s="565"/>
      <c r="QDM25" s="426"/>
      <c r="QDO25" s="565"/>
      <c r="QDQ25" s="426"/>
      <c r="QDS25" s="565"/>
      <c r="QDU25" s="426"/>
      <c r="QDW25" s="565"/>
      <c r="QDY25" s="426"/>
      <c r="QEA25" s="565"/>
      <c r="QEC25" s="426"/>
      <c r="QEE25" s="565"/>
      <c r="QEG25" s="426"/>
      <c r="QEI25" s="565"/>
      <c r="QEK25" s="426"/>
      <c r="QEM25" s="565"/>
      <c r="QEO25" s="426"/>
      <c r="QEQ25" s="565"/>
      <c r="QES25" s="426"/>
      <c r="QEU25" s="565"/>
      <c r="QEW25" s="426"/>
      <c r="QEY25" s="565"/>
      <c r="QFA25" s="426"/>
      <c r="QFC25" s="565"/>
      <c r="QFE25" s="426"/>
      <c r="QFG25" s="565"/>
      <c r="QFI25" s="426"/>
      <c r="QFK25" s="565"/>
      <c r="QFM25" s="426"/>
      <c r="QFO25" s="565"/>
      <c r="QFQ25" s="426"/>
      <c r="QFS25" s="565"/>
      <c r="QFU25" s="426"/>
      <c r="QFW25" s="565"/>
      <c r="QFY25" s="426"/>
      <c r="QGA25" s="565"/>
      <c r="QGC25" s="426"/>
      <c r="QGE25" s="565"/>
      <c r="QGG25" s="426"/>
      <c r="QGI25" s="565"/>
      <c r="QGK25" s="426"/>
      <c r="QGM25" s="565"/>
      <c r="QGO25" s="426"/>
      <c r="QGQ25" s="565"/>
      <c r="QGS25" s="426"/>
      <c r="QGU25" s="565"/>
      <c r="QGW25" s="426"/>
      <c r="QGY25" s="565"/>
      <c r="QHA25" s="426"/>
      <c r="QHC25" s="565"/>
      <c r="QHE25" s="426"/>
      <c r="QHG25" s="565"/>
      <c r="QHI25" s="426"/>
      <c r="QHK25" s="565"/>
      <c r="QHM25" s="426"/>
      <c r="QHO25" s="565"/>
      <c r="QHQ25" s="426"/>
      <c r="QHS25" s="565"/>
      <c r="QHU25" s="426"/>
      <c r="QHW25" s="565"/>
      <c r="QHY25" s="426"/>
      <c r="QIA25" s="565"/>
      <c r="QIC25" s="426"/>
      <c r="QIE25" s="565"/>
      <c r="QIG25" s="426"/>
      <c r="QII25" s="565"/>
      <c r="QIK25" s="426"/>
      <c r="QIM25" s="565"/>
      <c r="QIO25" s="426"/>
      <c r="QIQ25" s="565"/>
      <c r="QIS25" s="426"/>
      <c r="QIU25" s="565"/>
      <c r="QIW25" s="426"/>
      <c r="QIY25" s="565"/>
      <c r="QJA25" s="426"/>
      <c r="QJC25" s="565"/>
      <c r="QJE25" s="426"/>
      <c r="QJG25" s="565"/>
      <c r="QJI25" s="426"/>
      <c r="QJK25" s="565"/>
      <c r="QJM25" s="426"/>
      <c r="QJO25" s="565"/>
      <c r="QJQ25" s="426"/>
      <c r="QJS25" s="565"/>
      <c r="QJU25" s="426"/>
      <c r="QJW25" s="565"/>
      <c r="QJY25" s="426"/>
      <c r="QKA25" s="565"/>
      <c r="QKC25" s="426"/>
      <c r="QKE25" s="565"/>
      <c r="QKG25" s="426"/>
      <c r="QKI25" s="565"/>
      <c r="QKK25" s="426"/>
      <c r="QKM25" s="565"/>
      <c r="QKO25" s="426"/>
      <c r="QKQ25" s="565"/>
      <c r="QKS25" s="426"/>
      <c r="QKU25" s="565"/>
      <c r="QKW25" s="426"/>
      <c r="QKY25" s="565"/>
      <c r="QLA25" s="426"/>
      <c r="QLC25" s="565"/>
      <c r="QLE25" s="426"/>
      <c r="QLG25" s="565"/>
      <c r="QLI25" s="426"/>
      <c r="QLK25" s="565"/>
      <c r="QLM25" s="426"/>
      <c r="QLO25" s="565"/>
      <c r="QLQ25" s="426"/>
      <c r="QLS25" s="565"/>
      <c r="QLU25" s="426"/>
      <c r="QLW25" s="565"/>
      <c r="QLY25" s="426"/>
      <c r="QMA25" s="565"/>
      <c r="QMC25" s="426"/>
      <c r="QME25" s="565"/>
      <c r="QMG25" s="426"/>
      <c r="QMI25" s="565"/>
      <c r="QMK25" s="426"/>
      <c r="QMM25" s="565"/>
      <c r="QMO25" s="426"/>
      <c r="QMQ25" s="565"/>
      <c r="QMS25" s="426"/>
      <c r="QMU25" s="565"/>
      <c r="QMW25" s="426"/>
      <c r="QMY25" s="565"/>
      <c r="QNA25" s="426"/>
      <c r="QNC25" s="565"/>
      <c r="QNE25" s="426"/>
      <c r="QNG25" s="565"/>
      <c r="QNI25" s="426"/>
      <c r="QNK25" s="565"/>
      <c r="QNM25" s="426"/>
      <c r="QNO25" s="565"/>
      <c r="QNQ25" s="426"/>
      <c r="QNS25" s="565"/>
      <c r="QNU25" s="426"/>
      <c r="QNW25" s="565"/>
      <c r="QNY25" s="426"/>
      <c r="QOA25" s="565"/>
      <c r="QOC25" s="426"/>
      <c r="QOE25" s="565"/>
      <c r="QOG25" s="426"/>
      <c r="QOI25" s="565"/>
      <c r="QOK25" s="426"/>
      <c r="QOM25" s="565"/>
      <c r="QOO25" s="426"/>
      <c r="QOQ25" s="565"/>
      <c r="QOS25" s="426"/>
      <c r="QOU25" s="565"/>
      <c r="QOW25" s="426"/>
      <c r="QOY25" s="565"/>
      <c r="QPA25" s="426"/>
      <c r="QPC25" s="565"/>
      <c r="QPE25" s="426"/>
      <c r="QPG25" s="565"/>
      <c r="QPI25" s="426"/>
      <c r="QPK25" s="565"/>
      <c r="QPM25" s="426"/>
      <c r="QPO25" s="565"/>
      <c r="QPQ25" s="426"/>
      <c r="QPS25" s="565"/>
      <c r="QPU25" s="426"/>
      <c r="QPW25" s="565"/>
      <c r="QPY25" s="426"/>
      <c r="QQA25" s="565"/>
      <c r="QQC25" s="426"/>
      <c r="QQE25" s="565"/>
      <c r="QQG25" s="426"/>
      <c r="QQI25" s="565"/>
      <c r="QQK25" s="426"/>
      <c r="QQM25" s="565"/>
      <c r="QQO25" s="426"/>
      <c r="QQQ25" s="565"/>
      <c r="QQS25" s="426"/>
      <c r="QQU25" s="565"/>
      <c r="QQW25" s="426"/>
      <c r="QQY25" s="565"/>
      <c r="QRA25" s="426"/>
      <c r="QRC25" s="565"/>
      <c r="QRE25" s="426"/>
      <c r="QRG25" s="565"/>
      <c r="QRI25" s="426"/>
      <c r="QRK25" s="565"/>
      <c r="QRM25" s="426"/>
      <c r="QRO25" s="565"/>
      <c r="QRQ25" s="426"/>
      <c r="QRS25" s="565"/>
      <c r="QRU25" s="426"/>
      <c r="QRW25" s="565"/>
      <c r="QRY25" s="426"/>
      <c r="QSA25" s="565"/>
      <c r="QSC25" s="426"/>
      <c r="QSE25" s="565"/>
      <c r="QSG25" s="426"/>
      <c r="QSI25" s="565"/>
      <c r="QSK25" s="426"/>
      <c r="QSM25" s="565"/>
      <c r="QSO25" s="426"/>
      <c r="QSQ25" s="565"/>
      <c r="QSS25" s="426"/>
      <c r="QSU25" s="565"/>
      <c r="QSW25" s="426"/>
      <c r="QSY25" s="565"/>
      <c r="QTA25" s="426"/>
      <c r="QTC25" s="565"/>
      <c r="QTE25" s="426"/>
      <c r="QTG25" s="565"/>
      <c r="QTI25" s="426"/>
      <c r="QTK25" s="565"/>
      <c r="QTM25" s="426"/>
      <c r="QTO25" s="565"/>
      <c r="QTQ25" s="426"/>
      <c r="QTS25" s="565"/>
      <c r="QTU25" s="426"/>
      <c r="QTW25" s="565"/>
      <c r="QTY25" s="426"/>
      <c r="QUA25" s="565"/>
      <c r="QUC25" s="426"/>
      <c r="QUE25" s="565"/>
      <c r="QUG25" s="426"/>
      <c r="QUI25" s="565"/>
      <c r="QUK25" s="426"/>
      <c r="QUM25" s="565"/>
      <c r="QUO25" s="426"/>
      <c r="QUQ25" s="565"/>
      <c r="QUS25" s="426"/>
      <c r="QUU25" s="565"/>
      <c r="QUW25" s="426"/>
      <c r="QUY25" s="565"/>
      <c r="QVA25" s="426"/>
      <c r="QVC25" s="565"/>
      <c r="QVE25" s="426"/>
      <c r="QVG25" s="565"/>
      <c r="QVI25" s="426"/>
      <c r="QVK25" s="565"/>
      <c r="QVM25" s="426"/>
      <c r="QVO25" s="565"/>
      <c r="QVQ25" s="426"/>
      <c r="QVS25" s="565"/>
      <c r="QVU25" s="426"/>
      <c r="QVW25" s="565"/>
      <c r="QVY25" s="426"/>
      <c r="QWA25" s="565"/>
      <c r="QWC25" s="426"/>
      <c r="QWE25" s="565"/>
      <c r="QWG25" s="426"/>
      <c r="QWI25" s="565"/>
      <c r="QWK25" s="426"/>
      <c r="QWM25" s="565"/>
      <c r="QWO25" s="426"/>
      <c r="QWQ25" s="565"/>
      <c r="QWS25" s="426"/>
      <c r="QWU25" s="565"/>
      <c r="QWW25" s="426"/>
      <c r="QWY25" s="565"/>
      <c r="QXA25" s="426"/>
      <c r="QXC25" s="565"/>
      <c r="QXE25" s="426"/>
      <c r="QXG25" s="565"/>
      <c r="QXI25" s="426"/>
      <c r="QXK25" s="565"/>
      <c r="QXM25" s="426"/>
      <c r="QXO25" s="565"/>
      <c r="QXQ25" s="426"/>
      <c r="QXS25" s="565"/>
      <c r="QXU25" s="426"/>
      <c r="QXW25" s="565"/>
      <c r="QXY25" s="426"/>
      <c r="QYA25" s="565"/>
      <c r="QYC25" s="426"/>
      <c r="QYE25" s="565"/>
      <c r="QYG25" s="426"/>
      <c r="QYI25" s="565"/>
      <c r="QYK25" s="426"/>
      <c r="QYM25" s="565"/>
      <c r="QYO25" s="426"/>
      <c r="QYQ25" s="565"/>
      <c r="QYS25" s="426"/>
      <c r="QYU25" s="565"/>
      <c r="QYW25" s="426"/>
      <c r="QYY25" s="565"/>
      <c r="QZA25" s="426"/>
      <c r="QZC25" s="565"/>
      <c r="QZE25" s="426"/>
      <c r="QZG25" s="565"/>
      <c r="QZI25" s="426"/>
      <c r="QZK25" s="565"/>
      <c r="QZM25" s="426"/>
      <c r="QZO25" s="565"/>
      <c r="QZQ25" s="426"/>
      <c r="QZS25" s="565"/>
      <c r="QZU25" s="426"/>
      <c r="QZW25" s="565"/>
      <c r="QZY25" s="426"/>
      <c r="RAA25" s="565"/>
      <c r="RAC25" s="426"/>
      <c r="RAE25" s="565"/>
      <c r="RAG25" s="426"/>
      <c r="RAI25" s="565"/>
      <c r="RAK25" s="426"/>
      <c r="RAM25" s="565"/>
      <c r="RAO25" s="426"/>
      <c r="RAQ25" s="565"/>
      <c r="RAS25" s="426"/>
      <c r="RAU25" s="565"/>
      <c r="RAW25" s="426"/>
      <c r="RAY25" s="565"/>
      <c r="RBA25" s="426"/>
      <c r="RBC25" s="565"/>
      <c r="RBE25" s="426"/>
      <c r="RBG25" s="565"/>
      <c r="RBI25" s="426"/>
      <c r="RBK25" s="565"/>
      <c r="RBM25" s="426"/>
      <c r="RBO25" s="565"/>
      <c r="RBQ25" s="426"/>
      <c r="RBS25" s="565"/>
      <c r="RBU25" s="426"/>
      <c r="RBW25" s="565"/>
      <c r="RBY25" s="426"/>
      <c r="RCA25" s="565"/>
      <c r="RCC25" s="426"/>
      <c r="RCE25" s="565"/>
      <c r="RCG25" s="426"/>
      <c r="RCI25" s="565"/>
      <c r="RCK25" s="426"/>
      <c r="RCM25" s="565"/>
      <c r="RCO25" s="426"/>
      <c r="RCQ25" s="565"/>
      <c r="RCS25" s="426"/>
      <c r="RCU25" s="565"/>
      <c r="RCW25" s="426"/>
      <c r="RCY25" s="565"/>
      <c r="RDA25" s="426"/>
      <c r="RDC25" s="565"/>
      <c r="RDE25" s="426"/>
      <c r="RDG25" s="565"/>
      <c r="RDI25" s="426"/>
      <c r="RDK25" s="565"/>
      <c r="RDM25" s="426"/>
      <c r="RDO25" s="565"/>
      <c r="RDQ25" s="426"/>
      <c r="RDS25" s="565"/>
      <c r="RDU25" s="426"/>
      <c r="RDW25" s="565"/>
      <c r="RDY25" s="426"/>
      <c r="REA25" s="565"/>
      <c r="REC25" s="426"/>
      <c r="REE25" s="565"/>
      <c r="REG25" s="426"/>
      <c r="REI25" s="565"/>
      <c r="REK25" s="426"/>
      <c r="REM25" s="565"/>
      <c r="REO25" s="426"/>
      <c r="REQ25" s="565"/>
      <c r="RES25" s="426"/>
      <c r="REU25" s="565"/>
      <c r="REW25" s="426"/>
      <c r="REY25" s="565"/>
      <c r="RFA25" s="426"/>
      <c r="RFC25" s="565"/>
      <c r="RFE25" s="426"/>
      <c r="RFG25" s="565"/>
      <c r="RFI25" s="426"/>
      <c r="RFK25" s="565"/>
      <c r="RFM25" s="426"/>
      <c r="RFO25" s="565"/>
      <c r="RFQ25" s="426"/>
      <c r="RFS25" s="565"/>
      <c r="RFU25" s="426"/>
      <c r="RFW25" s="565"/>
      <c r="RFY25" s="426"/>
      <c r="RGA25" s="565"/>
      <c r="RGC25" s="426"/>
      <c r="RGE25" s="565"/>
      <c r="RGG25" s="426"/>
      <c r="RGI25" s="565"/>
      <c r="RGK25" s="426"/>
      <c r="RGM25" s="565"/>
      <c r="RGO25" s="426"/>
      <c r="RGQ25" s="565"/>
      <c r="RGS25" s="426"/>
      <c r="RGU25" s="565"/>
      <c r="RGW25" s="426"/>
      <c r="RGY25" s="565"/>
      <c r="RHA25" s="426"/>
      <c r="RHC25" s="565"/>
      <c r="RHE25" s="426"/>
      <c r="RHG25" s="565"/>
      <c r="RHI25" s="426"/>
      <c r="RHK25" s="565"/>
      <c r="RHM25" s="426"/>
      <c r="RHO25" s="565"/>
      <c r="RHQ25" s="426"/>
      <c r="RHS25" s="565"/>
      <c r="RHU25" s="426"/>
      <c r="RHW25" s="565"/>
      <c r="RHY25" s="426"/>
      <c r="RIA25" s="565"/>
      <c r="RIC25" s="426"/>
      <c r="RIE25" s="565"/>
      <c r="RIG25" s="426"/>
      <c r="RII25" s="565"/>
      <c r="RIK25" s="426"/>
      <c r="RIM25" s="565"/>
      <c r="RIO25" s="426"/>
      <c r="RIQ25" s="565"/>
      <c r="RIS25" s="426"/>
      <c r="RIU25" s="565"/>
      <c r="RIW25" s="426"/>
      <c r="RIY25" s="565"/>
      <c r="RJA25" s="426"/>
      <c r="RJC25" s="565"/>
      <c r="RJE25" s="426"/>
      <c r="RJG25" s="565"/>
      <c r="RJI25" s="426"/>
      <c r="RJK25" s="565"/>
      <c r="RJM25" s="426"/>
      <c r="RJO25" s="565"/>
      <c r="RJQ25" s="426"/>
      <c r="RJS25" s="565"/>
      <c r="RJU25" s="426"/>
      <c r="RJW25" s="565"/>
      <c r="RJY25" s="426"/>
      <c r="RKA25" s="565"/>
      <c r="RKC25" s="426"/>
      <c r="RKE25" s="565"/>
      <c r="RKG25" s="426"/>
      <c r="RKI25" s="565"/>
      <c r="RKK25" s="426"/>
      <c r="RKM25" s="565"/>
      <c r="RKO25" s="426"/>
      <c r="RKQ25" s="565"/>
      <c r="RKS25" s="426"/>
      <c r="RKU25" s="565"/>
      <c r="RKW25" s="426"/>
      <c r="RKY25" s="565"/>
      <c r="RLA25" s="426"/>
      <c r="RLC25" s="565"/>
      <c r="RLE25" s="426"/>
      <c r="RLG25" s="565"/>
      <c r="RLI25" s="426"/>
      <c r="RLK25" s="565"/>
      <c r="RLM25" s="426"/>
      <c r="RLO25" s="565"/>
      <c r="RLQ25" s="426"/>
      <c r="RLS25" s="565"/>
      <c r="RLU25" s="426"/>
      <c r="RLW25" s="565"/>
      <c r="RLY25" s="426"/>
      <c r="RMA25" s="565"/>
      <c r="RMC25" s="426"/>
      <c r="RME25" s="565"/>
      <c r="RMG25" s="426"/>
      <c r="RMI25" s="565"/>
      <c r="RMK25" s="426"/>
      <c r="RMM25" s="565"/>
      <c r="RMO25" s="426"/>
      <c r="RMQ25" s="565"/>
      <c r="RMS25" s="426"/>
      <c r="RMU25" s="565"/>
      <c r="RMW25" s="426"/>
      <c r="RMY25" s="565"/>
      <c r="RNA25" s="426"/>
      <c r="RNC25" s="565"/>
      <c r="RNE25" s="426"/>
      <c r="RNG25" s="565"/>
      <c r="RNI25" s="426"/>
      <c r="RNK25" s="565"/>
      <c r="RNM25" s="426"/>
      <c r="RNO25" s="565"/>
      <c r="RNQ25" s="426"/>
      <c r="RNS25" s="565"/>
      <c r="RNU25" s="426"/>
      <c r="RNW25" s="565"/>
      <c r="RNY25" s="426"/>
      <c r="ROA25" s="565"/>
      <c r="ROC25" s="426"/>
      <c r="ROE25" s="565"/>
      <c r="ROG25" s="426"/>
      <c r="ROI25" s="565"/>
      <c r="ROK25" s="426"/>
      <c r="ROM25" s="565"/>
      <c r="ROO25" s="426"/>
      <c r="ROQ25" s="565"/>
      <c r="ROS25" s="426"/>
      <c r="ROU25" s="565"/>
      <c r="ROW25" s="426"/>
      <c r="ROY25" s="565"/>
      <c r="RPA25" s="426"/>
      <c r="RPC25" s="565"/>
      <c r="RPE25" s="426"/>
      <c r="RPG25" s="565"/>
      <c r="RPI25" s="426"/>
      <c r="RPK25" s="565"/>
      <c r="RPM25" s="426"/>
      <c r="RPO25" s="565"/>
      <c r="RPQ25" s="426"/>
      <c r="RPS25" s="565"/>
      <c r="RPU25" s="426"/>
      <c r="RPW25" s="565"/>
      <c r="RPY25" s="426"/>
      <c r="RQA25" s="565"/>
      <c r="RQC25" s="426"/>
      <c r="RQE25" s="565"/>
      <c r="RQG25" s="426"/>
      <c r="RQI25" s="565"/>
      <c r="RQK25" s="426"/>
      <c r="RQM25" s="565"/>
      <c r="RQO25" s="426"/>
      <c r="RQQ25" s="565"/>
      <c r="RQS25" s="426"/>
      <c r="RQU25" s="565"/>
      <c r="RQW25" s="426"/>
      <c r="RQY25" s="565"/>
      <c r="RRA25" s="426"/>
      <c r="RRC25" s="565"/>
      <c r="RRE25" s="426"/>
      <c r="RRG25" s="565"/>
      <c r="RRI25" s="426"/>
      <c r="RRK25" s="565"/>
      <c r="RRM25" s="426"/>
      <c r="RRO25" s="565"/>
      <c r="RRQ25" s="426"/>
      <c r="RRS25" s="565"/>
      <c r="RRU25" s="426"/>
      <c r="RRW25" s="565"/>
      <c r="RRY25" s="426"/>
      <c r="RSA25" s="565"/>
      <c r="RSC25" s="426"/>
      <c r="RSE25" s="565"/>
      <c r="RSG25" s="426"/>
      <c r="RSI25" s="565"/>
      <c r="RSK25" s="426"/>
      <c r="RSM25" s="565"/>
      <c r="RSO25" s="426"/>
      <c r="RSQ25" s="565"/>
      <c r="RSS25" s="426"/>
      <c r="RSU25" s="565"/>
      <c r="RSW25" s="426"/>
      <c r="RSY25" s="565"/>
      <c r="RTA25" s="426"/>
      <c r="RTC25" s="565"/>
      <c r="RTE25" s="426"/>
      <c r="RTG25" s="565"/>
      <c r="RTI25" s="426"/>
      <c r="RTK25" s="565"/>
      <c r="RTM25" s="426"/>
      <c r="RTO25" s="565"/>
      <c r="RTQ25" s="426"/>
      <c r="RTS25" s="565"/>
      <c r="RTU25" s="426"/>
      <c r="RTW25" s="565"/>
      <c r="RTY25" s="426"/>
      <c r="RUA25" s="565"/>
      <c r="RUC25" s="426"/>
      <c r="RUE25" s="565"/>
      <c r="RUG25" s="426"/>
      <c r="RUI25" s="565"/>
      <c r="RUK25" s="426"/>
      <c r="RUM25" s="565"/>
      <c r="RUO25" s="426"/>
      <c r="RUQ25" s="565"/>
      <c r="RUS25" s="426"/>
      <c r="RUU25" s="565"/>
      <c r="RUW25" s="426"/>
      <c r="RUY25" s="565"/>
      <c r="RVA25" s="426"/>
      <c r="RVC25" s="565"/>
      <c r="RVE25" s="426"/>
      <c r="RVG25" s="565"/>
      <c r="RVI25" s="426"/>
      <c r="RVK25" s="565"/>
      <c r="RVM25" s="426"/>
      <c r="RVO25" s="565"/>
      <c r="RVQ25" s="426"/>
      <c r="RVS25" s="565"/>
      <c r="RVU25" s="426"/>
      <c r="RVW25" s="565"/>
      <c r="RVY25" s="426"/>
      <c r="RWA25" s="565"/>
      <c r="RWC25" s="426"/>
      <c r="RWE25" s="565"/>
      <c r="RWG25" s="426"/>
      <c r="RWI25" s="565"/>
      <c r="RWK25" s="426"/>
      <c r="RWM25" s="565"/>
      <c r="RWO25" s="426"/>
      <c r="RWQ25" s="565"/>
      <c r="RWS25" s="426"/>
      <c r="RWU25" s="565"/>
      <c r="RWW25" s="426"/>
      <c r="RWY25" s="565"/>
      <c r="RXA25" s="426"/>
      <c r="RXC25" s="565"/>
      <c r="RXE25" s="426"/>
      <c r="RXG25" s="565"/>
      <c r="RXI25" s="426"/>
      <c r="RXK25" s="565"/>
      <c r="RXM25" s="426"/>
      <c r="RXO25" s="565"/>
      <c r="RXQ25" s="426"/>
      <c r="RXS25" s="565"/>
      <c r="RXU25" s="426"/>
      <c r="RXW25" s="565"/>
      <c r="RXY25" s="426"/>
      <c r="RYA25" s="565"/>
      <c r="RYC25" s="426"/>
      <c r="RYE25" s="565"/>
      <c r="RYG25" s="426"/>
      <c r="RYI25" s="565"/>
      <c r="RYK25" s="426"/>
      <c r="RYM25" s="565"/>
      <c r="RYO25" s="426"/>
      <c r="RYQ25" s="565"/>
      <c r="RYS25" s="426"/>
      <c r="RYU25" s="565"/>
      <c r="RYW25" s="426"/>
      <c r="RYY25" s="565"/>
      <c r="RZA25" s="426"/>
      <c r="RZC25" s="565"/>
      <c r="RZE25" s="426"/>
      <c r="RZG25" s="565"/>
      <c r="RZI25" s="426"/>
      <c r="RZK25" s="565"/>
      <c r="RZM25" s="426"/>
      <c r="RZO25" s="565"/>
      <c r="RZQ25" s="426"/>
      <c r="RZS25" s="565"/>
      <c r="RZU25" s="426"/>
      <c r="RZW25" s="565"/>
      <c r="RZY25" s="426"/>
      <c r="SAA25" s="565"/>
      <c r="SAC25" s="426"/>
      <c r="SAE25" s="565"/>
      <c r="SAG25" s="426"/>
      <c r="SAI25" s="565"/>
      <c r="SAK25" s="426"/>
      <c r="SAM25" s="565"/>
      <c r="SAO25" s="426"/>
      <c r="SAQ25" s="565"/>
      <c r="SAS25" s="426"/>
      <c r="SAU25" s="565"/>
      <c r="SAW25" s="426"/>
      <c r="SAY25" s="565"/>
      <c r="SBA25" s="426"/>
      <c r="SBC25" s="565"/>
      <c r="SBE25" s="426"/>
      <c r="SBG25" s="565"/>
      <c r="SBI25" s="426"/>
      <c r="SBK25" s="565"/>
      <c r="SBM25" s="426"/>
      <c r="SBO25" s="565"/>
      <c r="SBQ25" s="426"/>
      <c r="SBS25" s="565"/>
      <c r="SBU25" s="426"/>
      <c r="SBW25" s="565"/>
      <c r="SBY25" s="426"/>
      <c r="SCA25" s="565"/>
      <c r="SCC25" s="426"/>
      <c r="SCE25" s="565"/>
      <c r="SCG25" s="426"/>
      <c r="SCI25" s="565"/>
      <c r="SCK25" s="426"/>
      <c r="SCM25" s="565"/>
      <c r="SCO25" s="426"/>
      <c r="SCQ25" s="565"/>
      <c r="SCS25" s="426"/>
      <c r="SCU25" s="565"/>
      <c r="SCW25" s="426"/>
      <c r="SCY25" s="565"/>
      <c r="SDA25" s="426"/>
      <c r="SDC25" s="565"/>
      <c r="SDE25" s="426"/>
      <c r="SDG25" s="565"/>
      <c r="SDI25" s="426"/>
      <c r="SDK25" s="565"/>
      <c r="SDM25" s="426"/>
      <c r="SDO25" s="565"/>
      <c r="SDQ25" s="426"/>
      <c r="SDS25" s="565"/>
      <c r="SDU25" s="426"/>
      <c r="SDW25" s="565"/>
      <c r="SDY25" s="426"/>
      <c r="SEA25" s="565"/>
      <c r="SEC25" s="426"/>
      <c r="SEE25" s="565"/>
      <c r="SEG25" s="426"/>
      <c r="SEI25" s="565"/>
      <c r="SEK25" s="426"/>
      <c r="SEM25" s="565"/>
      <c r="SEO25" s="426"/>
      <c r="SEQ25" s="565"/>
      <c r="SES25" s="426"/>
      <c r="SEU25" s="565"/>
      <c r="SEW25" s="426"/>
      <c r="SEY25" s="565"/>
      <c r="SFA25" s="426"/>
      <c r="SFC25" s="565"/>
      <c r="SFE25" s="426"/>
      <c r="SFG25" s="565"/>
      <c r="SFI25" s="426"/>
      <c r="SFK25" s="565"/>
      <c r="SFM25" s="426"/>
      <c r="SFO25" s="565"/>
      <c r="SFQ25" s="426"/>
      <c r="SFS25" s="565"/>
      <c r="SFU25" s="426"/>
      <c r="SFW25" s="565"/>
      <c r="SFY25" s="426"/>
      <c r="SGA25" s="565"/>
      <c r="SGC25" s="426"/>
      <c r="SGE25" s="565"/>
      <c r="SGG25" s="426"/>
      <c r="SGI25" s="565"/>
      <c r="SGK25" s="426"/>
      <c r="SGM25" s="565"/>
      <c r="SGO25" s="426"/>
      <c r="SGQ25" s="565"/>
      <c r="SGS25" s="426"/>
      <c r="SGU25" s="565"/>
      <c r="SGW25" s="426"/>
      <c r="SGY25" s="565"/>
      <c r="SHA25" s="426"/>
      <c r="SHC25" s="565"/>
      <c r="SHE25" s="426"/>
      <c r="SHG25" s="565"/>
      <c r="SHI25" s="426"/>
      <c r="SHK25" s="565"/>
      <c r="SHM25" s="426"/>
      <c r="SHO25" s="565"/>
      <c r="SHQ25" s="426"/>
      <c r="SHS25" s="565"/>
      <c r="SHU25" s="426"/>
      <c r="SHW25" s="565"/>
      <c r="SHY25" s="426"/>
      <c r="SIA25" s="565"/>
      <c r="SIC25" s="426"/>
      <c r="SIE25" s="565"/>
      <c r="SIG25" s="426"/>
      <c r="SII25" s="565"/>
      <c r="SIK25" s="426"/>
      <c r="SIM25" s="565"/>
      <c r="SIO25" s="426"/>
      <c r="SIQ25" s="565"/>
      <c r="SIS25" s="426"/>
      <c r="SIU25" s="565"/>
      <c r="SIW25" s="426"/>
      <c r="SIY25" s="565"/>
      <c r="SJA25" s="426"/>
      <c r="SJC25" s="565"/>
      <c r="SJE25" s="426"/>
      <c r="SJG25" s="565"/>
      <c r="SJI25" s="426"/>
      <c r="SJK25" s="565"/>
      <c r="SJM25" s="426"/>
      <c r="SJO25" s="565"/>
      <c r="SJQ25" s="426"/>
      <c r="SJS25" s="565"/>
      <c r="SJU25" s="426"/>
      <c r="SJW25" s="565"/>
      <c r="SJY25" s="426"/>
      <c r="SKA25" s="565"/>
      <c r="SKC25" s="426"/>
      <c r="SKE25" s="565"/>
      <c r="SKG25" s="426"/>
      <c r="SKI25" s="565"/>
      <c r="SKK25" s="426"/>
      <c r="SKM25" s="565"/>
      <c r="SKO25" s="426"/>
      <c r="SKQ25" s="565"/>
      <c r="SKS25" s="426"/>
      <c r="SKU25" s="565"/>
      <c r="SKW25" s="426"/>
      <c r="SKY25" s="565"/>
      <c r="SLA25" s="426"/>
      <c r="SLC25" s="565"/>
      <c r="SLE25" s="426"/>
      <c r="SLG25" s="565"/>
      <c r="SLI25" s="426"/>
      <c r="SLK25" s="565"/>
      <c r="SLM25" s="426"/>
      <c r="SLO25" s="565"/>
      <c r="SLQ25" s="426"/>
      <c r="SLS25" s="565"/>
      <c r="SLU25" s="426"/>
      <c r="SLW25" s="565"/>
      <c r="SLY25" s="426"/>
      <c r="SMA25" s="565"/>
      <c r="SMC25" s="426"/>
      <c r="SME25" s="565"/>
      <c r="SMG25" s="426"/>
      <c r="SMI25" s="565"/>
      <c r="SMK25" s="426"/>
      <c r="SMM25" s="565"/>
      <c r="SMO25" s="426"/>
      <c r="SMQ25" s="565"/>
      <c r="SMS25" s="426"/>
      <c r="SMU25" s="565"/>
      <c r="SMW25" s="426"/>
      <c r="SMY25" s="565"/>
      <c r="SNA25" s="426"/>
      <c r="SNC25" s="565"/>
      <c r="SNE25" s="426"/>
      <c r="SNG25" s="565"/>
      <c r="SNI25" s="426"/>
      <c r="SNK25" s="565"/>
      <c r="SNM25" s="426"/>
      <c r="SNO25" s="565"/>
      <c r="SNQ25" s="426"/>
      <c r="SNS25" s="565"/>
      <c r="SNU25" s="426"/>
      <c r="SNW25" s="565"/>
      <c r="SNY25" s="426"/>
      <c r="SOA25" s="565"/>
      <c r="SOC25" s="426"/>
      <c r="SOE25" s="565"/>
      <c r="SOG25" s="426"/>
      <c r="SOI25" s="565"/>
      <c r="SOK25" s="426"/>
      <c r="SOM25" s="565"/>
      <c r="SOO25" s="426"/>
      <c r="SOQ25" s="565"/>
      <c r="SOS25" s="426"/>
      <c r="SOU25" s="565"/>
      <c r="SOW25" s="426"/>
      <c r="SOY25" s="565"/>
      <c r="SPA25" s="426"/>
      <c r="SPC25" s="565"/>
      <c r="SPE25" s="426"/>
      <c r="SPG25" s="565"/>
      <c r="SPI25" s="426"/>
      <c r="SPK25" s="565"/>
      <c r="SPM25" s="426"/>
      <c r="SPO25" s="565"/>
      <c r="SPQ25" s="426"/>
      <c r="SPS25" s="565"/>
      <c r="SPU25" s="426"/>
      <c r="SPW25" s="565"/>
      <c r="SPY25" s="426"/>
      <c r="SQA25" s="565"/>
      <c r="SQC25" s="426"/>
      <c r="SQE25" s="565"/>
      <c r="SQG25" s="426"/>
      <c r="SQI25" s="565"/>
      <c r="SQK25" s="426"/>
      <c r="SQM25" s="565"/>
      <c r="SQO25" s="426"/>
      <c r="SQQ25" s="565"/>
      <c r="SQS25" s="426"/>
      <c r="SQU25" s="565"/>
      <c r="SQW25" s="426"/>
      <c r="SQY25" s="565"/>
      <c r="SRA25" s="426"/>
      <c r="SRC25" s="565"/>
      <c r="SRE25" s="426"/>
      <c r="SRG25" s="565"/>
      <c r="SRI25" s="426"/>
      <c r="SRK25" s="565"/>
      <c r="SRM25" s="426"/>
      <c r="SRO25" s="565"/>
      <c r="SRQ25" s="426"/>
      <c r="SRS25" s="565"/>
      <c r="SRU25" s="426"/>
      <c r="SRW25" s="565"/>
      <c r="SRY25" s="426"/>
      <c r="SSA25" s="565"/>
      <c r="SSC25" s="426"/>
      <c r="SSE25" s="565"/>
      <c r="SSG25" s="426"/>
      <c r="SSI25" s="565"/>
      <c r="SSK25" s="426"/>
      <c r="SSM25" s="565"/>
      <c r="SSO25" s="426"/>
      <c r="SSQ25" s="565"/>
      <c r="SSS25" s="426"/>
      <c r="SSU25" s="565"/>
      <c r="SSW25" s="426"/>
      <c r="SSY25" s="565"/>
      <c r="STA25" s="426"/>
      <c r="STC25" s="565"/>
      <c r="STE25" s="426"/>
      <c r="STG25" s="565"/>
      <c r="STI25" s="426"/>
      <c r="STK25" s="565"/>
      <c r="STM25" s="426"/>
      <c r="STO25" s="565"/>
      <c r="STQ25" s="426"/>
      <c r="STS25" s="565"/>
      <c r="STU25" s="426"/>
      <c r="STW25" s="565"/>
      <c r="STY25" s="426"/>
      <c r="SUA25" s="565"/>
      <c r="SUC25" s="426"/>
      <c r="SUE25" s="565"/>
      <c r="SUG25" s="426"/>
      <c r="SUI25" s="565"/>
      <c r="SUK25" s="426"/>
      <c r="SUM25" s="565"/>
      <c r="SUO25" s="426"/>
      <c r="SUQ25" s="565"/>
      <c r="SUS25" s="426"/>
      <c r="SUU25" s="565"/>
      <c r="SUW25" s="426"/>
      <c r="SUY25" s="565"/>
      <c r="SVA25" s="426"/>
      <c r="SVC25" s="565"/>
      <c r="SVE25" s="426"/>
      <c r="SVG25" s="565"/>
      <c r="SVI25" s="426"/>
      <c r="SVK25" s="565"/>
      <c r="SVM25" s="426"/>
      <c r="SVO25" s="565"/>
      <c r="SVQ25" s="426"/>
      <c r="SVS25" s="565"/>
      <c r="SVU25" s="426"/>
      <c r="SVW25" s="565"/>
      <c r="SVY25" s="426"/>
      <c r="SWA25" s="565"/>
      <c r="SWC25" s="426"/>
      <c r="SWE25" s="565"/>
      <c r="SWG25" s="426"/>
      <c r="SWI25" s="565"/>
      <c r="SWK25" s="426"/>
      <c r="SWM25" s="565"/>
      <c r="SWO25" s="426"/>
      <c r="SWQ25" s="565"/>
      <c r="SWS25" s="426"/>
      <c r="SWU25" s="565"/>
      <c r="SWW25" s="426"/>
      <c r="SWY25" s="565"/>
      <c r="SXA25" s="426"/>
      <c r="SXC25" s="565"/>
      <c r="SXE25" s="426"/>
      <c r="SXG25" s="565"/>
      <c r="SXI25" s="426"/>
      <c r="SXK25" s="565"/>
      <c r="SXM25" s="426"/>
      <c r="SXO25" s="565"/>
      <c r="SXQ25" s="426"/>
      <c r="SXS25" s="565"/>
      <c r="SXU25" s="426"/>
      <c r="SXW25" s="565"/>
      <c r="SXY25" s="426"/>
      <c r="SYA25" s="565"/>
      <c r="SYC25" s="426"/>
      <c r="SYE25" s="565"/>
      <c r="SYG25" s="426"/>
      <c r="SYI25" s="565"/>
      <c r="SYK25" s="426"/>
      <c r="SYM25" s="565"/>
      <c r="SYO25" s="426"/>
      <c r="SYQ25" s="565"/>
      <c r="SYS25" s="426"/>
      <c r="SYU25" s="565"/>
      <c r="SYW25" s="426"/>
      <c r="SYY25" s="565"/>
      <c r="SZA25" s="426"/>
      <c r="SZC25" s="565"/>
      <c r="SZE25" s="426"/>
      <c r="SZG25" s="565"/>
      <c r="SZI25" s="426"/>
      <c r="SZK25" s="565"/>
      <c r="SZM25" s="426"/>
      <c r="SZO25" s="565"/>
      <c r="SZQ25" s="426"/>
      <c r="SZS25" s="565"/>
      <c r="SZU25" s="426"/>
      <c r="SZW25" s="565"/>
      <c r="SZY25" s="426"/>
      <c r="TAA25" s="565"/>
      <c r="TAC25" s="426"/>
      <c r="TAE25" s="565"/>
      <c r="TAG25" s="426"/>
      <c r="TAI25" s="565"/>
      <c r="TAK25" s="426"/>
      <c r="TAM25" s="565"/>
      <c r="TAO25" s="426"/>
      <c r="TAQ25" s="565"/>
      <c r="TAS25" s="426"/>
      <c r="TAU25" s="565"/>
      <c r="TAW25" s="426"/>
      <c r="TAY25" s="565"/>
      <c r="TBA25" s="426"/>
      <c r="TBC25" s="565"/>
      <c r="TBE25" s="426"/>
      <c r="TBG25" s="565"/>
      <c r="TBI25" s="426"/>
      <c r="TBK25" s="565"/>
      <c r="TBM25" s="426"/>
      <c r="TBO25" s="565"/>
      <c r="TBQ25" s="426"/>
      <c r="TBS25" s="565"/>
      <c r="TBU25" s="426"/>
      <c r="TBW25" s="565"/>
      <c r="TBY25" s="426"/>
      <c r="TCA25" s="565"/>
      <c r="TCC25" s="426"/>
      <c r="TCE25" s="565"/>
      <c r="TCG25" s="426"/>
      <c r="TCI25" s="565"/>
      <c r="TCK25" s="426"/>
      <c r="TCM25" s="565"/>
      <c r="TCO25" s="426"/>
      <c r="TCQ25" s="565"/>
      <c r="TCS25" s="426"/>
      <c r="TCU25" s="565"/>
      <c r="TCW25" s="426"/>
      <c r="TCY25" s="565"/>
      <c r="TDA25" s="426"/>
      <c r="TDC25" s="565"/>
      <c r="TDE25" s="426"/>
      <c r="TDG25" s="565"/>
      <c r="TDI25" s="426"/>
      <c r="TDK25" s="565"/>
      <c r="TDM25" s="426"/>
      <c r="TDO25" s="565"/>
      <c r="TDQ25" s="426"/>
      <c r="TDS25" s="565"/>
      <c r="TDU25" s="426"/>
      <c r="TDW25" s="565"/>
      <c r="TDY25" s="426"/>
      <c r="TEA25" s="565"/>
      <c r="TEC25" s="426"/>
      <c r="TEE25" s="565"/>
      <c r="TEG25" s="426"/>
      <c r="TEI25" s="565"/>
      <c r="TEK25" s="426"/>
      <c r="TEM25" s="565"/>
      <c r="TEO25" s="426"/>
      <c r="TEQ25" s="565"/>
      <c r="TES25" s="426"/>
      <c r="TEU25" s="565"/>
      <c r="TEW25" s="426"/>
      <c r="TEY25" s="565"/>
      <c r="TFA25" s="426"/>
      <c r="TFC25" s="565"/>
      <c r="TFE25" s="426"/>
      <c r="TFG25" s="565"/>
      <c r="TFI25" s="426"/>
      <c r="TFK25" s="565"/>
      <c r="TFM25" s="426"/>
      <c r="TFO25" s="565"/>
      <c r="TFQ25" s="426"/>
      <c r="TFS25" s="565"/>
      <c r="TFU25" s="426"/>
      <c r="TFW25" s="565"/>
      <c r="TFY25" s="426"/>
      <c r="TGA25" s="565"/>
      <c r="TGC25" s="426"/>
      <c r="TGE25" s="565"/>
      <c r="TGG25" s="426"/>
      <c r="TGI25" s="565"/>
      <c r="TGK25" s="426"/>
      <c r="TGM25" s="565"/>
      <c r="TGO25" s="426"/>
      <c r="TGQ25" s="565"/>
      <c r="TGS25" s="426"/>
      <c r="TGU25" s="565"/>
      <c r="TGW25" s="426"/>
      <c r="TGY25" s="565"/>
      <c r="THA25" s="426"/>
      <c r="THC25" s="565"/>
      <c r="THE25" s="426"/>
      <c r="THG25" s="565"/>
      <c r="THI25" s="426"/>
      <c r="THK25" s="565"/>
      <c r="THM25" s="426"/>
      <c r="THO25" s="565"/>
      <c r="THQ25" s="426"/>
      <c r="THS25" s="565"/>
      <c r="THU25" s="426"/>
      <c r="THW25" s="565"/>
      <c r="THY25" s="426"/>
      <c r="TIA25" s="565"/>
      <c r="TIC25" s="426"/>
      <c r="TIE25" s="565"/>
      <c r="TIG25" s="426"/>
      <c r="TII25" s="565"/>
      <c r="TIK25" s="426"/>
      <c r="TIM25" s="565"/>
      <c r="TIO25" s="426"/>
      <c r="TIQ25" s="565"/>
      <c r="TIS25" s="426"/>
      <c r="TIU25" s="565"/>
      <c r="TIW25" s="426"/>
      <c r="TIY25" s="565"/>
      <c r="TJA25" s="426"/>
      <c r="TJC25" s="565"/>
      <c r="TJE25" s="426"/>
      <c r="TJG25" s="565"/>
      <c r="TJI25" s="426"/>
      <c r="TJK25" s="565"/>
      <c r="TJM25" s="426"/>
      <c r="TJO25" s="565"/>
      <c r="TJQ25" s="426"/>
      <c r="TJS25" s="565"/>
      <c r="TJU25" s="426"/>
      <c r="TJW25" s="565"/>
      <c r="TJY25" s="426"/>
      <c r="TKA25" s="565"/>
      <c r="TKC25" s="426"/>
      <c r="TKE25" s="565"/>
      <c r="TKG25" s="426"/>
      <c r="TKI25" s="565"/>
      <c r="TKK25" s="426"/>
      <c r="TKM25" s="565"/>
      <c r="TKO25" s="426"/>
      <c r="TKQ25" s="565"/>
      <c r="TKS25" s="426"/>
      <c r="TKU25" s="565"/>
      <c r="TKW25" s="426"/>
      <c r="TKY25" s="565"/>
      <c r="TLA25" s="426"/>
      <c r="TLC25" s="565"/>
      <c r="TLE25" s="426"/>
      <c r="TLG25" s="565"/>
      <c r="TLI25" s="426"/>
      <c r="TLK25" s="565"/>
      <c r="TLM25" s="426"/>
      <c r="TLO25" s="565"/>
      <c r="TLQ25" s="426"/>
      <c r="TLS25" s="565"/>
      <c r="TLU25" s="426"/>
      <c r="TLW25" s="565"/>
      <c r="TLY25" s="426"/>
      <c r="TMA25" s="565"/>
      <c r="TMC25" s="426"/>
      <c r="TME25" s="565"/>
      <c r="TMG25" s="426"/>
      <c r="TMI25" s="565"/>
      <c r="TMK25" s="426"/>
      <c r="TMM25" s="565"/>
      <c r="TMO25" s="426"/>
      <c r="TMQ25" s="565"/>
      <c r="TMS25" s="426"/>
      <c r="TMU25" s="565"/>
      <c r="TMW25" s="426"/>
      <c r="TMY25" s="565"/>
      <c r="TNA25" s="426"/>
      <c r="TNC25" s="565"/>
      <c r="TNE25" s="426"/>
      <c r="TNG25" s="565"/>
      <c r="TNI25" s="426"/>
      <c r="TNK25" s="565"/>
      <c r="TNM25" s="426"/>
      <c r="TNO25" s="565"/>
      <c r="TNQ25" s="426"/>
      <c r="TNS25" s="565"/>
      <c r="TNU25" s="426"/>
      <c r="TNW25" s="565"/>
      <c r="TNY25" s="426"/>
      <c r="TOA25" s="565"/>
      <c r="TOC25" s="426"/>
      <c r="TOE25" s="565"/>
      <c r="TOG25" s="426"/>
      <c r="TOI25" s="565"/>
      <c r="TOK25" s="426"/>
      <c r="TOM25" s="565"/>
      <c r="TOO25" s="426"/>
      <c r="TOQ25" s="565"/>
      <c r="TOS25" s="426"/>
      <c r="TOU25" s="565"/>
      <c r="TOW25" s="426"/>
      <c r="TOY25" s="565"/>
      <c r="TPA25" s="426"/>
      <c r="TPC25" s="565"/>
      <c r="TPE25" s="426"/>
      <c r="TPG25" s="565"/>
      <c r="TPI25" s="426"/>
      <c r="TPK25" s="565"/>
      <c r="TPM25" s="426"/>
      <c r="TPO25" s="565"/>
      <c r="TPQ25" s="426"/>
      <c r="TPS25" s="565"/>
      <c r="TPU25" s="426"/>
      <c r="TPW25" s="565"/>
      <c r="TPY25" s="426"/>
      <c r="TQA25" s="565"/>
      <c r="TQC25" s="426"/>
      <c r="TQE25" s="565"/>
      <c r="TQG25" s="426"/>
      <c r="TQI25" s="565"/>
      <c r="TQK25" s="426"/>
      <c r="TQM25" s="565"/>
      <c r="TQO25" s="426"/>
      <c r="TQQ25" s="565"/>
      <c r="TQS25" s="426"/>
      <c r="TQU25" s="565"/>
      <c r="TQW25" s="426"/>
      <c r="TQY25" s="565"/>
      <c r="TRA25" s="426"/>
      <c r="TRC25" s="565"/>
      <c r="TRE25" s="426"/>
      <c r="TRG25" s="565"/>
      <c r="TRI25" s="426"/>
      <c r="TRK25" s="565"/>
      <c r="TRM25" s="426"/>
      <c r="TRO25" s="565"/>
      <c r="TRQ25" s="426"/>
      <c r="TRS25" s="565"/>
      <c r="TRU25" s="426"/>
      <c r="TRW25" s="565"/>
      <c r="TRY25" s="426"/>
      <c r="TSA25" s="565"/>
      <c r="TSC25" s="426"/>
      <c r="TSE25" s="565"/>
      <c r="TSG25" s="426"/>
      <c r="TSI25" s="565"/>
      <c r="TSK25" s="426"/>
      <c r="TSM25" s="565"/>
      <c r="TSO25" s="426"/>
      <c r="TSQ25" s="565"/>
      <c r="TSS25" s="426"/>
      <c r="TSU25" s="565"/>
      <c r="TSW25" s="426"/>
      <c r="TSY25" s="565"/>
      <c r="TTA25" s="426"/>
      <c r="TTC25" s="565"/>
      <c r="TTE25" s="426"/>
      <c r="TTG25" s="565"/>
      <c r="TTI25" s="426"/>
      <c r="TTK25" s="565"/>
      <c r="TTM25" s="426"/>
      <c r="TTO25" s="565"/>
      <c r="TTQ25" s="426"/>
      <c r="TTS25" s="565"/>
      <c r="TTU25" s="426"/>
      <c r="TTW25" s="565"/>
      <c r="TTY25" s="426"/>
      <c r="TUA25" s="565"/>
      <c r="TUC25" s="426"/>
      <c r="TUE25" s="565"/>
      <c r="TUG25" s="426"/>
      <c r="TUI25" s="565"/>
      <c r="TUK25" s="426"/>
      <c r="TUM25" s="565"/>
      <c r="TUO25" s="426"/>
      <c r="TUQ25" s="565"/>
      <c r="TUS25" s="426"/>
      <c r="TUU25" s="565"/>
      <c r="TUW25" s="426"/>
      <c r="TUY25" s="565"/>
      <c r="TVA25" s="426"/>
      <c r="TVC25" s="565"/>
      <c r="TVE25" s="426"/>
      <c r="TVG25" s="565"/>
      <c r="TVI25" s="426"/>
      <c r="TVK25" s="565"/>
      <c r="TVM25" s="426"/>
      <c r="TVO25" s="565"/>
      <c r="TVQ25" s="426"/>
      <c r="TVS25" s="565"/>
      <c r="TVU25" s="426"/>
      <c r="TVW25" s="565"/>
      <c r="TVY25" s="426"/>
      <c r="TWA25" s="565"/>
      <c r="TWC25" s="426"/>
      <c r="TWE25" s="565"/>
      <c r="TWG25" s="426"/>
      <c r="TWI25" s="565"/>
      <c r="TWK25" s="426"/>
      <c r="TWM25" s="565"/>
      <c r="TWO25" s="426"/>
      <c r="TWQ25" s="565"/>
      <c r="TWS25" s="426"/>
      <c r="TWU25" s="565"/>
      <c r="TWW25" s="426"/>
      <c r="TWY25" s="565"/>
      <c r="TXA25" s="426"/>
      <c r="TXC25" s="565"/>
      <c r="TXE25" s="426"/>
      <c r="TXG25" s="565"/>
      <c r="TXI25" s="426"/>
      <c r="TXK25" s="565"/>
      <c r="TXM25" s="426"/>
      <c r="TXO25" s="565"/>
      <c r="TXQ25" s="426"/>
      <c r="TXS25" s="565"/>
      <c r="TXU25" s="426"/>
      <c r="TXW25" s="565"/>
      <c r="TXY25" s="426"/>
      <c r="TYA25" s="565"/>
      <c r="TYC25" s="426"/>
      <c r="TYE25" s="565"/>
      <c r="TYG25" s="426"/>
      <c r="TYI25" s="565"/>
      <c r="TYK25" s="426"/>
      <c r="TYM25" s="565"/>
      <c r="TYO25" s="426"/>
      <c r="TYQ25" s="565"/>
      <c r="TYS25" s="426"/>
      <c r="TYU25" s="565"/>
      <c r="TYW25" s="426"/>
      <c r="TYY25" s="565"/>
      <c r="TZA25" s="426"/>
      <c r="TZC25" s="565"/>
      <c r="TZE25" s="426"/>
      <c r="TZG25" s="565"/>
      <c r="TZI25" s="426"/>
      <c r="TZK25" s="565"/>
      <c r="TZM25" s="426"/>
      <c r="TZO25" s="565"/>
      <c r="TZQ25" s="426"/>
      <c r="TZS25" s="565"/>
      <c r="TZU25" s="426"/>
      <c r="TZW25" s="565"/>
      <c r="TZY25" s="426"/>
      <c r="UAA25" s="565"/>
      <c r="UAC25" s="426"/>
      <c r="UAE25" s="565"/>
      <c r="UAG25" s="426"/>
      <c r="UAI25" s="565"/>
      <c r="UAK25" s="426"/>
      <c r="UAM25" s="565"/>
      <c r="UAO25" s="426"/>
      <c r="UAQ25" s="565"/>
      <c r="UAS25" s="426"/>
      <c r="UAU25" s="565"/>
      <c r="UAW25" s="426"/>
      <c r="UAY25" s="565"/>
      <c r="UBA25" s="426"/>
      <c r="UBC25" s="565"/>
      <c r="UBE25" s="426"/>
      <c r="UBG25" s="565"/>
      <c r="UBI25" s="426"/>
      <c r="UBK25" s="565"/>
      <c r="UBM25" s="426"/>
      <c r="UBO25" s="565"/>
      <c r="UBQ25" s="426"/>
      <c r="UBS25" s="565"/>
      <c r="UBU25" s="426"/>
      <c r="UBW25" s="565"/>
      <c r="UBY25" s="426"/>
      <c r="UCA25" s="565"/>
      <c r="UCC25" s="426"/>
      <c r="UCE25" s="565"/>
      <c r="UCG25" s="426"/>
      <c r="UCI25" s="565"/>
      <c r="UCK25" s="426"/>
      <c r="UCM25" s="565"/>
      <c r="UCO25" s="426"/>
      <c r="UCQ25" s="565"/>
      <c r="UCS25" s="426"/>
      <c r="UCU25" s="565"/>
      <c r="UCW25" s="426"/>
      <c r="UCY25" s="565"/>
      <c r="UDA25" s="426"/>
      <c r="UDC25" s="565"/>
      <c r="UDE25" s="426"/>
      <c r="UDG25" s="565"/>
      <c r="UDI25" s="426"/>
      <c r="UDK25" s="565"/>
      <c r="UDM25" s="426"/>
      <c r="UDO25" s="565"/>
      <c r="UDQ25" s="426"/>
      <c r="UDS25" s="565"/>
      <c r="UDU25" s="426"/>
      <c r="UDW25" s="565"/>
      <c r="UDY25" s="426"/>
      <c r="UEA25" s="565"/>
      <c r="UEC25" s="426"/>
      <c r="UEE25" s="565"/>
      <c r="UEG25" s="426"/>
      <c r="UEI25" s="565"/>
      <c r="UEK25" s="426"/>
      <c r="UEM25" s="565"/>
      <c r="UEO25" s="426"/>
      <c r="UEQ25" s="565"/>
      <c r="UES25" s="426"/>
      <c r="UEU25" s="565"/>
      <c r="UEW25" s="426"/>
      <c r="UEY25" s="565"/>
      <c r="UFA25" s="426"/>
      <c r="UFC25" s="565"/>
      <c r="UFE25" s="426"/>
      <c r="UFG25" s="565"/>
      <c r="UFI25" s="426"/>
      <c r="UFK25" s="565"/>
      <c r="UFM25" s="426"/>
      <c r="UFO25" s="565"/>
      <c r="UFQ25" s="426"/>
      <c r="UFS25" s="565"/>
      <c r="UFU25" s="426"/>
      <c r="UFW25" s="565"/>
      <c r="UFY25" s="426"/>
      <c r="UGA25" s="565"/>
      <c r="UGC25" s="426"/>
      <c r="UGE25" s="565"/>
      <c r="UGG25" s="426"/>
      <c r="UGI25" s="565"/>
      <c r="UGK25" s="426"/>
      <c r="UGM25" s="565"/>
      <c r="UGO25" s="426"/>
      <c r="UGQ25" s="565"/>
      <c r="UGS25" s="426"/>
      <c r="UGU25" s="565"/>
      <c r="UGW25" s="426"/>
      <c r="UGY25" s="565"/>
      <c r="UHA25" s="426"/>
      <c r="UHC25" s="565"/>
      <c r="UHE25" s="426"/>
      <c r="UHG25" s="565"/>
      <c r="UHI25" s="426"/>
      <c r="UHK25" s="565"/>
      <c r="UHM25" s="426"/>
      <c r="UHO25" s="565"/>
      <c r="UHQ25" s="426"/>
      <c r="UHS25" s="565"/>
      <c r="UHU25" s="426"/>
      <c r="UHW25" s="565"/>
      <c r="UHY25" s="426"/>
      <c r="UIA25" s="565"/>
      <c r="UIC25" s="426"/>
      <c r="UIE25" s="565"/>
      <c r="UIG25" s="426"/>
      <c r="UII25" s="565"/>
      <c r="UIK25" s="426"/>
      <c r="UIM25" s="565"/>
      <c r="UIO25" s="426"/>
      <c r="UIQ25" s="565"/>
      <c r="UIS25" s="426"/>
      <c r="UIU25" s="565"/>
      <c r="UIW25" s="426"/>
      <c r="UIY25" s="565"/>
      <c r="UJA25" s="426"/>
      <c r="UJC25" s="565"/>
      <c r="UJE25" s="426"/>
      <c r="UJG25" s="565"/>
      <c r="UJI25" s="426"/>
      <c r="UJK25" s="565"/>
      <c r="UJM25" s="426"/>
      <c r="UJO25" s="565"/>
      <c r="UJQ25" s="426"/>
      <c r="UJS25" s="565"/>
      <c r="UJU25" s="426"/>
      <c r="UJW25" s="565"/>
      <c r="UJY25" s="426"/>
      <c r="UKA25" s="565"/>
      <c r="UKC25" s="426"/>
      <c r="UKE25" s="565"/>
      <c r="UKG25" s="426"/>
      <c r="UKI25" s="565"/>
      <c r="UKK25" s="426"/>
      <c r="UKM25" s="565"/>
      <c r="UKO25" s="426"/>
      <c r="UKQ25" s="565"/>
      <c r="UKS25" s="426"/>
      <c r="UKU25" s="565"/>
      <c r="UKW25" s="426"/>
      <c r="UKY25" s="565"/>
      <c r="ULA25" s="426"/>
      <c r="ULC25" s="565"/>
      <c r="ULE25" s="426"/>
      <c r="ULG25" s="565"/>
      <c r="ULI25" s="426"/>
      <c r="ULK25" s="565"/>
      <c r="ULM25" s="426"/>
      <c r="ULO25" s="565"/>
      <c r="ULQ25" s="426"/>
      <c r="ULS25" s="565"/>
      <c r="ULU25" s="426"/>
      <c r="ULW25" s="565"/>
      <c r="ULY25" s="426"/>
      <c r="UMA25" s="565"/>
      <c r="UMC25" s="426"/>
      <c r="UME25" s="565"/>
      <c r="UMG25" s="426"/>
      <c r="UMI25" s="565"/>
      <c r="UMK25" s="426"/>
      <c r="UMM25" s="565"/>
      <c r="UMO25" s="426"/>
      <c r="UMQ25" s="565"/>
      <c r="UMS25" s="426"/>
      <c r="UMU25" s="565"/>
      <c r="UMW25" s="426"/>
      <c r="UMY25" s="565"/>
      <c r="UNA25" s="426"/>
      <c r="UNC25" s="565"/>
      <c r="UNE25" s="426"/>
      <c r="UNG25" s="565"/>
      <c r="UNI25" s="426"/>
      <c r="UNK25" s="565"/>
      <c r="UNM25" s="426"/>
      <c r="UNO25" s="565"/>
      <c r="UNQ25" s="426"/>
      <c r="UNS25" s="565"/>
      <c r="UNU25" s="426"/>
      <c r="UNW25" s="565"/>
      <c r="UNY25" s="426"/>
      <c r="UOA25" s="565"/>
      <c r="UOC25" s="426"/>
      <c r="UOE25" s="565"/>
      <c r="UOG25" s="426"/>
      <c r="UOI25" s="565"/>
      <c r="UOK25" s="426"/>
      <c r="UOM25" s="565"/>
      <c r="UOO25" s="426"/>
      <c r="UOQ25" s="565"/>
      <c r="UOS25" s="426"/>
      <c r="UOU25" s="565"/>
      <c r="UOW25" s="426"/>
      <c r="UOY25" s="565"/>
      <c r="UPA25" s="426"/>
      <c r="UPC25" s="565"/>
      <c r="UPE25" s="426"/>
      <c r="UPG25" s="565"/>
      <c r="UPI25" s="426"/>
      <c r="UPK25" s="565"/>
      <c r="UPM25" s="426"/>
      <c r="UPO25" s="565"/>
      <c r="UPQ25" s="426"/>
      <c r="UPS25" s="565"/>
      <c r="UPU25" s="426"/>
      <c r="UPW25" s="565"/>
      <c r="UPY25" s="426"/>
      <c r="UQA25" s="565"/>
      <c r="UQC25" s="426"/>
      <c r="UQE25" s="565"/>
      <c r="UQG25" s="426"/>
      <c r="UQI25" s="565"/>
      <c r="UQK25" s="426"/>
      <c r="UQM25" s="565"/>
      <c r="UQO25" s="426"/>
      <c r="UQQ25" s="565"/>
      <c r="UQS25" s="426"/>
      <c r="UQU25" s="565"/>
      <c r="UQW25" s="426"/>
      <c r="UQY25" s="565"/>
      <c r="URA25" s="426"/>
      <c r="URC25" s="565"/>
      <c r="URE25" s="426"/>
      <c r="URG25" s="565"/>
      <c r="URI25" s="426"/>
      <c r="URK25" s="565"/>
      <c r="URM25" s="426"/>
      <c r="URO25" s="565"/>
      <c r="URQ25" s="426"/>
      <c r="URS25" s="565"/>
      <c r="URU25" s="426"/>
      <c r="URW25" s="565"/>
      <c r="URY25" s="426"/>
      <c r="USA25" s="565"/>
      <c r="USC25" s="426"/>
      <c r="USE25" s="565"/>
      <c r="USG25" s="426"/>
      <c r="USI25" s="565"/>
      <c r="USK25" s="426"/>
      <c r="USM25" s="565"/>
      <c r="USO25" s="426"/>
      <c r="USQ25" s="565"/>
      <c r="USS25" s="426"/>
      <c r="USU25" s="565"/>
      <c r="USW25" s="426"/>
      <c r="USY25" s="565"/>
      <c r="UTA25" s="426"/>
      <c r="UTC25" s="565"/>
      <c r="UTE25" s="426"/>
      <c r="UTG25" s="565"/>
      <c r="UTI25" s="426"/>
      <c r="UTK25" s="565"/>
      <c r="UTM25" s="426"/>
      <c r="UTO25" s="565"/>
      <c r="UTQ25" s="426"/>
      <c r="UTS25" s="565"/>
      <c r="UTU25" s="426"/>
      <c r="UTW25" s="565"/>
      <c r="UTY25" s="426"/>
      <c r="UUA25" s="565"/>
      <c r="UUC25" s="426"/>
      <c r="UUE25" s="565"/>
      <c r="UUG25" s="426"/>
      <c r="UUI25" s="565"/>
      <c r="UUK25" s="426"/>
      <c r="UUM25" s="565"/>
      <c r="UUO25" s="426"/>
      <c r="UUQ25" s="565"/>
      <c r="UUS25" s="426"/>
      <c r="UUU25" s="565"/>
      <c r="UUW25" s="426"/>
      <c r="UUY25" s="565"/>
      <c r="UVA25" s="426"/>
      <c r="UVC25" s="565"/>
      <c r="UVE25" s="426"/>
      <c r="UVG25" s="565"/>
      <c r="UVI25" s="426"/>
      <c r="UVK25" s="565"/>
      <c r="UVM25" s="426"/>
      <c r="UVO25" s="565"/>
      <c r="UVQ25" s="426"/>
      <c r="UVS25" s="565"/>
      <c r="UVU25" s="426"/>
      <c r="UVW25" s="565"/>
      <c r="UVY25" s="426"/>
      <c r="UWA25" s="565"/>
      <c r="UWC25" s="426"/>
      <c r="UWE25" s="565"/>
      <c r="UWG25" s="426"/>
      <c r="UWI25" s="565"/>
      <c r="UWK25" s="426"/>
      <c r="UWM25" s="565"/>
      <c r="UWO25" s="426"/>
      <c r="UWQ25" s="565"/>
      <c r="UWS25" s="426"/>
      <c r="UWU25" s="565"/>
      <c r="UWW25" s="426"/>
      <c r="UWY25" s="565"/>
      <c r="UXA25" s="426"/>
      <c r="UXC25" s="565"/>
      <c r="UXE25" s="426"/>
      <c r="UXG25" s="565"/>
      <c r="UXI25" s="426"/>
      <c r="UXK25" s="565"/>
      <c r="UXM25" s="426"/>
      <c r="UXO25" s="565"/>
      <c r="UXQ25" s="426"/>
      <c r="UXS25" s="565"/>
      <c r="UXU25" s="426"/>
      <c r="UXW25" s="565"/>
      <c r="UXY25" s="426"/>
      <c r="UYA25" s="565"/>
      <c r="UYC25" s="426"/>
      <c r="UYE25" s="565"/>
      <c r="UYG25" s="426"/>
      <c r="UYI25" s="565"/>
      <c r="UYK25" s="426"/>
      <c r="UYM25" s="565"/>
      <c r="UYO25" s="426"/>
      <c r="UYQ25" s="565"/>
      <c r="UYS25" s="426"/>
      <c r="UYU25" s="565"/>
      <c r="UYW25" s="426"/>
      <c r="UYY25" s="565"/>
      <c r="UZA25" s="426"/>
      <c r="UZC25" s="565"/>
      <c r="UZE25" s="426"/>
      <c r="UZG25" s="565"/>
      <c r="UZI25" s="426"/>
      <c r="UZK25" s="565"/>
      <c r="UZM25" s="426"/>
      <c r="UZO25" s="565"/>
      <c r="UZQ25" s="426"/>
      <c r="UZS25" s="565"/>
      <c r="UZU25" s="426"/>
      <c r="UZW25" s="565"/>
      <c r="UZY25" s="426"/>
      <c r="VAA25" s="565"/>
      <c r="VAC25" s="426"/>
      <c r="VAE25" s="565"/>
      <c r="VAG25" s="426"/>
      <c r="VAI25" s="565"/>
      <c r="VAK25" s="426"/>
      <c r="VAM25" s="565"/>
      <c r="VAO25" s="426"/>
      <c r="VAQ25" s="565"/>
      <c r="VAS25" s="426"/>
      <c r="VAU25" s="565"/>
      <c r="VAW25" s="426"/>
      <c r="VAY25" s="565"/>
      <c r="VBA25" s="426"/>
      <c r="VBC25" s="565"/>
      <c r="VBE25" s="426"/>
      <c r="VBG25" s="565"/>
      <c r="VBI25" s="426"/>
      <c r="VBK25" s="565"/>
      <c r="VBM25" s="426"/>
      <c r="VBO25" s="565"/>
      <c r="VBQ25" s="426"/>
      <c r="VBS25" s="565"/>
      <c r="VBU25" s="426"/>
      <c r="VBW25" s="565"/>
      <c r="VBY25" s="426"/>
      <c r="VCA25" s="565"/>
      <c r="VCC25" s="426"/>
      <c r="VCE25" s="565"/>
      <c r="VCG25" s="426"/>
      <c r="VCI25" s="565"/>
      <c r="VCK25" s="426"/>
      <c r="VCM25" s="565"/>
      <c r="VCO25" s="426"/>
      <c r="VCQ25" s="565"/>
      <c r="VCS25" s="426"/>
      <c r="VCU25" s="565"/>
      <c r="VCW25" s="426"/>
      <c r="VCY25" s="565"/>
      <c r="VDA25" s="426"/>
      <c r="VDC25" s="565"/>
      <c r="VDE25" s="426"/>
      <c r="VDG25" s="565"/>
      <c r="VDI25" s="426"/>
      <c r="VDK25" s="565"/>
      <c r="VDM25" s="426"/>
      <c r="VDO25" s="565"/>
      <c r="VDQ25" s="426"/>
      <c r="VDS25" s="565"/>
      <c r="VDU25" s="426"/>
      <c r="VDW25" s="565"/>
      <c r="VDY25" s="426"/>
      <c r="VEA25" s="565"/>
      <c r="VEC25" s="426"/>
      <c r="VEE25" s="565"/>
      <c r="VEG25" s="426"/>
      <c r="VEI25" s="565"/>
      <c r="VEK25" s="426"/>
      <c r="VEM25" s="565"/>
      <c r="VEO25" s="426"/>
      <c r="VEQ25" s="565"/>
      <c r="VES25" s="426"/>
      <c r="VEU25" s="565"/>
      <c r="VEW25" s="426"/>
      <c r="VEY25" s="565"/>
      <c r="VFA25" s="426"/>
      <c r="VFC25" s="565"/>
      <c r="VFE25" s="426"/>
      <c r="VFG25" s="565"/>
      <c r="VFI25" s="426"/>
      <c r="VFK25" s="565"/>
      <c r="VFM25" s="426"/>
      <c r="VFO25" s="565"/>
      <c r="VFQ25" s="426"/>
      <c r="VFS25" s="565"/>
      <c r="VFU25" s="426"/>
      <c r="VFW25" s="565"/>
      <c r="VFY25" s="426"/>
      <c r="VGA25" s="565"/>
      <c r="VGC25" s="426"/>
      <c r="VGE25" s="565"/>
      <c r="VGG25" s="426"/>
      <c r="VGI25" s="565"/>
      <c r="VGK25" s="426"/>
      <c r="VGM25" s="565"/>
      <c r="VGO25" s="426"/>
      <c r="VGQ25" s="565"/>
      <c r="VGS25" s="426"/>
      <c r="VGU25" s="565"/>
      <c r="VGW25" s="426"/>
      <c r="VGY25" s="565"/>
      <c r="VHA25" s="426"/>
      <c r="VHC25" s="565"/>
      <c r="VHE25" s="426"/>
      <c r="VHG25" s="565"/>
      <c r="VHI25" s="426"/>
      <c r="VHK25" s="565"/>
      <c r="VHM25" s="426"/>
      <c r="VHO25" s="565"/>
      <c r="VHQ25" s="426"/>
      <c r="VHS25" s="565"/>
      <c r="VHU25" s="426"/>
      <c r="VHW25" s="565"/>
      <c r="VHY25" s="426"/>
      <c r="VIA25" s="565"/>
      <c r="VIC25" s="426"/>
      <c r="VIE25" s="565"/>
      <c r="VIG25" s="426"/>
      <c r="VII25" s="565"/>
      <c r="VIK25" s="426"/>
      <c r="VIM25" s="565"/>
      <c r="VIO25" s="426"/>
      <c r="VIQ25" s="565"/>
      <c r="VIS25" s="426"/>
      <c r="VIU25" s="565"/>
      <c r="VIW25" s="426"/>
      <c r="VIY25" s="565"/>
      <c r="VJA25" s="426"/>
      <c r="VJC25" s="565"/>
      <c r="VJE25" s="426"/>
      <c r="VJG25" s="565"/>
      <c r="VJI25" s="426"/>
      <c r="VJK25" s="565"/>
      <c r="VJM25" s="426"/>
      <c r="VJO25" s="565"/>
      <c r="VJQ25" s="426"/>
      <c r="VJS25" s="565"/>
      <c r="VJU25" s="426"/>
      <c r="VJW25" s="565"/>
      <c r="VJY25" s="426"/>
      <c r="VKA25" s="565"/>
      <c r="VKC25" s="426"/>
      <c r="VKE25" s="565"/>
      <c r="VKG25" s="426"/>
      <c r="VKI25" s="565"/>
      <c r="VKK25" s="426"/>
      <c r="VKM25" s="565"/>
      <c r="VKO25" s="426"/>
      <c r="VKQ25" s="565"/>
      <c r="VKS25" s="426"/>
      <c r="VKU25" s="565"/>
      <c r="VKW25" s="426"/>
      <c r="VKY25" s="565"/>
      <c r="VLA25" s="426"/>
      <c r="VLC25" s="565"/>
      <c r="VLE25" s="426"/>
      <c r="VLG25" s="565"/>
      <c r="VLI25" s="426"/>
      <c r="VLK25" s="565"/>
      <c r="VLM25" s="426"/>
      <c r="VLO25" s="565"/>
      <c r="VLQ25" s="426"/>
      <c r="VLS25" s="565"/>
      <c r="VLU25" s="426"/>
      <c r="VLW25" s="565"/>
      <c r="VLY25" s="426"/>
      <c r="VMA25" s="565"/>
      <c r="VMC25" s="426"/>
      <c r="VME25" s="565"/>
      <c r="VMG25" s="426"/>
      <c r="VMI25" s="565"/>
      <c r="VMK25" s="426"/>
      <c r="VMM25" s="565"/>
      <c r="VMO25" s="426"/>
      <c r="VMQ25" s="565"/>
      <c r="VMS25" s="426"/>
      <c r="VMU25" s="565"/>
      <c r="VMW25" s="426"/>
      <c r="VMY25" s="565"/>
      <c r="VNA25" s="426"/>
      <c r="VNC25" s="565"/>
      <c r="VNE25" s="426"/>
      <c r="VNG25" s="565"/>
      <c r="VNI25" s="426"/>
      <c r="VNK25" s="565"/>
      <c r="VNM25" s="426"/>
      <c r="VNO25" s="565"/>
      <c r="VNQ25" s="426"/>
      <c r="VNS25" s="565"/>
      <c r="VNU25" s="426"/>
      <c r="VNW25" s="565"/>
      <c r="VNY25" s="426"/>
      <c r="VOA25" s="565"/>
      <c r="VOC25" s="426"/>
      <c r="VOE25" s="565"/>
      <c r="VOG25" s="426"/>
      <c r="VOI25" s="565"/>
      <c r="VOK25" s="426"/>
      <c r="VOM25" s="565"/>
      <c r="VOO25" s="426"/>
      <c r="VOQ25" s="565"/>
      <c r="VOS25" s="426"/>
      <c r="VOU25" s="565"/>
      <c r="VOW25" s="426"/>
      <c r="VOY25" s="565"/>
      <c r="VPA25" s="426"/>
      <c r="VPC25" s="565"/>
      <c r="VPE25" s="426"/>
      <c r="VPG25" s="565"/>
      <c r="VPI25" s="426"/>
      <c r="VPK25" s="565"/>
      <c r="VPM25" s="426"/>
      <c r="VPO25" s="565"/>
      <c r="VPQ25" s="426"/>
      <c r="VPS25" s="565"/>
      <c r="VPU25" s="426"/>
      <c r="VPW25" s="565"/>
      <c r="VPY25" s="426"/>
      <c r="VQA25" s="565"/>
      <c r="VQC25" s="426"/>
      <c r="VQE25" s="565"/>
      <c r="VQG25" s="426"/>
      <c r="VQI25" s="565"/>
      <c r="VQK25" s="426"/>
      <c r="VQM25" s="565"/>
      <c r="VQO25" s="426"/>
      <c r="VQQ25" s="565"/>
      <c r="VQS25" s="426"/>
      <c r="VQU25" s="565"/>
      <c r="VQW25" s="426"/>
      <c r="VQY25" s="565"/>
      <c r="VRA25" s="426"/>
      <c r="VRC25" s="565"/>
      <c r="VRE25" s="426"/>
      <c r="VRG25" s="565"/>
      <c r="VRI25" s="426"/>
      <c r="VRK25" s="565"/>
      <c r="VRM25" s="426"/>
      <c r="VRO25" s="565"/>
      <c r="VRQ25" s="426"/>
      <c r="VRS25" s="565"/>
      <c r="VRU25" s="426"/>
      <c r="VRW25" s="565"/>
      <c r="VRY25" s="426"/>
      <c r="VSA25" s="565"/>
      <c r="VSC25" s="426"/>
      <c r="VSE25" s="565"/>
      <c r="VSG25" s="426"/>
      <c r="VSI25" s="565"/>
      <c r="VSK25" s="426"/>
      <c r="VSM25" s="565"/>
      <c r="VSO25" s="426"/>
      <c r="VSQ25" s="565"/>
      <c r="VSS25" s="426"/>
      <c r="VSU25" s="565"/>
      <c r="VSW25" s="426"/>
      <c r="VSY25" s="565"/>
      <c r="VTA25" s="426"/>
      <c r="VTC25" s="565"/>
      <c r="VTE25" s="426"/>
      <c r="VTG25" s="565"/>
      <c r="VTI25" s="426"/>
      <c r="VTK25" s="565"/>
      <c r="VTM25" s="426"/>
      <c r="VTO25" s="565"/>
      <c r="VTQ25" s="426"/>
      <c r="VTS25" s="565"/>
      <c r="VTU25" s="426"/>
      <c r="VTW25" s="565"/>
      <c r="VTY25" s="426"/>
      <c r="VUA25" s="565"/>
      <c r="VUC25" s="426"/>
      <c r="VUE25" s="565"/>
      <c r="VUG25" s="426"/>
      <c r="VUI25" s="565"/>
      <c r="VUK25" s="426"/>
      <c r="VUM25" s="565"/>
      <c r="VUO25" s="426"/>
      <c r="VUQ25" s="565"/>
      <c r="VUS25" s="426"/>
      <c r="VUU25" s="565"/>
      <c r="VUW25" s="426"/>
      <c r="VUY25" s="565"/>
      <c r="VVA25" s="426"/>
      <c r="VVC25" s="565"/>
      <c r="VVE25" s="426"/>
      <c r="VVG25" s="565"/>
      <c r="VVI25" s="426"/>
      <c r="VVK25" s="565"/>
      <c r="VVM25" s="426"/>
      <c r="VVO25" s="565"/>
      <c r="VVQ25" s="426"/>
      <c r="VVS25" s="565"/>
      <c r="VVU25" s="426"/>
      <c r="VVW25" s="565"/>
      <c r="VVY25" s="426"/>
      <c r="VWA25" s="565"/>
      <c r="VWC25" s="426"/>
      <c r="VWE25" s="565"/>
      <c r="VWG25" s="426"/>
      <c r="VWI25" s="565"/>
      <c r="VWK25" s="426"/>
      <c r="VWM25" s="565"/>
      <c r="VWO25" s="426"/>
      <c r="VWQ25" s="565"/>
      <c r="VWS25" s="426"/>
      <c r="VWU25" s="565"/>
      <c r="VWW25" s="426"/>
      <c r="VWY25" s="565"/>
      <c r="VXA25" s="426"/>
      <c r="VXC25" s="565"/>
      <c r="VXE25" s="426"/>
      <c r="VXG25" s="565"/>
      <c r="VXI25" s="426"/>
      <c r="VXK25" s="565"/>
      <c r="VXM25" s="426"/>
      <c r="VXO25" s="565"/>
      <c r="VXQ25" s="426"/>
      <c r="VXS25" s="565"/>
      <c r="VXU25" s="426"/>
      <c r="VXW25" s="565"/>
      <c r="VXY25" s="426"/>
      <c r="VYA25" s="565"/>
      <c r="VYC25" s="426"/>
      <c r="VYE25" s="565"/>
      <c r="VYG25" s="426"/>
      <c r="VYI25" s="565"/>
      <c r="VYK25" s="426"/>
      <c r="VYM25" s="565"/>
      <c r="VYO25" s="426"/>
      <c r="VYQ25" s="565"/>
      <c r="VYS25" s="426"/>
      <c r="VYU25" s="565"/>
      <c r="VYW25" s="426"/>
      <c r="VYY25" s="565"/>
      <c r="VZA25" s="426"/>
      <c r="VZC25" s="565"/>
      <c r="VZE25" s="426"/>
      <c r="VZG25" s="565"/>
      <c r="VZI25" s="426"/>
      <c r="VZK25" s="565"/>
      <c r="VZM25" s="426"/>
      <c r="VZO25" s="565"/>
      <c r="VZQ25" s="426"/>
      <c r="VZS25" s="565"/>
      <c r="VZU25" s="426"/>
      <c r="VZW25" s="565"/>
      <c r="VZY25" s="426"/>
      <c r="WAA25" s="565"/>
      <c r="WAC25" s="426"/>
      <c r="WAE25" s="565"/>
      <c r="WAG25" s="426"/>
      <c r="WAI25" s="565"/>
      <c r="WAK25" s="426"/>
      <c r="WAM25" s="565"/>
      <c r="WAO25" s="426"/>
      <c r="WAQ25" s="565"/>
      <c r="WAS25" s="426"/>
      <c r="WAU25" s="565"/>
      <c r="WAW25" s="426"/>
      <c r="WAY25" s="565"/>
      <c r="WBA25" s="426"/>
      <c r="WBC25" s="565"/>
      <c r="WBE25" s="426"/>
      <c r="WBG25" s="565"/>
      <c r="WBI25" s="426"/>
      <c r="WBK25" s="565"/>
      <c r="WBM25" s="426"/>
      <c r="WBO25" s="565"/>
      <c r="WBQ25" s="426"/>
      <c r="WBS25" s="565"/>
      <c r="WBU25" s="426"/>
      <c r="WBW25" s="565"/>
      <c r="WBY25" s="426"/>
      <c r="WCA25" s="565"/>
      <c r="WCC25" s="426"/>
      <c r="WCE25" s="565"/>
      <c r="WCG25" s="426"/>
      <c r="WCI25" s="565"/>
      <c r="WCK25" s="426"/>
      <c r="WCM25" s="565"/>
      <c r="WCO25" s="426"/>
      <c r="WCQ25" s="565"/>
      <c r="WCS25" s="426"/>
      <c r="WCU25" s="565"/>
      <c r="WCW25" s="426"/>
      <c r="WCY25" s="565"/>
      <c r="WDA25" s="426"/>
      <c r="WDC25" s="565"/>
      <c r="WDE25" s="426"/>
      <c r="WDG25" s="565"/>
      <c r="WDI25" s="426"/>
      <c r="WDK25" s="565"/>
      <c r="WDM25" s="426"/>
      <c r="WDO25" s="565"/>
      <c r="WDQ25" s="426"/>
      <c r="WDS25" s="565"/>
      <c r="WDU25" s="426"/>
      <c r="WDW25" s="565"/>
      <c r="WDY25" s="426"/>
      <c r="WEA25" s="565"/>
      <c r="WEC25" s="426"/>
      <c r="WEE25" s="565"/>
      <c r="WEG25" s="426"/>
      <c r="WEI25" s="565"/>
      <c r="WEK25" s="426"/>
      <c r="WEM25" s="565"/>
      <c r="WEO25" s="426"/>
      <c r="WEQ25" s="565"/>
      <c r="WES25" s="426"/>
      <c r="WEU25" s="565"/>
      <c r="WEW25" s="426"/>
      <c r="WEY25" s="565"/>
      <c r="WFA25" s="426"/>
      <c r="WFC25" s="565"/>
      <c r="WFE25" s="426"/>
      <c r="WFG25" s="565"/>
      <c r="WFI25" s="426"/>
      <c r="WFK25" s="565"/>
      <c r="WFM25" s="426"/>
      <c r="WFO25" s="565"/>
      <c r="WFQ25" s="426"/>
      <c r="WFS25" s="565"/>
      <c r="WFU25" s="426"/>
      <c r="WFW25" s="565"/>
      <c r="WFY25" s="426"/>
      <c r="WGA25" s="565"/>
      <c r="WGC25" s="426"/>
      <c r="WGE25" s="565"/>
      <c r="WGG25" s="426"/>
      <c r="WGI25" s="565"/>
      <c r="WGK25" s="426"/>
      <c r="WGM25" s="565"/>
      <c r="WGO25" s="426"/>
      <c r="WGQ25" s="565"/>
      <c r="WGS25" s="426"/>
      <c r="WGU25" s="565"/>
      <c r="WGW25" s="426"/>
      <c r="WGY25" s="565"/>
      <c r="WHA25" s="426"/>
      <c r="WHC25" s="565"/>
      <c r="WHE25" s="426"/>
      <c r="WHG25" s="565"/>
      <c r="WHI25" s="426"/>
      <c r="WHK25" s="565"/>
      <c r="WHM25" s="426"/>
      <c r="WHO25" s="565"/>
      <c r="WHQ25" s="426"/>
      <c r="WHS25" s="565"/>
      <c r="WHU25" s="426"/>
      <c r="WHW25" s="565"/>
      <c r="WHY25" s="426"/>
      <c r="WIA25" s="565"/>
      <c r="WIC25" s="426"/>
      <c r="WIE25" s="565"/>
      <c r="WIG25" s="426"/>
      <c r="WII25" s="565"/>
      <c r="WIK25" s="426"/>
      <c r="WIM25" s="565"/>
      <c r="WIO25" s="426"/>
      <c r="WIQ25" s="565"/>
      <c r="WIS25" s="426"/>
      <c r="WIU25" s="565"/>
      <c r="WIW25" s="426"/>
      <c r="WIY25" s="565"/>
      <c r="WJA25" s="426"/>
      <c r="WJC25" s="565"/>
      <c r="WJE25" s="426"/>
      <c r="WJG25" s="565"/>
      <c r="WJI25" s="426"/>
      <c r="WJK25" s="565"/>
      <c r="WJM25" s="426"/>
      <c r="WJO25" s="565"/>
      <c r="WJQ25" s="426"/>
      <c r="WJS25" s="565"/>
      <c r="WJU25" s="426"/>
      <c r="WJW25" s="565"/>
      <c r="WJY25" s="426"/>
      <c r="WKA25" s="565"/>
      <c r="WKC25" s="426"/>
      <c r="WKE25" s="565"/>
      <c r="WKG25" s="426"/>
      <c r="WKI25" s="565"/>
      <c r="WKK25" s="426"/>
      <c r="WKM25" s="565"/>
      <c r="WKO25" s="426"/>
      <c r="WKQ25" s="565"/>
      <c r="WKS25" s="426"/>
      <c r="WKU25" s="565"/>
      <c r="WKW25" s="426"/>
      <c r="WKY25" s="565"/>
      <c r="WLA25" s="426"/>
      <c r="WLC25" s="565"/>
      <c r="WLE25" s="426"/>
      <c r="WLG25" s="565"/>
      <c r="WLI25" s="426"/>
      <c r="WLK25" s="565"/>
      <c r="WLM25" s="426"/>
      <c r="WLO25" s="565"/>
      <c r="WLQ25" s="426"/>
      <c r="WLS25" s="565"/>
      <c r="WLU25" s="426"/>
      <c r="WLW25" s="565"/>
      <c r="WLY25" s="426"/>
      <c r="WMA25" s="565"/>
      <c r="WMC25" s="426"/>
      <c r="WME25" s="565"/>
      <c r="WMG25" s="426"/>
      <c r="WMI25" s="565"/>
      <c r="WMK25" s="426"/>
      <c r="WMM25" s="565"/>
      <c r="WMO25" s="426"/>
      <c r="WMQ25" s="565"/>
      <c r="WMS25" s="426"/>
      <c r="WMU25" s="565"/>
      <c r="WMW25" s="426"/>
      <c r="WMY25" s="565"/>
      <c r="WNA25" s="426"/>
      <c r="WNC25" s="565"/>
      <c r="WNE25" s="426"/>
      <c r="WNG25" s="565"/>
      <c r="WNI25" s="426"/>
      <c r="WNK25" s="565"/>
      <c r="WNM25" s="426"/>
      <c r="WNO25" s="565"/>
      <c r="WNQ25" s="426"/>
      <c r="WNS25" s="565"/>
      <c r="WNU25" s="426"/>
      <c r="WNW25" s="565"/>
      <c r="WNY25" s="426"/>
      <c r="WOA25" s="565"/>
      <c r="WOC25" s="426"/>
      <c r="WOE25" s="565"/>
      <c r="WOG25" s="426"/>
      <c r="WOI25" s="565"/>
      <c r="WOK25" s="426"/>
      <c r="WOM25" s="565"/>
      <c r="WOO25" s="426"/>
      <c r="WOQ25" s="565"/>
      <c r="WOS25" s="426"/>
      <c r="WOU25" s="565"/>
      <c r="WOW25" s="426"/>
      <c r="WOY25" s="565"/>
      <c r="WPA25" s="426"/>
      <c r="WPC25" s="565"/>
      <c r="WPE25" s="426"/>
      <c r="WPG25" s="565"/>
      <c r="WPI25" s="426"/>
      <c r="WPK25" s="565"/>
      <c r="WPM25" s="426"/>
      <c r="WPO25" s="565"/>
      <c r="WPQ25" s="426"/>
      <c r="WPS25" s="565"/>
      <c r="WPU25" s="426"/>
      <c r="WPW25" s="565"/>
      <c r="WPY25" s="426"/>
      <c r="WQA25" s="565"/>
      <c r="WQC25" s="426"/>
      <c r="WQE25" s="565"/>
      <c r="WQG25" s="426"/>
      <c r="WQI25" s="565"/>
      <c r="WQK25" s="426"/>
      <c r="WQM25" s="565"/>
      <c r="WQO25" s="426"/>
      <c r="WQQ25" s="565"/>
      <c r="WQS25" s="426"/>
      <c r="WQU25" s="565"/>
      <c r="WQW25" s="426"/>
      <c r="WQY25" s="565"/>
      <c r="WRA25" s="426"/>
      <c r="WRC25" s="565"/>
      <c r="WRE25" s="426"/>
      <c r="WRG25" s="565"/>
      <c r="WRI25" s="426"/>
      <c r="WRK25" s="565"/>
      <c r="WRM25" s="426"/>
      <c r="WRO25" s="565"/>
      <c r="WRQ25" s="426"/>
      <c r="WRS25" s="565"/>
      <c r="WRU25" s="426"/>
      <c r="WRW25" s="565"/>
      <c r="WRY25" s="426"/>
      <c r="WSA25" s="565"/>
      <c r="WSC25" s="426"/>
      <c r="WSE25" s="565"/>
      <c r="WSG25" s="426"/>
      <c r="WSI25" s="565"/>
      <c r="WSK25" s="426"/>
      <c r="WSM25" s="565"/>
      <c r="WSO25" s="426"/>
      <c r="WSQ25" s="565"/>
      <c r="WSS25" s="426"/>
      <c r="WSU25" s="565"/>
      <c r="WSW25" s="426"/>
      <c r="WSY25" s="565"/>
      <c r="WTA25" s="426"/>
      <c r="WTC25" s="565"/>
      <c r="WTE25" s="426"/>
      <c r="WTG25" s="565"/>
      <c r="WTI25" s="426"/>
      <c r="WTK25" s="565"/>
      <c r="WTM25" s="426"/>
      <c r="WTO25" s="565"/>
      <c r="WTQ25" s="426"/>
      <c r="WTS25" s="565"/>
      <c r="WTU25" s="426"/>
      <c r="WTW25" s="565"/>
      <c r="WTY25" s="426"/>
      <c r="WUA25" s="565"/>
      <c r="WUC25" s="426"/>
      <c r="WUE25" s="565"/>
      <c r="WUG25" s="426"/>
      <c r="WUI25" s="565"/>
      <c r="WUK25" s="426"/>
      <c r="WUM25" s="565"/>
      <c r="WUO25" s="426"/>
      <c r="WUQ25" s="565"/>
      <c r="WUS25" s="426"/>
      <c r="WUU25" s="565"/>
      <c r="WUW25" s="426"/>
      <c r="WUY25" s="565"/>
      <c r="WVA25" s="426"/>
      <c r="WVC25" s="565"/>
      <c r="WVE25" s="426"/>
      <c r="WVG25" s="565"/>
      <c r="WVI25" s="426"/>
      <c r="WVK25" s="565"/>
      <c r="WVM25" s="426"/>
      <c r="WVO25" s="565"/>
      <c r="WVQ25" s="426"/>
      <c r="WVS25" s="565"/>
      <c r="WVU25" s="426"/>
      <c r="WVW25" s="565"/>
      <c r="WVY25" s="426"/>
      <c r="WWA25" s="565"/>
      <c r="WWC25" s="426"/>
      <c r="WWE25" s="565"/>
      <c r="WWG25" s="426"/>
      <c r="WWI25" s="565"/>
      <c r="WWK25" s="426"/>
      <c r="WWM25" s="565"/>
      <c r="WWO25" s="426"/>
      <c r="WWQ25" s="565"/>
      <c r="WWS25" s="426"/>
      <c r="WWU25" s="565"/>
      <c r="WWW25" s="426"/>
      <c r="WWY25" s="565"/>
      <c r="WXA25" s="426"/>
      <c r="WXC25" s="565"/>
      <c r="WXE25" s="426"/>
      <c r="WXG25" s="565"/>
      <c r="WXI25" s="426"/>
      <c r="WXK25" s="565"/>
      <c r="WXM25" s="426"/>
      <c r="WXO25" s="565"/>
      <c r="WXQ25" s="426"/>
      <c r="WXS25" s="565"/>
      <c r="WXU25" s="426"/>
      <c r="WXW25" s="565"/>
      <c r="WXY25" s="426"/>
      <c r="WYA25" s="565"/>
      <c r="WYC25" s="426"/>
      <c r="WYE25" s="565"/>
      <c r="WYG25" s="426"/>
      <c r="WYI25" s="565"/>
      <c r="WYK25" s="426"/>
      <c r="WYM25" s="565"/>
      <c r="WYO25" s="426"/>
      <c r="WYQ25" s="565"/>
      <c r="WYS25" s="426"/>
      <c r="WYU25" s="565"/>
      <c r="WYW25" s="426"/>
      <c r="WYY25" s="565"/>
      <c r="WZA25" s="426"/>
      <c r="WZC25" s="565"/>
      <c r="WZE25" s="426"/>
      <c r="WZG25" s="565"/>
      <c r="WZI25" s="426"/>
      <c r="WZK25" s="565"/>
      <c r="WZM25" s="426"/>
      <c r="WZO25" s="565"/>
      <c r="WZQ25" s="426"/>
      <c r="WZS25" s="565"/>
      <c r="WZU25" s="426"/>
      <c r="WZW25" s="565"/>
      <c r="WZY25" s="426"/>
      <c r="XAA25" s="565"/>
      <c r="XAC25" s="426"/>
      <c r="XAE25" s="565"/>
      <c r="XAG25" s="426"/>
      <c r="XAI25" s="565"/>
      <c r="XAK25" s="426"/>
      <c r="XAM25" s="565"/>
      <c r="XAO25" s="426"/>
      <c r="XAQ25" s="565"/>
      <c r="XAS25" s="426"/>
      <c r="XAU25" s="565"/>
      <c r="XAW25" s="426"/>
      <c r="XAY25" s="565"/>
      <c r="XBA25" s="426"/>
      <c r="XBC25" s="565"/>
      <c r="XBE25" s="426"/>
      <c r="XBG25" s="565"/>
      <c r="XBI25" s="426"/>
      <c r="XBK25" s="565"/>
      <c r="XBM25" s="426"/>
      <c r="XBO25" s="565"/>
      <c r="XBQ25" s="426"/>
      <c r="XBS25" s="565"/>
      <c r="XBU25" s="426"/>
      <c r="XBW25" s="565"/>
      <c r="XBY25" s="426"/>
      <c r="XCA25" s="565"/>
      <c r="XCC25" s="426"/>
      <c r="XCE25" s="565"/>
      <c r="XCG25" s="426"/>
      <c r="XCI25" s="565"/>
      <c r="XCK25" s="426"/>
      <c r="XCM25" s="565"/>
      <c r="XCO25" s="426"/>
      <c r="XCQ25" s="565"/>
      <c r="XCS25" s="426"/>
      <c r="XCU25" s="565"/>
      <c r="XCW25" s="426"/>
      <c r="XCY25" s="565"/>
      <c r="XDA25" s="426"/>
      <c r="XDC25" s="565"/>
      <c r="XDE25" s="426"/>
      <c r="XDG25" s="565"/>
      <c r="XDI25" s="426"/>
      <c r="XDK25" s="565"/>
      <c r="XDM25" s="426"/>
      <c r="XDO25" s="565"/>
      <c r="XDQ25" s="426"/>
      <c r="XDS25" s="565"/>
      <c r="XDU25" s="426"/>
      <c r="XDW25" s="565"/>
      <c r="XDY25" s="426"/>
      <c r="XEA25" s="565"/>
      <c r="XEC25" s="426"/>
      <c r="XEE25" s="565"/>
      <c r="XEG25" s="426"/>
      <c r="XEI25" s="565"/>
      <c r="XEK25" s="426"/>
      <c r="XEM25" s="565"/>
      <c r="XEO25" s="426"/>
      <c r="XEQ25" s="565"/>
      <c r="XES25" s="426"/>
      <c r="XEU25" s="565"/>
      <c r="XEW25" s="426"/>
      <c r="XEY25" s="565"/>
      <c r="XFA25" s="426"/>
      <c r="XFC25" s="565"/>
    </row>
    <row r="26" spans="1:1023 1025:2047 2049:3071 3073:4095 4097:5119 5121:6143 6145:7167 7169:8191 8193:9215 9217:10239 10241:11263 11265:12287 12289:13311 13313:14335 14337:15359 15361:16383" x14ac:dyDescent="0.3">
      <c r="A26" s="1009">
        <f t="shared" si="0"/>
        <v>18</v>
      </c>
      <c r="B26" s="1014" t="s">
        <v>2211</v>
      </c>
      <c r="C26" s="1014" t="s">
        <v>2212</v>
      </c>
      <c r="D26" s="1015">
        <v>10804.24</v>
      </c>
      <c r="E26" s="426"/>
      <c r="G26" s="565"/>
      <c r="I26" s="426"/>
      <c r="K26" s="565"/>
      <c r="M26" s="426"/>
      <c r="O26" s="565"/>
      <c r="Q26" s="426"/>
      <c r="S26" s="565"/>
      <c r="U26" s="426"/>
      <c r="W26" s="565"/>
      <c r="Y26" s="426"/>
      <c r="AA26" s="565"/>
      <c r="AC26" s="426"/>
      <c r="AE26" s="565"/>
      <c r="AG26" s="426"/>
      <c r="AI26" s="565"/>
      <c r="AK26" s="426"/>
      <c r="AM26" s="565"/>
      <c r="AO26" s="426"/>
      <c r="AQ26" s="565"/>
      <c r="AS26" s="426"/>
      <c r="AU26" s="565"/>
      <c r="AW26" s="426"/>
      <c r="AY26" s="565"/>
      <c r="BA26" s="426"/>
      <c r="BC26" s="565"/>
      <c r="BE26" s="426"/>
      <c r="BG26" s="565"/>
      <c r="BI26" s="426"/>
      <c r="BK26" s="565"/>
      <c r="BM26" s="426"/>
      <c r="BO26" s="565"/>
      <c r="BQ26" s="426"/>
      <c r="BS26" s="565"/>
      <c r="BU26" s="426"/>
      <c r="BW26" s="565"/>
      <c r="BY26" s="426"/>
      <c r="CA26" s="565"/>
      <c r="CC26" s="426"/>
      <c r="CE26" s="565"/>
      <c r="CG26" s="426"/>
      <c r="CI26" s="565"/>
      <c r="CK26" s="426"/>
      <c r="CM26" s="565"/>
      <c r="CO26" s="426"/>
      <c r="CQ26" s="565"/>
      <c r="CS26" s="426"/>
      <c r="CU26" s="565"/>
      <c r="CW26" s="426"/>
      <c r="CY26" s="565"/>
      <c r="DA26" s="426"/>
      <c r="DC26" s="565"/>
      <c r="DE26" s="426"/>
      <c r="DG26" s="565"/>
      <c r="DI26" s="426"/>
      <c r="DK26" s="565"/>
      <c r="DM26" s="426"/>
      <c r="DO26" s="565"/>
      <c r="DQ26" s="426"/>
      <c r="DS26" s="565"/>
      <c r="DU26" s="426"/>
      <c r="DW26" s="565"/>
      <c r="DY26" s="426"/>
      <c r="EA26" s="565"/>
      <c r="EC26" s="426"/>
      <c r="EE26" s="565"/>
      <c r="EG26" s="426"/>
      <c r="EI26" s="565"/>
      <c r="EK26" s="426"/>
      <c r="EM26" s="565"/>
      <c r="EO26" s="426"/>
      <c r="EQ26" s="565"/>
      <c r="ES26" s="426"/>
      <c r="EU26" s="565"/>
      <c r="EW26" s="426"/>
      <c r="EY26" s="565"/>
      <c r="FA26" s="426"/>
      <c r="FC26" s="565"/>
      <c r="FE26" s="426"/>
      <c r="FG26" s="565"/>
      <c r="FI26" s="426"/>
      <c r="FK26" s="565"/>
      <c r="FM26" s="426"/>
      <c r="FO26" s="565"/>
      <c r="FQ26" s="426"/>
      <c r="FS26" s="565"/>
      <c r="FU26" s="426"/>
      <c r="FW26" s="565"/>
      <c r="FY26" s="426"/>
      <c r="GA26" s="565"/>
      <c r="GC26" s="426"/>
      <c r="GE26" s="565"/>
      <c r="GG26" s="426"/>
      <c r="GI26" s="565"/>
      <c r="GK26" s="426"/>
      <c r="GM26" s="565"/>
      <c r="GO26" s="426"/>
      <c r="GQ26" s="565"/>
      <c r="GS26" s="426"/>
      <c r="GU26" s="565"/>
      <c r="GW26" s="426"/>
      <c r="GY26" s="565"/>
      <c r="HA26" s="426"/>
      <c r="HC26" s="565"/>
      <c r="HE26" s="426"/>
      <c r="HG26" s="565"/>
      <c r="HI26" s="426"/>
      <c r="HK26" s="565"/>
      <c r="HM26" s="426"/>
      <c r="HO26" s="565"/>
      <c r="HQ26" s="426"/>
      <c r="HS26" s="565"/>
      <c r="HU26" s="426"/>
      <c r="HW26" s="565"/>
      <c r="HY26" s="426"/>
      <c r="IA26" s="565"/>
      <c r="IC26" s="426"/>
      <c r="IE26" s="565"/>
      <c r="IG26" s="426"/>
      <c r="II26" s="565"/>
      <c r="IK26" s="426"/>
      <c r="IM26" s="565"/>
      <c r="IO26" s="426"/>
      <c r="IQ26" s="565"/>
      <c r="IS26" s="426"/>
      <c r="IU26" s="565"/>
      <c r="IW26" s="426"/>
      <c r="IY26" s="565"/>
      <c r="JA26" s="426"/>
      <c r="JC26" s="565"/>
      <c r="JE26" s="426"/>
      <c r="JG26" s="565"/>
      <c r="JI26" s="426"/>
      <c r="JK26" s="565"/>
      <c r="JM26" s="426"/>
      <c r="JO26" s="565"/>
      <c r="JQ26" s="426"/>
      <c r="JS26" s="565"/>
      <c r="JU26" s="426"/>
      <c r="JW26" s="565"/>
      <c r="JY26" s="426"/>
      <c r="KA26" s="565"/>
      <c r="KC26" s="426"/>
      <c r="KE26" s="565"/>
      <c r="KG26" s="426"/>
      <c r="KI26" s="565"/>
      <c r="KK26" s="426"/>
      <c r="KM26" s="565"/>
      <c r="KO26" s="426"/>
      <c r="KQ26" s="565"/>
      <c r="KS26" s="426"/>
      <c r="KU26" s="565"/>
      <c r="KW26" s="426"/>
      <c r="KY26" s="565"/>
      <c r="LA26" s="426"/>
      <c r="LC26" s="565"/>
      <c r="LE26" s="426"/>
      <c r="LG26" s="565"/>
      <c r="LI26" s="426"/>
      <c r="LK26" s="565"/>
      <c r="LM26" s="426"/>
      <c r="LO26" s="565"/>
      <c r="LQ26" s="426"/>
      <c r="LS26" s="565"/>
      <c r="LU26" s="426"/>
      <c r="LW26" s="565"/>
      <c r="LY26" s="426"/>
      <c r="MA26" s="565"/>
      <c r="MC26" s="426"/>
      <c r="ME26" s="565"/>
      <c r="MG26" s="426"/>
      <c r="MI26" s="565"/>
      <c r="MK26" s="426"/>
      <c r="MM26" s="565"/>
      <c r="MO26" s="426"/>
      <c r="MQ26" s="565"/>
      <c r="MS26" s="426"/>
      <c r="MU26" s="565"/>
      <c r="MW26" s="426"/>
      <c r="MY26" s="565"/>
      <c r="NA26" s="426"/>
      <c r="NC26" s="565"/>
      <c r="NE26" s="426"/>
      <c r="NG26" s="565"/>
      <c r="NI26" s="426"/>
      <c r="NK26" s="565"/>
      <c r="NM26" s="426"/>
      <c r="NO26" s="565"/>
      <c r="NQ26" s="426"/>
      <c r="NS26" s="565"/>
      <c r="NU26" s="426"/>
      <c r="NW26" s="565"/>
      <c r="NY26" s="426"/>
      <c r="OA26" s="565"/>
      <c r="OC26" s="426"/>
      <c r="OE26" s="565"/>
      <c r="OG26" s="426"/>
      <c r="OI26" s="565"/>
      <c r="OK26" s="426"/>
      <c r="OM26" s="565"/>
      <c r="OO26" s="426"/>
      <c r="OQ26" s="565"/>
      <c r="OS26" s="426"/>
      <c r="OU26" s="565"/>
      <c r="OW26" s="426"/>
      <c r="OY26" s="565"/>
      <c r="PA26" s="426"/>
      <c r="PC26" s="565"/>
      <c r="PE26" s="426"/>
      <c r="PG26" s="565"/>
      <c r="PI26" s="426"/>
      <c r="PK26" s="565"/>
      <c r="PM26" s="426"/>
      <c r="PO26" s="565"/>
      <c r="PQ26" s="426"/>
      <c r="PS26" s="565"/>
      <c r="PU26" s="426"/>
      <c r="PW26" s="565"/>
      <c r="PY26" s="426"/>
      <c r="QA26" s="565"/>
      <c r="QC26" s="426"/>
      <c r="QE26" s="565"/>
      <c r="QG26" s="426"/>
      <c r="QI26" s="565"/>
      <c r="QK26" s="426"/>
      <c r="QM26" s="565"/>
      <c r="QO26" s="426"/>
      <c r="QQ26" s="565"/>
      <c r="QS26" s="426"/>
      <c r="QU26" s="565"/>
      <c r="QW26" s="426"/>
      <c r="QY26" s="565"/>
      <c r="RA26" s="426"/>
      <c r="RC26" s="565"/>
      <c r="RE26" s="426"/>
      <c r="RG26" s="565"/>
      <c r="RI26" s="426"/>
      <c r="RK26" s="565"/>
      <c r="RM26" s="426"/>
      <c r="RO26" s="565"/>
      <c r="RQ26" s="426"/>
      <c r="RS26" s="565"/>
      <c r="RU26" s="426"/>
      <c r="RW26" s="565"/>
      <c r="RY26" s="426"/>
      <c r="SA26" s="565"/>
      <c r="SC26" s="426"/>
      <c r="SE26" s="565"/>
      <c r="SG26" s="426"/>
      <c r="SI26" s="565"/>
      <c r="SK26" s="426"/>
      <c r="SM26" s="565"/>
      <c r="SO26" s="426"/>
      <c r="SQ26" s="565"/>
      <c r="SS26" s="426"/>
      <c r="SU26" s="565"/>
      <c r="SW26" s="426"/>
      <c r="SY26" s="565"/>
      <c r="TA26" s="426"/>
      <c r="TC26" s="565"/>
      <c r="TE26" s="426"/>
      <c r="TG26" s="565"/>
      <c r="TI26" s="426"/>
      <c r="TK26" s="565"/>
      <c r="TM26" s="426"/>
      <c r="TO26" s="565"/>
      <c r="TQ26" s="426"/>
      <c r="TS26" s="565"/>
      <c r="TU26" s="426"/>
      <c r="TW26" s="565"/>
      <c r="TY26" s="426"/>
      <c r="UA26" s="565"/>
      <c r="UC26" s="426"/>
      <c r="UE26" s="565"/>
      <c r="UG26" s="426"/>
      <c r="UI26" s="565"/>
      <c r="UK26" s="426"/>
      <c r="UM26" s="565"/>
      <c r="UO26" s="426"/>
      <c r="UQ26" s="565"/>
      <c r="US26" s="426"/>
      <c r="UU26" s="565"/>
      <c r="UW26" s="426"/>
      <c r="UY26" s="565"/>
      <c r="VA26" s="426"/>
      <c r="VC26" s="565"/>
      <c r="VE26" s="426"/>
      <c r="VG26" s="565"/>
      <c r="VI26" s="426"/>
      <c r="VK26" s="565"/>
      <c r="VM26" s="426"/>
      <c r="VO26" s="565"/>
      <c r="VQ26" s="426"/>
      <c r="VS26" s="565"/>
      <c r="VU26" s="426"/>
      <c r="VW26" s="565"/>
      <c r="VY26" s="426"/>
      <c r="WA26" s="565"/>
      <c r="WC26" s="426"/>
      <c r="WE26" s="565"/>
      <c r="WG26" s="426"/>
      <c r="WI26" s="565"/>
      <c r="WK26" s="426"/>
      <c r="WM26" s="565"/>
      <c r="WO26" s="426"/>
      <c r="WQ26" s="565"/>
      <c r="WS26" s="426"/>
      <c r="WU26" s="565"/>
      <c r="WW26" s="426"/>
      <c r="WY26" s="565"/>
      <c r="XA26" s="426"/>
      <c r="XC26" s="565"/>
      <c r="XE26" s="426"/>
      <c r="XG26" s="565"/>
      <c r="XI26" s="426"/>
      <c r="XK26" s="565"/>
      <c r="XM26" s="426"/>
      <c r="XO26" s="565"/>
      <c r="XQ26" s="426"/>
      <c r="XS26" s="565"/>
      <c r="XU26" s="426"/>
      <c r="XW26" s="565"/>
      <c r="XY26" s="426"/>
      <c r="YA26" s="565"/>
      <c r="YC26" s="426"/>
      <c r="YE26" s="565"/>
      <c r="YG26" s="426"/>
      <c r="YI26" s="565"/>
      <c r="YK26" s="426"/>
      <c r="YM26" s="565"/>
      <c r="YO26" s="426"/>
      <c r="YQ26" s="565"/>
      <c r="YS26" s="426"/>
      <c r="YU26" s="565"/>
      <c r="YW26" s="426"/>
      <c r="YY26" s="565"/>
      <c r="ZA26" s="426"/>
      <c r="ZC26" s="565"/>
      <c r="ZE26" s="426"/>
      <c r="ZG26" s="565"/>
      <c r="ZI26" s="426"/>
      <c r="ZK26" s="565"/>
      <c r="ZM26" s="426"/>
      <c r="ZO26" s="565"/>
      <c r="ZQ26" s="426"/>
      <c r="ZS26" s="565"/>
      <c r="ZU26" s="426"/>
      <c r="ZW26" s="565"/>
      <c r="ZY26" s="426"/>
      <c r="AAA26" s="565"/>
      <c r="AAC26" s="426"/>
      <c r="AAE26" s="565"/>
      <c r="AAG26" s="426"/>
      <c r="AAI26" s="565"/>
      <c r="AAK26" s="426"/>
      <c r="AAM26" s="565"/>
      <c r="AAO26" s="426"/>
      <c r="AAQ26" s="565"/>
      <c r="AAS26" s="426"/>
      <c r="AAU26" s="565"/>
      <c r="AAW26" s="426"/>
      <c r="AAY26" s="565"/>
      <c r="ABA26" s="426"/>
      <c r="ABC26" s="565"/>
      <c r="ABE26" s="426"/>
      <c r="ABG26" s="565"/>
      <c r="ABI26" s="426"/>
      <c r="ABK26" s="565"/>
      <c r="ABM26" s="426"/>
      <c r="ABO26" s="565"/>
      <c r="ABQ26" s="426"/>
      <c r="ABS26" s="565"/>
      <c r="ABU26" s="426"/>
      <c r="ABW26" s="565"/>
      <c r="ABY26" s="426"/>
      <c r="ACA26" s="565"/>
      <c r="ACC26" s="426"/>
      <c r="ACE26" s="565"/>
      <c r="ACG26" s="426"/>
      <c r="ACI26" s="565"/>
      <c r="ACK26" s="426"/>
      <c r="ACM26" s="565"/>
      <c r="ACO26" s="426"/>
      <c r="ACQ26" s="565"/>
      <c r="ACS26" s="426"/>
      <c r="ACU26" s="565"/>
      <c r="ACW26" s="426"/>
      <c r="ACY26" s="565"/>
      <c r="ADA26" s="426"/>
      <c r="ADC26" s="565"/>
      <c r="ADE26" s="426"/>
      <c r="ADG26" s="565"/>
      <c r="ADI26" s="426"/>
      <c r="ADK26" s="565"/>
      <c r="ADM26" s="426"/>
      <c r="ADO26" s="565"/>
      <c r="ADQ26" s="426"/>
      <c r="ADS26" s="565"/>
      <c r="ADU26" s="426"/>
      <c r="ADW26" s="565"/>
      <c r="ADY26" s="426"/>
      <c r="AEA26" s="565"/>
      <c r="AEC26" s="426"/>
      <c r="AEE26" s="565"/>
      <c r="AEG26" s="426"/>
      <c r="AEI26" s="565"/>
      <c r="AEK26" s="426"/>
      <c r="AEM26" s="565"/>
      <c r="AEO26" s="426"/>
      <c r="AEQ26" s="565"/>
      <c r="AES26" s="426"/>
      <c r="AEU26" s="565"/>
      <c r="AEW26" s="426"/>
      <c r="AEY26" s="565"/>
      <c r="AFA26" s="426"/>
      <c r="AFC26" s="565"/>
      <c r="AFE26" s="426"/>
      <c r="AFG26" s="565"/>
      <c r="AFI26" s="426"/>
      <c r="AFK26" s="565"/>
      <c r="AFM26" s="426"/>
      <c r="AFO26" s="565"/>
      <c r="AFQ26" s="426"/>
      <c r="AFS26" s="565"/>
      <c r="AFU26" s="426"/>
      <c r="AFW26" s="565"/>
      <c r="AFY26" s="426"/>
      <c r="AGA26" s="565"/>
      <c r="AGC26" s="426"/>
      <c r="AGE26" s="565"/>
      <c r="AGG26" s="426"/>
      <c r="AGI26" s="565"/>
      <c r="AGK26" s="426"/>
      <c r="AGM26" s="565"/>
      <c r="AGO26" s="426"/>
      <c r="AGQ26" s="565"/>
      <c r="AGS26" s="426"/>
      <c r="AGU26" s="565"/>
      <c r="AGW26" s="426"/>
      <c r="AGY26" s="565"/>
      <c r="AHA26" s="426"/>
      <c r="AHC26" s="565"/>
      <c r="AHE26" s="426"/>
      <c r="AHG26" s="565"/>
      <c r="AHI26" s="426"/>
      <c r="AHK26" s="565"/>
      <c r="AHM26" s="426"/>
      <c r="AHO26" s="565"/>
      <c r="AHQ26" s="426"/>
      <c r="AHS26" s="565"/>
      <c r="AHU26" s="426"/>
      <c r="AHW26" s="565"/>
      <c r="AHY26" s="426"/>
      <c r="AIA26" s="565"/>
      <c r="AIC26" s="426"/>
      <c r="AIE26" s="565"/>
      <c r="AIG26" s="426"/>
      <c r="AII26" s="565"/>
      <c r="AIK26" s="426"/>
      <c r="AIM26" s="565"/>
      <c r="AIO26" s="426"/>
      <c r="AIQ26" s="565"/>
      <c r="AIS26" s="426"/>
      <c r="AIU26" s="565"/>
      <c r="AIW26" s="426"/>
      <c r="AIY26" s="565"/>
      <c r="AJA26" s="426"/>
      <c r="AJC26" s="565"/>
      <c r="AJE26" s="426"/>
      <c r="AJG26" s="565"/>
      <c r="AJI26" s="426"/>
      <c r="AJK26" s="565"/>
      <c r="AJM26" s="426"/>
      <c r="AJO26" s="565"/>
      <c r="AJQ26" s="426"/>
      <c r="AJS26" s="565"/>
      <c r="AJU26" s="426"/>
      <c r="AJW26" s="565"/>
      <c r="AJY26" s="426"/>
      <c r="AKA26" s="565"/>
      <c r="AKC26" s="426"/>
      <c r="AKE26" s="565"/>
      <c r="AKG26" s="426"/>
      <c r="AKI26" s="565"/>
      <c r="AKK26" s="426"/>
      <c r="AKM26" s="565"/>
      <c r="AKO26" s="426"/>
      <c r="AKQ26" s="565"/>
      <c r="AKS26" s="426"/>
      <c r="AKU26" s="565"/>
      <c r="AKW26" s="426"/>
      <c r="AKY26" s="565"/>
      <c r="ALA26" s="426"/>
      <c r="ALC26" s="565"/>
      <c r="ALE26" s="426"/>
      <c r="ALG26" s="565"/>
      <c r="ALI26" s="426"/>
      <c r="ALK26" s="565"/>
      <c r="ALM26" s="426"/>
      <c r="ALO26" s="565"/>
      <c r="ALQ26" s="426"/>
      <c r="ALS26" s="565"/>
      <c r="ALU26" s="426"/>
      <c r="ALW26" s="565"/>
      <c r="ALY26" s="426"/>
      <c r="AMA26" s="565"/>
      <c r="AMC26" s="426"/>
      <c r="AME26" s="565"/>
      <c r="AMG26" s="426"/>
      <c r="AMI26" s="565"/>
      <c r="AMK26" s="426"/>
      <c r="AMM26" s="565"/>
      <c r="AMO26" s="426"/>
      <c r="AMQ26" s="565"/>
      <c r="AMS26" s="426"/>
      <c r="AMU26" s="565"/>
      <c r="AMW26" s="426"/>
      <c r="AMY26" s="565"/>
      <c r="ANA26" s="426"/>
      <c r="ANC26" s="565"/>
      <c r="ANE26" s="426"/>
      <c r="ANG26" s="565"/>
      <c r="ANI26" s="426"/>
      <c r="ANK26" s="565"/>
      <c r="ANM26" s="426"/>
      <c r="ANO26" s="565"/>
      <c r="ANQ26" s="426"/>
      <c r="ANS26" s="565"/>
      <c r="ANU26" s="426"/>
      <c r="ANW26" s="565"/>
      <c r="ANY26" s="426"/>
      <c r="AOA26" s="565"/>
      <c r="AOC26" s="426"/>
      <c r="AOE26" s="565"/>
      <c r="AOG26" s="426"/>
      <c r="AOI26" s="565"/>
      <c r="AOK26" s="426"/>
      <c r="AOM26" s="565"/>
      <c r="AOO26" s="426"/>
      <c r="AOQ26" s="565"/>
      <c r="AOS26" s="426"/>
      <c r="AOU26" s="565"/>
      <c r="AOW26" s="426"/>
      <c r="AOY26" s="565"/>
      <c r="APA26" s="426"/>
      <c r="APC26" s="565"/>
      <c r="APE26" s="426"/>
      <c r="APG26" s="565"/>
      <c r="API26" s="426"/>
      <c r="APK26" s="565"/>
      <c r="APM26" s="426"/>
      <c r="APO26" s="565"/>
      <c r="APQ26" s="426"/>
      <c r="APS26" s="565"/>
      <c r="APU26" s="426"/>
      <c r="APW26" s="565"/>
      <c r="APY26" s="426"/>
      <c r="AQA26" s="565"/>
      <c r="AQC26" s="426"/>
      <c r="AQE26" s="565"/>
      <c r="AQG26" s="426"/>
      <c r="AQI26" s="565"/>
      <c r="AQK26" s="426"/>
      <c r="AQM26" s="565"/>
      <c r="AQO26" s="426"/>
      <c r="AQQ26" s="565"/>
      <c r="AQS26" s="426"/>
      <c r="AQU26" s="565"/>
      <c r="AQW26" s="426"/>
      <c r="AQY26" s="565"/>
      <c r="ARA26" s="426"/>
      <c r="ARC26" s="565"/>
      <c r="ARE26" s="426"/>
      <c r="ARG26" s="565"/>
      <c r="ARI26" s="426"/>
      <c r="ARK26" s="565"/>
      <c r="ARM26" s="426"/>
      <c r="ARO26" s="565"/>
      <c r="ARQ26" s="426"/>
      <c r="ARS26" s="565"/>
      <c r="ARU26" s="426"/>
      <c r="ARW26" s="565"/>
      <c r="ARY26" s="426"/>
      <c r="ASA26" s="565"/>
      <c r="ASC26" s="426"/>
      <c r="ASE26" s="565"/>
      <c r="ASG26" s="426"/>
      <c r="ASI26" s="565"/>
      <c r="ASK26" s="426"/>
      <c r="ASM26" s="565"/>
      <c r="ASO26" s="426"/>
      <c r="ASQ26" s="565"/>
      <c r="ASS26" s="426"/>
      <c r="ASU26" s="565"/>
      <c r="ASW26" s="426"/>
      <c r="ASY26" s="565"/>
      <c r="ATA26" s="426"/>
      <c r="ATC26" s="565"/>
      <c r="ATE26" s="426"/>
      <c r="ATG26" s="565"/>
      <c r="ATI26" s="426"/>
      <c r="ATK26" s="565"/>
      <c r="ATM26" s="426"/>
      <c r="ATO26" s="565"/>
      <c r="ATQ26" s="426"/>
      <c r="ATS26" s="565"/>
      <c r="ATU26" s="426"/>
      <c r="ATW26" s="565"/>
      <c r="ATY26" s="426"/>
      <c r="AUA26" s="565"/>
      <c r="AUC26" s="426"/>
      <c r="AUE26" s="565"/>
      <c r="AUG26" s="426"/>
      <c r="AUI26" s="565"/>
      <c r="AUK26" s="426"/>
      <c r="AUM26" s="565"/>
      <c r="AUO26" s="426"/>
      <c r="AUQ26" s="565"/>
      <c r="AUS26" s="426"/>
      <c r="AUU26" s="565"/>
      <c r="AUW26" s="426"/>
      <c r="AUY26" s="565"/>
      <c r="AVA26" s="426"/>
      <c r="AVC26" s="565"/>
      <c r="AVE26" s="426"/>
      <c r="AVG26" s="565"/>
      <c r="AVI26" s="426"/>
      <c r="AVK26" s="565"/>
      <c r="AVM26" s="426"/>
      <c r="AVO26" s="565"/>
      <c r="AVQ26" s="426"/>
      <c r="AVS26" s="565"/>
      <c r="AVU26" s="426"/>
      <c r="AVW26" s="565"/>
      <c r="AVY26" s="426"/>
      <c r="AWA26" s="565"/>
      <c r="AWC26" s="426"/>
      <c r="AWE26" s="565"/>
      <c r="AWG26" s="426"/>
      <c r="AWI26" s="565"/>
      <c r="AWK26" s="426"/>
      <c r="AWM26" s="565"/>
      <c r="AWO26" s="426"/>
      <c r="AWQ26" s="565"/>
      <c r="AWS26" s="426"/>
      <c r="AWU26" s="565"/>
      <c r="AWW26" s="426"/>
      <c r="AWY26" s="565"/>
      <c r="AXA26" s="426"/>
      <c r="AXC26" s="565"/>
      <c r="AXE26" s="426"/>
      <c r="AXG26" s="565"/>
      <c r="AXI26" s="426"/>
      <c r="AXK26" s="565"/>
      <c r="AXM26" s="426"/>
      <c r="AXO26" s="565"/>
      <c r="AXQ26" s="426"/>
      <c r="AXS26" s="565"/>
      <c r="AXU26" s="426"/>
      <c r="AXW26" s="565"/>
      <c r="AXY26" s="426"/>
      <c r="AYA26" s="565"/>
      <c r="AYC26" s="426"/>
      <c r="AYE26" s="565"/>
      <c r="AYG26" s="426"/>
      <c r="AYI26" s="565"/>
      <c r="AYK26" s="426"/>
      <c r="AYM26" s="565"/>
      <c r="AYO26" s="426"/>
      <c r="AYQ26" s="565"/>
      <c r="AYS26" s="426"/>
      <c r="AYU26" s="565"/>
      <c r="AYW26" s="426"/>
      <c r="AYY26" s="565"/>
      <c r="AZA26" s="426"/>
      <c r="AZC26" s="565"/>
      <c r="AZE26" s="426"/>
      <c r="AZG26" s="565"/>
      <c r="AZI26" s="426"/>
      <c r="AZK26" s="565"/>
      <c r="AZM26" s="426"/>
      <c r="AZO26" s="565"/>
      <c r="AZQ26" s="426"/>
      <c r="AZS26" s="565"/>
      <c r="AZU26" s="426"/>
      <c r="AZW26" s="565"/>
      <c r="AZY26" s="426"/>
      <c r="BAA26" s="565"/>
      <c r="BAC26" s="426"/>
      <c r="BAE26" s="565"/>
      <c r="BAG26" s="426"/>
      <c r="BAI26" s="565"/>
      <c r="BAK26" s="426"/>
      <c r="BAM26" s="565"/>
      <c r="BAO26" s="426"/>
      <c r="BAQ26" s="565"/>
      <c r="BAS26" s="426"/>
      <c r="BAU26" s="565"/>
      <c r="BAW26" s="426"/>
      <c r="BAY26" s="565"/>
      <c r="BBA26" s="426"/>
      <c r="BBC26" s="565"/>
      <c r="BBE26" s="426"/>
      <c r="BBG26" s="565"/>
      <c r="BBI26" s="426"/>
      <c r="BBK26" s="565"/>
      <c r="BBM26" s="426"/>
      <c r="BBO26" s="565"/>
      <c r="BBQ26" s="426"/>
      <c r="BBS26" s="565"/>
      <c r="BBU26" s="426"/>
      <c r="BBW26" s="565"/>
      <c r="BBY26" s="426"/>
      <c r="BCA26" s="565"/>
      <c r="BCC26" s="426"/>
      <c r="BCE26" s="565"/>
      <c r="BCG26" s="426"/>
      <c r="BCI26" s="565"/>
      <c r="BCK26" s="426"/>
      <c r="BCM26" s="565"/>
      <c r="BCO26" s="426"/>
      <c r="BCQ26" s="565"/>
      <c r="BCS26" s="426"/>
      <c r="BCU26" s="565"/>
      <c r="BCW26" s="426"/>
      <c r="BCY26" s="565"/>
      <c r="BDA26" s="426"/>
      <c r="BDC26" s="565"/>
      <c r="BDE26" s="426"/>
      <c r="BDG26" s="565"/>
      <c r="BDI26" s="426"/>
      <c r="BDK26" s="565"/>
      <c r="BDM26" s="426"/>
      <c r="BDO26" s="565"/>
      <c r="BDQ26" s="426"/>
      <c r="BDS26" s="565"/>
      <c r="BDU26" s="426"/>
      <c r="BDW26" s="565"/>
      <c r="BDY26" s="426"/>
      <c r="BEA26" s="565"/>
      <c r="BEC26" s="426"/>
      <c r="BEE26" s="565"/>
      <c r="BEG26" s="426"/>
      <c r="BEI26" s="565"/>
      <c r="BEK26" s="426"/>
      <c r="BEM26" s="565"/>
      <c r="BEO26" s="426"/>
      <c r="BEQ26" s="565"/>
      <c r="BES26" s="426"/>
      <c r="BEU26" s="565"/>
      <c r="BEW26" s="426"/>
      <c r="BEY26" s="565"/>
      <c r="BFA26" s="426"/>
      <c r="BFC26" s="565"/>
      <c r="BFE26" s="426"/>
      <c r="BFG26" s="565"/>
      <c r="BFI26" s="426"/>
      <c r="BFK26" s="565"/>
      <c r="BFM26" s="426"/>
      <c r="BFO26" s="565"/>
      <c r="BFQ26" s="426"/>
      <c r="BFS26" s="565"/>
      <c r="BFU26" s="426"/>
      <c r="BFW26" s="565"/>
      <c r="BFY26" s="426"/>
      <c r="BGA26" s="565"/>
      <c r="BGC26" s="426"/>
      <c r="BGE26" s="565"/>
      <c r="BGG26" s="426"/>
      <c r="BGI26" s="565"/>
      <c r="BGK26" s="426"/>
      <c r="BGM26" s="565"/>
      <c r="BGO26" s="426"/>
      <c r="BGQ26" s="565"/>
      <c r="BGS26" s="426"/>
      <c r="BGU26" s="565"/>
      <c r="BGW26" s="426"/>
      <c r="BGY26" s="565"/>
      <c r="BHA26" s="426"/>
      <c r="BHC26" s="565"/>
      <c r="BHE26" s="426"/>
      <c r="BHG26" s="565"/>
      <c r="BHI26" s="426"/>
      <c r="BHK26" s="565"/>
      <c r="BHM26" s="426"/>
      <c r="BHO26" s="565"/>
      <c r="BHQ26" s="426"/>
      <c r="BHS26" s="565"/>
      <c r="BHU26" s="426"/>
      <c r="BHW26" s="565"/>
      <c r="BHY26" s="426"/>
      <c r="BIA26" s="565"/>
      <c r="BIC26" s="426"/>
      <c r="BIE26" s="565"/>
      <c r="BIG26" s="426"/>
      <c r="BII26" s="565"/>
      <c r="BIK26" s="426"/>
      <c r="BIM26" s="565"/>
      <c r="BIO26" s="426"/>
      <c r="BIQ26" s="565"/>
      <c r="BIS26" s="426"/>
      <c r="BIU26" s="565"/>
      <c r="BIW26" s="426"/>
      <c r="BIY26" s="565"/>
      <c r="BJA26" s="426"/>
      <c r="BJC26" s="565"/>
      <c r="BJE26" s="426"/>
      <c r="BJG26" s="565"/>
      <c r="BJI26" s="426"/>
      <c r="BJK26" s="565"/>
      <c r="BJM26" s="426"/>
      <c r="BJO26" s="565"/>
      <c r="BJQ26" s="426"/>
      <c r="BJS26" s="565"/>
      <c r="BJU26" s="426"/>
      <c r="BJW26" s="565"/>
      <c r="BJY26" s="426"/>
      <c r="BKA26" s="565"/>
      <c r="BKC26" s="426"/>
      <c r="BKE26" s="565"/>
      <c r="BKG26" s="426"/>
      <c r="BKI26" s="565"/>
      <c r="BKK26" s="426"/>
      <c r="BKM26" s="565"/>
      <c r="BKO26" s="426"/>
      <c r="BKQ26" s="565"/>
      <c r="BKS26" s="426"/>
      <c r="BKU26" s="565"/>
      <c r="BKW26" s="426"/>
      <c r="BKY26" s="565"/>
      <c r="BLA26" s="426"/>
      <c r="BLC26" s="565"/>
      <c r="BLE26" s="426"/>
      <c r="BLG26" s="565"/>
      <c r="BLI26" s="426"/>
      <c r="BLK26" s="565"/>
      <c r="BLM26" s="426"/>
      <c r="BLO26" s="565"/>
      <c r="BLQ26" s="426"/>
      <c r="BLS26" s="565"/>
      <c r="BLU26" s="426"/>
      <c r="BLW26" s="565"/>
      <c r="BLY26" s="426"/>
      <c r="BMA26" s="565"/>
      <c r="BMC26" s="426"/>
      <c r="BME26" s="565"/>
      <c r="BMG26" s="426"/>
      <c r="BMI26" s="565"/>
      <c r="BMK26" s="426"/>
      <c r="BMM26" s="565"/>
      <c r="BMO26" s="426"/>
      <c r="BMQ26" s="565"/>
      <c r="BMS26" s="426"/>
      <c r="BMU26" s="565"/>
      <c r="BMW26" s="426"/>
      <c r="BMY26" s="565"/>
      <c r="BNA26" s="426"/>
      <c r="BNC26" s="565"/>
      <c r="BNE26" s="426"/>
      <c r="BNG26" s="565"/>
      <c r="BNI26" s="426"/>
      <c r="BNK26" s="565"/>
      <c r="BNM26" s="426"/>
      <c r="BNO26" s="565"/>
      <c r="BNQ26" s="426"/>
      <c r="BNS26" s="565"/>
      <c r="BNU26" s="426"/>
      <c r="BNW26" s="565"/>
      <c r="BNY26" s="426"/>
      <c r="BOA26" s="565"/>
      <c r="BOC26" s="426"/>
      <c r="BOE26" s="565"/>
      <c r="BOG26" s="426"/>
      <c r="BOI26" s="565"/>
      <c r="BOK26" s="426"/>
      <c r="BOM26" s="565"/>
      <c r="BOO26" s="426"/>
      <c r="BOQ26" s="565"/>
      <c r="BOS26" s="426"/>
      <c r="BOU26" s="565"/>
      <c r="BOW26" s="426"/>
      <c r="BOY26" s="565"/>
      <c r="BPA26" s="426"/>
      <c r="BPC26" s="565"/>
      <c r="BPE26" s="426"/>
      <c r="BPG26" s="565"/>
      <c r="BPI26" s="426"/>
      <c r="BPK26" s="565"/>
      <c r="BPM26" s="426"/>
      <c r="BPO26" s="565"/>
      <c r="BPQ26" s="426"/>
      <c r="BPS26" s="565"/>
      <c r="BPU26" s="426"/>
      <c r="BPW26" s="565"/>
      <c r="BPY26" s="426"/>
      <c r="BQA26" s="565"/>
      <c r="BQC26" s="426"/>
      <c r="BQE26" s="565"/>
      <c r="BQG26" s="426"/>
      <c r="BQI26" s="565"/>
      <c r="BQK26" s="426"/>
      <c r="BQM26" s="565"/>
      <c r="BQO26" s="426"/>
      <c r="BQQ26" s="565"/>
      <c r="BQS26" s="426"/>
      <c r="BQU26" s="565"/>
      <c r="BQW26" s="426"/>
      <c r="BQY26" s="565"/>
      <c r="BRA26" s="426"/>
      <c r="BRC26" s="565"/>
      <c r="BRE26" s="426"/>
      <c r="BRG26" s="565"/>
      <c r="BRI26" s="426"/>
      <c r="BRK26" s="565"/>
      <c r="BRM26" s="426"/>
      <c r="BRO26" s="565"/>
      <c r="BRQ26" s="426"/>
      <c r="BRS26" s="565"/>
      <c r="BRU26" s="426"/>
      <c r="BRW26" s="565"/>
      <c r="BRY26" s="426"/>
      <c r="BSA26" s="565"/>
      <c r="BSC26" s="426"/>
      <c r="BSE26" s="565"/>
      <c r="BSG26" s="426"/>
      <c r="BSI26" s="565"/>
      <c r="BSK26" s="426"/>
      <c r="BSM26" s="565"/>
      <c r="BSO26" s="426"/>
      <c r="BSQ26" s="565"/>
      <c r="BSS26" s="426"/>
      <c r="BSU26" s="565"/>
      <c r="BSW26" s="426"/>
      <c r="BSY26" s="565"/>
      <c r="BTA26" s="426"/>
      <c r="BTC26" s="565"/>
      <c r="BTE26" s="426"/>
      <c r="BTG26" s="565"/>
      <c r="BTI26" s="426"/>
      <c r="BTK26" s="565"/>
      <c r="BTM26" s="426"/>
      <c r="BTO26" s="565"/>
      <c r="BTQ26" s="426"/>
      <c r="BTS26" s="565"/>
      <c r="BTU26" s="426"/>
      <c r="BTW26" s="565"/>
      <c r="BTY26" s="426"/>
      <c r="BUA26" s="565"/>
      <c r="BUC26" s="426"/>
      <c r="BUE26" s="565"/>
      <c r="BUG26" s="426"/>
      <c r="BUI26" s="565"/>
      <c r="BUK26" s="426"/>
      <c r="BUM26" s="565"/>
      <c r="BUO26" s="426"/>
      <c r="BUQ26" s="565"/>
      <c r="BUS26" s="426"/>
      <c r="BUU26" s="565"/>
      <c r="BUW26" s="426"/>
      <c r="BUY26" s="565"/>
      <c r="BVA26" s="426"/>
      <c r="BVC26" s="565"/>
      <c r="BVE26" s="426"/>
      <c r="BVG26" s="565"/>
      <c r="BVI26" s="426"/>
      <c r="BVK26" s="565"/>
      <c r="BVM26" s="426"/>
      <c r="BVO26" s="565"/>
      <c r="BVQ26" s="426"/>
      <c r="BVS26" s="565"/>
      <c r="BVU26" s="426"/>
      <c r="BVW26" s="565"/>
      <c r="BVY26" s="426"/>
      <c r="BWA26" s="565"/>
      <c r="BWC26" s="426"/>
      <c r="BWE26" s="565"/>
      <c r="BWG26" s="426"/>
      <c r="BWI26" s="565"/>
      <c r="BWK26" s="426"/>
      <c r="BWM26" s="565"/>
      <c r="BWO26" s="426"/>
      <c r="BWQ26" s="565"/>
      <c r="BWS26" s="426"/>
      <c r="BWU26" s="565"/>
      <c r="BWW26" s="426"/>
      <c r="BWY26" s="565"/>
      <c r="BXA26" s="426"/>
      <c r="BXC26" s="565"/>
      <c r="BXE26" s="426"/>
      <c r="BXG26" s="565"/>
      <c r="BXI26" s="426"/>
      <c r="BXK26" s="565"/>
      <c r="BXM26" s="426"/>
      <c r="BXO26" s="565"/>
      <c r="BXQ26" s="426"/>
      <c r="BXS26" s="565"/>
      <c r="BXU26" s="426"/>
      <c r="BXW26" s="565"/>
      <c r="BXY26" s="426"/>
      <c r="BYA26" s="565"/>
      <c r="BYC26" s="426"/>
      <c r="BYE26" s="565"/>
      <c r="BYG26" s="426"/>
      <c r="BYI26" s="565"/>
      <c r="BYK26" s="426"/>
      <c r="BYM26" s="565"/>
      <c r="BYO26" s="426"/>
      <c r="BYQ26" s="565"/>
      <c r="BYS26" s="426"/>
      <c r="BYU26" s="565"/>
      <c r="BYW26" s="426"/>
      <c r="BYY26" s="565"/>
      <c r="BZA26" s="426"/>
      <c r="BZC26" s="565"/>
      <c r="BZE26" s="426"/>
      <c r="BZG26" s="565"/>
      <c r="BZI26" s="426"/>
      <c r="BZK26" s="565"/>
      <c r="BZM26" s="426"/>
      <c r="BZO26" s="565"/>
      <c r="BZQ26" s="426"/>
      <c r="BZS26" s="565"/>
      <c r="BZU26" s="426"/>
      <c r="BZW26" s="565"/>
      <c r="BZY26" s="426"/>
      <c r="CAA26" s="565"/>
      <c r="CAC26" s="426"/>
      <c r="CAE26" s="565"/>
      <c r="CAG26" s="426"/>
      <c r="CAI26" s="565"/>
      <c r="CAK26" s="426"/>
      <c r="CAM26" s="565"/>
      <c r="CAO26" s="426"/>
      <c r="CAQ26" s="565"/>
      <c r="CAS26" s="426"/>
      <c r="CAU26" s="565"/>
      <c r="CAW26" s="426"/>
      <c r="CAY26" s="565"/>
      <c r="CBA26" s="426"/>
      <c r="CBC26" s="565"/>
      <c r="CBE26" s="426"/>
      <c r="CBG26" s="565"/>
      <c r="CBI26" s="426"/>
      <c r="CBK26" s="565"/>
      <c r="CBM26" s="426"/>
      <c r="CBO26" s="565"/>
      <c r="CBQ26" s="426"/>
      <c r="CBS26" s="565"/>
      <c r="CBU26" s="426"/>
      <c r="CBW26" s="565"/>
      <c r="CBY26" s="426"/>
      <c r="CCA26" s="565"/>
      <c r="CCC26" s="426"/>
      <c r="CCE26" s="565"/>
      <c r="CCG26" s="426"/>
      <c r="CCI26" s="565"/>
      <c r="CCK26" s="426"/>
      <c r="CCM26" s="565"/>
      <c r="CCO26" s="426"/>
      <c r="CCQ26" s="565"/>
      <c r="CCS26" s="426"/>
      <c r="CCU26" s="565"/>
      <c r="CCW26" s="426"/>
      <c r="CCY26" s="565"/>
      <c r="CDA26" s="426"/>
      <c r="CDC26" s="565"/>
      <c r="CDE26" s="426"/>
      <c r="CDG26" s="565"/>
      <c r="CDI26" s="426"/>
      <c r="CDK26" s="565"/>
      <c r="CDM26" s="426"/>
      <c r="CDO26" s="565"/>
      <c r="CDQ26" s="426"/>
      <c r="CDS26" s="565"/>
      <c r="CDU26" s="426"/>
      <c r="CDW26" s="565"/>
      <c r="CDY26" s="426"/>
      <c r="CEA26" s="565"/>
      <c r="CEC26" s="426"/>
      <c r="CEE26" s="565"/>
      <c r="CEG26" s="426"/>
      <c r="CEI26" s="565"/>
      <c r="CEK26" s="426"/>
      <c r="CEM26" s="565"/>
      <c r="CEO26" s="426"/>
      <c r="CEQ26" s="565"/>
      <c r="CES26" s="426"/>
      <c r="CEU26" s="565"/>
      <c r="CEW26" s="426"/>
      <c r="CEY26" s="565"/>
      <c r="CFA26" s="426"/>
      <c r="CFC26" s="565"/>
      <c r="CFE26" s="426"/>
      <c r="CFG26" s="565"/>
      <c r="CFI26" s="426"/>
      <c r="CFK26" s="565"/>
      <c r="CFM26" s="426"/>
      <c r="CFO26" s="565"/>
      <c r="CFQ26" s="426"/>
      <c r="CFS26" s="565"/>
      <c r="CFU26" s="426"/>
      <c r="CFW26" s="565"/>
      <c r="CFY26" s="426"/>
      <c r="CGA26" s="565"/>
      <c r="CGC26" s="426"/>
      <c r="CGE26" s="565"/>
      <c r="CGG26" s="426"/>
      <c r="CGI26" s="565"/>
      <c r="CGK26" s="426"/>
      <c r="CGM26" s="565"/>
      <c r="CGO26" s="426"/>
      <c r="CGQ26" s="565"/>
      <c r="CGS26" s="426"/>
      <c r="CGU26" s="565"/>
      <c r="CGW26" s="426"/>
      <c r="CGY26" s="565"/>
      <c r="CHA26" s="426"/>
      <c r="CHC26" s="565"/>
      <c r="CHE26" s="426"/>
      <c r="CHG26" s="565"/>
      <c r="CHI26" s="426"/>
      <c r="CHK26" s="565"/>
      <c r="CHM26" s="426"/>
      <c r="CHO26" s="565"/>
      <c r="CHQ26" s="426"/>
      <c r="CHS26" s="565"/>
      <c r="CHU26" s="426"/>
      <c r="CHW26" s="565"/>
      <c r="CHY26" s="426"/>
      <c r="CIA26" s="565"/>
      <c r="CIC26" s="426"/>
      <c r="CIE26" s="565"/>
      <c r="CIG26" s="426"/>
      <c r="CII26" s="565"/>
      <c r="CIK26" s="426"/>
      <c r="CIM26" s="565"/>
      <c r="CIO26" s="426"/>
      <c r="CIQ26" s="565"/>
      <c r="CIS26" s="426"/>
      <c r="CIU26" s="565"/>
      <c r="CIW26" s="426"/>
      <c r="CIY26" s="565"/>
      <c r="CJA26" s="426"/>
      <c r="CJC26" s="565"/>
      <c r="CJE26" s="426"/>
      <c r="CJG26" s="565"/>
      <c r="CJI26" s="426"/>
      <c r="CJK26" s="565"/>
      <c r="CJM26" s="426"/>
      <c r="CJO26" s="565"/>
      <c r="CJQ26" s="426"/>
      <c r="CJS26" s="565"/>
      <c r="CJU26" s="426"/>
      <c r="CJW26" s="565"/>
      <c r="CJY26" s="426"/>
      <c r="CKA26" s="565"/>
      <c r="CKC26" s="426"/>
      <c r="CKE26" s="565"/>
      <c r="CKG26" s="426"/>
      <c r="CKI26" s="565"/>
      <c r="CKK26" s="426"/>
      <c r="CKM26" s="565"/>
      <c r="CKO26" s="426"/>
      <c r="CKQ26" s="565"/>
      <c r="CKS26" s="426"/>
      <c r="CKU26" s="565"/>
      <c r="CKW26" s="426"/>
      <c r="CKY26" s="565"/>
      <c r="CLA26" s="426"/>
      <c r="CLC26" s="565"/>
      <c r="CLE26" s="426"/>
      <c r="CLG26" s="565"/>
      <c r="CLI26" s="426"/>
      <c r="CLK26" s="565"/>
      <c r="CLM26" s="426"/>
      <c r="CLO26" s="565"/>
      <c r="CLQ26" s="426"/>
      <c r="CLS26" s="565"/>
      <c r="CLU26" s="426"/>
      <c r="CLW26" s="565"/>
      <c r="CLY26" s="426"/>
      <c r="CMA26" s="565"/>
      <c r="CMC26" s="426"/>
      <c r="CME26" s="565"/>
      <c r="CMG26" s="426"/>
      <c r="CMI26" s="565"/>
      <c r="CMK26" s="426"/>
      <c r="CMM26" s="565"/>
      <c r="CMO26" s="426"/>
      <c r="CMQ26" s="565"/>
      <c r="CMS26" s="426"/>
      <c r="CMU26" s="565"/>
      <c r="CMW26" s="426"/>
      <c r="CMY26" s="565"/>
      <c r="CNA26" s="426"/>
      <c r="CNC26" s="565"/>
      <c r="CNE26" s="426"/>
      <c r="CNG26" s="565"/>
      <c r="CNI26" s="426"/>
      <c r="CNK26" s="565"/>
      <c r="CNM26" s="426"/>
      <c r="CNO26" s="565"/>
      <c r="CNQ26" s="426"/>
      <c r="CNS26" s="565"/>
      <c r="CNU26" s="426"/>
      <c r="CNW26" s="565"/>
      <c r="CNY26" s="426"/>
      <c r="COA26" s="565"/>
      <c r="COC26" s="426"/>
      <c r="COE26" s="565"/>
      <c r="COG26" s="426"/>
      <c r="COI26" s="565"/>
      <c r="COK26" s="426"/>
      <c r="COM26" s="565"/>
      <c r="COO26" s="426"/>
      <c r="COQ26" s="565"/>
      <c r="COS26" s="426"/>
      <c r="COU26" s="565"/>
      <c r="COW26" s="426"/>
      <c r="COY26" s="565"/>
      <c r="CPA26" s="426"/>
      <c r="CPC26" s="565"/>
      <c r="CPE26" s="426"/>
      <c r="CPG26" s="565"/>
      <c r="CPI26" s="426"/>
      <c r="CPK26" s="565"/>
      <c r="CPM26" s="426"/>
      <c r="CPO26" s="565"/>
      <c r="CPQ26" s="426"/>
      <c r="CPS26" s="565"/>
      <c r="CPU26" s="426"/>
      <c r="CPW26" s="565"/>
      <c r="CPY26" s="426"/>
      <c r="CQA26" s="565"/>
      <c r="CQC26" s="426"/>
      <c r="CQE26" s="565"/>
      <c r="CQG26" s="426"/>
      <c r="CQI26" s="565"/>
      <c r="CQK26" s="426"/>
      <c r="CQM26" s="565"/>
      <c r="CQO26" s="426"/>
      <c r="CQQ26" s="565"/>
      <c r="CQS26" s="426"/>
      <c r="CQU26" s="565"/>
      <c r="CQW26" s="426"/>
      <c r="CQY26" s="565"/>
      <c r="CRA26" s="426"/>
      <c r="CRC26" s="565"/>
      <c r="CRE26" s="426"/>
      <c r="CRG26" s="565"/>
      <c r="CRI26" s="426"/>
      <c r="CRK26" s="565"/>
      <c r="CRM26" s="426"/>
      <c r="CRO26" s="565"/>
      <c r="CRQ26" s="426"/>
      <c r="CRS26" s="565"/>
      <c r="CRU26" s="426"/>
      <c r="CRW26" s="565"/>
      <c r="CRY26" s="426"/>
      <c r="CSA26" s="565"/>
      <c r="CSC26" s="426"/>
      <c r="CSE26" s="565"/>
      <c r="CSG26" s="426"/>
      <c r="CSI26" s="565"/>
      <c r="CSK26" s="426"/>
      <c r="CSM26" s="565"/>
      <c r="CSO26" s="426"/>
      <c r="CSQ26" s="565"/>
      <c r="CSS26" s="426"/>
      <c r="CSU26" s="565"/>
      <c r="CSW26" s="426"/>
      <c r="CSY26" s="565"/>
      <c r="CTA26" s="426"/>
      <c r="CTC26" s="565"/>
      <c r="CTE26" s="426"/>
      <c r="CTG26" s="565"/>
      <c r="CTI26" s="426"/>
      <c r="CTK26" s="565"/>
      <c r="CTM26" s="426"/>
      <c r="CTO26" s="565"/>
      <c r="CTQ26" s="426"/>
      <c r="CTS26" s="565"/>
      <c r="CTU26" s="426"/>
      <c r="CTW26" s="565"/>
      <c r="CTY26" s="426"/>
      <c r="CUA26" s="565"/>
      <c r="CUC26" s="426"/>
      <c r="CUE26" s="565"/>
      <c r="CUG26" s="426"/>
      <c r="CUI26" s="565"/>
      <c r="CUK26" s="426"/>
      <c r="CUM26" s="565"/>
      <c r="CUO26" s="426"/>
      <c r="CUQ26" s="565"/>
      <c r="CUS26" s="426"/>
      <c r="CUU26" s="565"/>
      <c r="CUW26" s="426"/>
      <c r="CUY26" s="565"/>
      <c r="CVA26" s="426"/>
      <c r="CVC26" s="565"/>
      <c r="CVE26" s="426"/>
      <c r="CVG26" s="565"/>
      <c r="CVI26" s="426"/>
      <c r="CVK26" s="565"/>
      <c r="CVM26" s="426"/>
      <c r="CVO26" s="565"/>
      <c r="CVQ26" s="426"/>
      <c r="CVS26" s="565"/>
      <c r="CVU26" s="426"/>
      <c r="CVW26" s="565"/>
      <c r="CVY26" s="426"/>
      <c r="CWA26" s="565"/>
      <c r="CWC26" s="426"/>
      <c r="CWE26" s="565"/>
      <c r="CWG26" s="426"/>
      <c r="CWI26" s="565"/>
      <c r="CWK26" s="426"/>
      <c r="CWM26" s="565"/>
      <c r="CWO26" s="426"/>
      <c r="CWQ26" s="565"/>
      <c r="CWS26" s="426"/>
      <c r="CWU26" s="565"/>
      <c r="CWW26" s="426"/>
      <c r="CWY26" s="565"/>
      <c r="CXA26" s="426"/>
      <c r="CXC26" s="565"/>
      <c r="CXE26" s="426"/>
      <c r="CXG26" s="565"/>
      <c r="CXI26" s="426"/>
      <c r="CXK26" s="565"/>
      <c r="CXM26" s="426"/>
      <c r="CXO26" s="565"/>
      <c r="CXQ26" s="426"/>
      <c r="CXS26" s="565"/>
      <c r="CXU26" s="426"/>
      <c r="CXW26" s="565"/>
      <c r="CXY26" s="426"/>
      <c r="CYA26" s="565"/>
      <c r="CYC26" s="426"/>
      <c r="CYE26" s="565"/>
      <c r="CYG26" s="426"/>
      <c r="CYI26" s="565"/>
      <c r="CYK26" s="426"/>
      <c r="CYM26" s="565"/>
      <c r="CYO26" s="426"/>
      <c r="CYQ26" s="565"/>
      <c r="CYS26" s="426"/>
      <c r="CYU26" s="565"/>
      <c r="CYW26" s="426"/>
      <c r="CYY26" s="565"/>
      <c r="CZA26" s="426"/>
      <c r="CZC26" s="565"/>
      <c r="CZE26" s="426"/>
      <c r="CZG26" s="565"/>
      <c r="CZI26" s="426"/>
      <c r="CZK26" s="565"/>
      <c r="CZM26" s="426"/>
      <c r="CZO26" s="565"/>
      <c r="CZQ26" s="426"/>
      <c r="CZS26" s="565"/>
      <c r="CZU26" s="426"/>
      <c r="CZW26" s="565"/>
      <c r="CZY26" s="426"/>
      <c r="DAA26" s="565"/>
      <c r="DAC26" s="426"/>
      <c r="DAE26" s="565"/>
      <c r="DAG26" s="426"/>
      <c r="DAI26" s="565"/>
      <c r="DAK26" s="426"/>
      <c r="DAM26" s="565"/>
      <c r="DAO26" s="426"/>
      <c r="DAQ26" s="565"/>
      <c r="DAS26" s="426"/>
      <c r="DAU26" s="565"/>
      <c r="DAW26" s="426"/>
      <c r="DAY26" s="565"/>
      <c r="DBA26" s="426"/>
      <c r="DBC26" s="565"/>
      <c r="DBE26" s="426"/>
      <c r="DBG26" s="565"/>
      <c r="DBI26" s="426"/>
      <c r="DBK26" s="565"/>
      <c r="DBM26" s="426"/>
      <c r="DBO26" s="565"/>
      <c r="DBQ26" s="426"/>
      <c r="DBS26" s="565"/>
      <c r="DBU26" s="426"/>
      <c r="DBW26" s="565"/>
      <c r="DBY26" s="426"/>
      <c r="DCA26" s="565"/>
      <c r="DCC26" s="426"/>
      <c r="DCE26" s="565"/>
      <c r="DCG26" s="426"/>
      <c r="DCI26" s="565"/>
      <c r="DCK26" s="426"/>
      <c r="DCM26" s="565"/>
      <c r="DCO26" s="426"/>
      <c r="DCQ26" s="565"/>
      <c r="DCS26" s="426"/>
      <c r="DCU26" s="565"/>
      <c r="DCW26" s="426"/>
      <c r="DCY26" s="565"/>
      <c r="DDA26" s="426"/>
      <c r="DDC26" s="565"/>
      <c r="DDE26" s="426"/>
      <c r="DDG26" s="565"/>
      <c r="DDI26" s="426"/>
      <c r="DDK26" s="565"/>
      <c r="DDM26" s="426"/>
      <c r="DDO26" s="565"/>
      <c r="DDQ26" s="426"/>
      <c r="DDS26" s="565"/>
      <c r="DDU26" s="426"/>
      <c r="DDW26" s="565"/>
      <c r="DDY26" s="426"/>
      <c r="DEA26" s="565"/>
      <c r="DEC26" s="426"/>
      <c r="DEE26" s="565"/>
      <c r="DEG26" s="426"/>
      <c r="DEI26" s="565"/>
      <c r="DEK26" s="426"/>
      <c r="DEM26" s="565"/>
      <c r="DEO26" s="426"/>
      <c r="DEQ26" s="565"/>
      <c r="DES26" s="426"/>
      <c r="DEU26" s="565"/>
      <c r="DEW26" s="426"/>
      <c r="DEY26" s="565"/>
      <c r="DFA26" s="426"/>
      <c r="DFC26" s="565"/>
      <c r="DFE26" s="426"/>
      <c r="DFG26" s="565"/>
      <c r="DFI26" s="426"/>
      <c r="DFK26" s="565"/>
      <c r="DFM26" s="426"/>
      <c r="DFO26" s="565"/>
      <c r="DFQ26" s="426"/>
      <c r="DFS26" s="565"/>
      <c r="DFU26" s="426"/>
      <c r="DFW26" s="565"/>
      <c r="DFY26" s="426"/>
      <c r="DGA26" s="565"/>
      <c r="DGC26" s="426"/>
      <c r="DGE26" s="565"/>
      <c r="DGG26" s="426"/>
      <c r="DGI26" s="565"/>
      <c r="DGK26" s="426"/>
      <c r="DGM26" s="565"/>
      <c r="DGO26" s="426"/>
      <c r="DGQ26" s="565"/>
      <c r="DGS26" s="426"/>
      <c r="DGU26" s="565"/>
      <c r="DGW26" s="426"/>
      <c r="DGY26" s="565"/>
      <c r="DHA26" s="426"/>
      <c r="DHC26" s="565"/>
      <c r="DHE26" s="426"/>
      <c r="DHG26" s="565"/>
      <c r="DHI26" s="426"/>
      <c r="DHK26" s="565"/>
      <c r="DHM26" s="426"/>
      <c r="DHO26" s="565"/>
      <c r="DHQ26" s="426"/>
      <c r="DHS26" s="565"/>
      <c r="DHU26" s="426"/>
      <c r="DHW26" s="565"/>
      <c r="DHY26" s="426"/>
      <c r="DIA26" s="565"/>
      <c r="DIC26" s="426"/>
      <c r="DIE26" s="565"/>
      <c r="DIG26" s="426"/>
      <c r="DII26" s="565"/>
      <c r="DIK26" s="426"/>
      <c r="DIM26" s="565"/>
      <c r="DIO26" s="426"/>
      <c r="DIQ26" s="565"/>
      <c r="DIS26" s="426"/>
      <c r="DIU26" s="565"/>
      <c r="DIW26" s="426"/>
      <c r="DIY26" s="565"/>
      <c r="DJA26" s="426"/>
      <c r="DJC26" s="565"/>
      <c r="DJE26" s="426"/>
      <c r="DJG26" s="565"/>
      <c r="DJI26" s="426"/>
      <c r="DJK26" s="565"/>
      <c r="DJM26" s="426"/>
      <c r="DJO26" s="565"/>
      <c r="DJQ26" s="426"/>
      <c r="DJS26" s="565"/>
      <c r="DJU26" s="426"/>
      <c r="DJW26" s="565"/>
      <c r="DJY26" s="426"/>
      <c r="DKA26" s="565"/>
      <c r="DKC26" s="426"/>
      <c r="DKE26" s="565"/>
      <c r="DKG26" s="426"/>
      <c r="DKI26" s="565"/>
      <c r="DKK26" s="426"/>
      <c r="DKM26" s="565"/>
      <c r="DKO26" s="426"/>
      <c r="DKQ26" s="565"/>
      <c r="DKS26" s="426"/>
      <c r="DKU26" s="565"/>
      <c r="DKW26" s="426"/>
      <c r="DKY26" s="565"/>
      <c r="DLA26" s="426"/>
      <c r="DLC26" s="565"/>
      <c r="DLE26" s="426"/>
      <c r="DLG26" s="565"/>
      <c r="DLI26" s="426"/>
      <c r="DLK26" s="565"/>
      <c r="DLM26" s="426"/>
      <c r="DLO26" s="565"/>
      <c r="DLQ26" s="426"/>
      <c r="DLS26" s="565"/>
      <c r="DLU26" s="426"/>
      <c r="DLW26" s="565"/>
      <c r="DLY26" s="426"/>
      <c r="DMA26" s="565"/>
      <c r="DMC26" s="426"/>
      <c r="DME26" s="565"/>
      <c r="DMG26" s="426"/>
      <c r="DMI26" s="565"/>
      <c r="DMK26" s="426"/>
      <c r="DMM26" s="565"/>
      <c r="DMO26" s="426"/>
      <c r="DMQ26" s="565"/>
      <c r="DMS26" s="426"/>
      <c r="DMU26" s="565"/>
      <c r="DMW26" s="426"/>
      <c r="DMY26" s="565"/>
      <c r="DNA26" s="426"/>
      <c r="DNC26" s="565"/>
      <c r="DNE26" s="426"/>
      <c r="DNG26" s="565"/>
      <c r="DNI26" s="426"/>
      <c r="DNK26" s="565"/>
      <c r="DNM26" s="426"/>
      <c r="DNO26" s="565"/>
      <c r="DNQ26" s="426"/>
      <c r="DNS26" s="565"/>
      <c r="DNU26" s="426"/>
      <c r="DNW26" s="565"/>
      <c r="DNY26" s="426"/>
      <c r="DOA26" s="565"/>
      <c r="DOC26" s="426"/>
      <c r="DOE26" s="565"/>
      <c r="DOG26" s="426"/>
      <c r="DOI26" s="565"/>
      <c r="DOK26" s="426"/>
      <c r="DOM26" s="565"/>
      <c r="DOO26" s="426"/>
      <c r="DOQ26" s="565"/>
      <c r="DOS26" s="426"/>
      <c r="DOU26" s="565"/>
      <c r="DOW26" s="426"/>
      <c r="DOY26" s="565"/>
      <c r="DPA26" s="426"/>
      <c r="DPC26" s="565"/>
      <c r="DPE26" s="426"/>
      <c r="DPG26" s="565"/>
      <c r="DPI26" s="426"/>
      <c r="DPK26" s="565"/>
      <c r="DPM26" s="426"/>
      <c r="DPO26" s="565"/>
      <c r="DPQ26" s="426"/>
      <c r="DPS26" s="565"/>
      <c r="DPU26" s="426"/>
      <c r="DPW26" s="565"/>
      <c r="DPY26" s="426"/>
      <c r="DQA26" s="565"/>
      <c r="DQC26" s="426"/>
      <c r="DQE26" s="565"/>
      <c r="DQG26" s="426"/>
      <c r="DQI26" s="565"/>
      <c r="DQK26" s="426"/>
      <c r="DQM26" s="565"/>
      <c r="DQO26" s="426"/>
      <c r="DQQ26" s="565"/>
      <c r="DQS26" s="426"/>
      <c r="DQU26" s="565"/>
      <c r="DQW26" s="426"/>
      <c r="DQY26" s="565"/>
      <c r="DRA26" s="426"/>
      <c r="DRC26" s="565"/>
      <c r="DRE26" s="426"/>
      <c r="DRG26" s="565"/>
      <c r="DRI26" s="426"/>
      <c r="DRK26" s="565"/>
      <c r="DRM26" s="426"/>
      <c r="DRO26" s="565"/>
      <c r="DRQ26" s="426"/>
      <c r="DRS26" s="565"/>
      <c r="DRU26" s="426"/>
      <c r="DRW26" s="565"/>
      <c r="DRY26" s="426"/>
      <c r="DSA26" s="565"/>
      <c r="DSC26" s="426"/>
      <c r="DSE26" s="565"/>
      <c r="DSG26" s="426"/>
      <c r="DSI26" s="565"/>
      <c r="DSK26" s="426"/>
      <c r="DSM26" s="565"/>
      <c r="DSO26" s="426"/>
      <c r="DSQ26" s="565"/>
      <c r="DSS26" s="426"/>
      <c r="DSU26" s="565"/>
      <c r="DSW26" s="426"/>
      <c r="DSY26" s="565"/>
      <c r="DTA26" s="426"/>
      <c r="DTC26" s="565"/>
      <c r="DTE26" s="426"/>
      <c r="DTG26" s="565"/>
      <c r="DTI26" s="426"/>
      <c r="DTK26" s="565"/>
      <c r="DTM26" s="426"/>
      <c r="DTO26" s="565"/>
      <c r="DTQ26" s="426"/>
      <c r="DTS26" s="565"/>
      <c r="DTU26" s="426"/>
      <c r="DTW26" s="565"/>
      <c r="DTY26" s="426"/>
      <c r="DUA26" s="565"/>
      <c r="DUC26" s="426"/>
      <c r="DUE26" s="565"/>
      <c r="DUG26" s="426"/>
      <c r="DUI26" s="565"/>
      <c r="DUK26" s="426"/>
      <c r="DUM26" s="565"/>
      <c r="DUO26" s="426"/>
      <c r="DUQ26" s="565"/>
      <c r="DUS26" s="426"/>
      <c r="DUU26" s="565"/>
      <c r="DUW26" s="426"/>
      <c r="DUY26" s="565"/>
      <c r="DVA26" s="426"/>
      <c r="DVC26" s="565"/>
      <c r="DVE26" s="426"/>
      <c r="DVG26" s="565"/>
      <c r="DVI26" s="426"/>
      <c r="DVK26" s="565"/>
      <c r="DVM26" s="426"/>
      <c r="DVO26" s="565"/>
      <c r="DVQ26" s="426"/>
      <c r="DVS26" s="565"/>
      <c r="DVU26" s="426"/>
      <c r="DVW26" s="565"/>
      <c r="DVY26" s="426"/>
      <c r="DWA26" s="565"/>
      <c r="DWC26" s="426"/>
      <c r="DWE26" s="565"/>
      <c r="DWG26" s="426"/>
      <c r="DWI26" s="565"/>
      <c r="DWK26" s="426"/>
      <c r="DWM26" s="565"/>
      <c r="DWO26" s="426"/>
      <c r="DWQ26" s="565"/>
      <c r="DWS26" s="426"/>
      <c r="DWU26" s="565"/>
      <c r="DWW26" s="426"/>
      <c r="DWY26" s="565"/>
      <c r="DXA26" s="426"/>
      <c r="DXC26" s="565"/>
      <c r="DXE26" s="426"/>
      <c r="DXG26" s="565"/>
      <c r="DXI26" s="426"/>
      <c r="DXK26" s="565"/>
      <c r="DXM26" s="426"/>
      <c r="DXO26" s="565"/>
      <c r="DXQ26" s="426"/>
      <c r="DXS26" s="565"/>
      <c r="DXU26" s="426"/>
      <c r="DXW26" s="565"/>
      <c r="DXY26" s="426"/>
      <c r="DYA26" s="565"/>
      <c r="DYC26" s="426"/>
      <c r="DYE26" s="565"/>
      <c r="DYG26" s="426"/>
      <c r="DYI26" s="565"/>
      <c r="DYK26" s="426"/>
      <c r="DYM26" s="565"/>
      <c r="DYO26" s="426"/>
      <c r="DYQ26" s="565"/>
      <c r="DYS26" s="426"/>
      <c r="DYU26" s="565"/>
      <c r="DYW26" s="426"/>
      <c r="DYY26" s="565"/>
      <c r="DZA26" s="426"/>
      <c r="DZC26" s="565"/>
      <c r="DZE26" s="426"/>
      <c r="DZG26" s="565"/>
      <c r="DZI26" s="426"/>
      <c r="DZK26" s="565"/>
      <c r="DZM26" s="426"/>
      <c r="DZO26" s="565"/>
      <c r="DZQ26" s="426"/>
      <c r="DZS26" s="565"/>
      <c r="DZU26" s="426"/>
      <c r="DZW26" s="565"/>
      <c r="DZY26" s="426"/>
      <c r="EAA26" s="565"/>
      <c r="EAC26" s="426"/>
      <c r="EAE26" s="565"/>
      <c r="EAG26" s="426"/>
      <c r="EAI26" s="565"/>
      <c r="EAK26" s="426"/>
      <c r="EAM26" s="565"/>
      <c r="EAO26" s="426"/>
      <c r="EAQ26" s="565"/>
      <c r="EAS26" s="426"/>
      <c r="EAU26" s="565"/>
      <c r="EAW26" s="426"/>
      <c r="EAY26" s="565"/>
      <c r="EBA26" s="426"/>
      <c r="EBC26" s="565"/>
      <c r="EBE26" s="426"/>
      <c r="EBG26" s="565"/>
      <c r="EBI26" s="426"/>
      <c r="EBK26" s="565"/>
      <c r="EBM26" s="426"/>
      <c r="EBO26" s="565"/>
      <c r="EBQ26" s="426"/>
      <c r="EBS26" s="565"/>
      <c r="EBU26" s="426"/>
      <c r="EBW26" s="565"/>
      <c r="EBY26" s="426"/>
      <c r="ECA26" s="565"/>
      <c r="ECC26" s="426"/>
      <c r="ECE26" s="565"/>
      <c r="ECG26" s="426"/>
      <c r="ECI26" s="565"/>
      <c r="ECK26" s="426"/>
      <c r="ECM26" s="565"/>
      <c r="ECO26" s="426"/>
      <c r="ECQ26" s="565"/>
      <c r="ECS26" s="426"/>
      <c r="ECU26" s="565"/>
      <c r="ECW26" s="426"/>
      <c r="ECY26" s="565"/>
      <c r="EDA26" s="426"/>
      <c r="EDC26" s="565"/>
      <c r="EDE26" s="426"/>
      <c r="EDG26" s="565"/>
      <c r="EDI26" s="426"/>
      <c r="EDK26" s="565"/>
      <c r="EDM26" s="426"/>
      <c r="EDO26" s="565"/>
      <c r="EDQ26" s="426"/>
      <c r="EDS26" s="565"/>
      <c r="EDU26" s="426"/>
      <c r="EDW26" s="565"/>
      <c r="EDY26" s="426"/>
      <c r="EEA26" s="565"/>
      <c r="EEC26" s="426"/>
      <c r="EEE26" s="565"/>
      <c r="EEG26" s="426"/>
      <c r="EEI26" s="565"/>
      <c r="EEK26" s="426"/>
      <c r="EEM26" s="565"/>
      <c r="EEO26" s="426"/>
      <c r="EEQ26" s="565"/>
      <c r="EES26" s="426"/>
      <c r="EEU26" s="565"/>
      <c r="EEW26" s="426"/>
      <c r="EEY26" s="565"/>
      <c r="EFA26" s="426"/>
      <c r="EFC26" s="565"/>
      <c r="EFE26" s="426"/>
      <c r="EFG26" s="565"/>
      <c r="EFI26" s="426"/>
      <c r="EFK26" s="565"/>
      <c r="EFM26" s="426"/>
      <c r="EFO26" s="565"/>
      <c r="EFQ26" s="426"/>
      <c r="EFS26" s="565"/>
      <c r="EFU26" s="426"/>
      <c r="EFW26" s="565"/>
      <c r="EFY26" s="426"/>
      <c r="EGA26" s="565"/>
      <c r="EGC26" s="426"/>
      <c r="EGE26" s="565"/>
      <c r="EGG26" s="426"/>
      <c r="EGI26" s="565"/>
      <c r="EGK26" s="426"/>
      <c r="EGM26" s="565"/>
      <c r="EGO26" s="426"/>
      <c r="EGQ26" s="565"/>
      <c r="EGS26" s="426"/>
      <c r="EGU26" s="565"/>
      <c r="EGW26" s="426"/>
      <c r="EGY26" s="565"/>
      <c r="EHA26" s="426"/>
      <c r="EHC26" s="565"/>
      <c r="EHE26" s="426"/>
      <c r="EHG26" s="565"/>
      <c r="EHI26" s="426"/>
      <c r="EHK26" s="565"/>
      <c r="EHM26" s="426"/>
      <c r="EHO26" s="565"/>
      <c r="EHQ26" s="426"/>
      <c r="EHS26" s="565"/>
      <c r="EHU26" s="426"/>
      <c r="EHW26" s="565"/>
      <c r="EHY26" s="426"/>
      <c r="EIA26" s="565"/>
      <c r="EIC26" s="426"/>
      <c r="EIE26" s="565"/>
      <c r="EIG26" s="426"/>
      <c r="EII26" s="565"/>
      <c r="EIK26" s="426"/>
      <c r="EIM26" s="565"/>
      <c r="EIO26" s="426"/>
      <c r="EIQ26" s="565"/>
      <c r="EIS26" s="426"/>
      <c r="EIU26" s="565"/>
      <c r="EIW26" s="426"/>
      <c r="EIY26" s="565"/>
      <c r="EJA26" s="426"/>
      <c r="EJC26" s="565"/>
      <c r="EJE26" s="426"/>
      <c r="EJG26" s="565"/>
      <c r="EJI26" s="426"/>
      <c r="EJK26" s="565"/>
      <c r="EJM26" s="426"/>
      <c r="EJO26" s="565"/>
      <c r="EJQ26" s="426"/>
      <c r="EJS26" s="565"/>
      <c r="EJU26" s="426"/>
      <c r="EJW26" s="565"/>
      <c r="EJY26" s="426"/>
      <c r="EKA26" s="565"/>
      <c r="EKC26" s="426"/>
      <c r="EKE26" s="565"/>
      <c r="EKG26" s="426"/>
      <c r="EKI26" s="565"/>
      <c r="EKK26" s="426"/>
      <c r="EKM26" s="565"/>
      <c r="EKO26" s="426"/>
      <c r="EKQ26" s="565"/>
      <c r="EKS26" s="426"/>
      <c r="EKU26" s="565"/>
      <c r="EKW26" s="426"/>
      <c r="EKY26" s="565"/>
      <c r="ELA26" s="426"/>
      <c r="ELC26" s="565"/>
      <c r="ELE26" s="426"/>
      <c r="ELG26" s="565"/>
      <c r="ELI26" s="426"/>
      <c r="ELK26" s="565"/>
      <c r="ELM26" s="426"/>
      <c r="ELO26" s="565"/>
      <c r="ELQ26" s="426"/>
      <c r="ELS26" s="565"/>
      <c r="ELU26" s="426"/>
      <c r="ELW26" s="565"/>
      <c r="ELY26" s="426"/>
      <c r="EMA26" s="565"/>
      <c r="EMC26" s="426"/>
      <c r="EME26" s="565"/>
      <c r="EMG26" s="426"/>
      <c r="EMI26" s="565"/>
      <c r="EMK26" s="426"/>
      <c r="EMM26" s="565"/>
      <c r="EMO26" s="426"/>
      <c r="EMQ26" s="565"/>
      <c r="EMS26" s="426"/>
      <c r="EMU26" s="565"/>
      <c r="EMW26" s="426"/>
      <c r="EMY26" s="565"/>
      <c r="ENA26" s="426"/>
      <c r="ENC26" s="565"/>
      <c r="ENE26" s="426"/>
      <c r="ENG26" s="565"/>
      <c r="ENI26" s="426"/>
      <c r="ENK26" s="565"/>
      <c r="ENM26" s="426"/>
      <c r="ENO26" s="565"/>
      <c r="ENQ26" s="426"/>
      <c r="ENS26" s="565"/>
      <c r="ENU26" s="426"/>
      <c r="ENW26" s="565"/>
      <c r="ENY26" s="426"/>
      <c r="EOA26" s="565"/>
      <c r="EOC26" s="426"/>
      <c r="EOE26" s="565"/>
      <c r="EOG26" s="426"/>
      <c r="EOI26" s="565"/>
      <c r="EOK26" s="426"/>
      <c r="EOM26" s="565"/>
      <c r="EOO26" s="426"/>
      <c r="EOQ26" s="565"/>
      <c r="EOS26" s="426"/>
      <c r="EOU26" s="565"/>
      <c r="EOW26" s="426"/>
      <c r="EOY26" s="565"/>
      <c r="EPA26" s="426"/>
      <c r="EPC26" s="565"/>
      <c r="EPE26" s="426"/>
      <c r="EPG26" s="565"/>
      <c r="EPI26" s="426"/>
      <c r="EPK26" s="565"/>
      <c r="EPM26" s="426"/>
      <c r="EPO26" s="565"/>
      <c r="EPQ26" s="426"/>
      <c r="EPS26" s="565"/>
      <c r="EPU26" s="426"/>
      <c r="EPW26" s="565"/>
      <c r="EPY26" s="426"/>
      <c r="EQA26" s="565"/>
      <c r="EQC26" s="426"/>
      <c r="EQE26" s="565"/>
      <c r="EQG26" s="426"/>
      <c r="EQI26" s="565"/>
      <c r="EQK26" s="426"/>
      <c r="EQM26" s="565"/>
      <c r="EQO26" s="426"/>
      <c r="EQQ26" s="565"/>
      <c r="EQS26" s="426"/>
      <c r="EQU26" s="565"/>
      <c r="EQW26" s="426"/>
      <c r="EQY26" s="565"/>
      <c r="ERA26" s="426"/>
      <c r="ERC26" s="565"/>
      <c r="ERE26" s="426"/>
      <c r="ERG26" s="565"/>
      <c r="ERI26" s="426"/>
      <c r="ERK26" s="565"/>
      <c r="ERM26" s="426"/>
      <c r="ERO26" s="565"/>
      <c r="ERQ26" s="426"/>
      <c r="ERS26" s="565"/>
      <c r="ERU26" s="426"/>
      <c r="ERW26" s="565"/>
      <c r="ERY26" s="426"/>
      <c r="ESA26" s="565"/>
      <c r="ESC26" s="426"/>
      <c r="ESE26" s="565"/>
      <c r="ESG26" s="426"/>
      <c r="ESI26" s="565"/>
      <c r="ESK26" s="426"/>
      <c r="ESM26" s="565"/>
      <c r="ESO26" s="426"/>
      <c r="ESQ26" s="565"/>
      <c r="ESS26" s="426"/>
      <c r="ESU26" s="565"/>
      <c r="ESW26" s="426"/>
      <c r="ESY26" s="565"/>
      <c r="ETA26" s="426"/>
      <c r="ETC26" s="565"/>
      <c r="ETE26" s="426"/>
      <c r="ETG26" s="565"/>
      <c r="ETI26" s="426"/>
      <c r="ETK26" s="565"/>
      <c r="ETM26" s="426"/>
      <c r="ETO26" s="565"/>
      <c r="ETQ26" s="426"/>
      <c r="ETS26" s="565"/>
      <c r="ETU26" s="426"/>
      <c r="ETW26" s="565"/>
      <c r="ETY26" s="426"/>
      <c r="EUA26" s="565"/>
      <c r="EUC26" s="426"/>
      <c r="EUE26" s="565"/>
      <c r="EUG26" s="426"/>
      <c r="EUI26" s="565"/>
      <c r="EUK26" s="426"/>
      <c r="EUM26" s="565"/>
      <c r="EUO26" s="426"/>
      <c r="EUQ26" s="565"/>
      <c r="EUS26" s="426"/>
      <c r="EUU26" s="565"/>
      <c r="EUW26" s="426"/>
      <c r="EUY26" s="565"/>
      <c r="EVA26" s="426"/>
      <c r="EVC26" s="565"/>
      <c r="EVE26" s="426"/>
      <c r="EVG26" s="565"/>
      <c r="EVI26" s="426"/>
      <c r="EVK26" s="565"/>
      <c r="EVM26" s="426"/>
      <c r="EVO26" s="565"/>
      <c r="EVQ26" s="426"/>
      <c r="EVS26" s="565"/>
      <c r="EVU26" s="426"/>
      <c r="EVW26" s="565"/>
      <c r="EVY26" s="426"/>
      <c r="EWA26" s="565"/>
      <c r="EWC26" s="426"/>
      <c r="EWE26" s="565"/>
      <c r="EWG26" s="426"/>
      <c r="EWI26" s="565"/>
      <c r="EWK26" s="426"/>
      <c r="EWM26" s="565"/>
      <c r="EWO26" s="426"/>
      <c r="EWQ26" s="565"/>
      <c r="EWS26" s="426"/>
      <c r="EWU26" s="565"/>
      <c r="EWW26" s="426"/>
      <c r="EWY26" s="565"/>
      <c r="EXA26" s="426"/>
      <c r="EXC26" s="565"/>
      <c r="EXE26" s="426"/>
      <c r="EXG26" s="565"/>
      <c r="EXI26" s="426"/>
      <c r="EXK26" s="565"/>
      <c r="EXM26" s="426"/>
      <c r="EXO26" s="565"/>
      <c r="EXQ26" s="426"/>
      <c r="EXS26" s="565"/>
      <c r="EXU26" s="426"/>
      <c r="EXW26" s="565"/>
      <c r="EXY26" s="426"/>
      <c r="EYA26" s="565"/>
      <c r="EYC26" s="426"/>
      <c r="EYE26" s="565"/>
      <c r="EYG26" s="426"/>
      <c r="EYI26" s="565"/>
      <c r="EYK26" s="426"/>
      <c r="EYM26" s="565"/>
      <c r="EYO26" s="426"/>
      <c r="EYQ26" s="565"/>
      <c r="EYS26" s="426"/>
      <c r="EYU26" s="565"/>
      <c r="EYW26" s="426"/>
      <c r="EYY26" s="565"/>
      <c r="EZA26" s="426"/>
      <c r="EZC26" s="565"/>
      <c r="EZE26" s="426"/>
      <c r="EZG26" s="565"/>
      <c r="EZI26" s="426"/>
      <c r="EZK26" s="565"/>
      <c r="EZM26" s="426"/>
      <c r="EZO26" s="565"/>
      <c r="EZQ26" s="426"/>
      <c r="EZS26" s="565"/>
      <c r="EZU26" s="426"/>
      <c r="EZW26" s="565"/>
      <c r="EZY26" s="426"/>
      <c r="FAA26" s="565"/>
      <c r="FAC26" s="426"/>
      <c r="FAE26" s="565"/>
      <c r="FAG26" s="426"/>
      <c r="FAI26" s="565"/>
      <c r="FAK26" s="426"/>
      <c r="FAM26" s="565"/>
      <c r="FAO26" s="426"/>
      <c r="FAQ26" s="565"/>
      <c r="FAS26" s="426"/>
      <c r="FAU26" s="565"/>
      <c r="FAW26" s="426"/>
      <c r="FAY26" s="565"/>
      <c r="FBA26" s="426"/>
      <c r="FBC26" s="565"/>
      <c r="FBE26" s="426"/>
      <c r="FBG26" s="565"/>
      <c r="FBI26" s="426"/>
      <c r="FBK26" s="565"/>
      <c r="FBM26" s="426"/>
      <c r="FBO26" s="565"/>
      <c r="FBQ26" s="426"/>
      <c r="FBS26" s="565"/>
      <c r="FBU26" s="426"/>
      <c r="FBW26" s="565"/>
      <c r="FBY26" s="426"/>
      <c r="FCA26" s="565"/>
      <c r="FCC26" s="426"/>
      <c r="FCE26" s="565"/>
      <c r="FCG26" s="426"/>
      <c r="FCI26" s="565"/>
      <c r="FCK26" s="426"/>
      <c r="FCM26" s="565"/>
      <c r="FCO26" s="426"/>
      <c r="FCQ26" s="565"/>
      <c r="FCS26" s="426"/>
      <c r="FCU26" s="565"/>
      <c r="FCW26" s="426"/>
      <c r="FCY26" s="565"/>
      <c r="FDA26" s="426"/>
      <c r="FDC26" s="565"/>
      <c r="FDE26" s="426"/>
      <c r="FDG26" s="565"/>
      <c r="FDI26" s="426"/>
      <c r="FDK26" s="565"/>
      <c r="FDM26" s="426"/>
      <c r="FDO26" s="565"/>
      <c r="FDQ26" s="426"/>
      <c r="FDS26" s="565"/>
      <c r="FDU26" s="426"/>
      <c r="FDW26" s="565"/>
      <c r="FDY26" s="426"/>
      <c r="FEA26" s="565"/>
      <c r="FEC26" s="426"/>
      <c r="FEE26" s="565"/>
      <c r="FEG26" s="426"/>
      <c r="FEI26" s="565"/>
      <c r="FEK26" s="426"/>
      <c r="FEM26" s="565"/>
      <c r="FEO26" s="426"/>
      <c r="FEQ26" s="565"/>
      <c r="FES26" s="426"/>
      <c r="FEU26" s="565"/>
      <c r="FEW26" s="426"/>
      <c r="FEY26" s="565"/>
      <c r="FFA26" s="426"/>
      <c r="FFC26" s="565"/>
      <c r="FFE26" s="426"/>
      <c r="FFG26" s="565"/>
      <c r="FFI26" s="426"/>
      <c r="FFK26" s="565"/>
      <c r="FFM26" s="426"/>
      <c r="FFO26" s="565"/>
      <c r="FFQ26" s="426"/>
      <c r="FFS26" s="565"/>
      <c r="FFU26" s="426"/>
      <c r="FFW26" s="565"/>
      <c r="FFY26" s="426"/>
      <c r="FGA26" s="565"/>
      <c r="FGC26" s="426"/>
      <c r="FGE26" s="565"/>
      <c r="FGG26" s="426"/>
      <c r="FGI26" s="565"/>
      <c r="FGK26" s="426"/>
      <c r="FGM26" s="565"/>
      <c r="FGO26" s="426"/>
      <c r="FGQ26" s="565"/>
      <c r="FGS26" s="426"/>
      <c r="FGU26" s="565"/>
      <c r="FGW26" s="426"/>
      <c r="FGY26" s="565"/>
      <c r="FHA26" s="426"/>
      <c r="FHC26" s="565"/>
      <c r="FHE26" s="426"/>
      <c r="FHG26" s="565"/>
      <c r="FHI26" s="426"/>
      <c r="FHK26" s="565"/>
      <c r="FHM26" s="426"/>
      <c r="FHO26" s="565"/>
      <c r="FHQ26" s="426"/>
      <c r="FHS26" s="565"/>
      <c r="FHU26" s="426"/>
      <c r="FHW26" s="565"/>
      <c r="FHY26" s="426"/>
      <c r="FIA26" s="565"/>
      <c r="FIC26" s="426"/>
      <c r="FIE26" s="565"/>
      <c r="FIG26" s="426"/>
      <c r="FII26" s="565"/>
      <c r="FIK26" s="426"/>
      <c r="FIM26" s="565"/>
      <c r="FIO26" s="426"/>
      <c r="FIQ26" s="565"/>
      <c r="FIS26" s="426"/>
      <c r="FIU26" s="565"/>
      <c r="FIW26" s="426"/>
      <c r="FIY26" s="565"/>
      <c r="FJA26" s="426"/>
      <c r="FJC26" s="565"/>
      <c r="FJE26" s="426"/>
      <c r="FJG26" s="565"/>
      <c r="FJI26" s="426"/>
      <c r="FJK26" s="565"/>
      <c r="FJM26" s="426"/>
      <c r="FJO26" s="565"/>
      <c r="FJQ26" s="426"/>
      <c r="FJS26" s="565"/>
      <c r="FJU26" s="426"/>
      <c r="FJW26" s="565"/>
      <c r="FJY26" s="426"/>
      <c r="FKA26" s="565"/>
      <c r="FKC26" s="426"/>
      <c r="FKE26" s="565"/>
      <c r="FKG26" s="426"/>
      <c r="FKI26" s="565"/>
      <c r="FKK26" s="426"/>
      <c r="FKM26" s="565"/>
      <c r="FKO26" s="426"/>
      <c r="FKQ26" s="565"/>
      <c r="FKS26" s="426"/>
      <c r="FKU26" s="565"/>
      <c r="FKW26" s="426"/>
      <c r="FKY26" s="565"/>
      <c r="FLA26" s="426"/>
      <c r="FLC26" s="565"/>
      <c r="FLE26" s="426"/>
      <c r="FLG26" s="565"/>
      <c r="FLI26" s="426"/>
      <c r="FLK26" s="565"/>
      <c r="FLM26" s="426"/>
      <c r="FLO26" s="565"/>
      <c r="FLQ26" s="426"/>
      <c r="FLS26" s="565"/>
      <c r="FLU26" s="426"/>
      <c r="FLW26" s="565"/>
      <c r="FLY26" s="426"/>
      <c r="FMA26" s="565"/>
      <c r="FMC26" s="426"/>
      <c r="FME26" s="565"/>
      <c r="FMG26" s="426"/>
      <c r="FMI26" s="565"/>
      <c r="FMK26" s="426"/>
      <c r="FMM26" s="565"/>
      <c r="FMO26" s="426"/>
      <c r="FMQ26" s="565"/>
      <c r="FMS26" s="426"/>
      <c r="FMU26" s="565"/>
      <c r="FMW26" s="426"/>
      <c r="FMY26" s="565"/>
      <c r="FNA26" s="426"/>
      <c r="FNC26" s="565"/>
      <c r="FNE26" s="426"/>
      <c r="FNG26" s="565"/>
      <c r="FNI26" s="426"/>
      <c r="FNK26" s="565"/>
      <c r="FNM26" s="426"/>
      <c r="FNO26" s="565"/>
      <c r="FNQ26" s="426"/>
      <c r="FNS26" s="565"/>
      <c r="FNU26" s="426"/>
      <c r="FNW26" s="565"/>
      <c r="FNY26" s="426"/>
      <c r="FOA26" s="565"/>
      <c r="FOC26" s="426"/>
      <c r="FOE26" s="565"/>
      <c r="FOG26" s="426"/>
      <c r="FOI26" s="565"/>
      <c r="FOK26" s="426"/>
      <c r="FOM26" s="565"/>
      <c r="FOO26" s="426"/>
      <c r="FOQ26" s="565"/>
      <c r="FOS26" s="426"/>
      <c r="FOU26" s="565"/>
      <c r="FOW26" s="426"/>
      <c r="FOY26" s="565"/>
      <c r="FPA26" s="426"/>
      <c r="FPC26" s="565"/>
      <c r="FPE26" s="426"/>
      <c r="FPG26" s="565"/>
      <c r="FPI26" s="426"/>
      <c r="FPK26" s="565"/>
      <c r="FPM26" s="426"/>
      <c r="FPO26" s="565"/>
      <c r="FPQ26" s="426"/>
      <c r="FPS26" s="565"/>
      <c r="FPU26" s="426"/>
      <c r="FPW26" s="565"/>
      <c r="FPY26" s="426"/>
      <c r="FQA26" s="565"/>
      <c r="FQC26" s="426"/>
      <c r="FQE26" s="565"/>
      <c r="FQG26" s="426"/>
      <c r="FQI26" s="565"/>
      <c r="FQK26" s="426"/>
      <c r="FQM26" s="565"/>
      <c r="FQO26" s="426"/>
      <c r="FQQ26" s="565"/>
      <c r="FQS26" s="426"/>
      <c r="FQU26" s="565"/>
      <c r="FQW26" s="426"/>
      <c r="FQY26" s="565"/>
      <c r="FRA26" s="426"/>
      <c r="FRC26" s="565"/>
      <c r="FRE26" s="426"/>
      <c r="FRG26" s="565"/>
      <c r="FRI26" s="426"/>
      <c r="FRK26" s="565"/>
      <c r="FRM26" s="426"/>
      <c r="FRO26" s="565"/>
      <c r="FRQ26" s="426"/>
      <c r="FRS26" s="565"/>
      <c r="FRU26" s="426"/>
      <c r="FRW26" s="565"/>
      <c r="FRY26" s="426"/>
      <c r="FSA26" s="565"/>
      <c r="FSC26" s="426"/>
      <c r="FSE26" s="565"/>
      <c r="FSG26" s="426"/>
      <c r="FSI26" s="565"/>
      <c r="FSK26" s="426"/>
      <c r="FSM26" s="565"/>
      <c r="FSO26" s="426"/>
      <c r="FSQ26" s="565"/>
      <c r="FSS26" s="426"/>
      <c r="FSU26" s="565"/>
      <c r="FSW26" s="426"/>
      <c r="FSY26" s="565"/>
      <c r="FTA26" s="426"/>
      <c r="FTC26" s="565"/>
      <c r="FTE26" s="426"/>
      <c r="FTG26" s="565"/>
      <c r="FTI26" s="426"/>
      <c r="FTK26" s="565"/>
      <c r="FTM26" s="426"/>
      <c r="FTO26" s="565"/>
      <c r="FTQ26" s="426"/>
      <c r="FTS26" s="565"/>
      <c r="FTU26" s="426"/>
      <c r="FTW26" s="565"/>
      <c r="FTY26" s="426"/>
      <c r="FUA26" s="565"/>
      <c r="FUC26" s="426"/>
      <c r="FUE26" s="565"/>
      <c r="FUG26" s="426"/>
      <c r="FUI26" s="565"/>
      <c r="FUK26" s="426"/>
      <c r="FUM26" s="565"/>
      <c r="FUO26" s="426"/>
      <c r="FUQ26" s="565"/>
      <c r="FUS26" s="426"/>
      <c r="FUU26" s="565"/>
      <c r="FUW26" s="426"/>
      <c r="FUY26" s="565"/>
      <c r="FVA26" s="426"/>
      <c r="FVC26" s="565"/>
      <c r="FVE26" s="426"/>
      <c r="FVG26" s="565"/>
      <c r="FVI26" s="426"/>
      <c r="FVK26" s="565"/>
      <c r="FVM26" s="426"/>
      <c r="FVO26" s="565"/>
      <c r="FVQ26" s="426"/>
      <c r="FVS26" s="565"/>
      <c r="FVU26" s="426"/>
      <c r="FVW26" s="565"/>
      <c r="FVY26" s="426"/>
      <c r="FWA26" s="565"/>
      <c r="FWC26" s="426"/>
      <c r="FWE26" s="565"/>
      <c r="FWG26" s="426"/>
      <c r="FWI26" s="565"/>
      <c r="FWK26" s="426"/>
      <c r="FWM26" s="565"/>
      <c r="FWO26" s="426"/>
      <c r="FWQ26" s="565"/>
      <c r="FWS26" s="426"/>
      <c r="FWU26" s="565"/>
      <c r="FWW26" s="426"/>
      <c r="FWY26" s="565"/>
      <c r="FXA26" s="426"/>
      <c r="FXC26" s="565"/>
      <c r="FXE26" s="426"/>
      <c r="FXG26" s="565"/>
      <c r="FXI26" s="426"/>
      <c r="FXK26" s="565"/>
      <c r="FXM26" s="426"/>
      <c r="FXO26" s="565"/>
      <c r="FXQ26" s="426"/>
      <c r="FXS26" s="565"/>
      <c r="FXU26" s="426"/>
      <c r="FXW26" s="565"/>
      <c r="FXY26" s="426"/>
      <c r="FYA26" s="565"/>
      <c r="FYC26" s="426"/>
      <c r="FYE26" s="565"/>
      <c r="FYG26" s="426"/>
      <c r="FYI26" s="565"/>
      <c r="FYK26" s="426"/>
      <c r="FYM26" s="565"/>
      <c r="FYO26" s="426"/>
      <c r="FYQ26" s="565"/>
      <c r="FYS26" s="426"/>
      <c r="FYU26" s="565"/>
      <c r="FYW26" s="426"/>
      <c r="FYY26" s="565"/>
      <c r="FZA26" s="426"/>
      <c r="FZC26" s="565"/>
      <c r="FZE26" s="426"/>
      <c r="FZG26" s="565"/>
      <c r="FZI26" s="426"/>
      <c r="FZK26" s="565"/>
      <c r="FZM26" s="426"/>
      <c r="FZO26" s="565"/>
      <c r="FZQ26" s="426"/>
      <c r="FZS26" s="565"/>
      <c r="FZU26" s="426"/>
      <c r="FZW26" s="565"/>
      <c r="FZY26" s="426"/>
      <c r="GAA26" s="565"/>
      <c r="GAC26" s="426"/>
      <c r="GAE26" s="565"/>
      <c r="GAG26" s="426"/>
      <c r="GAI26" s="565"/>
      <c r="GAK26" s="426"/>
      <c r="GAM26" s="565"/>
      <c r="GAO26" s="426"/>
      <c r="GAQ26" s="565"/>
      <c r="GAS26" s="426"/>
      <c r="GAU26" s="565"/>
      <c r="GAW26" s="426"/>
      <c r="GAY26" s="565"/>
      <c r="GBA26" s="426"/>
      <c r="GBC26" s="565"/>
      <c r="GBE26" s="426"/>
      <c r="GBG26" s="565"/>
      <c r="GBI26" s="426"/>
      <c r="GBK26" s="565"/>
      <c r="GBM26" s="426"/>
      <c r="GBO26" s="565"/>
      <c r="GBQ26" s="426"/>
      <c r="GBS26" s="565"/>
      <c r="GBU26" s="426"/>
      <c r="GBW26" s="565"/>
      <c r="GBY26" s="426"/>
      <c r="GCA26" s="565"/>
      <c r="GCC26" s="426"/>
      <c r="GCE26" s="565"/>
      <c r="GCG26" s="426"/>
      <c r="GCI26" s="565"/>
      <c r="GCK26" s="426"/>
      <c r="GCM26" s="565"/>
      <c r="GCO26" s="426"/>
      <c r="GCQ26" s="565"/>
      <c r="GCS26" s="426"/>
      <c r="GCU26" s="565"/>
      <c r="GCW26" s="426"/>
      <c r="GCY26" s="565"/>
      <c r="GDA26" s="426"/>
      <c r="GDC26" s="565"/>
      <c r="GDE26" s="426"/>
      <c r="GDG26" s="565"/>
      <c r="GDI26" s="426"/>
      <c r="GDK26" s="565"/>
      <c r="GDM26" s="426"/>
      <c r="GDO26" s="565"/>
      <c r="GDQ26" s="426"/>
      <c r="GDS26" s="565"/>
      <c r="GDU26" s="426"/>
      <c r="GDW26" s="565"/>
      <c r="GDY26" s="426"/>
      <c r="GEA26" s="565"/>
      <c r="GEC26" s="426"/>
      <c r="GEE26" s="565"/>
      <c r="GEG26" s="426"/>
      <c r="GEI26" s="565"/>
      <c r="GEK26" s="426"/>
      <c r="GEM26" s="565"/>
      <c r="GEO26" s="426"/>
      <c r="GEQ26" s="565"/>
      <c r="GES26" s="426"/>
      <c r="GEU26" s="565"/>
      <c r="GEW26" s="426"/>
      <c r="GEY26" s="565"/>
      <c r="GFA26" s="426"/>
      <c r="GFC26" s="565"/>
      <c r="GFE26" s="426"/>
      <c r="GFG26" s="565"/>
      <c r="GFI26" s="426"/>
      <c r="GFK26" s="565"/>
      <c r="GFM26" s="426"/>
      <c r="GFO26" s="565"/>
      <c r="GFQ26" s="426"/>
      <c r="GFS26" s="565"/>
      <c r="GFU26" s="426"/>
      <c r="GFW26" s="565"/>
      <c r="GFY26" s="426"/>
      <c r="GGA26" s="565"/>
      <c r="GGC26" s="426"/>
      <c r="GGE26" s="565"/>
      <c r="GGG26" s="426"/>
      <c r="GGI26" s="565"/>
      <c r="GGK26" s="426"/>
      <c r="GGM26" s="565"/>
      <c r="GGO26" s="426"/>
      <c r="GGQ26" s="565"/>
      <c r="GGS26" s="426"/>
      <c r="GGU26" s="565"/>
      <c r="GGW26" s="426"/>
      <c r="GGY26" s="565"/>
      <c r="GHA26" s="426"/>
      <c r="GHC26" s="565"/>
      <c r="GHE26" s="426"/>
      <c r="GHG26" s="565"/>
      <c r="GHI26" s="426"/>
      <c r="GHK26" s="565"/>
      <c r="GHM26" s="426"/>
      <c r="GHO26" s="565"/>
      <c r="GHQ26" s="426"/>
      <c r="GHS26" s="565"/>
      <c r="GHU26" s="426"/>
      <c r="GHW26" s="565"/>
      <c r="GHY26" s="426"/>
      <c r="GIA26" s="565"/>
      <c r="GIC26" s="426"/>
      <c r="GIE26" s="565"/>
      <c r="GIG26" s="426"/>
      <c r="GII26" s="565"/>
      <c r="GIK26" s="426"/>
      <c r="GIM26" s="565"/>
      <c r="GIO26" s="426"/>
      <c r="GIQ26" s="565"/>
      <c r="GIS26" s="426"/>
      <c r="GIU26" s="565"/>
      <c r="GIW26" s="426"/>
      <c r="GIY26" s="565"/>
      <c r="GJA26" s="426"/>
      <c r="GJC26" s="565"/>
      <c r="GJE26" s="426"/>
      <c r="GJG26" s="565"/>
      <c r="GJI26" s="426"/>
      <c r="GJK26" s="565"/>
      <c r="GJM26" s="426"/>
      <c r="GJO26" s="565"/>
      <c r="GJQ26" s="426"/>
      <c r="GJS26" s="565"/>
      <c r="GJU26" s="426"/>
      <c r="GJW26" s="565"/>
      <c r="GJY26" s="426"/>
      <c r="GKA26" s="565"/>
      <c r="GKC26" s="426"/>
      <c r="GKE26" s="565"/>
      <c r="GKG26" s="426"/>
      <c r="GKI26" s="565"/>
      <c r="GKK26" s="426"/>
      <c r="GKM26" s="565"/>
      <c r="GKO26" s="426"/>
      <c r="GKQ26" s="565"/>
      <c r="GKS26" s="426"/>
      <c r="GKU26" s="565"/>
      <c r="GKW26" s="426"/>
      <c r="GKY26" s="565"/>
      <c r="GLA26" s="426"/>
      <c r="GLC26" s="565"/>
      <c r="GLE26" s="426"/>
      <c r="GLG26" s="565"/>
      <c r="GLI26" s="426"/>
      <c r="GLK26" s="565"/>
      <c r="GLM26" s="426"/>
      <c r="GLO26" s="565"/>
      <c r="GLQ26" s="426"/>
      <c r="GLS26" s="565"/>
      <c r="GLU26" s="426"/>
      <c r="GLW26" s="565"/>
      <c r="GLY26" s="426"/>
      <c r="GMA26" s="565"/>
      <c r="GMC26" s="426"/>
      <c r="GME26" s="565"/>
      <c r="GMG26" s="426"/>
      <c r="GMI26" s="565"/>
      <c r="GMK26" s="426"/>
      <c r="GMM26" s="565"/>
      <c r="GMO26" s="426"/>
      <c r="GMQ26" s="565"/>
      <c r="GMS26" s="426"/>
      <c r="GMU26" s="565"/>
      <c r="GMW26" s="426"/>
      <c r="GMY26" s="565"/>
      <c r="GNA26" s="426"/>
      <c r="GNC26" s="565"/>
      <c r="GNE26" s="426"/>
      <c r="GNG26" s="565"/>
      <c r="GNI26" s="426"/>
      <c r="GNK26" s="565"/>
      <c r="GNM26" s="426"/>
      <c r="GNO26" s="565"/>
      <c r="GNQ26" s="426"/>
      <c r="GNS26" s="565"/>
      <c r="GNU26" s="426"/>
      <c r="GNW26" s="565"/>
      <c r="GNY26" s="426"/>
      <c r="GOA26" s="565"/>
      <c r="GOC26" s="426"/>
      <c r="GOE26" s="565"/>
      <c r="GOG26" s="426"/>
      <c r="GOI26" s="565"/>
      <c r="GOK26" s="426"/>
      <c r="GOM26" s="565"/>
      <c r="GOO26" s="426"/>
      <c r="GOQ26" s="565"/>
      <c r="GOS26" s="426"/>
      <c r="GOU26" s="565"/>
      <c r="GOW26" s="426"/>
      <c r="GOY26" s="565"/>
      <c r="GPA26" s="426"/>
      <c r="GPC26" s="565"/>
      <c r="GPE26" s="426"/>
      <c r="GPG26" s="565"/>
      <c r="GPI26" s="426"/>
      <c r="GPK26" s="565"/>
      <c r="GPM26" s="426"/>
      <c r="GPO26" s="565"/>
      <c r="GPQ26" s="426"/>
      <c r="GPS26" s="565"/>
      <c r="GPU26" s="426"/>
      <c r="GPW26" s="565"/>
      <c r="GPY26" s="426"/>
      <c r="GQA26" s="565"/>
      <c r="GQC26" s="426"/>
      <c r="GQE26" s="565"/>
      <c r="GQG26" s="426"/>
      <c r="GQI26" s="565"/>
      <c r="GQK26" s="426"/>
      <c r="GQM26" s="565"/>
      <c r="GQO26" s="426"/>
      <c r="GQQ26" s="565"/>
      <c r="GQS26" s="426"/>
      <c r="GQU26" s="565"/>
      <c r="GQW26" s="426"/>
      <c r="GQY26" s="565"/>
      <c r="GRA26" s="426"/>
      <c r="GRC26" s="565"/>
      <c r="GRE26" s="426"/>
      <c r="GRG26" s="565"/>
      <c r="GRI26" s="426"/>
      <c r="GRK26" s="565"/>
      <c r="GRM26" s="426"/>
      <c r="GRO26" s="565"/>
      <c r="GRQ26" s="426"/>
      <c r="GRS26" s="565"/>
      <c r="GRU26" s="426"/>
      <c r="GRW26" s="565"/>
      <c r="GRY26" s="426"/>
      <c r="GSA26" s="565"/>
      <c r="GSC26" s="426"/>
      <c r="GSE26" s="565"/>
      <c r="GSG26" s="426"/>
      <c r="GSI26" s="565"/>
      <c r="GSK26" s="426"/>
      <c r="GSM26" s="565"/>
      <c r="GSO26" s="426"/>
      <c r="GSQ26" s="565"/>
      <c r="GSS26" s="426"/>
      <c r="GSU26" s="565"/>
      <c r="GSW26" s="426"/>
      <c r="GSY26" s="565"/>
      <c r="GTA26" s="426"/>
      <c r="GTC26" s="565"/>
      <c r="GTE26" s="426"/>
      <c r="GTG26" s="565"/>
      <c r="GTI26" s="426"/>
      <c r="GTK26" s="565"/>
      <c r="GTM26" s="426"/>
      <c r="GTO26" s="565"/>
      <c r="GTQ26" s="426"/>
      <c r="GTS26" s="565"/>
      <c r="GTU26" s="426"/>
      <c r="GTW26" s="565"/>
      <c r="GTY26" s="426"/>
      <c r="GUA26" s="565"/>
      <c r="GUC26" s="426"/>
      <c r="GUE26" s="565"/>
      <c r="GUG26" s="426"/>
      <c r="GUI26" s="565"/>
      <c r="GUK26" s="426"/>
      <c r="GUM26" s="565"/>
      <c r="GUO26" s="426"/>
      <c r="GUQ26" s="565"/>
      <c r="GUS26" s="426"/>
      <c r="GUU26" s="565"/>
      <c r="GUW26" s="426"/>
      <c r="GUY26" s="565"/>
      <c r="GVA26" s="426"/>
      <c r="GVC26" s="565"/>
      <c r="GVE26" s="426"/>
      <c r="GVG26" s="565"/>
      <c r="GVI26" s="426"/>
      <c r="GVK26" s="565"/>
      <c r="GVM26" s="426"/>
      <c r="GVO26" s="565"/>
      <c r="GVQ26" s="426"/>
      <c r="GVS26" s="565"/>
      <c r="GVU26" s="426"/>
      <c r="GVW26" s="565"/>
      <c r="GVY26" s="426"/>
      <c r="GWA26" s="565"/>
      <c r="GWC26" s="426"/>
      <c r="GWE26" s="565"/>
      <c r="GWG26" s="426"/>
      <c r="GWI26" s="565"/>
      <c r="GWK26" s="426"/>
      <c r="GWM26" s="565"/>
      <c r="GWO26" s="426"/>
      <c r="GWQ26" s="565"/>
      <c r="GWS26" s="426"/>
      <c r="GWU26" s="565"/>
      <c r="GWW26" s="426"/>
      <c r="GWY26" s="565"/>
      <c r="GXA26" s="426"/>
      <c r="GXC26" s="565"/>
      <c r="GXE26" s="426"/>
      <c r="GXG26" s="565"/>
      <c r="GXI26" s="426"/>
      <c r="GXK26" s="565"/>
      <c r="GXM26" s="426"/>
      <c r="GXO26" s="565"/>
      <c r="GXQ26" s="426"/>
      <c r="GXS26" s="565"/>
      <c r="GXU26" s="426"/>
      <c r="GXW26" s="565"/>
      <c r="GXY26" s="426"/>
      <c r="GYA26" s="565"/>
      <c r="GYC26" s="426"/>
      <c r="GYE26" s="565"/>
      <c r="GYG26" s="426"/>
      <c r="GYI26" s="565"/>
      <c r="GYK26" s="426"/>
      <c r="GYM26" s="565"/>
      <c r="GYO26" s="426"/>
      <c r="GYQ26" s="565"/>
      <c r="GYS26" s="426"/>
      <c r="GYU26" s="565"/>
      <c r="GYW26" s="426"/>
      <c r="GYY26" s="565"/>
      <c r="GZA26" s="426"/>
      <c r="GZC26" s="565"/>
      <c r="GZE26" s="426"/>
      <c r="GZG26" s="565"/>
      <c r="GZI26" s="426"/>
      <c r="GZK26" s="565"/>
      <c r="GZM26" s="426"/>
      <c r="GZO26" s="565"/>
      <c r="GZQ26" s="426"/>
      <c r="GZS26" s="565"/>
      <c r="GZU26" s="426"/>
      <c r="GZW26" s="565"/>
      <c r="GZY26" s="426"/>
      <c r="HAA26" s="565"/>
      <c r="HAC26" s="426"/>
      <c r="HAE26" s="565"/>
      <c r="HAG26" s="426"/>
      <c r="HAI26" s="565"/>
      <c r="HAK26" s="426"/>
      <c r="HAM26" s="565"/>
      <c r="HAO26" s="426"/>
      <c r="HAQ26" s="565"/>
      <c r="HAS26" s="426"/>
      <c r="HAU26" s="565"/>
      <c r="HAW26" s="426"/>
      <c r="HAY26" s="565"/>
      <c r="HBA26" s="426"/>
      <c r="HBC26" s="565"/>
      <c r="HBE26" s="426"/>
      <c r="HBG26" s="565"/>
      <c r="HBI26" s="426"/>
      <c r="HBK26" s="565"/>
      <c r="HBM26" s="426"/>
      <c r="HBO26" s="565"/>
      <c r="HBQ26" s="426"/>
      <c r="HBS26" s="565"/>
      <c r="HBU26" s="426"/>
      <c r="HBW26" s="565"/>
      <c r="HBY26" s="426"/>
      <c r="HCA26" s="565"/>
      <c r="HCC26" s="426"/>
      <c r="HCE26" s="565"/>
      <c r="HCG26" s="426"/>
      <c r="HCI26" s="565"/>
      <c r="HCK26" s="426"/>
      <c r="HCM26" s="565"/>
      <c r="HCO26" s="426"/>
      <c r="HCQ26" s="565"/>
      <c r="HCS26" s="426"/>
      <c r="HCU26" s="565"/>
      <c r="HCW26" s="426"/>
      <c r="HCY26" s="565"/>
      <c r="HDA26" s="426"/>
      <c r="HDC26" s="565"/>
      <c r="HDE26" s="426"/>
      <c r="HDG26" s="565"/>
      <c r="HDI26" s="426"/>
      <c r="HDK26" s="565"/>
      <c r="HDM26" s="426"/>
      <c r="HDO26" s="565"/>
      <c r="HDQ26" s="426"/>
      <c r="HDS26" s="565"/>
      <c r="HDU26" s="426"/>
      <c r="HDW26" s="565"/>
      <c r="HDY26" s="426"/>
      <c r="HEA26" s="565"/>
      <c r="HEC26" s="426"/>
      <c r="HEE26" s="565"/>
      <c r="HEG26" s="426"/>
      <c r="HEI26" s="565"/>
      <c r="HEK26" s="426"/>
      <c r="HEM26" s="565"/>
      <c r="HEO26" s="426"/>
      <c r="HEQ26" s="565"/>
      <c r="HES26" s="426"/>
      <c r="HEU26" s="565"/>
      <c r="HEW26" s="426"/>
      <c r="HEY26" s="565"/>
      <c r="HFA26" s="426"/>
      <c r="HFC26" s="565"/>
      <c r="HFE26" s="426"/>
      <c r="HFG26" s="565"/>
      <c r="HFI26" s="426"/>
      <c r="HFK26" s="565"/>
      <c r="HFM26" s="426"/>
      <c r="HFO26" s="565"/>
      <c r="HFQ26" s="426"/>
      <c r="HFS26" s="565"/>
      <c r="HFU26" s="426"/>
      <c r="HFW26" s="565"/>
      <c r="HFY26" s="426"/>
      <c r="HGA26" s="565"/>
      <c r="HGC26" s="426"/>
      <c r="HGE26" s="565"/>
      <c r="HGG26" s="426"/>
      <c r="HGI26" s="565"/>
      <c r="HGK26" s="426"/>
      <c r="HGM26" s="565"/>
      <c r="HGO26" s="426"/>
      <c r="HGQ26" s="565"/>
      <c r="HGS26" s="426"/>
      <c r="HGU26" s="565"/>
      <c r="HGW26" s="426"/>
      <c r="HGY26" s="565"/>
      <c r="HHA26" s="426"/>
      <c r="HHC26" s="565"/>
      <c r="HHE26" s="426"/>
      <c r="HHG26" s="565"/>
      <c r="HHI26" s="426"/>
      <c r="HHK26" s="565"/>
      <c r="HHM26" s="426"/>
      <c r="HHO26" s="565"/>
      <c r="HHQ26" s="426"/>
      <c r="HHS26" s="565"/>
      <c r="HHU26" s="426"/>
      <c r="HHW26" s="565"/>
      <c r="HHY26" s="426"/>
      <c r="HIA26" s="565"/>
      <c r="HIC26" s="426"/>
      <c r="HIE26" s="565"/>
      <c r="HIG26" s="426"/>
      <c r="HII26" s="565"/>
      <c r="HIK26" s="426"/>
      <c r="HIM26" s="565"/>
      <c r="HIO26" s="426"/>
      <c r="HIQ26" s="565"/>
      <c r="HIS26" s="426"/>
      <c r="HIU26" s="565"/>
      <c r="HIW26" s="426"/>
      <c r="HIY26" s="565"/>
      <c r="HJA26" s="426"/>
      <c r="HJC26" s="565"/>
      <c r="HJE26" s="426"/>
      <c r="HJG26" s="565"/>
      <c r="HJI26" s="426"/>
      <c r="HJK26" s="565"/>
      <c r="HJM26" s="426"/>
      <c r="HJO26" s="565"/>
      <c r="HJQ26" s="426"/>
      <c r="HJS26" s="565"/>
      <c r="HJU26" s="426"/>
      <c r="HJW26" s="565"/>
      <c r="HJY26" s="426"/>
      <c r="HKA26" s="565"/>
      <c r="HKC26" s="426"/>
      <c r="HKE26" s="565"/>
      <c r="HKG26" s="426"/>
      <c r="HKI26" s="565"/>
      <c r="HKK26" s="426"/>
      <c r="HKM26" s="565"/>
      <c r="HKO26" s="426"/>
      <c r="HKQ26" s="565"/>
      <c r="HKS26" s="426"/>
      <c r="HKU26" s="565"/>
      <c r="HKW26" s="426"/>
      <c r="HKY26" s="565"/>
      <c r="HLA26" s="426"/>
      <c r="HLC26" s="565"/>
      <c r="HLE26" s="426"/>
      <c r="HLG26" s="565"/>
      <c r="HLI26" s="426"/>
      <c r="HLK26" s="565"/>
      <c r="HLM26" s="426"/>
      <c r="HLO26" s="565"/>
      <c r="HLQ26" s="426"/>
      <c r="HLS26" s="565"/>
      <c r="HLU26" s="426"/>
      <c r="HLW26" s="565"/>
      <c r="HLY26" s="426"/>
      <c r="HMA26" s="565"/>
      <c r="HMC26" s="426"/>
      <c r="HME26" s="565"/>
      <c r="HMG26" s="426"/>
      <c r="HMI26" s="565"/>
      <c r="HMK26" s="426"/>
      <c r="HMM26" s="565"/>
      <c r="HMO26" s="426"/>
      <c r="HMQ26" s="565"/>
      <c r="HMS26" s="426"/>
      <c r="HMU26" s="565"/>
      <c r="HMW26" s="426"/>
      <c r="HMY26" s="565"/>
      <c r="HNA26" s="426"/>
      <c r="HNC26" s="565"/>
      <c r="HNE26" s="426"/>
      <c r="HNG26" s="565"/>
      <c r="HNI26" s="426"/>
      <c r="HNK26" s="565"/>
      <c r="HNM26" s="426"/>
      <c r="HNO26" s="565"/>
      <c r="HNQ26" s="426"/>
      <c r="HNS26" s="565"/>
      <c r="HNU26" s="426"/>
      <c r="HNW26" s="565"/>
      <c r="HNY26" s="426"/>
      <c r="HOA26" s="565"/>
      <c r="HOC26" s="426"/>
      <c r="HOE26" s="565"/>
      <c r="HOG26" s="426"/>
      <c r="HOI26" s="565"/>
      <c r="HOK26" s="426"/>
      <c r="HOM26" s="565"/>
      <c r="HOO26" s="426"/>
      <c r="HOQ26" s="565"/>
      <c r="HOS26" s="426"/>
      <c r="HOU26" s="565"/>
      <c r="HOW26" s="426"/>
      <c r="HOY26" s="565"/>
      <c r="HPA26" s="426"/>
      <c r="HPC26" s="565"/>
      <c r="HPE26" s="426"/>
      <c r="HPG26" s="565"/>
      <c r="HPI26" s="426"/>
      <c r="HPK26" s="565"/>
      <c r="HPM26" s="426"/>
      <c r="HPO26" s="565"/>
      <c r="HPQ26" s="426"/>
      <c r="HPS26" s="565"/>
      <c r="HPU26" s="426"/>
      <c r="HPW26" s="565"/>
      <c r="HPY26" s="426"/>
      <c r="HQA26" s="565"/>
      <c r="HQC26" s="426"/>
      <c r="HQE26" s="565"/>
      <c r="HQG26" s="426"/>
      <c r="HQI26" s="565"/>
      <c r="HQK26" s="426"/>
      <c r="HQM26" s="565"/>
      <c r="HQO26" s="426"/>
      <c r="HQQ26" s="565"/>
      <c r="HQS26" s="426"/>
      <c r="HQU26" s="565"/>
      <c r="HQW26" s="426"/>
      <c r="HQY26" s="565"/>
      <c r="HRA26" s="426"/>
      <c r="HRC26" s="565"/>
      <c r="HRE26" s="426"/>
      <c r="HRG26" s="565"/>
      <c r="HRI26" s="426"/>
      <c r="HRK26" s="565"/>
      <c r="HRM26" s="426"/>
      <c r="HRO26" s="565"/>
      <c r="HRQ26" s="426"/>
      <c r="HRS26" s="565"/>
      <c r="HRU26" s="426"/>
      <c r="HRW26" s="565"/>
      <c r="HRY26" s="426"/>
      <c r="HSA26" s="565"/>
      <c r="HSC26" s="426"/>
      <c r="HSE26" s="565"/>
      <c r="HSG26" s="426"/>
      <c r="HSI26" s="565"/>
      <c r="HSK26" s="426"/>
      <c r="HSM26" s="565"/>
      <c r="HSO26" s="426"/>
      <c r="HSQ26" s="565"/>
      <c r="HSS26" s="426"/>
      <c r="HSU26" s="565"/>
      <c r="HSW26" s="426"/>
      <c r="HSY26" s="565"/>
      <c r="HTA26" s="426"/>
      <c r="HTC26" s="565"/>
      <c r="HTE26" s="426"/>
      <c r="HTG26" s="565"/>
      <c r="HTI26" s="426"/>
      <c r="HTK26" s="565"/>
      <c r="HTM26" s="426"/>
      <c r="HTO26" s="565"/>
      <c r="HTQ26" s="426"/>
      <c r="HTS26" s="565"/>
      <c r="HTU26" s="426"/>
      <c r="HTW26" s="565"/>
      <c r="HTY26" s="426"/>
      <c r="HUA26" s="565"/>
      <c r="HUC26" s="426"/>
      <c r="HUE26" s="565"/>
      <c r="HUG26" s="426"/>
      <c r="HUI26" s="565"/>
      <c r="HUK26" s="426"/>
      <c r="HUM26" s="565"/>
      <c r="HUO26" s="426"/>
      <c r="HUQ26" s="565"/>
      <c r="HUS26" s="426"/>
      <c r="HUU26" s="565"/>
      <c r="HUW26" s="426"/>
      <c r="HUY26" s="565"/>
      <c r="HVA26" s="426"/>
      <c r="HVC26" s="565"/>
      <c r="HVE26" s="426"/>
      <c r="HVG26" s="565"/>
      <c r="HVI26" s="426"/>
      <c r="HVK26" s="565"/>
      <c r="HVM26" s="426"/>
      <c r="HVO26" s="565"/>
      <c r="HVQ26" s="426"/>
      <c r="HVS26" s="565"/>
      <c r="HVU26" s="426"/>
      <c r="HVW26" s="565"/>
      <c r="HVY26" s="426"/>
      <c r="HWA26" s="565"/>
      <c r="HWC26" s="426"/>
      <c r="HWE26" s="565"/>
      <c r="HWG26" s="426"/>
      <c r="HWI26" s="565"/>
      <c r="HWK26" s="426"/>
      <c r="HWM26" s="565"/>
      <c r="HWO26" s="426"/>
      <c r="HWQ26" s="565"/>
      <c r="HWS26" s="426"/>
      <c r="HWU26" s="565"/>
      <c r="HWW26" s="426"/>
      <c r="HWY26" s="565"/>
      <c r="HXA26" s="426"/>
      <c r="HXC26" s="565"/>
      <c r="HXE26" s="426"/>
      <c r="HXG26" s="565"/>
      <c r="HXI26" s="426"/>
      <c r="HXK26" s="565"/>
      <c r="HXM26" s="426"/>
      <c r="HXO26" s="565"/>
      <c r="HXQ26" s="426"/>
      <c r="HXS26" s="565"/>
      <c r="HXU26" s="426"/>
      <c r="HXW26" s="565"/>
      <c r="HXY26" s="426"/>
      <c r="HYA26" s="565"/>
      <c r="HYC26" s="426"/>
      <c r="HYE26" s="565"/>
      <c r="HYG26" s="426"/>
      <c r="HYI26" s="565"/>
      <c r="HYK26" s="426"/>
      <c r="HYM26" s="565"/>
      <c r="HYO26" s="426"/>
      <c r="HYQ26" s="565"/>
      <c r="HYS26" s="426"/>
      <c r="HYU26" s="565"/>
      <c r="HYW26" s="426"/>
      <c r="HYY26" s="565"/>
      <c r="HZA26" s="426"/>
      <c r="HZC26" s="565"/>
      <c r="HZE26" s="426"/>
      <c r="HZG26" s="565"/>
      <c r="HZI26" s="426"/>
      <c r="HZK26" s="565"/>
      <c r="HZM26" s="426"/>
      <c r="HZO26" s="565"/>
      <c r="HZQ26" s="426"/>
      <c r="HZS26" s="565"/>
      <c r="HZU26" s="426"/>
      <c r="HZW26" s="565"/>
      <c r="HZY26" s="426"/>
      <c r="IAA26" s="565"/>
      <c r="IAC26" s="426"/>
      <c r="IAE26" s="565"/>
      <c r="IAG26" s="426"/>
      <c r="IAI26" s="565"/>
      <c r="IAK26" s="426"/>
      <c r="IAM26" s="565"/>
      <c r="IAO26" s="426"/>
      <c r="IAQ26" s="565"/>
      <c r="IAS26" s="426"/>
      <c r="IAU26" s="565"/>
      <c r="IAW26" s="426"/>
      <c r="IAY26" s="565"/>
      <c r="IBA26" s="426"/>
      <c r="IBC26" s="565"/>
      <c r="IBE26" s="426"/>
      <c r="IBG26" s="565"/>
      <c r="IBI26" s="426"/>
      <c r="IBK26" s="565"/>
      <c r="IBM26" s="426"/>
      <c r="IBO26" s="565"/>
      <c r="IBQ26" s="426"/>
      <c r="IBS26" s="565"/>
      <c r="IBU26" s="426"/>
      <c r="IBW26" s="565"/>
      <c r="IBY26" s="426"/>
      <c r="ICA26" s="565"/>
      <c r="ICC26" s="426"/>
      <c r="ICE26" s="565"/>
      <c r="ICG26" s="426"/>
      <c r="ICI26" s="565"/>
      <c r="ICK26" s="426"/>
      <c r="ICM26" s="565"/>
      <c r="ICO26" s="426"/>
      <c r="ICQ26" s="565"/>
      <c r="ICS26" s="426"/>
      <c r="ICU26" s="565"/>
      <c r="ICW26" s="426"/>
      <c r="ICY26" s="565"/>
      <c r="IDA26" s="426"/>
      <c r="IDC26" s="565"/>
      <c r="IDE26" s="426"/>
      <c r="IDG26" s="565"/>
      <c r="IDI26" s="426"/>
      <c r="IDK26" s="565"/>
      <c r="IDM26" s="426"/>
      <c r="IDO26" s="565"/>
      <c r="IDQ26" s="426"/>
      <c r="IDS26" s="565"/>
      <c r="IDU26" s="426"/>
      <c r="IDW26" s="565"/>
      <c r="IDY26" s="426"/>
      <c r="IEA26" s="565"/>
      <c r="IEC26" s="426"/>
      <c r="IEE26" s="565"/>
      <c r="IEG26" s="426"/>
      <c r="IEI26" s="565"/>
      <c r="IEK26" s="426"/>
      <c r="IEM26" s="565"/>
      <c r="IEO26" s="426"/>
      <c r="IEQ26" s="565"/>
      <c r="IES26" s="426"/>
      <c r="IEU26" s="565"/>
      <c r="IEW26" s="426"/>
      <c r="IEY26" s="565"/>
      <c r="IFA26" s="426"/>
      <c r="IFC26" s="565"/>
      <c r="IFE26" s="426"/>
      <c r="IFG26" s="565"/>
      <c r="IFI26" s="426"/>
      <c r="IFK26" s="565"/>
      <c r="IFM26" s="426"/>
      <c r="IFO26" s="565"/>
      <c r="IFQ26" s="426"/>
      <c r="IFS26" s="565"/>
      <c r="IFU26" s="426"/>
      <c r="IFW26" s="565"/>
      <c r="IFY26" s="426"/>
      <c r="IGA26" s="565"/>
      <c r="IGC26" s="426"/>
      <c r="IGE26" s="565"/>
      <c r="IGG26" s="426"/>
      <c r="IGI26" s="565"/>
      <c r="IGK26" s="426"/>
      <c r="IGM26" s="565"/>
      <c r="IGO26" s="426"/>
      <c r="IGQ26" s="565"/>
      <c r="IGS26" s="426"/>
      <c r="IGU26" s="565"/>
      <c r="IGW26" s="426"/>
      <c r="IGY26" s="565"/>
      <c r="IHA26" s="426"/>
      <c r="IHC26" s="565"/>
      <c r="IHE26" s="426"/>
      <c r="IHG26" s="565"/>
      <c r="IHI26" s="426"/>
      <c r="IHK26" s="565"/>
      <c r="IHM26" s="426"/>
      <c r="IHO26" s="565"/>
      <c r="IHQ26" s="426"/>
      <c r="IHS26" s="565"/>
      <c r="IHU26" s="426"/>
      <c r="IHW26" s="565"/>
      <c r="IHY26" s="426"/>
      <c r="IIA26" s="565"/>
      <c r="IIC26" s="426"/>
      <c r="IIE26" s="565"/>
      <c r="IIG26" s="426"/>
      <c r="III26" s="565"/>
      <c r="IIK26" s="426"/>
      <c r="IIM26" s="565"/>
      <c r="IIO26" s="426"/>
      <c r="IIQ26" s="565"/>
      <c r="IIS26" s="426"/>
      <c r="IIU26" s="565"/>
      <c r="IIW26" s="426"/>
      <c r="IIY26" s="565"/>
      <c r="IJA26" s="426"/>
      <c r="IJC26" s="565"/>
      <c r="IJE26" s="426"/>
      <c r="IJG26" s="565"/>
      <c r="IJI26" s="426"/>
      <c r="IJK26" s="565"/>
      <c r="IJM26" s="426"/>
      <c r="IJO26" s="565"/>
      <c r="IJQ26" s="426"/>
      <c r="IJS26" s="565"/>
      <c r="IJU26" s="426"/>
      <c r="IJW26" s="565"/>
      <c r="IJY26" s="426"/>
      <c r="IKA26" s="565"/>
      <c r="IKC26" s="426"/>
      <c r="IKE26" s="565"/>
      <c r="IKG26" s="426"/>
      <c r="IKI26" s="565"/>
      <c r="IKK26" s="426"/>
      <c r="IKM26" s="565"/>
      <c r="IKO26" s="426"/>
      <c r="IKQ26" s="565"/>
      <c r="IKS26" s="426"/>
      <c r="IKU26" s="565"/>
      <c r="IKW26" s="426"/>
      <c r="IKY26" s="565"/>
      <c r="ILA26" s="426"/>
      <c r="ILC26" s="565"/>
      <c r="ILE26" s="426"/>
      <c r="ILG26" s="565"/>
      <c r="ILI26" s="426"/>
      <c r="ILK26" s="565"/>
      <c r="ILM26" s="426"/>
      <c r="ILO26" s="565"/>
      <c r="ILQ26" s="426"/>
      <c r="ILS26" s="565"/>
      <c r="ILU26" s="426"/>
      <c r="ILW26" s="565"/>
      <c r="ILY26" s="426"/>
      <c r="IMA26" s="565"/>
      <c r="IMC26" s="426"/>
      <c r="IME26" s="565"/>
      <c r="IMG26" s="426"/>
      <c r="IMI26" s="565"/>
      <c r="IMK26" s="426"/>
      <c r="IMM26" s="565"/>
      <c r="IMO26" s="426"/>
      <c r="IMQ26" s="565"/>
      <c r="IMS26" s="426"/>
      <c r="IMU26" s="565"/>
      <c r="IMW26" s="426"/>
      <c r="IMY26" s="565"/>
      <c r="INA26" s="426"/>
      <c r="INC26" s="565"/>
      <c r="INE26" s="426"/>
      <c r="ING26" s="565"/>
      <c r="INI26" s="426"/>
      <c r="INK26" s="565"/>
      <c r="INM26" s="426"/>
      <c r="INO26" s="565"/>
      <c r="INQ26" s="426"/>
      <c r="INS26" s="565"/>
      <c r="INU26" s="426"/>
      <c r="INW26" s="565"/>
      <c r="INY26" s="426"/>
      <c r="IOA26" s="565"/>
      <c r="IOC26" s="426"/>
      <c r="IOE26" s="565"/>
      <c r="IOG26" s="426"/>
      <c r="IOI26" s="565"/>
      <c r="IOK26" s="426"/>
      <c r="IOM26" s="565"/>
      <c r="IOO26" s="426"/>
      <c r="IOQ26" s="565"/>
      <c r="IOS26" s="426"/>
      <c r="IOU26" s="565"/>
      <c r="IOW26" s="426"/>
      <c r="IOY26" s="565"/>
      <c r="IPA26" s="426"/>
      <c r="IPC26" s="565"/>
      <c r="IPE26" s="426"/>
      <c r="IPG26" s="565"/>
      <c r="IPI26" s="426"/>
      <c r="IPK26" s="565"/>
      <c r="IPM26" s="426"/>
      <c r="IPO26" s="565"/>
      <c r="IPQ26" s="426"/>
      <c r="IPS26" s="565"/>
      <c r="IPU26" s="426"/>
      <c r="IPW26" s="565"/>
      <c r="IPY26" s="426"/>
      <c r="IQA26" s="565"/>
      <c r="IQC26" s="426"/>
      <c r="IQE26" s="565"/>
      <c r="IQG26" s="426"/>
      <c r="IQI26" s="565"/>
      <c r="IQK26" s="426"/>
      <c r="IQM26" s="565"/>
      <c r="IQO26" s="426"/>
      <c r="IQQ26" s="565"/>
      <c r="IQS26" s="426"/>
      <c r="IQU26" s="565"/>
      <c r="IQW26" s="426"/>
      <c r="IQY26" s="565"/>
      <c r="IRA26" s="426"/>
      <c r="IRC26" s="565"/>
      <c r="IRE26" s="426"/>
      <c r="IRG26" s="565"/>
      <c r="IRI26" s="426"/>
      <c r="IRK26" s="565"/>
      <c r="IRM26" s="426"/>
      <c r="IRO26" s="565"/>
      <c r="IRQ26" s="426"/>
      <c r="IRS26" s="565"/>
      <c r="IRU26" s="426"/>
      <c r="IRW26" s="565"/>
      <c r="IRY26" s="426"/>
      <c r="ISA26" s="565"/>
      <c r="ISC26" s="426"/>
      <c r="ISE26" s="565"/>
      <c r="ISG26" s="426"/>
      <c r="ISI26" s="565"/>
      <c r="ISK26" s="426"/>
      <c r="ISM26" s="565"/>
      <c r="ISO26" s="426"/>
      <c r="ISQ26" s="565"/>
      <c r="ISS26" s="426"/>
      <c r="ISU26" s="565"/>
      <c r="ISW26" s="426"/>
      <c r="ISY26" s="565"/>
      <c r="ITA26" s="426"/>
      <c r="ITC26" s="565"/>
      <c r="ITE26" s="426"/>
      <c r="ITG26" s="565"/>
      <c r="ITI26" s="426"/>
      <c r="ITK26" s="565"/>
      <c r="ITM26" s="426"/>
      <c r="ITO26" s="565"/>
      <c r="ITQ26" s="426"/>
      <c r="ITS26" s="565"/>
      <c r="ITU26" s="426"/>
      <c r="ITW26" s="565"/>
      <c r="ITY26" s="426"/>
      <c r="IUA26" s="565"/>
      <c r="IUC26" s="426"/>
      <c r="IUE26" s="565"/>
      <c r="IUG26" s="426"/>
      <c r="IUI26" s="565"/>
      <c r="IUK26" s="426"/>
      <c r="IUM26" s="565"/>
      <c r="IUO26" s="426"/>
      <c r="IUQ26" s="565"/>
      <c r="IUS26" s="426"/>
      <c r="IUU26" s="565"/>
      <c r="IUW26" s="426"/>
      <c r="IUY26" s="565"/>
      <c r="IVA26" s="426"/>
      <c r="IVC26" s="565"/>
      <c r="IVE26" s="426"/>
      <c r="IVG26" s="565"/>
      <c r="IVI26" s="426"/>
      <c r="IVK26" s="565"/>
      <c r="IVM26" s="426"/>
      <c r="IVO26" s="565"/>
      <c r="IVQ26" s="426"/>
      <c r="IVS26" s="565"/>
      <c r="IVU26" s="426"/>
      <c r="IVW26" s="565"/>
      <c r="IVY26" s="426"/>
      <c r="IWA26" s="565"/>
      <c r="IWC26" s="426"/>
      <c r="IWE26" s="565"/>
      <c r="IWG26" s="426"/>
      <c r="IWI26" s="565"/>
      <c r="IWK26" s="426"/>
      <c r="IWM26" s="565"/>
      <c r="IWO26" s="426"/>
      <c r="IWQ26" s="565"/>
      <c r="IWS26" s="426"/>
      <c r="IWU26" s="565"/>
      <c r="IWW26" s="426"/>
      <c r="IWY26" s="565"/>
      <c r="IXA26" s="426"/>
      <c r="IXC26" s="565"/>
      <c r="IXE26" s="426"/>
      <c r="IXG26" s="565"/>
      <c r="IXI26" s="426"/>
      <c r="IXK26" s="565"/>
      <c r="IXM26" s="426"/>
      <c r="IXO26" s="565"/>
      <c r="IXQ26" s="426"/>
      <c r="IXS26" s="565"/>
      <c r="IXU26" s="426"/>
      <c r="IXW26" s="565"/>
      <c r="IXY26" s="426"/>
      <c r="IYA26" s="565"/>
      <c r="IYC26" s="426"/>
      <c r="IYE26" s="565"/>
      <c r="IYG26" s="426"/>
      <c r="IYI26" s="565"/>
      <c r="IYK26" s="426"/>
      <c r="IYM26" s="565"/>
      <c r="IYO26" s="426"/>
      <c r="IYQ26" s="565"/>
      <c r="IYS26" s="426"/>
      <c r="IYU26" s="565"/>
      <c r="IYW26" s="426"/>
      <c r="IYY26" s="565"/>
      <c r="IZA26" s="426"/>
      <c r="IZC26" s="565"/>
      <c r="IZE26" s="426"/>
      <c r="IZG26" s="565"/>
      <c r="IZI26" s="426"/>
      <c r="IZK26" s="565"/>
      <c r="IZM26" s="426"/>
      <c r="IZO26" s="565"/>
      <c r="IZQ26" s="426"/>
      <c r="IZS26" s="565"/>
      <c r="IZU26" s="426"/>
      <c r="IZW26" s="565"/>
      <c r="IZY26" s="426"/>
      <c r="JAA26" s="565"/>
      <c r="JAC26" s="426"/>
      <c r="JAE26" s="565"/>
      <c r="JAG26" s="426"/>
      <c r="JAI26" s="565"/>
      <c r="JAK26" s="426"/>
      <c r="JAM26" s="565"/>
      <c r="JAO26" s="426"/>
      <c r="JAQ26" s="565"/>
      <c r="JAS26" s="426"/>
      <c r="JAU26" s="565"/>
      <c r="JAW26" s="426"/>
      <c r="JAY26" s="565"/>
      <c r="JBA26" s="426"/>
      <c r="JBC26" s="565"/>
      <c r="JBE26" s="426"/>
      <c r="JBG26" s="565"/>
      <c r="JBI26" s="426"/>
      <c r="JBK26" s="565"/>
      <c r="JBM26" s="426"/>
      <c r="JBO26" s="565"/>
      <c r="JBQ26" s="426"/>
      <c r="JBS26" s="565"/>
      <c r="JBU26" s="426"/>
      <c r="JBW26" s="565"/>
      <c r="JBY26" s="426"/>
      <c r="JCA26" s="565"/>
      <c r="JCC26" s="426"/>
      <c r="JCE26" s="565"/>
      <c r="JCG26" s="426"/>
      <c r="JCI26" s="565"/>
      <c r="JCK26" s="426"/>
      <c r="JCM26" s="565"/>
      <c r="JCO26" s="426"/>
      <c r="JCQ26" s="565"/>
      <c r="JCS26" s="426"/>
      <c r="JCU26" s="565"/>
      <c r="JCW26" s="426"/>
      <c r="JCY26" s="565"/>
      <c r="JDA26" s="426"/>
      <c r="JDC26" s="565"/>
      <c r="JDE26" s="426"/>
      <c r="JDG26" s="565"/>
      <c r="JDI26" s="426"/>
      <c r="JDK26" s="565"/>
      <c r="JDM26" s="426"/>
      <c r="JDO26" s="565"/>
      <c r="JDQ26" s="426"/>
      <c r="JDS26" s="565"/>
      <c r="JDU26" s="426"/>
      <c r="JDW26" s="565"/>
      <c r="JDY26" s="426"/>
      <c r="JEA26" s="565"/>
      <c r="JEC26" s="426"/>
      <c r="JEE26" s="565"/>
      <c r="JEG26" s="426"/>
      <c r="JEI26" s="565"/>
      <c r="JEK26" s="426"/>
      <c r="JEM26" s="565"/>
      <c r="JEO26" s="426"/>
      <c r="JEQ26" s="565"/>
      <c r="JES26" s="426"/>
      <c r="JEU26" s="565"/>
      <c r="JEW26" s="426"/>
      <c r="JEY26" s="565"/>
      <c r="JFA26" s="426"/>
      <c r="JFC26" s="565"/>
      <c r="JFE26" s="426"/>
      <c r="JFG26" s="565"/>
      <c r="JFI26" s="426"/>
      <c r="JFK26" s="565"/>
      <c r="JFM26" s="426"/>
      <c r="JFO26" s="565"/>
      <c r="JFQ26" s="426"/>
      <c r="JFS26" s="565"/>
      <c r="JFU26" s="426"/>
      <c r="JFW26" s="565"/>
      <c r="JFY26" s="426"/>
      <c r="JGA26" s="565"/>
      <c r="JGC26" s="426"/>
      <c r="JGE26" s="565"/>
      <c r="JGG26" s="426"/>
      <c r="JGI26" s="565"/>
      <c r="JGK26" s="426"/>
      <c r="JGM26" s="565"/>
      <c r="JGO26" s="426"/>
      <c r="JGQ26" s="565"/>
      <c r="JGS26" s="426"/>
      <c r="JGU26" s="565"/>
      <c r="JGW26" s="426"/>
      <c r="JGY26" s="565"/>
      <c r="JHA26" s="426"/>
      <c r="JHC26" s="565"/>
      <c r="JHE26" s="426"/>
      <c r="JHG26" s="565"/>
      <c r="JHI26" s="426"/>
      <c r="JHK26" s="565"/>
      <c r="JHM26" s="426"/>
      <c r="JHO26" s="565"/>
      <c r="JHQ26" s="426"/>
      <c r="JHS26" s="565"/>
      <c r="JHU26" s="426"/>
      <c r="JHW26" s="565"/>
      <c r="JHY26" s="426"/>
      <c r="JIA26" s="565"/>
      <c r="JIC26" s="426"/>
      <c r="JIE26" s="565"/>
      <c r="JIG26" s="426"/>
      <c r="JII26" s="565"/>
      <c r="JIK26" s="426"/>
      <c r="JIM26" s="565"/>
      <c r="JIO26" s="426"/>
      <c r="JIQ26" s="565"/>
      <c r="JIS26" s="426"/>
      <c r="JIU26" s="565"/>
      <c r="JIW26" s="426"/>
      <c r="JIY26" s="565"/>
      <c r="JJA26" s="426"/>
      <c r="JJC26" s="565"/>
      <c r="JJE26" s="426"/>
      <c r="JJG26" s="565"/>
      <c r="JJI26" s="426"/>
      <c r="JJK26" s="565"/>
      <c r="JJM26" s="426"/>
      <c r="JJO26" s="565"/>
      <c r="JJQ26" s="426"/>
      <c r="JJS26" s="565"/>
      <c r="JJU26" s="426"/>
      <c r="JJW26" s="565"/>
      <c r="JJY26" s="426"/>
      <c r="JKA26" s="565"/>
      <c r="JKC26" s="426"/>
      <c r="JKE26" s="565"/>
      <c r="JKG26" s="426"/>
      <c r="JKI26" s="565"/>
      <c r="JKK26" s="426"/>
      <c r="JKM26" s="565"/>
      <c r="JKO26" s="426"/>
      <c r="JKQ26" s="565"/>
      <c r="JKS26" s="426"/>
      <c r="JKU26" s="565"/>
      <c r="JKW26" s="426"/>
      <c r="JKY26" s="565"/>
      <c r="JLA26" s="426"/>
      <c r="JLC26" s="565"/>
      <c r="JLE26" s="426"/>
      <c r="JLG26" s="565"/>
      <c r="JLI26" s="426"/>
      <c r="JLK26" s="565"/>
      <c r="JLM26" s="426"/>
      <c r="JLO26" s="565"/>
      <c r="JLQ26" s="426"/>
      <c r="JLS26" s="565"/>
      <c r="JLU26" s="426"/>
      <c r="JLW26" s="565"/>
      <c r="JLY26" s="426"/>
      <c r="JMA26" s="565"/>
      <c r="JMC26" s="426"/>
      <c r="JME26" s="565"/>
      <c r="JMG26" s="426"/>
      <c r="JMI26" s="565"/>
      <c r="JMK26" s="426"/>
      <c r="JMM26" s="565"/>
      <c r="JMO26" s="426"/>
      <c r="JMQ26" s="565"/>
      <c r="JMS26" s="426"/>
      <c r="JMU26" s="565"/>
      <c r="JMW26" s="426"/>
      <c r="JMY26" s="565"/>
      <c r="JNA26" s="426"/>
      <c r="JNC26" s="565"/>
      <c r="JNE26" s="426"/>
      <c r="JNG26" s="565"/>
      <c r="JNI26" s="426"/>
      <c r="JNK26" s="565"/>
      <c r="JNM26" s="426"/>
      <c r="JNO26" s="565"/>
      <c r="JNQ26" s="426"/>
      <c r="JNS26" s="565"/>
      <c r="JNU26" s="426"/>
      <c r="JNW26" s="565"/>
      <c r="JNY26" s="426"/>
      <c r="JOA26" s="565"/>
      <c r="JOC26" s="426"/>
      <c r="JOE26" s="565"/>
      <c r="JOG26" s="426"/>
      <c r="JOI26" s="565"/>
      <c r="JOK26" s="426"/>
      <c r="JOM26" s="565"/>
      <c r="JOO26" s="426"/>
      <c r="JOQ26" s="565"/>
      <c r="JOS26" s="426"/>
      <c r="JOU26" s="565"/>
      <c r="JOW26" s="426"/>
      <c r="JOY26" s="565"/>
      <c r="JPA26" s="426"/>
      <c r="JPC26" s="565"/>
      <c r="JPE26" s="426"/>
      <c r="JPG26" s="565"/>
      <c r="JPI26" s="426"/>
      <c r="JPK26" s="565"/>
      <c r="JPM26" s="426"/>
      <c r="JPO26" s="565"/>
      <c r="JPQ26" s="426"/>
      <c r="JPS26" s="565"/>
      <c r="JPU26" s="426"/>
      <c r="JPW26" s="565"/>
      <c r="JPY26" s="426"/>
      <c r="JQA26" s="565"/>
      <c r="JQC26" s="426"/>
      <c r="JQE26" s="565"/>
      <c r="JQG26" s="426"/>
      <c r="JQI26" s="565"/>
      <c r="JQK26" s="426"/>
      <c r="JQM26" s="565"/>
      <c r="JQO26" s="426"/>
      <c r="JQQ26" s="565"/>
      <c r="JQS26" s="426"/>
      <c r="JQU26" s="565"/>
      <c r="JQW26" s="426"/>
      <c r="JQY26" s="565"/>
      <c r="JRA26" s="426"/>
      <c r="JRC26" s="565"/>
      <c r="JRE26" s="426"/>
      <c r="JRG26" s="565"/>
      <c r="JRI26" s="426"/>
      <c r="JRK26" s="565"/>
      <c r="JRM26" s="426"/>
      <c r="JRO26" s="565"/>
      <c r="JRQ26" s="426"/>
      <c r="JRS26" s="565"/>
      <c r="JRU26" s="426"/>
      <c r="JRW26" s="565"/>
      <c r="JRY26" s="426"/>
      <c r="JSA26" s="565"/>
      <c r="JSC26" s="426"/>
      <c r="JSE26" s="565"/>
      <c r="JSG26" s="426"/>
      <c r="JSI26" s="565"/>
      <c r="JSK26" s="426"/>
      <c r="JSM26" s="565"/>
      <c r="JSO26" s="426"/>
      <c r="JSQ26" s="565"/>
      <c r="JSS26" s="426"/>
      <c r="JSU26" s="565"/>
      <c r="JSW26" s="426"/>
      <c r="JSY26" s="565"/>
      <c r="JTA26" s="426"/>
      <c r="JTC26" s="565"/>
      <c r="JTE26" s="426"/>
      <c r="JTG26" s="565"/>
      <c r="JTI26" s="426"/>
      <c r="JTK26" s="565"/>
      <c r="JTM26" s="426"/>
      <c r="JTO26" s="565"/>
      <c r="JTQ26" s="426"/>
      <c r="JTS26" s="565"/>
      <c r="JTU26" s="426"/>
      <c r="JTW26" s="565"/>
      <c r="JTY26" s="426"/>
      <c r="JUA26" s="565"/>
      <c r="JUC26" s="426"/>
      <c r="JUE26" s="565"/>
      <c r="JUG26" s="426"/>
      <c r="JUI26" s="565"/>
      <c r="JUK26" s="426"/>
      <c r="JUM26" s="565"/>
      <c r="JUO26" s="426"/>
      <c r="JUQ26" s="565"/>
      <c r="JUS26" s="426"/>
      <c r="JUU26" s="565"/>
      <c r="JUW26" s="426"/>
      <c r="JUY26" s="565"/>
      <c r="JVA26" s="426"/>
      <c r="JVC26" s="565"/>
      <c r="JVE26" s="426"/>
      <c r="JVG26" s="565"/>
      <c r="JVI26" s="426"/>
      <c r="JVK26" s="565"/>
      <c r="JVM26" s="426"/>
      <c r="JVO26" s="565"/>
      <c r="JVQ26" s="426"/>
      <c r="JVS26" s="565"/>
      <c r="JVU26" s="426"/>
      <c r="JVW26" s="565"/>
      <c r="JVY26" s="426"/>
      <c r="JWA26" s="565"/>
      <c r="JWC26" s="426"/>
      <c r="JWE26" s="565"/>
      <c r="JWG26" s="426"/>
      <c r="JWI26" s="565"/>
      <c r="JWK26" s="426"/>
      <c r="JWM26" s="565"/>
      <c r="JWO26" s="426"/>
      <c r="JWQ26" s="565"/>
      <c r="JWS26" s="426"/>
      <c r="JWU26" s="565"/>
      <c r="JWW26" s="426"/>
      <c r="JWY26" s="565"/>
      <c r="JXA26" s="426"/>
      <c r="JXC26" s="565"/>
      <c r="JXE26" s="426"/>
      <c r="JXG26" s="565"/>
      <c r="JXI26" s="426"/>
      <c r="JXK26" s="565"/>
      <c r="JXM26" s="426"/>
      <c r="JXO26" s="565"/>
      <c r="JXQ26" s="426"/>
      <c r="JXS26" s="565"/>
      <c r="JXU26" s="426"/>
      <c r="JXW26" s="565"/>
      <c r="JXY26" s="426"/>
      <c r="JYA26" s="565"/>
      <c r="JYC26" s="426"/>
      <c r="JYE26" s="565"/>
      <c r="JYG26" s="426"/>
      <c r="JYI26" s="565"/>
      <c r="JYK26" s="426"/>
      <c r="JYM26" s="565"/>
      <c r="JYO26" s="426"/>
      <c r="JYQ26" s="565"/>
      <c r="JYS26" s="426"/>
      <c r="JYU26" s="565"/>
      <c r="JYW26" s="426"/>
      <c r="JYY26" s="565"/>
      <c r="JZA26" s="426"/>
      <c r="JZC26" s="565"/>
      <c r="JZE26" s="426"/>
      <c r="JZG26" s="565"/>
      <c r="JZI26" s="426"/>
      <c r="JZK26" s="565"/>
      <c r="JZM26" s="426"/>
      <c r="JZO26" s="565"/>
      <c r="JZQ26" s="426"/>
      <c r="JZS26" s="565"/>
      <c r="JZU26" s="426"/>
      <c r="JZW26" s="565"/>
      <c r="JZY26" s="426"/>
      <c r="KAA26" s="565"/>
      <c r="KAC26" s="426"/>
      <c r="KAE26" s="565"/>
      <c r="KAG26" s="426"/>
      <c r="KAI26" s="565"/>
      <c r="KAK26" s="426"/>
      <c r="KAM26" s="565"/>
      <c r="KAO26" s="426"/>
      <c r="KAQ26" s="565"/>
      <c r="KAS26" s="426"/>
      <c r="KAU26" s="565"/>
      <c r="KAW26" s="426"/>
      <c r="KAY26" s="565"/>
      <c r="KBA26" s="426"/>
      <c r="KBC26" s="565"/>
      <c r="KBE26" s="426"/>
      <c r="KBG26" s="565"/>
      <c r="KBI26" s="426"/>
      <c r="KBK26" s="565"/>
      <c r="KBM26" s="426"/>
      <c r="KBO26" s="565"/>
      <c r="KBQ26" s="426"/>
      <c r="KBS26" s="565"/>
      <c r="KBU26" s="426"/>
      <c r="KBW26" s="565"/>
      <c r="KBY26" s="426"/>
      <c r="KCA26" s="565"/>
      <c r="KCC26" s="426"/>
      <c r="KCE26" s="565"/>
      <c r="KCG26" s="426"/>
      <c r="KCI26" s="565"/>
      <c r="KCK26" s="426"/>
      <c r="KCM26" s="565"/>
      <c r="KCO26" s="426"/>
      <c r="KCQ26" s="565"/>
      <c r="KCS26" s="426"/>
      <c r="KCU26" s="565"/>
      <c r="KCW26" s="426"/>
      <c r="KCY26" s="565"/>
      <c r="KDA26" s="426"/>
      <c r="KDC26" s="565"/>
      <c r="KDE26" s="426"/>
      <c r="KDG26" s="565"/>
      <c r="KDI26" s="426"/>
      <c r="KDK26" s="565"/>
      <c r="KDM26" s="426"/>
      <c r="KDO26" s="565"/>
      <c r="KDQ26" s="426"/>
      <c r="KDS26" s="565"/>
      <c r="KDU26" s="426"/>
      <c r="KDW26" s="565"/>
      <c r="KDY26" s="426"/>
      <c r="KEA26" s="565"/>
      <c r="KEC26" s="426"/>
      <c r="KEE26" s="565"/>
      <c r="KEG26" s="426"/>
      <c r="KEI26" s="565"/>
      <c r="KEK26" s="426"/>
      <c r="KEM26" s="565"/>
      <c r="KEO26" s="426"/>
      <c r="KEQ26" s="565"/>
      <c r="KES26" s="426"/>
      <c r="KEU26" s="565"/>
      <c r="KEW26" s="426"/>
      <c r="KEY26" s="565"/>
      <c r="KFA26" s="426"/>
      <c r="KFC26" s="565"/>
      <c r="KFE26" s="426"/>
      <c r="KFG26" s="565"/>
      <c r="KFI26" s="426"/>
      <c r="KFK26" s="565"/>
      <c r="KFM26" s="426"/>
      <c r="KFO26" s="565"/>
      <c r="KFQ26" s="426"/>
      <c r="KFS26" s="565"/>
      <c r="KFU26" s="426"/>
      <c r="KFW26" s="565"/>
      <c r="KFY26" s="426"/>
      <c r="KGA26" s="565"/>
      <c r="KGC26" s="426"/>
      <c r="KGE26" s="565"/>
      <c r="KGG26" s="426"/>
      <c r="KGI26" s="565"/>
      <c r="KGK26" s="426"/>
      <c r="KGM26" s="565"/>
      <c r="KGO26" s="426"/>
      <c r="KGQ26" s="565"/>
      <c r="KGS26" s="426"/>
      <c r="KGU26" s="565"/>
      <c r="KGW26" s="426"/>
      <c r="KGY26" s="565"/>
      <c r="KHA26" s="426"/>
      <c r="KHC26" s="565"/>
      <c r="KHE26" s="426"/>
      <c r="KHG26" s="565"/>
      <c r="KHI26" s="426"/>
      <c r="KHK26" s="565"/>
      <c r="KHM26" s="426"/>
      <c r="KHO26" s="565"/>
      <c r="KHQ26" s="426"/>
      <c r="KHS26" s="565"/>
      <c r="KHU26" s="426"/>
      <c r="KHW26" s="565"/>
      <c r="KHY26" s="426"/>
      <c r="KIA26" s="565"/>
      <c r="KIC26" s="426"/>
      <c r="KIE26" s="565"/>
      <c r="KIG26" s="426"/>
      <c r="KII26" s="565"/>
      <c r="KIK26" s="426"/>
      <c r="KIM26" s="565"/>
      <c r="KIO26" s="426"/>
      <c r="KIQ26" s="565"/>
      <c r="KIS26" s="426"/>
      <c r="KIU26" s="565"/>
      <c r="KIW26" s="426"/>
      <c r="KIY26" s="565"/>
      <c r="KJA26" s="426"/>
      <c r="KJC26" s="565"/>
      <c r="KJE26" s="426"/>
      <c r="KJG26" s="565"/>
      <c r="KJI26" s="426"/>
      <c r="KJK26" s="565"/>
      <c r="KJM26" s="426"/>
      <c r="KJO26" s="565"/>
      <c r="KJQ26" s="426"/>
      <c r="KJS26" s="565"/>
      <c r="KJU26" s="426"/>
      <c r="KJW26" s="565"/>
      <c r="KJY26" s="426"/>
      <c r="KKA26" s="565"/>
      <c r="KKC26" s="426"/>
      <c r="KKE26" s="565"/>
      <c r="KKG26" s="426"/>
      <c r="KKI26" s="565"/>
      <c r="KKK26" s="426"/>
      <c r="KKM26" s="565"/>
      <c r="KKO26" s="426"/>
      <c r="KKQ26" s="565"/>
      <c r="KKS26" s="426"/>
      <c r="KKU26" s="565"/>
      <c r="KKW26" s="426"/>
      <c r="KKY26" s="565"/>
      <c r="KLA26" s="426"/>
      <c r="KLC26" s="565"/>
      <c r="KLE26" s="426"/>
      <c r="KLG26" s="565"/>
      <c r="KLI26" s="426"/>
      <c r="KLK26" s="565"/>
      <c r="KLM26" s="426"/>
      <c r="KLO26" s="565"/>
      <c r="KLQ26" s="426"/>
      <c r="KLS26" s="565"/>
      <c r="KLU26" s="426"/>
      <c r="KLW26" s="565"/>
      <c r="KLY26" s="426"/>
      <c r="KMA26" s="565"/>
      <c r="KMC26" s="426"/>
      <c r="KME26" s="565"/>
      <c r="KMG26" s="426"/>
      <c r="KMI26" s="565"/>
      <c r="KMK26" s="426"/>
      <c r="KMM26" s="565"/>
      <c r="KMO26" s="426"/>
      <c r="KMQ26" s="565"/>
      <c r="KMS26" s="426"/>
      <c r="KMU26" s="565"/>
      <c r="KMW26" s="426"/>
      <c r="KMY26" s="565"/>
      <c r="KNA26" s="426"/>
      <c r="KNC26" s="565"/>
      <c r="KNE26" s="426"/>
      <c r="KNG26" s="565"/>
      <c r="KNI26" s="426"/>
      <c r="KNK26" s="565"/>
      <c r="KNM26" s="426"/>
      <c r="KNO26" s="565"/>
      <c r="KNQ26" s="426"/>
      <c r="KNS26" s="565"/>
      <c r="KNU26" s="426"/>
      <c r="KNW26" s="565"/>
      <c r="KNY26" s="426"/>
      <c r="KOA26" s="565"/>
      <c r="KOC26" s="426"/>
      <c r="KOE26" s="565"/>
      <c r="KOG26" s="426"/>
      <c r="KOI26" s="565"/>
      <c r="KOK26" s="426"/>
      <c r="KOM26" s="565"/>
      <c r="KOO26" s="426"/>
      <c r="KOQ26" s="565"/>
      <c r="KOS26" s="426"/>
      <c r="KOU26" s="565"/>
      <c r="KOW26" s="426"/>
      <c r="KOY26" s="565"/>
      <c r="KPA26" s="426"/>
      <c r="KPC26" s="565"/>
      <c r="KPE26" s="426"/>
      <c r="KPG26" s="565"/>
      <c r="KPI26" s="426"/>
      <c r="KPK26" s="565"/>
      <c r="KPM26" s="426"/>
      <c r="KPO26" s="565"/>
      <c r="KPQ26" s="426"/>
      <c r="KPS26" s="565"/>
      <c r="KPU26" s="426"/>
      <c r="KPW26" s="565"/>
      <c r="KPY26" s="426"/>
      <c r="KQA26" s="565"/>
      <c r="KQC26" s="426"/>
      <c r="KQE26" s="565"/>
      <c r="KQG26" s="426"/>
      <c r="KQI26" s="565"/>
      <c r="KQK26" s="426"/>
      <c r="KQM26" s="565"/>
      <c r="KQO26" s="426"/>
      <c r="KQQ26" s="565"/>
      <c r="KQS26" s="426"/>
      <c r="KQU26" s="565"/>
      <c r="KQW26" s="426"/>
      <c r="KQY26" s="565"/>
      <c r="KRA26" s="426"/>
      <c r="KRC26" s="565"/>
      <c r="KRE26" s="426"/>
      <c r="KRG26" s="565"/>
      <c r="KRI26" s="426"/>
      <c r="KRK26" s="565"/>
      <c r="KRM26" s="426"/>
      <c r="KRO26" s="565"/>
      <c r="KRQ26" s="426"/>
      <c r="KRS26" s="565"/>
      <c r="KRU26" s="426"/>
      <c r="KRW26" s="565"/>
      <c r="KRY26" s="426"/>
      <c r="KSA26" s="565"/>
      <c r="KSC26" s="426"/>
      <c r="KSE26" s="565"/>
      <c r="KSG26" s="426"/>
      <c r="KSI26" s="565"/>
      <c r="KSK26" s="426"/>
      <c r="KSM26" s="565"/>
      <c r="KSO26" s="426"/>
      <c r="KSQ26" s="565"/>
      <c r="KSS26" s="426"/>
      <c r="KSU26" s="565"/>
      <c r="KSW26" s="426"/>
      <c r="KSY26" s="565"/>
      <c r="KTA26" s="426"/>
      <c r="KTC26" s="565"/>
      <c r="KTE26" s="426"/>
      <c r="KTG26" s="565"/>
      <c r="KTI26" s="426"/>
      <c r="KTK26" s="565"/>
      <c r="KTM26" s="426"/>
      <c r="KTO26" s="565"/>
      <c r="KTQ26" s="426"/>
      <c r="KTS26" s="565"/>
      <c r="KTU26" s="426"/>
      <c r="KTW26" s="565"/>
      <c r="KTY26" s="426"/>
      <c r="KUA26" s="565"/>
      <c r="KUC26" s="426"/>
      <c r="KUE26" s="565"/>
      <c r="KUG26" s="426"/>
      <c r="KUI26" s="565"/>
      <c r="KUK26" s="426"/>
      <c r="KUM26" s="565"/>
      <c r="KUO26" s="426"/>
      <c r="KUQ26" s="565"/>
      <c r="KUS26" s="426"/>
      <c r="KUU26" s="565"/>
      <c r="KUW26" s="426"/>
      <c r="KUY26" s="565"/>
      <c r="KVA26" s="426"/>
      <c r="KVC26" s="565"/>
      <c r="KVE26" s="426"/>
      <c r="KVG26" s="565"/>
      <c r="KVI26" s="426"/>
      <c r="KVK26" s="565"/>
      <c r="KVM26" s="426"/>
      <c r="KVO26" s="565"/>
      <c r="KVQ26" s="426"/>
      <c r="KVS26" s="565"/>
      <c r="KVU26" s="426"/>
      <c r="KVW26" s="565"/>
      <c r="KVY26" s="426"/>
      <c r="KWA26" s="565"/>
      <c r="KWC26" s="426"/>
      <c r="KWE26" s="565"/>
      <c r="KWG26" s="426"/>
      <c r="KWI26" s="565"/>
      <c r="KWK26" s="426"/>
      <c r="KWM26" s="565"/>
      <c r="KWO26" s="426"/>
      <c r="KWQ26" s="565"/>
      <c r="KWS26" s="426"/>
      <c r="KWU26" s="565"/>
      <c r="KWW26" s="426"/>
      <c r="KWY26" s="565"/>
      <c r="KXA26" s="426"/>
      <c r="KXC26" s="565"/>
      <c r="KXE26" s="426"/>
      <c r="KXG26" s="565"/>
      <c r="KXI26" s="426"/>
      <c r="KXK26" s="565"/>
      <c r="KXM26" s="426"/>
      <c r="KXO26" s="565"/>
      <c r="KXQ26" s="426"/>
      <c r="KXS26" s="565"/>
      <c r="KXU26" s="426"/>
      <c r="KXW26" s="565"/>
      <c r="KXY26" s="426"/>
      <c r="KYA26" s="565"/>
      <c r="KYC26" s="426"/>
      <c r="KYE26" s="565"/>
      <c r="KYG26" s="426"/>
      <c r="KYI26" s="565"/>
      <c r="KYK26" s="426"/>
      <c r="KYM26" s="565"/>
      <c r="KYO26" s="426"/>
      <c r="KYQ26" s="565"/>
      <c r="KYS26" s="426"/>
      <c r="KYU26" s="565"/>
      <c r="KYW26" s="426"/>
      <c r="KYY26" s="565"/>
      <c r="KZA26" s="426"/>
      <c r="KZC26" s="565"/>
      <c r="KZE26" s="426"/>
      <c r="KZG26" s="565"/>
      <c r="KZI26" s="426"/>
      <c r="KZK26" s="565"/>
      <c r="KZM26" s="426"/>
      <c r="KZO26" s="565"/>
      <c r="KZQ26" s="426"/>
      <c r="KZS26" s="565"/>
      <c r="KZU26" s="426"/>
      <c r="KZW26" s="565"/>
      <c r="KZY26" s="426"/>
      <c r="LAA26" s="565"/>
      <c r="LAC26" s="426"/>
      <c r="LAE26" s="565"/>
      <c r="LAG26" s="426"/>
      <c r="LAI26" s="565"/>
      <c r="LAK26" s="426"/>
      <c r="LAM26" s="565"/>
      <c r="LAO26" s="426"/>
      <c r="LAQ26" s="565"/>
      <c r="LAS26" s="426"/>
      <c r="LAU26" s="565"/>
      <c r="LAW26" s="426"/>
      <c r="LAY26" s="565"/>
      <c r="LBA26" s="426"/>
      <c r="LBC26" s="565"/>
      <c r="LBE26" s="426"/>
      <c r="LBG26" s="565"/>
      <c r="LBI26" s="426"/>
      <c r="LBK26" s="565"/>
      <c r="LBM26" s="426"/>
      <c r="LBO26" s="565"/>
      <c r="LBQ26" s="426"/>
      <c r="LBS26" s="565"/>
      <c r="LBU26" s="426"/>
      <c r="LBW26" s="565"/>
      <c r="LBY26" s="426"/>
      <c r="LCA26" s="565"/>
      <c r="LCC26" s="426"/>
      <c r="LCE26" s="565"/>
      <c r="LCG26" s="426"/>
      <c r="LCI26" s="565"/>
      <c r="LCK26" s="426"/>
      <c r="LCM26" s="565"/>
      <c r="LCO26" s="426"/>
      <c r="LCQ26" s="565"/>
      <c r="LCS26" s="426"/>
      <c r="LCU26" s="565"/>
      <c r="LCW26" s="426"/>
      <c r="LCY26" s="565"/>
      <c r="LDA26" s="426"/>
      <c r="LDC26" s="565"/>
      <c r="LDE26" s="426"/>
      <c r="LDG26" s="565"/>
      <c r="LDI26" s="426"/>
      <c r="LDK26" s="565"/>
      <c r="LDM26" s="426"/>
      <c r="LDO26" s="565"/>
      <c r="LDQ26" s="426"/>
      <c r="LDS26" s="565"/>
      <c r="LDU26" s="426"/>
      <c r="LDW26" s="565"/>
      <c r="LDY26" s="426"/>
      <c r="LEA26" s="565"/>
      <c r="LEC26" s="426"/>
      <c r="LEE26" s="565"/>
      <c r="LEG26" s="426"/>
      <c r="LEI26" s="565"/>
      <c r="LEK26" s="426"/>
      <c r="LEM26" s="565"/>
      <c r="LEO26" s="426"/>
      <c r="LEQ26" s="565"/>
      <c r="LES26" s="426"/>
      <c r="LEU26" s="565"/>
      <c r="LEW26" s="426"/>
      <c r="LEY26" s="565"/>
      <c r="LFA26" s="426"/>
      <c r="LFC26" s="565"/>
      <c r="LFE26" s="426"/>
      <c r="LFG26" s="565"/>
      <c r="LFI26" s="426"/>
      <c r="LFK26" s="565"/>
      <c r="LFM26" s="426"/>
      <c r="LFO26" s="565"/>
      <c r="LFQ26" s="426"/>
      <c r="LFS26" s="565"/>
      <c r="LFU26" s="426"/>
      <c r="LFW26" s="565"/>
      <c r="LFY26" s="426"/>
      <c r="LGA26" s="565"/>
      <c r="LGC26" s="426"/>
      <c r="LGE26" s="565"/>
      <c r="LGG26" s="426"/>
      <c r="LGI26" s="565"/>
      <c r="LGK26" s="426"/>
      <c r="LGM26" s="565"/>
      <c r="LGO26" s="426"/>
      <c r="LGQ26" s="565"/>
      <c r="LGS26" s="426"/>
      <c r="LGU26" s="565"/>
      <c r="LGW26" s="426"/>
      <c r="LGY26" s="565"/>
      <c r="LHA26" s="426"/>
      <c r="LHC26" s="565"/>
      <c r="LHE26" s="426"/>
      <c r="LHG26" s="565"/>
      <c r="LHI26" s="426"/>
      <c r="LHK26" s="565"/>
      <c r="LHM26" s="426"/>
      <c r="LHO26" s="565"/>
      <c r="LHQ26" s="426"/>
      <c r="LHS26" s="565"/>
      <c r="LHU26" s="426"/>
      <c r="LHW26" s="565"/>
      <c r="LHY26" s="426"/>
      <c r="LIA26" s="565"/>
      <c r="LIC26" s="426"/>
      <c r="LIE26" s="565"/>
      <c r="LIG26" s="426"/>
      <c r="LII26" s="565"/>
      <c r="LIK26" s="426"/>
      <c r="LIM26" s="565"/>
      <c r="LIO26" s="426"/>
      <c r="LIQ26" s="565"/>
      <c r="LIS26" s="426"/>
      <c r="LIU26" s="565"/>
      <c r="LIW26" s="426"/>
      <c r="LIY26" s="565"/>
      <c r="LJA26" s="426"/>
      <c r="LJC26" s="565"/>
      <c r="LJE26" s="426"/>
      <c r="LJG26" s="565"/>
      <c r="LJI26" s="426"/>
      <c r="LJK26" s="565"/>
      <c r="LJM26" s="426"/>
      <c r="LJO26" s="565"/>
      <c r="LJQ26" s="426"/>
      <c r="LJS26" s="565"/>
      <c r="LJU26" s="426"/>
      <c r="LJW26" s="565"/>
      <c r="LJY26" s="426"/>
      <c r="LKA26" s="565"/>
      <c r="LKC26" s="426"/>
      <c r="LKE26" s="565"/>
      <c r="LKG26" s="426"/>
      <c r="LKI26" s="565"/>
      <c r="LKK26" s="426"/>
      <c r="LKM26" s="565"/>
      <c r="LKO26" s="426"/>
      <c r="LKQ26" s="565"/>
      <c r="LKS26" s="426"/>
      <c r="LKU26" s="565"/>
      <c r="LKW26" s="426"/>
      <c r="LKY26" s="565"/>
      <c r="LLA26" s="426"/>
      <c r="LLC26" s="565"/>
      <c r="LLE26" s="426"/>
      <c r="LLG26" s="565"/>
      <c r="LLI26" s="426"/>
      <c r="LLK26" s="565"/>
      <c r="LLM26" s="426"/>
      <c r="LLO26" s="565"/>
      <c r="LLQ26" s="426"/>
      <c r="LLS26" s="565"/>
      <c r="LLU26" s="426"/>
      <c r="LLW26" s="565"/>
      <c r="LLY26" s="426"/>
      <c r="LMA26" s="565"/>
      <c r="LMC26" s="426"/>
      <c r="LME26" s="565"/>
      <c r="LMG26" s="426"/>
      <c r="LMI26" s="565"/>
      <c r="LMK26" s="426"/>
      <c r="LMM26" s="565"/>
      <c r="LMO26" s="426"/>
      <c r="LMQ26" s="565"/>
      <c r="LMS26" s="426"/>
      <c r="LMU26" s="565"/>
      <c r="LMW26" s="426"/>
      <c r="LMY26" s="565"/>
      <c r="LNA26" s="426"/>
      <c r="LNC26" s="565"/>
      <c r="LNE26" s="426"/>
      <c r="LNG26" s="565"/>
      <c r="LNI26" s="426"/>
      <c r="LNK26" s="565"/>
      <c r="LNM26" s="426"/>
      <c r="LNO26" s="565"/>
      <c r="LNQ26" s="426"/>
      <c r="LNS26" s="565"/>
      <c r="LNU26" s="426"/>
      <c r="LNW26" s="565"/>
      <c r="LNY26" s="426"/>
      <c r="LOA26" s="565"/>
      <c r="LOC26" s="426"/>
      <c r="LOE26" s="565"/>
      <c r="LOG26" s="426"/>
      <c r="LOI26" s="565"/>
      <c r="LOK26" s="426"/>
      <c r="LOM26" s="565"/>
      <c r="LOO26" s="426"/>
      <c r="LOQ26" s="565"/>
      <c r="LOS26" s="426"/>
      <c r="LOU26" s="565"/>
      <c r="LOW26" s="426"/>
      <c r="LOY26" s="565"/>
      <c r="LPA26" s="426"/>
      <c r="LPC26" s="565"/>
      <c r="LPE26" s="426"/>
      <c r="LPG26" s="565"/>
      <c r="LPI26" s="426"/>
      <c r="LPK26" s="565"/>
      <c r="LPM26" s="426"/>
      <c r="LPO26" s="565"/>
      <c r="LPQ26" s="426"/>
      <c r="LPS26" s="565"/>
      <c r="LPU26" s="426"/>
      <c r="LPW26" s="565"/>
      <c r="LPY26" s="426"/>
      <c r="LQA26" s="565"/>
      <c r="LQC26" s="426"/>
      <c r="LQE26" s="565"/>
      <c r="LQG26" s="426"/>
      <c r="LQI26" s="565"/>
      <c r="LQK26" s="426"/>
      <c r="LQM26" s="565"/>
      <c r="LQO26" s="426"/>
      <c r="LQQ26" s="565"/>
      <c r="LQS26" s="426"/>
      <c r="LQU26" s="565"/>
      <c r="LQW26" s="426"/>
      <c r="LQY26" s="565"/>
      <c r="LRA26" s="426"/>
      <c r="LRC26" s="565"/>
      <c r="LRE26" s="426"/>
      <c r="LRG26" s="565"/>
      <c r="LRI26" s="426"/>
      <c r="LRK26" s="565"/>
      <c r="LRM26" s="426"/>
      <c r="LRO26" s="565"/>
      <c r="LRQ26" s="426"/>
      <c r="LRS26" s="565"/>
      <c r="LRU26" s="426"/>
      <c r="LRW26" s="565"/>
      <c r="LRY26" s="426"/>
      <c r="LSA26" s="565"/>
      <c r="LSC26" s="426"/>
      <c r="LSE26" s="565"/>
      <c r="LSG26" s="426"/>
      <c r="LSI26" s="565"/>
      <c r="LSK26" s="426"/>
      <c r="LSM26" s="565"/>
      <c r="LSO26" s="426"/>
      <c r="LSQ26" s="565"/>
      <c r="LSS26" s="426"/>
      <c r="LSU26" s="565"/>
      <c r="LSW26" s="426"/>
      <c r="LSY26" s="565"/>
      <c r="LTA26" s="426"/>
      <c r="LTC26" s="565"/>
      <c r="LTE26" s="426"/>
      <c r="LTG26" s="565"/>
      <c r="LTI26" s="426"/>
      <c r="LTK26" s="565"/>
      <c r="LTM26" s="426"/>
      <c r="LTO26" s="565"/>
      <c r="LTQ26" s="426"/>
      <c r="LTS26" s="565"/>
      <c r="LTU26" s="426"/>
      <c r="LTW26" s="565"/>
      <c r="LTY26" s="426"/>
      <c r="LUA26" s="565"/>
      <c r="LUC26" s="426"/>
      <c r="LUE26" s="565"/>
      <c r="LUG26" s="426"/>
      <c r="LUI26" s="565"/>
      <c r="LUK26" s="426"/>
      <c r="LUM26" s="565"/>
      <c r="LUO26" s="426"/>
      <c r="LUQ26" s="565"/>
      <c r="LUS26" s="426"/>
      <c r="LUU26" s="565"/>
      <c r="LUW26" s="426"/>
      <c r="LUY26" s="565"/>
      <c r="LVA26" s="426"/>
      <c r="LVC26" s="565"/>
      <c r="LVE26" s="426"/>
      <c r="LVG26" s="565"/>
      <c r="LVI26" s="426"/>
      <c r="LVK26" s="565"/>
      <c r="LVM26" s="426"/>
      <c r="LVO26" s="565"/>
      <c r="LVQ26" s="426"/>
      <c r="LVS26" s="565"/>
      <c r="LVU26" s="426"/>
      <c r="LVW26" s="565"/>
      <c r="LVY26" s="426"/>
      <c r="LWA26" s="565"/>
      <c r="LWC26" s="426"/>
      <c r="LWE26" s="565"/>
      <c r="LWG26" s="426"/>
      <c r="LWI26" s="565"/>
      <c r="LWK26" s="426"/>
      <c r="LWM26" s="565"/>
      <c r="LWO26" s="426"/>
      <c r="LWQ26" s="565"/>
      <c r="LWS26" s="426"/>
      <c r="LWU26" s="565"/>
      <c r="LWW26" s="426"/>
      <c r="LWY26" s="565"/>
      <c r="LXA26" s="426"/>
      <c r="LXC26" s="565"/>
      <c r="LXE26" s="426"/>
      <c r="LXG26" s="565"/>
      <c r="LXI26" s="426"/>
      <c r="LXK26" s="565"/>
      <c r="LXM26" s="426"/>
      <c r="LXO26" s="565"/>
      <c r="LXQ26" s="426"/>
      <c r="LXS26" s="565"/>
      <c r="LXU26" s="426"/>
      <c r="LXW26" s="565"/>
      <c r="LXY26" s="426"/>
      <c r="LYA26" s="565"/>
      <c r="LYC26" s="426"/>
      <c r="LYE26" s="565"/>
      <c r="LYG26" s="426"/>
      <c r="LYI26" s="565"/>
      <c r="LYK26" s="426"/>
      <c r="LYM26" s="565"/>
      <c r="LYO26" s="426"/>
      <c r="LYQ26" s="565"/>
      <c r="LYS26" s="426"/>
      <c r="LYU26" s="565"/>
      <c r="LYW26" s="426"/>
      <c r="LYY26" s="565"/>
      <c r="LZA26" s="426"/>
      <c r="LZC26" s="565"/>
      <c r="LZE26" s="426"/>
      <c r="LZG26" s="565"/>
      <c r="LZI26" s="426"/>
      <c r="LZK26" s="565"/>
      <c r="LZM26" s="426"/>
      <c r="LZO26" s="565"/>
      <c r="LZQ26" s="426"/>
      <c r="LZS26" s="565"/>
      <c r="LZU26" s="426"/>
      <c r="LZW26" s="565"/>
      <c r="LZY26" s="426"/>
      <c r="MAA26" s="565"/>
      <c r="MAC26" s="426"/>
      <c r="MAE26" s="565"/>
      <c r="MAG26" s="426"/>
      <c r="MAI26" s="565"/>
      <c r="MAK26" s="426"/>
      <c r="MAM26" s="565"/>
      <c r="MAO26" s="426"/>
      <c r="MAQ26" s="565"/>
      <c r="MAS26" s="426"/>
      <c r="MAU26" s="565"/>
      <c r="MAW26" s="426"/>
      <c r="MAY26" s="565"/>
      <c r="MBA26" s="426"/>
      <c r="MBC26" s="565"/>
      <c r="MBE26" s="426"/>
      <c r="MBG26" s="565"/>
      <c r="MBI26" s="426"/>
      <c r="MBK26" s="565"/>
      <c r="MBM26" s="426"/>
      <c r="MBO26" s="565"/>
      <c r="MBQ26" s="426"/>
      <c r="MBS26" s="565"/>
      <c r="MBU26" s="426"/>
      <c r="MBW26" s="565"/>
      <c r="MBY26" s="426"/>
      <c r="MCA26" s="565"/>
      <c r="MCC26" s="426"/>
      <c r="MCE26" s="565"/>
      <c r="MCG26" s="426"/>
      <c r="MCI26" s="565"/>
      <c r="MCK26" s="426"/>
      <c r="MCM26" s="565"/>
      <c r="MCO26" s="426"/>
      <c r="MCQ26" s="565"/>
      <c r="MCS26" s="426"/>
      <c r="MCU26" s="565"/>
      <c r="MCW26" s="426"/>
      <c r="MCY26" s="565"/>
      <c r="MDA26" s="426"/>
      <c r="MDC26" s="565"/>
      <c r="MDE26" s="426"/>
      <c r="MDG26" s="565"/>
      <c r="MDI26" s="426"/>
      <c r="MDK26" s="565"/>
      <c r="MDM26" s="426"/>
      <c r="MDO26" s="565"/>
      <c r="MDQ26" s="426"/>
      <c r="MDS26" s="565"/>
      <c r="MDU26" s="426"/>
      <c r="MDW26" s="565"/>
      <c r="MDY26" s="426"/>
      <c r="MEA26" s="565"/>
      <c r="MEC26" s="426"/>
      <c r="MEE26" s="565"/>
      <c r="MEG26" s="426"/>
      <c r="MEI26" s="565"/>
      <c r="MEK26" s="426"/>
      <c r="MEM26" s="565"/>
      <c r="MEO26" s="426"/>
      <c r="MEQ26" s="565"/>
      <c r="MES26" s="426"/>
      <c r="MEU26" s="565"/>
      <c r="MEW26" s="426"/>
      <c r="MEY26" s="565"/>
      <c r="MFA26" s="426"/>
      <c r="MFC26" s="565"/>
      <c r="MFE26" s="426"/>
      <c r="MFG26" s="565"/>
      <c r="MFI26" s="426"/>
      <c r="MFK26" s="565"/>
      <c r="MFM26" s="426"/>
      <c r="MFO26" s="565"/>
      <c r="MFQ26" s="426"/>
      <c r="MFS26" s="565"/>
      <c r="MFU26" s="426"/>
      <c r="MFW26" s="565"/>
      <c r="MFY26" s="426"/>
      <c r="MGA26" s="565"/>
      <c r="MGC26" s="426"/>
      <c r="MGE26" s="565"/>
      <c r="MGG26" s="426"/>
      <c r="MGI26" s="565"/>
      <c r="MGK26" s="426"/>
      <c r="MGM26" s="565"/>
      <c r="MGO26" s="426"/>
      <c r="MGQ26" s="565"/>
      <c r="MGS26" s="426"/>
      <c r="MGU26" s="565"/>
      <c r="MGW26" s="426"/>
      <c r="MGY26" s="565"/>
      <c r="MHA26" s="426"/>
      <c r="MHC26" s="565"/>
      <c r="MHE26" s="426"/>
      <c r="MHG26" s="565"/>
      <c r="MHI26" s="426"/>
      <c r="MHK26" s="565"/>
      <c r="MHM26" s="426"/>
      <c r="MHO26" s="565"/>
      <c r="MHQ26" s="426"/>
      <c r="MHS26" s="565"/>
      <c r="MHU26" s="426"/>
      <c r="MHW26" s="565"/>
      <c r="MHY26" s="426"/>
      <c r="MIA26" s="565"/>
      <c r="MIC26" s="426"/>
      <c r="MIE26" s="565"/>
      <c r="MIG26" s="426"/>
      <c r="MII26" s="565"/>
      <c r="MIK26" s="426"/>
      <c r="MIM26" s="565"/>
      <c r="MIO26" s="426"/>
      <c r="MIQ26" s="565"/>
      <c r="MIS26" s="426"/>
      <c r="MIU26" s="565"/>
      <c r="MIW26" s="426"/>
      <c r="MIY26" s="565"/>
      <c r="MJA26" s="426"/>
      <c r="MJC26" s="565"/>
      <c r="MJE26" s="426"/>
      <c r="MJG26" s="565"/>
      <c r="MJI26" s="426"/>
      <c r="MJK26" s="565"/>
      <c r="MJM26" s="426"/>
      <c r="MJO26" s="565"/>
      <c r="MJQ26" s="426"/>
      <c r="MJS26" s="565"/>
      <c r="MJU26" s="426"/>
      <c r="MJW26" s="565"/>
      <c r="MJY26" s="426"/>
      <c r="MKA26" s="565"/>
      <c r="MKC26" s="426"/>
      <c r="MKE26" s="565"/>
      <c r="MKG26" s="426"/>
      <c r="MKI26" s="565"/>
      <c r="MKK26" s="426"/>
      <c r="MKM26" s="565"/>
      <c r="MKO26" s="426"/>
      <c r="MKQ26" s="565"/>
      <c r="MKS26" s="426"/>
      <c r="MKU26" s="565"/>
      <c r="MKW26" s="426"/>
      <c r="MKY26" s="565"/>
      <c r="MLA26" s="426"/>
      <c r="MLC26" s="565"/>
      <c r="MLE26" s="426"/>
      <c r="MLG26" s="565"/>
      <c r="MLI26" s="426"/>
      <c r="MLK26" s="565"/>
      <c r="MLM26" s="426"/>
      <c r="MLO26" s="565"/>
      <c r="MLQ26" s="426"/>
      <c r="MLS26" s="565"/>
      <c r="MLU26" s="426"/>
      <c r="MLW26" s="565"/>
      <c r="MLY26" s="426"/>
      <c r="MMA26" s="565"/>
      <c r="MMC26" s="426"/>
      <c r="MME26" s="565"/>
      <c r="MMG26" s="426"/>
      <c r="MMI26" s="565"/>
      <c r="MMK26" s="426"/>
      <c r="MMM26" s="565"/>
      <c r="MMO26" s="426"/>
      <c r="MMQ26" s="565"/>
      <c r="MMS26" s="426"/>
      <c r="MMU26" s="565"/>
      <c r="MMW26" s="426"/>
      <c r="MMY26" s="565"/>
      <c r="MNA26" s="426"/>
      <c r="MNC26" s="565"/>
      <c r="MNE26" s="426"/>
      <c r="MNG26" s="565"/>
      <c r="MNI26" s="426"/>
      <c r="MNK26" s="565"/>
      <c r="MNM26" s="426"/>
      <c r="MNO26" s="565"/>
      <c r="MNQ26" s="426"/>
      <c r="MNS26" s="565"/>
      <c r="MNU26" s="426"/>
      <c r="MNW26" s="565"/>
      <c r="MNY26" s="426"/>
      <c r="MOA26" s="565"/>
      <c r="MOC26" s="426"/>
      <c r="MOE26" s="565"/>
      <c r="MOG26" s="426"/>
      <c r="MOI26" s="565"/>
      <c r="MOK26" s="426"/>
      <c r="MOM26" s="565"/>
      <c r="MOO26" s="426"/>
      <c r="MOQ26" s="565"/>
      <c r="MOS26" s="426"/>
      <c r="MOU26" s="565"/>
      <c r="MOW26" s="426"/>
      <c r="MOY26" s="565"/>
      <c r="MPA26" s="426"/>
      <c r="MPC26" s="565"/>
      <c r="MPE26" s="426"/>
      <c r="MPG26" s="565"/>
      <c r="MPI26" s="426"/>
      <c r="MPK26" s="565"/>
      <c r="MPM26" s="426"/>
      <c r="MPO26" s="565"/>
      <c r="MPQ26" s="426"/>
      <c r="MPS26" s="565"/>
      <c r="MPU26" s="426"/>
      <c r="MPW26" s="565"/>
      <c r="MPY26" s="426"/>
      <c r="MQA26" s="565"/>
      <c r="MQC26" s="426"/>
      <c r="MQE26" s="565"/>
      <c r="MQG26" s="426"/>
      <c r="MQI26" s="565"/>
      <c r="MQK26" s="426"/>
      <c r="MQM26" s="565"/>
      <c r="MQO26" s="426"/>
      <c r="MQQ26" s="565"/>
      <c r="MQS26" s="426"/>
      <c r="MQU26" s="565"/>
      <c r="MQW26" s="426"/>
      <c r="MQY26" s="565"/>
      <c r="MRA26" s="426"/>
      <c r="MRC26" s="565"/>
      <c r="MRE26" s="426"/>
      <c r="MRG26" s="565"/>
      <c r="MRI26" s="426"/>
      <c r="MRK26" s="565"/>
      <c r="MRM26" s="426"/>
      <c r="MRO26" s="565"/>
      <c r="MRQ26" s="426"/>
      <c r="MRS26" s="565"/>
      <c r="MRU26" s="426"/>
      <c r="MRW26" s="565"/>
      <c r="MRY26" s="426"/>
      <c r="MSA26" s="565"/>
      <c r="MSC26" s="426"/>
      <c r="MSE26" s="565"/>
      <c r="MSG26" s="426"/>
      <c r="MSI26" s="565"/>
      <c r="MSK26" s="426"/>
      <c r="MSM26" s="565"/>
      <c r="MSO26" s="426"/>
      <c r="MSQ26" s="565"/>
      <c r="MSS26" s="426"/>
      <c r="MSU26" s="565"/>
      <c r="MSW26" s="426"/>
      <c r="MSY26" s="565"/>
      <c r="MTA26" s="426"/>
      <c r="MTC26" s="565"/>
      <c r="MTE26" s="426"/>
      <c r="MTG26" s="565"/>
      <c r="MTI26" s="426"/>
      <c r="MTK26" s="565"/>
      <c r="MTM26" s="426"/>
      <c r="MTO26" s="565"/>
      <c r="MTQ26" s="426"/>
      <c r="MTS26" s="565"/>
      <c r="MTU26" s="426"/>
      <c r="MTW26" s="565"/>
      <c r="MTY26" s="426"/>
      <c r="MUA26" s="565"/>
      <c r="MUC26" s="426"/>
      <c r="MUE26" s="565"/>
      <c r="MUG26" s="426"/>
      <c r="MUI26" s="565"/>
      <c r="MUK26" s="426"/>
      <c r="MUM26" s="565"/>
      <c r="MUO26" s="426"/>
      <c r="MUQ26" s="565"/>
      <c r="MUS26" s="426"/>
      <c r="MUU26" s="565"/>
      <c r="MUW26" s="426"/>
      <c r="MUY26" s="565"/>
      <c r="MVA26" s="426"/>
      <c r="MVC26" s="565"/>
      <c r="MVE26" s="426"/>
      <c r="MVG26" s="565"/>
      <c r="MVI26" s="426"/>
      <c r="MVK26" s="565"/>
      <c r="MVM26" s="426"/>
      <c r="MVO26" s="565"/>
      <c r="MVQ26" s="426"/>
      <c r="MVS26" s="565"/>
      <c r="MVU26" s="426"/>
      <c r="MVW26" s="565"/>
      <c r="MVY26" s="426"/>
      <c r="MWA26" s="565"/>
      <c r="MWC26" s="426"/>
      <c r="MWE26" s="565"/>
      <c r="MWG26" s="426"/>
      <c r="MWI26" s="565"/>
      <c r="MWK26" s="426"/>
      <c r="MWM26" s="565"/>
      <c r="MWO26" s="426"/>
      <c r="MWQ26" s="565"/>
      <c r="MWS26" s="426"/>
      <c r="MWU26" s="565"/>
      <c r="MWW26" s="426"/>
      <c r="MWY26" s="565"/>
      <c r="MXA26" s="426"/>
      <c r="MXC26" s="565"/>
      <c r="MXE26" s="426"/>
      <c r="MXG26" s="565"/>
      <c r="MXI26" s="426"/>
      <c r="MXK26" s="565"/>
      <c r="MXM26" s="426"/>
      <c r="MXO26" s="565"/>
      <c r="MXQ26" s="426"/>
      <c r="MXS26" s="565"/>
      <c r="MXU26" s="426"/>
      <c r="MXW26" s="565"/>
      <c r="MXY26" s="426"/>
      <c r="MYA26" s="565"/>
      <c r="MYC26" s="426"/>
      <c r="MYE26" s="565"/>
      <c r="MYG26" s="426"/>
      <c r="MYI26" s="565"/>
      <c r="MYK26" s="426"/>
      <c r="MYM26" s="565"/>
      <c r="MYO26" s="426"/>
      <c r="MYQ26" s="565"/>
      <c r="MYS26" s="426"/>
      <c r="MYU26" s="565"/>
      <c r="MYW26" s="426"/>
      <c r="MYY26" s="565"/>
      <c r="MZA26" s="426"/>
      <c r="MZC26" s="565"/>
      <c r="MZE26" s="426"/>
      <c r="MZG26" s="565"/>
      <c r="MZI26" s="426"/>
      <c r="MZK26" s="565"/>
      <c r="MZM26" s="426"/>
      <c r="MZO26" s="565"/>
      <c r="MZQ26" s="426"/>
      <c r="MZS26" s="565"/>
      <c r="MZU26" s="426"/>
      <c r="MZW26" s="565"/>
      <c r="MZY26" s="426"/>
      <c r="NAA26" s="565"/>
      <c r="NAC26" s="426"/>
      <c r="NAE26" s="565"/>
      <c r="NAG26" s="426"/>
      <c r="NAI26" s="565"/>
      <c r="NAK26" s="426"/>
      <c r="NAM26" s="565"/>
      <c r="NAO26" s="426"/>
      <c r="NAQ26" s="565"/>
      <c r="NAS26" s="426"/>
      <c r="NAU26" s="565"/>
      <c r="NAW26" s="426"/>
      <c r="NAY26" s="565"/>
      <c r="NBA26" s="426"/>
      <c r="NBC26" s="565"/>
      <c r="NBE26" s="426"/>
      <c r="NBG26" s="565"/>
      <c r="NBI26" s="426"/>
      <c r="NBK26" s="565"/>
      <c r="NBM26" s="426"/>
      <c r="NBO26" s="565"/>
      <c r="NBQ26" s="426"/>
      <c r="NBS26" s="565"/>
      <c r="NBU26" s="426"/>
      <c r="NBW26" s="565"/>
      <c r="NBY26" s="426"/>
      <c r="NCA26" s="565"/>
      <c r="NCC26" s="426"/>
      <c r="NCE26" s="565"/>
      <c r="NCG26" s="426"/>
      <c r="NCI26" s="565"/>
      <c r="NCK26" s="426"/>
      <c r="NCM26" s="565"/>
      <c r="NCO26" s="426"/>
      <c r="NCQ26" s="565"/>
      <c r="NCS26" s="426"/>
      <c r="NCU26" s="565"/>
      <c r="NCW26" s="426"/>
      <c r="NCY26" s="565"/>
      <c r="NDA26" s="426"/>
      <c r="NDC26" s="565"/>
      <c r="NDE26" s="426"/>
      <c r="NDG26" s="565"/>
      <c r="NDI26" s="426"/>
      <c r="NDK26" s="565"/>
      <c r="NDM26" s="426"/>
      <c r="NDO26" s="565"/>
      <c r="NDQ26" s="426"/>
      <c r="NDS26" s="565"/>
      <c r="NDU26" s="426"/>
      <c r="NDW26" s="565"/>
      <c r="NDY26" s="426"/>
      <c r="NEA26" s="565"/>
      <c r="NEC26" s="426"/>
      <c r="NEE26" s="565"/>
      <c r="NEG26" s="426"/>
      <c r="NEI26" s="565"/>
      <c r="NEK26" s="426"/>
      <c r="NEM26" s="565"/>
      <c r="NEO26" s="426"/>
      <c r="NEQ26" s="565"/>
      <c r="NES26" s="426"/>
      <c r="NEU26" s="565"/>
      <c r="NEW26" s="426"/>
      <c r="NEY26" s="565"/>
      <c r="NFA26" s="426"/>
      <c r="NFC26" s="565"/>
      <c r="NFE26" s="426"/>
      <c r="NFG26" s="565"/>
      <c r="NFI26" s="426"/>
      <c r="NFK26" s="565"/>
      <c r="NFM26" s="426"/>
      <c r="NFO26" s="565"/>
      <c r="NFQ26" s="426"/>
      <c r="NFS26" s="565"/>
      <c r="NFU26" s="426"/>
      <c r="NFW26" s="565"/>
      <c r="NFY26" s="426"/>
      <c r="NGA26" s="565"/>
      <c r="NGC26" s="426"/>
      <c r="NGE26" s="565"/>
      <c r="NGG26" s="426"/>
      <c r="NGI26" s="565"/>
      <c r="NGK26" s="426"/>
      <c r="NGM26" s="565"/>
      <c r="NGO26" s="426"/>
      <c r="NGQ26" s="565"/>
      <c r="NGS26" s="426"/>
      <c r="NGU26" s="565"/>
      <c r="NGW26" s="426"/>
      <c r="NGY26" s="565"/>
      <c r="NHA26" s="426"/>
      <c r="NHC26" s="565"/>
      <c r="NHE26" s="426"/>
      <c r="NHG26" s="565"/>
      <c r="NHI26" s="426"/>
      <c r="NHK26" s="565"/>
      <c r="NHM26" s="426"/>
      <c r="NHO26" s="565"/>
      <c r="NHQ26" s="426"/>
      <c r="NHS26" s="565"/>
      <c r="NHU26" s="426"/>
      <c r="NHW26" s="565"/>
      <c r="NHY26" s="426"/>
      <c r="NIA26" s="565"/>
      <c r="NIC26" s="426"/>
      <c r="NIE26" s="565"/>
      <c r="NIG26" s="426"/>
      <c r="NII26" s="565"/>
      <c r="NIK26" s="426"/>
      <c r="NIM26" s="565"/>
      <c r="NIO26" s="426"/>
      <c r="NIQ26" s="565"/>
      <c r="NIS26" s="426"/>
      <c r="NIU26" s="565"/>
      <c r="NIW26" s="426"/>
      <c r="NIY26" s="565"/>
      <c r="NJA26" s="426"/>
      <c r="NJC26" s="565"/>
      <c r="NJE26" s="426"/>
      <c r="NJG26" s="565"/>
      <c r="NJI26" s="426"/>
      <c r="NJK26" s="565"/>
      <c r="NJM26" s="426"/>
      <c r="NJO26" s="565"/>
      <c r="NJQ26" s="426"/>
      <c r="NJS26" s="565"/>
      <c r="NJU26" s="426"/>
      <c r="NJW26" s="565"/>
      <c r="NJY26" s="426"/>
      <c r="NKA26" s="565"/>
      <c r="NKC26" s="426"/>
      <c r="NKE26" s="565"/>
      <c r="NKG26" s="426"/>
      <c r="NKI26" s="565"/>
      <c r="NKK26" s="426"/>
      <c r="NKM26" s="565"/>
      <c r="NKO26" s="426"/>
      <c r="NKQ26" s="565"/>
      <c r="NKS26" s="426"/>
      <c r="NKU26" s="565"/>
      <c r="NKW26" s="426"/>
      <c r="NKY26" s="565"/>
      <c r="NLA26" s="426"/>
      <c r="NLC26" s="565"/>
      <c r="NLE26" s="426"/>
      <c r="NLG26" s="565"/>
      <c r="NLI26" s="426"/>
      <c r="NLK26" s="565"/>
      <c r="NLM26" s="426"/>
      <c r="NLO26" s="565"/>
      <c r="NLQ26" s="426"/>
      <c r="NLS26" s="565"/>
      <c r="NLU26" s="426"/>
      <c r="NLW26" s="565"/>
      <c r="NLY26" s="426"/>
      <c r="NMA26" s="565"/>
      <c r="NMC26" s="426"/>
      <c r="NME26" s="565"/>
      <c r="NMG26" s="426"/>
      <c r="NMI26" s="565"/>
      <c r="NMK26" s="426"/>
      <c r="NMM26" s="565"/>
      <c r="NMO26" s="426"/>
      <c r="NMQ26" s="565"/>
      <c r="NMS26" s="426"/>
      <c r="NMU26" s="565"/>
      <c r="NMW26" s="426"/>
      <c r="NMY26" s="565"/>
      <c r="NNA26" s="426"/>
      <c r="NNC26" s="565"/>
      <c r="NNE26" s="426"/>
      <c r="NNG26" s="565"/>
      <c r="NNI26" s="426"/>
      <c r="NNK26" s="565"/>
      <c r="NNM26" s="426"/>
      <c r="NNO26" s="565"/>
      <c r="NNQ26" s="426"/>
      <c r="NNS26" s="565"/>
      <c r="NNU26" s="426"/>
      <c r="NNW26" s="565"/>
      <c r="NNY26" s="426"/>
      <c r="NOA26" s="565"/>
      <c r="NOC26" s="426"/>
      <c r="NOE26" s="565"/>
      <c r="NOG26" s="426"/>
      <c r="NOI26" s="565"/>
      <c r="NOK26" s="426"/>
      <c r="NOM26" s="565"/>
      <c r="NOO26" s="426"/>
      <c r="NOQ26" s="565"/>
      <c r="NOS26" s="426"/>
      <c r="NOU26" s="565"/>
      <c r="NOW26" s="426"/>
      <c r="NOY26" s="565"/>
      <c r="NPA26" s="426"/>
      <c r="NPC26" s="565"/>
      <c r="NPE26" s="426"/>
      <c r="NPG26" s="565"/>
      <c r="NPI26" s="426"/>
      <c r="NPK26" s="565"/>
      <c r="NPM26" s="426"/>
      <c r="NPO26" s="565"/>
      <c r="NPQ26" s="426"/>
      <c r="NPS26" s="565"/>
      <c r="NPU26" s="426"/>
      <c r="NPW26" s="565"/>
      <c r="NPY26" s="426"/>
      <c r="NQA26" s="565"/>
      <c r="NQC26" s="426"/>
      <c r="NQE26" s="565"/>
      <c r="NQG26" s="426"/>
      <c r="NQI26" s="565"/>
      <c r="NQK26" s="426"/>
      <c r="NQM26" s="565"/>
      <c r="NQO26" s="426"/>
      <c r="NQQ26" s="565"/>
      <c r="NQS26" s="426"/>
      <c r="NQU26" s="565"/>
      <c r="NQW26" s="426"/>
      <c r="NQY26" s="565"/>
      <c r="NRA26" s="426"/>
      <c r="NRC26" s="565"/>
      <c r="NRE26" s="426"/>
      <c r="NRG26" s="565"/>
      <c r="NRI26" s="426"/>
      <c r="NRK26" s="565"/>
      <c r="NRM26" s="426"/>
      <c r="NRO26" s="565"/>
      <c r="NRQ26" s="426"/>
      <c r="NRS26" s="565"/>
      <c r="NRU26" s="426"/>
      <c r="NRW26" s="565"/>
      <c r="NRY26" s="426"/>
      <c r="NSA26" s="565"/>
      <c r="NSC26" s="426"/>
      <c r="NSE26" s="565"/>
      <c r="NSG26" s="426"/>
      <c r="NSI26" s="565"/>
      <c r="NSK26" s="426"/>
      <c r="NSM26" s="565"/>
      <c r="NSO26" s="426"/>
      <c r="NSQ26" s="565"/>
      <c r="NSS26" s="426"/>
      <c r="NSU26" s="565"/>
      <c r="NSW26" s="426"/>
      <c r="NSY26" s="565"/>
      <c r="NTA26" s="426"/>
      <c r="NTC26" s="565"/>
      <c r="NTE26" s="426"/>
      <c r="NTG26" s="565"/>
      <c r="NTI26" s="426"/>
      <c r="NTK26" s="565"/>
      <c r="NTM26" s="426"/>
      <c r="NTO26" s="565"/>
      <c r="NTQ26" s="426"/>
      <c r="NTS26" s="565"/>
      <c r="NTU26" s="426"/>
      <c r="NTW26" s="565"/>
      <c r="NTY26" s="426"/>
      <c r="NUA26" s="565"/>
      <c r="NUC26" s="426"/>
      <c r="NUE26" s="565"/>
      <c r="NUG26" s="426"/>
      <c r="NUI26" s="565"/>
      <c r="NUK26" s="426"/>
      <c r="NUM26" s="565"/>
      <c r="NUO26" s="426"/>
      <c r="NUQ26" s="565"/>
      <c r="NUS26" s="426"/>
      <c r="NUU26" s="565"/>
      <c r="NUW26" s="426"/>
      <c r="NUY26" s="565"/>
      <c r="NVA26" s="426"/>
      <c r="NVC26" s="565"/>
      <c r="NVE26" s="426"/>
      <c r="NVG26" s="565"/>
      <c r="NVI26" s="426"/>
      <c r="NVK26" s="565"/>
      <c r="NVM26" s="426"/>
      <c r="NVO26" s="565"/>
      <c r="NVQ26" s="426"/>
      <c r="NVS26" s="565"/>
      <c r="NVU26" s="426"/>
      <c r="NVW26" s="565"/>
      <c r="NVY26" s="426"/>
      <c r="NWA26" s="565"/>
      <c r="NWC26" s="426"/>
      <c r="NWE26" s="565"/>
      <c r="NWG26" s="426"/>
      <c r="NWI26" s="565"/>
      <c r="NWK26" s="426"/>
      <c r="NWM26" s="565"/>
      <c r="NWO26" s="426"/>
      <c r="NWQ26" s="565"/>
      <c r="NWS26" s="426"/>
      <c r="NWU26" s="565"/>
      <c r="NWW26" s="426"/>
      <c r="NWY26" s="565"/>
      <c r="NXA26" s="426"/>
      <c r="NXC26" s="565"/>
      <c r="NXE26" s="426"/>
      <c r="NXG26" s="565"/>
      <c r="NXI26" s="426"/>
      <c r="NXK26" s="565"/>
      <c r="NXM26" s="426"/>
      <c r="NXO26" s="565"/>
      <c r="NXQ26" s="426"/>
      <c r="NXS26" s="565"/>
      <c r="NXU26" s="426"/>
      <c r="NXW26" s="565"/>
      <c r="NXY26" s="426"/>
      <c r="NYA26" s="565"/>
      <c r="NYC26" s="426"/>
      <c r="NYE26" s="565"/>
      <c r="NYG26" s="426"/>
      <c r="NYI26" s="565"/>
      <c r="NYK26" s="426"/>
      <c r="NYM26" s="565"/>
      <c r="NYO26" s="426"/>
      <c r="NYQ26" s="565"/>
      <c r="NYS26" s="426"/>
      <c r="NYU26" s="565"/>
      <c r="NYW26" s="426"/>
      <c r="NYY26" s="565"/>
      <c r="NZA26" s="426"/>
      <c r="NZC26" s="565"/>
      <c r="NZE26" s="426"/>
      <c r="NZG26" s="565"/>
      <c r="NZI26" s="426"/>
      <c r="NZK26" s="565"/>
      <c r="NZM26" s="426"/>
      <c r="NZO26" s="565"/>
      <c r="NZQ26" s="426"/>
      <c r="NZS26" s="565"/>
      <c r="NZU26" s="426"/>
      <c r="NZW26" s="565"/>
      <c r="NZY26" s="426"/>
      <c r="OAA26" s="565"/>
      <c r="OAC26" s="426"/>
      <c r="OAE26" s="565"/>
      <c r="OAG26" s="426"/>
      <c r="OAI26" s="565"/>
      <c r="OAK26" s="426"/>
      <c r="OAM26" s="565"/>
      <c r="OAO26" s="426"/>
      <c r="OAQ26" s="565"/>
      <c r="OAS26" s="426"/>
      <c r="OAU26" s="565"/>
      <c r="OAW26" s="426"/>
      <c r="OAY26" s="565"/>
      <c r="OBA26" s="426"/>
      <c r="OBC26" s="565"/>
      <c r="OBE26" s="426"/>
      <c r="OBG26" s="565"/>
      <c r="OBI26" s="426"/>
      <c r="OBK26" s="565"/>
      <c r="OBM26" s="426"/>
      <c r="OBO26" s="565"/>
      <c r="OBQ26" s="426"/>
      <c r="OBS26" s="565"/>
      <c r="OBU26" s="426"/>
      <c r="OBW26" s="565"/>
      <c r="OBY26" s="426"/>
      <c r="OCA26" s="565"/>
      <c r="OCC26" s="426"/>
      <c r="OCE26" s="565"/>
      <c r="OCG26" s="426"/>
      <c r="OCI26" s="565"/>
      <c r="OCK26" s="426"/>
      <c r="OCM26" s="565"/>
      <c r="OCO26" s="426"/>
      <c r="OCQ26" s="565"/>
      <c r="OCS26" s="426"/>
      <c r="OCU26" s="565"/>
      <c r="OCW26" s="426"/>
      <c r="OCY26" s="565"/>
      <c r="ODA26" s="426"/>
      <c r="ODC26" s="565"/>
      <c r="ODE26" s="426"/>
      <c r="ODG26" s="565"/>
      <c r="ODI26" s="426"/>
      <c r="ODK26" s="565"/>
      <c r="ODM26" s="426"/>
      <c r="ODO26" s="565"/>
      <c r="ODQ26" s="426"/>
      <c r="ODS26" s="565"/>
      <c r="ODU26" s="426"/>
      <c r="ODW26" s="565"/>
      <c r="ODY26" s="426"/>
      <c r="OEA26" s="565"/>
      <c r="OEC26" s="426"/>
      <c r="OEE26" s="565"/>
      <c r="OEG26" s="426"/>
      <c r="OEI26" s="565"/>
      <c r="OEK26" s="426"/>
      <c r="OEM26" s="565"/>
      <c r="OEO26" s="426"/>
      <c r="OEQ26" s="565"/>
      <c r="OES26" s="426"/>
      <c r="OEU26" s="565"/>
      <c r="OEW26" s="426"/>
      <c r="OEY26" s="565"/>
      <c r="OFA26" s="426"/>
      <c r="OFC26" s="565"/>
      <c r="OFE26" s="426"/>
      <c r="OFG26" s="565"/>
      <c r="OFI26" s="426"/>
      <c r="OFK26" s="565"/>
      <c r="OFM26" s="426"/>
      <c r="OFO26" s="565"/>
      <c r="OFQ26" s="426"/>
      <c r="OFS26" s="565"/>
      <c r="OFU26" s="426"/>
      <c r="OFW26" s="565"/>
      <c r="OFY26" s="426"/>
      <c r="OGA26" s="565"/>
      <c r="OGC26" s="426"/>
      <c r="OGE26" s="565"/>
      <c r="OGG26" s="426"/>
      <c r="OGI26" s="565"/>
      <c r="OGK26" s="426"/>
      <c r="OGM26" s="565"/>
      <c r="OGO26" s="426"/>
      <c r="OGQ26" s="565"/>
      <c r="OGS26" s="426"/>
      <c r="OGU26" s="565"/>
      <c r="OGW26" s="426"/>
      <c r="OGY26" s="565"/>
      <c r="OHA26" s="426"/>
      <c r="OHC26" s="565"/>
      <c r="OHE26" s="426"/>
      <c r="OHG26" s="565"/>
      <c r="OHI26" s="426"/>
      <c r="OHK26" s="565"/>
      <c r="OHM26" s="426"/>
      <c r="OHO26" s="565"/>
      <c r="OHQ26" s="426"/>
      <c r="OHS26" s="565"/>
      <c r="OHU26" s="426"/>
      <c r="OHW26" s="565"/>
      <c r="OHY26" s="426"/>
      <c r="OIA26" s="565"/>
      <c r="OIC26" s="426"/>
      <c r="OIE26" s="565"/>
      <c r="OIG26" s="426"/>
      <c r="OII26" s="565"/>
      <c r="OIK26" s="426"/>
      <c r="OIM26" s="565"/>
      <c r="OIO26" s="426"/>
      <c r="OIQ26" s="565"/>
      <c r="OIS26" s="426"/>
      <c r="OIU26" s="565"/>
      <c r="OIW26" s="426"/>
      <c r="OIY26" s="565"/>
      <c r="OJA26" s="426"/>
      <c r="OJC26" s="565"/>
      <c r="OJE26" s="426"/>
      <c r="OJG26" s="565"/>
      <c r="OJI26" s="426"/>
      <c r="OJK26" s="565"/>
      <c r="OJM26" s="426"/>
      <c r="OJO26" s="565"/>
      <c r="OJQ26" s="426"/>
      <c r="OJS26" s="565"/>
      <c r="OJU26" s="426"/>
      <c r="OJW26" s="565"/>
      <c r="OJY26" s="426"/>
      <c r="OKA26" s="565"/>
      <c r="OKC26" s="426"/>
      <c r="OKE26" s="565"/>
      <c r="OKG26" s="426"/>
      <c r="OKI26" s="565"/>
      <c r="OKK26" s="426"/>
      <c r="OKM26" s="565"/>
      <c r="OKO26" s="426"/>
      <c r="OKQ26" s="565"/>
      <c r="OKS26" s="426"/>
      <c r="OKU26" s="565"/>
      <c r="OKW26" s="426"/>
      <c r="OKY26" s="565"/>
      <c r="OLA26" s="426"/>
      <c r="OLC26" s="565"/>
      <c r="OLE26" s="426"/>
      <c r="OLG26" s="565"/>
      <c r="OLI26" s="426"/>
      <c r="OLK26" s="565"/>
      <c r="OLM26" s="426"/>
      <c r="OLO26" s="565"/>
      <c r="OLQ26" s="426"/>
      <c r="OLS26" s="565"/>
      <c r="OLU26" s="426"/>
      <c r="OLW26" s="565"/>
      <c r="OLY26" s="426"/>
      <c r="OMA26" s="565"/>
      <c r="OMC26" s="426"/>
      <c r="OME26" s="565"/>
      <c r="OMG26" s="426"/>
      <c r="OMI26" s="565"/>
      <c r="OMK26" s="426"/>
      <c r="OMM26" s="565"/>
      <c r="OMO26" s="426"/>
      <c r="OMQ26" s="565"/>
      <c r="OMS26" s="426"/>
      <c r="OMU26" s="565"/>
      <c r="OMW26" s="426"/>
      <c r="OMY26" s="565"/>
      <c r="ONA26" s="426"/>
      <c r="ONC26" s="565"/>
      <c r="ONE26" s="426"/>
      <c r="ONG26" s="565"/>
      <c r="ONI26" s="426"/>
      <c r="ONK26" s="565"/>
      <c r="ONM26" s="426"/>
      <c r="ONO26" s="565"/>
      <c r="ONQ26" s="426"/>
      <c r="ONS26" s="565"/>
      <c r="ONU26" s="426"/>
      <c r="ONW26" s="565"/>
      <c r="ONY26" s="426"/>
      <c r="OOA26" s="565"/>
      <c r="OOC26" s="426"/>
      <c r="OOE26" s="565"/>
      <c r="OOG26" s="426"/>
      <c r="OOI26" s="565"/>
      <c r="OOK26" s="426"/>
      <c r="OOM26" s="565"/>
      <c r="OOO26" s="426"/>
      <c r="OOQ26" s="565"/>
      <c r="OOS26" s="426"/>
      <c r="OOU26" s="565"/>
      <c r="OOW26" s="426"/>
      <c r="OOY26" s="565"/>
      <c r="OPA26" s="426"/>
      <c r="OPC26" s="565"/>
      <c r="OPE26" s="426"/>
      <c r="OPG26" s="565"/>
      <c r="OPI26" s="426"/>
      <c r="OPK26" s="565"/>
      <c r="OPM26" s="426"/>
      <c r="OPO26" s="565"/>
      <c r="OPQ26" s="426"/>
      <c r="OPS26" s="565"/>
      <c r="OPU26" s="426"/>
      <c r="OPW26" s="565"/>
      <c r="OPY26" s="426"/>
      <c r="OQA26" s="565"/>
      <c r="OQC26" s="426"/>
      <c r="OQE26" s="565"/>
      <c r="OQG26" s="426"/>
      <c r="OQI26" s="565"/>
      <c r="OQK26" s="426"/>
      <c r="OQM26" s="565"/>
      <c r="OQO26" s="426"/>
      <c r="OQQ26" s="565"/>
      <c r="OQS26" s="426"/>
      <c r="OQU26" s="565"/>
      <c r="OQW26" s="426"/>
      <c r="OQY26" s="565"/>
      <c r="ORA26" s="426"/>
      <c r="ORC26" s="565"/>
      <c r="ORE26" s="426"/>
      <c r="ORG26" s="565"/>
      <c r="ORI26" s="426"/>
      <c r="ORK26" s="565"/>
      <c r="ORM26" s="426"/>
      <c r="ORO26" s="565"/>
      <c r="ORQ26" s="426"/>
      <c r="ORS26" s="565"/>
      <c r="ORU26" s="426"/>
      <c r="ORW26" s="565"/>
      <c r="ORY26" s="426"/>
      <c r="OSA26" s="565"/>
      <c r="OSC26" s="426"/>
      <c r="OSE26" s="565"/>
      <c r="OSG26" s="426"/>
      <c r="OSI26" s="565"/>
      <c r="OSK26" s="426"/>
      <c r="OSM26" s="565"/>
      <c r="OSO26" s="426"/>
      <c r="OSQ26" s="565"/>
      <c r="OSS26" s="426"/>
      <c r="OSU26" s="565"/>
      <c r="OSW26" s="426"/>
      <c r="OSY26" s="565"/>
      <c r="OTA26" s="426"/>
      <c r="OTC26" s="565"/>
      <c r="OTE26" s="426"/>
      <c r="OTG26" s="565"/>
      <c r="OTI26" s="426"/>
      <c r="OTK26" s="565"/>
      <c r="OTM26" s="426"/>
      <c r="OTO26" s="565"/>
      <c r="OTQ26" s="426"/>
      <c r="OTS26" s="565"/>
      <c r="OTU26" s="426"/>
      <c r="OTW26" s="565"/>
      <c r="OTY26" s="426"/>
      <c r="OUA26" s="565"/>
      <c r="OUC26" s="426"/>
      <c r="OUE26" s="565"/>
      <c r="OUG26" s="426"/>
      <c r="OUI26" s="565"/>
      <c r="OUK26" s="426"/>
      <c r="OUM26" s="565"/>
      <c r="OUO26" s="426"/>
      <c r="OUQ26" s="565"/>
      <c r="OUS26" s="426"/>
      <c r="OUU26" s="565"/>
      <c r="OUW26" s="426"/>
      <c r="OUY26" s="565"/>
      <c r="OVA26" s="426"/>
      <c r="OVC26" s="565"/>
      <c r="OVE26" s="426"/>
      <c r="OVG26" s="565"/>
      <c r="OVI26" s="426"/>
      <c r="OVK26" s="565"/>
      <c r="OVM26" s="426"/>
      <c r="OVO26" s="565"/>
      <c r="OVQ26" s="426"/>
      <c r="OVS26" s="565"/>
      <c r="OVU26" s="426"/>
      <c r="OVW26" s="565"/>
      <c r="OVY26" s="426"/>
      <c r="OWA26" s="565"/>
      <c r="OWC26" s="426"/>
      <c r="OWE26" s="565"/>
      <c r="OWG26" s="426"/>
      <c r="OWI26" s="565"/>
      <c r="OWK26" s="426"/>
      <c r="OWM26" s="565"/>
      <c r="OWO26" s="426"/>
      <c r="OWQ26" s="565"/>
      <c r="OWS26" s="426"/>
      <c r="OWU26" s="565"/>
      <c r="OWW26" s="426"/>
      <c r="OWY26" s="565"/>
      <c r="OXA26" s="426"/>
      <c r="OXC26" s="565"/>
      <c r="OXE26" s="426"/>
      <c r="OXG26" s="565"/>
      <c r="OXI26" s="426"/>
      <c r="OXK26" s="565"/>
      <c r="OXM26" s="426"/>
      <c r="OXO26" s="565"/>
      <c r="OXQ26" s="426"/>
      <c r="OXS26" s="565"/>
      <c r="OXU26" s="426"/>
      <c r="OXW26" s="565"/>
      <c r="OXY26" s="426"/>
      <c r="OYA26" s="565"/>
      <c r="OYC26" s="426"/>
      <c r="OYE26" s="565"/>
      <c r="OYG26" s="426"/>
      <c r="OYI26" s="565"/>
      <c r="OYK26" s="426"/>
      <c r="OYM26" s="565"/>
      <c r="OYO26" s="426"/>
      <c r="OYQ26" s="565"/>
      <c r="OYS26" s="426"/>
      <c r="OYU26" s="565"/>
      <c r="OYW26" s="426"/>
      <c r="OYY26" s="565"/>
      <c r="OZA26" s="426"/>
      <c r="OZC26" s="565"/>
      <c r="OZE26" s="426"/>
      <c r="OZG26" s="565"/>
      <c r="OZI26" s="426"/>
      <c r="OZK26" s="565"/>
      <c r="OZM26" s="426"/>
      <c r="OZO26" s="565"/>
      <c r="OZQ26" s="426"/>
      <c r="OZS26" s="565"/>
      <c r="OZU26" s="426"/>
      <c r="OZW26" s="565"/>
      <c r="OZY26" s="426"/>
      <c r="PAA26" s="565"/>
      <c r="PAC26" s="426"/>
      <c r="PAE26" s="565"/>
      <c r="PAG26" s="426"/>
      <c r="PAI26" s="565"/>
      <c r="PAK26" s="426"/>
      <c r="PAM26" s="565"/>
      <c r="PAO26" s="426"/>
      <c r="PAQ26" s="565"/>
      <c r="PAS26" s="426"/>
      <c r="PAU26" s="565"/>
      <c r="PAW26" s="426"/>
      <c r="PAY26" s="565"/>
      <c r="PBA26" s="426"/>
      <c r="PBC26" s="565"/>
      <c r="PBE26" s="426"/>
      <c r="PBG26" s="565"/>
      <c r="PBI26" s="426"/>
      <c r="PBK26" s="565"/>
      <c r="PBM26" s="426"/>
      <c r="PBO26" s="565"/>
      <c r="PBQ26" s="426"/>
      <c r="PBS26" s="565"/>
      <c r="PBU26" s="426"/>
      <c r="PBW26" s="565"/>
      <c r="PBY26" s="426"/>
      <c r="PCA26" s="565"/>
      <c r="PCC26" s="426"/>
      <c r="PCE26" s="565"/>
      <c r="PCG26" s="426"/>
      <c r="PCI26" s="565"/>
      <c r="PCK26" s="426"/>
      <c r="PCM26" s="565"/>
      <c r="PCO26" s="426"/>
      <c r="PCQ26" s="565"/>
      <c r="PCS26" s="426"/>
      <c r="PCU26" s="565"/>
      <c r="PCW26" s="426"/>
      <c r="PCY26" s="565"/>
      <c r="PDA26" s="426"/>
      <c r="PDC26" s="565"/>
      <c r="PDE26" s="426"/>
      <c r="PDG26" s="565"/>
      <c r="PDI26" s="426"/>
      <c r="PDK26" s="565"/>
      <c r="PDM26" s="426"/>
      <c r="PDO26" s="565"/>
      <c r="PDQ26" s="426"/>
      <c r="PDS26" s="565"/>
      <c r="PDU26" s="426"/>
      <c r="PDW26" s="565"/>
      <c r="PDY26" s="426"/>
      <c r="PEA26" s="565"/>
      <c r="PEC26" s="426"/>
      <c r="PEE26" s="565"/>
      <c r="PEG26" s="426"/>
      <c r="PEI26" s="565"/>
      <c r="PEK26" s="426"/>
      <c r="PEM26" s="565"/>
      <c r="PEO26" s="426"/>
      <c r="PEQ26" s="565"/>
      <c r="PES26" s="426"/>
      <c r="PEU26" s="565"/>
      <c r="PEW26" s="426"/>
      <c r="PEY26" s="565"/>
      <c r="PFA26" s="426"/>
      <c r="PFC26" s="565"/>
      <c r="PFE26" s="426"/>
      <c r="PFG26" s="565"/>
      <c r="PFI26" s="426"/>
      <c r="PFK26" s="565"/>
      <c r="PFM26" s="426"/>
      <c r="PFO26" s="565"/>
      <c r="PFQ26" s="426"/>
      <c r="PFS26" s="565"/>
      <c r="PFU26" s="426"/>
      <c r="PFW26" s="565"/>
      <c r="PFY26" s="426"/>
      <c r="PGA26" s="565"/>
      <c r="PGC26" s="426"/>
      <c r="PGE26" s="565"/>
      <c r="PGG26" s="426"/>
      <c r="PGI26" s="565"/>
      <c r="PGK26" s="426"/>
      <c r="PGM26" s="565"/>
      <c r="PGO26" s="426"/>
      <c r="PGQ26" s="565"/>
      <c r="PGS26" s="426"/>
      <c r="PGU26" s="565"/>
      <c r="PGW26" s="426"/>
      <c r="PGY26" s="565"/>
      <c r="PHA26" s="426"/>
      <c r="PHC26" s="565"/>
      <c r="PHE26" s="426"/>
      <c r="PHG26" s="565"/>
      <c r="PHI26" s="426"/>
      <c r="PHK26" s="565"/>
      <c r="PHM26" s="426"/>
      <c r="PHO26" s="565"/>
      <c r="PHQ26" s="426"/>
      <c r="PHS26" s="565"/>
      <c r="PHU26" s="426"/>
      <c r="PHW26" s="565"/>
      <c r="PHY26" s="426"/>
      <c r="PIA26" s="565"/>
      <c r="PIC26" s="426"/>
      <c r="PIE26" s="565"/>
      <c r="PIG26" s="426"/>
      <c r="PII26" s="565"/>
      <c r="PIK26" s="426"/>
      <c r="PIM26" s="565"/>
      <c r="PIO26" s="426"/>
      <c r="PIQ26" s="565"/>
      <c r="PIS26" s="426"/>
      <c r="PIU26" s="565"/>
      <c r="PIW26" s="426"/>
      <c r="PIY26" s="565"/>
      <c r="PJA26" s="426"/>
      <c r="PJC26" s="565"/>
      <c r="PJE26" s="426"/>
      <c r="PJG26" s="565"/>
      <c r="PJI26" s="426"/>
      <c r="PJK26" s="565"/>
      <c r="PJM26" s="426"/>
      <c r="PJO26" s="565"/>
      <c r="PJQ26" s="426"/>
      <c r="PJS26" s="565"/>
      <c r="PJU26" s="426"/>
      <c r="PJW26" s="565"/>
      <c r="PJY26" s="426"/>
      <c r="PKA26" s="565"/>
      <c r="PKC26" s="426"/>
      <c r="PKE26" s="565"/>
      <c r="PKG26" s="426"/>
      <c r="PKI26" s="565"/>
      <c r="PKK26" s="426"/>
      <c r="PKM26" s="565"/>
      <c r="PKO26" s="426"/>
      <c r="PKQ26" s="565"/>
      <c r="PKS26" s="426"/>
      <c r="PKU26" s="565"/>
      <c r="PKW26" s="426"/>
      <c r="PKY26" s="565"/>
      <c r="PLA26" s="426"/>
      <c r="PLC26" s="565"/>
      <c r="PLE26" s="426"/>
      <c r="PLG26" s="565"/>
      <c r="PLI26" s="426"/>
      <c r="PLK26" s="565"/>
      <c r="PLM26" s="426"/>
      <c r="PLO26" s="565"/>
      <c r="PLQ26" s="426"/>
      <c r="PLS26" s="565"/>
      <c r="PLU26" s="426"/>
      <c r="PLW26" s="565"/>
      <c r="PLY26" s="426"/>
      <c r="PMA26" s="565"/>
      <c r="PMC26" s="426"/>
      <c r="PME26" s="565"/>
      <c r="PMG26" s="426"/>
      <c r="PMI26" s="565"/>
      <c r="PMK26" s="426"/>
      <c r="PMM26" s="565"/>
      <c r="PMO26" s="426"/>
      <c r="PMQ26" s="565"/>
      <c r="PMS26" s="426"/>
      <c r="PMU26" s="565"/>
      <c r="PMW26" s="426"/>
      <c r="PMY26" s="565"/>
      <c r="PNA26" s="426"/>
      <c r="PNC26" s="565"/>
      <c r="PNE26" s="426"/>
      <c r="PNG26" s="565"/>
      <c r="PNI26" s="426"/>
      <c r="PNK26" s="565"/>
      <c r="PNM26" s="426"/>
      <c r="PNO26" s="565"/>
      <c r="PNQ26" s="426"/>
      <c r="PNS26" s="565"/>
      <c r="PNU26" s="426"/>
      <c r="PNW26" s="565"/>
      <c r="PNY26" s="426"/>
      <c r="POA26" s="565"/>
      <c r="POC26" s="426"/>
      <c r="POE26" s="565"/>
      <c r="POG26" s="426"/>
      <c r="POI26" s="565"/>
      <c r="POK26" s="426"/>
      <c r="POM26" s="565"/>
      <c r="POO26" s="426"/>
      <c r="POQ26" s="565"/>
      <c r="POS26" s="426"/>
      <c r="POU26" s="565"/>
      <c r="POW26" s="426"/>
      <c r="POY26" s="565"/>
      <c r="PPA26" s="426"/>
      <c r="PPC26" s="565"/>
      <c r="PPE26" s="426"/>
      <c r="PPG26" s="565"/>
      <c r="PPI26" s="426"/>
      <c r="PPK26" s="565"/>
      <c r="PPM26" s="426"/>
      <c r="PPO26" s="565"/>
      <c r="PPQ26" s="426"/>
      <c r="PPS26" s="565"/>
      <c r="PPU26" s="426"/>
      <c r="PPW26" s="565"/>
      <c r="PPY26" s="426"/>
      <c r="PQA26" s="565"/>
      <c r="PQC26" s="426"/>
      <c r="PQE26" s="565"/>
      <c r="PQG26" s="426"/>
      <c r="PQI26" s="565"/>
      <c r="PQK26" s="426"/>
      <c r="PQM26" s="565"/>
      <c r="PQO26" s="426"/>
      <c r="PQQ26" s="565"/>
      <c r="PQS26" s="426"/>
      <c r="PQU26" s="565"/>
      <c r="PQW26" s="426"/>
      <c r="PQY26" s="565"/>
      <c r="PRA26" s="426"/>
      <c r="PRC26" s="565"/>
      <c r="PRE26" s="426"/>
      <c r="PRG26" s="565"/>
      <c r="PRI26" s="426"/>
      <c r="PRK26" s="565"/>
      <c r="PRM26" s="426"/>
      <c r="PRO26" s="565"/>
      <c r="PRQ26" s="426"/>
      <c r="PRS26" s="565"/>
      <c r="PRU26" s="426"/>
      <c r="PRW26" s="565"/>
      <c r="PRY26" s="426"/>
      <c r="PSA26" s="565"/>
      <c r="PSC26" s="426"/>
      <c r="PSE26" s="565"/>
      <c r="PSG26" s="426"/>
      <c r="PSI26" s="565"/>
      <c r="PSK26" s="426"/>
      <c r="PSM26" s="565"/>
      <c r="PSO26" s="426"/>
      <c r="PSQ26" s="565"/>
      <c r="PSS26" s="426"/>
      <c r="PSU26" s="565"/>
      <c r="PSW26" s="426"/>
      <c r="PSY26" s="565"/>
      <c r="PTA26" s="426"/>
      <c r="PTC26" s="565"/>
      <c r="PTE26" s="426"/>
      <c r="PTG26" s="565"/>
      <c r="PTI26" s="426"/>
      <c r="PTK26" s="565"/>
      <c r="PTM26" s="426"/>
      <c r="PTO26" s="565"/>
      <c r="PTQ26" s="426"/>
      <c r="PTS26" s="565"/>
      <c r="PTU26" s="426"/>
      <c r="PTW26" s="565"/>
      <c r="PTY26" s="426"/>
      <c r="PUA26" s="565"/>
      <c r="PUC26" s="426"/>
      <c r="PUE26" s="565"/>
      <c r="PUG26" s="426"/>
      <c r="PUI26" s="565"/>
      <c r="PUK26" s="426"/>
      <c r="PUM26" s="565"/>
      <c r="PUO26" s="426"/>
      <c r="PUQ26" s="565"/>
      <c r="PUS26" s="426"/>
      <c r="PUU26" s="565"/>
      <c r="PUW26" s="426"/>
      <c r="PUY26" s="565"/>
      <c r="PVA26" s="426"/>
      <c r="PVC26" s="565"/>
      <c r="PVE26" s="426"/>
      <c r="PVG26" s="565"/>
      <c r="PVI26" s="426"/>
      <c r="PVK26" s="565"/>
      <c r="PVM26" s="426"/>
      <c r="PVO26" s="565"/>
      <c r="PVQ26" s="426"/>
      <c r="PVS26" s="565"/>
      <c r="PVU26" s="426"/>
      <c r="PVW26" s="565"/>
      <c r="PVY26" s="426"/>
      <c r="PWA26" s="565"/>
      <c r="PWC26" s="426"/>
      <c r="PWE26" s="565"/>
      <c r="PWG26" s="426"/>
      <c r="PWI26" s="565"/>
      <c r="PWK26" s="426"/>
      <c r="PWM26" s="565"/>
      <c r="PWO26" s="426"/>
      <c r="PWQ26" s="565"/>
      <c r="PWS26" s="426"/>
      <c r="PWU26" s="565"/>
      <c r="PWW26" s="426"/>
      <c r="PWY26" s="565"/>
      <c r="PXA26" s="426"/>
      <c r="PXC26" s="565"/>
      <c r="PXE26" s="426"/>
      <c r="PXG26" s="565"/>
      <c r="PXI26" s="426"/>
      <c r="PXK26" s="565"/>
      <c r="PXM26" s="426"/>
      <c r="PXO26" s="565"/>
      <c r="PXQ26" s="426"/>
      <c r="PXS26" s="565"/>
      <c r="PXU26" s="426"/>
      <c r="PXW26" s="565"/>
      <c r="PXY26" s="426"/>
      <c r="PYA26" s="565"/>
      <c r="PYC26" s="426"/>
      <c r="PYE26" s="565"/>
      <c r="PYG26" s="426"/>
      <c r="PYI26" s="565"/>
      <c r="PYK26" s="426"/>
      <c r="PYM26" s="565"/>
      <c r="PYO26" s="426"/>
      <c r="PYQ26" s="565"/>
      <c r="PYS26" s="426"/>
      <c r="PYU26" s="565"/>
      <c r="PYW26" s="426"/>
      <c r="PYY26" s="565"/>
      <c r="PZA26" s="426"/>
      <c r="PZC26" s="565"/>
      <c r="PZE26" s="426"/>
      <c r="PZG26" s="565"/>
      <c r="PZI26" s="426"/>
      <c r="PZK26" s="565"/>
      <c r="PZM26" s="426"/>
      <c r="PZO26" s="565"/>
      <c r="PZQ26" s="426"/>
      <c r="PZS26" s="565"/>
      <c r="PZU26" s="426"/>
      <c r="PZW26" s="565"/>
      <c r="PZY26" s="426"/>
      <c r="QAA26" s="565"/>
      <c r="QAC26" s="426"/>
      <c r="QAE26" s="565"/>
      <c r="QAG26" s="426"/>
      <c r="QAI26" s="565"/>
      <c r="QAK26" s="426"/>
      <c r="QAM26" s="565"/>
      <c r="QAO26" s="426"/>
      <c r="QAQ26" s="565"/>
      <c r="QAS26" s="426"/>
      <c r="QAU26" s="565"/>
      <c r="QAW26" s="426"/>
      <c r="QAY26" s="565"/>
      <c r="QBA26" s="426"/>
      <c r="QBC26" s="565"/>
      <c r="QBE26" s="426"/>
      <c r="QBG26" s="565"/>
      <c r="QBI26" s="426"/>
      <c r="QBK26" s="565"/>
      <c r="QBM26" s="426"/>
      <c r="QBO26" s="565"/>
      <c r="QBQ26" s="426"/>
      <c r="QBS26" s="565"/>
      <c r="QBU26" s="426"/>
      <c r="QBW26" s="565"/>
      <c r="QBY26" s="426"/>
      <c r="QCA26" s="565"/>
      <c r="QCC26" s="426"/>
      <c r="QCE26" s="565"/>
      <c r="QCG26" s="426"/>
      <c r="QCI26" s="565"/>
      <c r="QCK26" s="426"/>
      <c r="QCM26" s="565"/>
      <c r="QCO26" s="426"/>
      <c r="QCQ26" s="565"/>
      <c r="QCS26" s="426"/>
      <c r="QCU26" s="565"/>
      <c r="QCW26" s="426"/>
      <c r="QCY26" s="565"/>
      <c r="QDA26" s="426"/>
      <c r="QDC26" s="565"/>
      <c r="QDE26" s="426"/>
      <c r="QDG26" s="565"/>
      <c r="QDI26" s="426"/>
      <c r="QDK26" s="565"/>
      <c r="QDM26" s="426"/>
      <c r="QDO26" s="565"/>
      <c r="QDQ26" s="426"/>
      <c r="QDS26" s="565"/>
      <c r="QDU26" s="426"/>
      <c r="QDW26" s="565"/>
      <c r="QDY26" s="426"/>
      <c r="QEA26" s="565"/>
      <c r="QEC26" s="426"/>
      <c r="QEE26" s="565"/>
      <c r="QEG26" s="426"/>
      <c r="QEI26" s="565"/>
      <c r="QEK26" s="426"/>
      <c r="QEM26" s="565"/>
      <c r="QEO26" s="426"/>
      <c r="QEQ26" s="565"/>
      <c r="QES26" s="426"/>
      <c r="QEU26" s="565"/>
      <c r="QEW26" s="426"/>
      <c r="QEY26" s="565"/>
      <c r="QFA26" s="426"/>
      <c r="QFC26" s="565"/>
      <c r="QFE26" s="426"/>
      <c r="QFG26" s="565"/>
      <c r="QFI26" s="426"/>
      <c r="QFK26" s="565"/>
      <c r="QFM26" s="426"/>
      <c r="QFO26" s="565"/>
      <c r="QFQ26" s="426"/>
      <c r="QFS26" s="565"/>
      <c r="QFU26" s="426"/>
      <c r="QFW26" s="565"/>
      <c r="QFY26" s="426"/>
      <c r="QGA26" s="565"/>
      <c r="QGC26" s="426"/>
      <c r="QGE26" s="565"/>
      <c r="QGG26" s="426"/>
      <c r="QGI26" s="565"/>
      <c r="QGK26" s="426"/>
      <c r="QGM26" s="565"/>
      <c r="QGO26" s="426"/>
      <c r="QGQ26" s="565"/>
      <c r="QGS26" s="426"/>
      <c r="QGU26" s="565"/>
      <c r="QGW26" s="426"/>
      <c r="QGY26" s="565"/>
      <c r="QHA26" s="426"/>
      <c r="QHC26" s="565"/>
      <c r="QHE26" s="426"/>
      <c r="QHG26" s="565"/>
      <c r="QHI26" s="426"/>
      <c r="QHK26" s="565"/>
      <c r="QHM26" s="426"/>
      <c r="QHO26" s="565"/>
      <c r="QHQ26" s="426"/>
      <c r="QHS26" s="565"/>
      <c r="QHU26" s="426"/>
      <c r="QHW26" s="565"/>
      <c r="QHY26" s="426"/>
      <c r="QIA26" s="565"/>
      <c r="QIC26" s="426"/>
      <c r="QIE26" s="565"/>
      <c r="QIG26" s="426"/>
      <c r="QII26" s="565"/>
      <c r="QIK26" s="426"/>
      <c r="QIM26" s="565"/>
      <c r="QIO26" s="426"/>
      <c r="QIQ26" s="565"/>
      <c r="QIS26" s="426"/>
      <c r="QIU26" s="565"/>
      <c r="QIW26" s="426"/>
      <c r="QIY26" s="565"/>
      <c r="QJA26" s="426"/>
      <c r="QJC26" s="565"/>
      <c r="QJE26" s="426"/>
      <c r="QJG26" s="565"/>
      <c r="QJI26" s="426"/>
      <c r="QJK26" s="565"/>
      <c r="QJM26" s="426"/>
      <c r="QJO26" s="565"/>
      <c r="QJQ26" s="426"/>
      <c r="QJS26" s="565"/>
      <c r="QJU26" s="426"/>
      <c r="QJW26" s="565"/>
      <c r="QJY26" s="426"/>
      <c r="QKA26" s="565"/>
      <c r="QKC26" s="426"/>
      <c r="QKE26" s="565"/>
      <c r="QKG26" s="426"/>
      <c r="QKI26" s="565"/>
      <c r="QKK26" s="426"/>
      <c r="QKM26" s="565"/>
      <c r="QKO26" s="426"/>
      <c r="QKQ26" s="565"/>
      <c r="QKS26" s="426"/>
      <c r="QKU26" s="565"/>
      <c r="QKW26" s="426"/>
      <c r="QKY26" s="565"/>
      <c r="QLA26" s="426"/>
      <c r="QLC26" s="565"/>
      <c r="QLE26" s="426"/>
      <c r="QLG26" s="565"/>
      <c r="QLI26" s="426"/>
      <c r="QLK26" s="565"/>
      <c r="QLM26" s="426"/>
      <c r="QLO26" s="565"/>
      <c r="QLQ26" s="426"/>
      <c r="QLS26" s="565"/>
      <c r="QLU26" s="426"/>
      <c r="QLW26" s="565"/>
      <c r="QLY26" s="426"/>
      <c r="QMA26" s="565"/>
      <c r="QMC26" s="426"/>
      <c r="QME26" s="565"/>
      <c r="QMG26" s="426"/>
      <c r="QMI26" s="565"/>
      <c r="QMK26" s="426"/>
      <c r="QMM26" s="565"/>
      <c r="QMO26" s="426"/>
      <c r="QMQ26" s="565"/>
      <c r="QMS26" s="426"/>
      <c r="QMU26" s="565"/>
      <c r="QMW26" s="426"/>
      <c r="QMY26" s="565"/>
      <c r="QNA26" s="426"/>
      <c r="QNC26" s="565"/>
      <c r="QNE26" s="426"/>
      <c r="QNG26" s="565"/>
      <c r="QNI26" s="426"/>
      <c r="QNK26" s="565"/>
      <c r="QNM26" s="426"/>
      <c r="QNO26" s="565"/>
      <c r="QNQ26" s="426"/>
      <c r="QNS26" s="565"/>
      <c r="QNU26" s="426"/>
      <c r="QNW26" s="565"/>
      <c r="QNY26" s="426"/>
      <c r="QOA26" s="565"/>
      <c r="QOC26" s="426"/>
      <c r="QOE26" s="565"/>
      <c r="QOG26" s="426"/>
      <c r="QOI26" s="565"/>
      <c r="QOK26" s="426"/>
      <c r="QOM26" s="565"/>
      <c r="QOO26" s="426"/>
      <c r="QOQ26" s="565"/>
      <c r="QOS26" s="426"/>
      <c r="QOU26" s="565"/>
      <c r="QOW26" s="426"/>
      <c r="QOY26" s="565"/>
      <c r="QPA26" s="426"/>
      <c r="QPC26" s="565"/>
      <c r="QPE26" s="426"/>
      <c r="QPG26" s="565"/>
      <c r="QPI26" s="426"/>
      <c r="QPK26" s="565"/>
      <c r="QPM26" s="426"/>
      <c r="QPO26" s="565"/>
      <c r="QPQ26" s="426"/>
      <c r="QPS26" s="565"/>
      <c r="QPU26" s="426"/>
      <c r="QPW26" s="565"/>
      <c r="QPY26" s="426"/>
      <c r="QQA26" s="565"/>
      <c r="QQC26" s="426"/>
      <c r="QQE26" s="565"/>
      <c r="QQG26" s="426"/>
      <c r="QQI26" s="565"/>
      <c r="QQK26" s="426"/>
      <c r="QQM26" s="565"/>
      <c r="QQO26" s="426"/>
      <c r="QQQ26" s="565"/>
      <c r="QQS26" s="426"/>
      <c r="QQU26" s="565"/>
      <c r="QQW26" s="426"/>
      <c r="QQY26" s="565"/>
      <c r="QRA26" s="426"/>
      <c r="QRC26" s="565"/>
      <c r="QRE26" s="426"/>
      <c r="QRG26" s="565"/>
      <c r="QRI26" s="426"/>
      <c r="QRK26" s="565"/>
      <c r="QRM26" s="426"/>
      <c r="QRO26" s="565"/>
      <c r="QRQ26" s="426"/>
      <c r="QRS26" s="565"/>
      <c r="QRU26" s="426"/>
      <c r="QRW26" s="565"/>
      <c r="QRY26" s="426"/>
      <c r="QSA26" s="565"/>
      <c r="QSC26" s="426"/>
      <c r="QSE26" s="565"/>
      <c r="QSG26" s="426"/>
      <c r="QSI26" s="565"/>
      <c r="QSK26" s="426"/>
      <c r="QSM26" s="565"/>
      <c r="QSO26" s="426"/>
      <c r="QSQ26" s="565"/>
      <c r="QSS26" s="426"/>
      <c r="QSU26" s="565"/>
      <c r="QSW26" s="426"/>
      <c r="QSY26" s="565"/>
      <c r="QTA26" s="426"/>
      <c r="QTC26" s="565"/>
      <c r="QTE26" s="426"/>
      <c r="QTG26" s="565"/>
      <c r="QTI26" s="426"/>
      <c r="QTK26" s="565"/>
      <c r="QTM26" s="426"/>
      <c r="QTO26" s="565"/>
      <c r="QTQ26" s="426"/>
      <c r="QTS26" s="565"/>
      <c r="QTU26" s="426"/>
      <c r="QTW26" s="565"/>
      <c r="QTY26" s="426"/>
      <c r="QUA26" s="565"/>
      <c r="QUC26" s="426"/>
      <c r="QUE26" s="565"/>
      <c r="QUG26" s="426"/>
      <c r="QUI26" s="565"/>
      <c r="QUK26" s="426"/>
      <c r="QUM26" s="565"/>
      <c r="QUO26" s="426"/>
      <c r="QUQ26" s="565"/>
      <c r="QUS26" s="426"/>
      <c r="QUU26" s="565"/>
      <c r="QUW26" s="426"/>
      <c r="QUY26" s="565"/>
      <c r="QVA26" s="426"/>
      <c r="QVC26" s="565"/>
      <c r="QVE26" s="426"/>
      <c r="QVG26" s="565"/>
      <c r="QVI26" s="426"/>
      <c r="QVK26" s="565"/>
      <c r="QVM26" s="426"/>
      <c r="QVO26" s="565"/>
      <c r="QVQ26" s="426"/>
      <c r="QVS26" s="565"/>
      <c r="QVU26" s="426"/>
      <c r="QVW26" s="565"/>
      <c r="QVY26" s="426"/>
      <c r="QWA26" s="565"/>
      <c r="QWC26" s="426"/>
      <c r="QWE26" s="565"/>
      <c r="QWG26" s="426"/>
      <c r="QWI26" s="565"/>
      <c r="QWK26" s="426"/>
      <c r="QWM26" s="565"/>
      <c r="QWO26" s="426"/>
      <c r="QWQ26" s="565"/>
      <c r="QWS26" s="426"/>
      <c r="QWU26" s="565"/>
      <c r="QWW26" s="426"/>
      <c r="QWY26" s="565"/>
      <c r="QXA26" s="426"/>
      <c r="QXC26" s="565"/>
      <c r="QXE26" s="426"/>
      <c r="QXG26" s="565"/>
      <c r="QXI26" s="426"/>
      <c r="QXK26" s="565"/>
      <c r="QXM26" s="426"/>
      <c r="QXO26" s="565"/>
      <c r="QXQ26" s="426"/>
      <c r="QXS26" s="565"/>
      <c r="QXU26" s="426"/>
      <c r="QXW26" s="565"/>
      <c r="QXY26" s="426"/>
      <c r="QYA26" s="565"/>
      <c r="QYC26" s="426"/>
      <c r="QYE26" s="565"/>
      <c r="QYG26" s="426"/>
      <c r="QYI26" s="565"/>
      <c r="QYK26" s="426"/>
      <c r="QYM26" s="565"/>
      <c r="QYO26" s="426"/>
      <c r="QYQ26" s="565"/>
      <c r="QYS26" s="426"/>
      <c r="QYU26" s="565"/>
      <c r="QYW26" s="426"/>
      <c r="QYY26" s="565"/>
      <c r="QZA26" s="426"/>
      <c r="QZC26" s="565"/>
      <c r="QZE26" s="426"/>
      <c r="QZG26" s="565"/>
      <c r="QZI26" s="426"/>
      <c r="QZK26" s="565"/>
      <c r="QZM26" s="426"/>
      <c r="QZO26" s="565"/>
      <c r="QZQ26" s="426"/>
      <c r="QZS26" s="565"/>
      <c r="QZU26" s="426"/>
      <c r="QZW26" s="565"/>
      <c r="QZY26" s="426"/>
      <c r="RAA26" s="565"/>
      <c r="RAC26" s="426"/>
      <c r="RAE26" s="565"/>
      <c r="RAG26" s="426"/>
      <c r="RAI26" s="565"/>
      <c r="RAK26" s="426"/>
      <c r="RAM26" s="565"/>
      <c r="RAO26" s="426"/>
      <c r="RAQ26" s="565"/>
      <c r="RAS26" s="426"/>
      <c r="RAU26" s="565"/>
      <c r="RAW26" s="426"/>
      <c r="RAY26" s="565"/>
      <c r="RBA26" s="426"/>
      <c r="RBC26" s="565"/>
      <c r="RBE26" s="426"/>
      <c r="RBG26" s="565"/>
      <c r="RBI26" s="426"/>
      <c r="RBK26" s="565"/>
      <c r="RBM26" s="426"/>
      <c r="RBO26" s="565"/>
      <c r="RBQ26" s="426"/>
      <c r="RBS26" s="565"/>
      <c r="RBU26" s="426"/>
      <c r="RBW26" s="565"/>
      <c r="RBY26" s="426"/>
      <c r="RCA26" s="565"/>
      <c r="RCC26" s="426"/>
      <c r="RCE26" s="565"/>
      <c r="RCG26" s="426"/>
      <c r="RCI26" s="565"/>
      <c r="RCK26" s="426"/>
      <c r="RCM26" s="565"/>
      <c r="RCO26" s="426"/>
      <c r="RCQ26" s="565"/>
      <c r="RCS26" s="426"/>
      <c r="RCU26" s="565"/>
      <c r="RCW26" s="426"/>
      <c r="RCY26" s="565"/>
      <c r="RDA26" s="426"/>
      <c r="RDC26" s="565"/>
      <c r="RDE26" s="426"/>
      <c r="RDG26" s="565"/>
      <c r="RDI26" s="426"/>
      <c r="RDK26" s="565"/>
      <c r="RDM26" s="426"/>
      <c r="RDO26" s="565"/>
      <c r="RDQ26" s="426"/>
      <c r="RDS26" s="565"/>
      <c r="RDU26" s="426"/>
      <c r="RDW26" s="565"/>
      <c r="RDY26" s="426"/>
      <c r="REA26" s="565"/>
      <c r="REC26" s="426"/>
      <c r="REE26" s="565"/>
      <c r="REG26" s="426"/>
      <c r="REI26" s="565"/>
      <c r="REK26" s="426"/>
      <c r="REM26" s="565"/>
      <c r="REO26" s="426"/>
      <c r="REQ26" s="565"/>
      <c r="RES26" s="426"/>
      <c r="REU26" s="565"/>
      <c r="REW26" s="426"/>
      <c r="REY26" s="565"/>
      <c r="RFA26" s="426"/>
      <c r="RFC26" s="565"/>
      <c r="RFE26" s="426"/>
      <c r="RFG26" s="565"/>
      <c r="RFI26" s="426"/>
      <c r="RFK26" s="565"/>
      <c r="RFM26" s="426"/>
      <c r="RFO26" s="565"/>
      <c r="RFQ26" s="426"/>
      <c r="RFS26" s="565"/>
      <c r="RFU26" s="426"/>
      <c r="RFW26" s="565"/>
      <c r="RFY26" s="426"/>
      <c r="RGA26" s="565"/>
      <c r="RGC26" s="426"/>
      <c r="RGE26" s="565"/>
      <c r="RGG26" s="426"/>
      <c r="RGI26" s="565"/>
      <c r="RGK26" s="426"/>
      <c r="RGM26" s="565"/>
      <c r="RGO26" s="426"/>
      <c r="RGQ26" s="565"/>
      <c r="RGS26" s="426"/>
      <c r="RGU26" s="565"/>
      <c r="RGW26" s="426"/>
      <c r="RGY26" s="565"/>
      <c r="RHA26" s="426"/>
      <c r="RHC26" s="565"/>
      <c r="RHE26" s="426"/>
      <c r="RHG26" s="565"/>
      <c r="RHI26" s="426"/>
      <c r="RHK26" s="565"/>
      <c r="RHM26" s="426"/>
      <c r="RHO26" s="565"/>
      <c r="RHQ26" s="426"/>
      <c r="RHS26" s="565"/>
      <c r="RHU26" s="426"/>
      <c r="RHW26" s="565"/>
      <c r="RHY26" s="426"/>
      <c r="RIA26" s="565"/>
      <c r="RIC26" s="426"/>
      <c r="RIE26" s="565"/>
      <c r="RIG26" s="426"/>
      <c r="RII26" s="565"/>
      <c r="RIK26" s="426"/>
      <c r="RIM26" s="565"/>
      <c r="RIO26" s="426"/>
      <c r="RIQ26" s="565"/>
      <c r="RIS26" s="426"/>
      <c r="RIU26" s="565"/>
      <c r="RIW26" s="426"/>
      <c r="RIY26" s="565"/>
      <c r="RJA26" s="426"/>
      <c r="RJC26" s="565"/>
      <c r="RJE26" s="426"/>
      <c r="RJG26" s="565"/>
      <c r="RJI26" s="426"/>
      <c r="RJK26" s="565"/>
      <c r="RJM26" s="426"/>
      <c r="RJO26" s="565"/>
      <c r="RJQ26" s="426"/>
      <c r="RJS26" s="565"/>
      <c r="RJU26" s="426"/>
      <c r="RJW26" s="565"/>
      <c r="RJY26" s="426"/>
      <c r="RKA26" s="565"/>
      <c r="RKC26" s="426"/>
      <c r="RKE26" s="565"/>
      <c r="RKG26" s="426"/>
      <c r="RKI26" s="565"/>
      <c r="RKK26" s="426"/>
      <c r="RKM26" s="565"/>
      <c r="RKO26" s="426"/>
      <c r="RKQ26" s="565"/>
      <c r="RKS26" s="426"/>
      <c r="RKU26" s="565"/>
      <c r="RKW26" s="426"/>
      <c r="RKY26" s="565"/>
      <c r="RLA26" s="426"/>
      <c r="RLC26" s="565"/>
      <c r="RLE26" s="426"/>
      <c r="RLG26" s="565"/>
      <c r="RLI26" s="426"/>
      <c r="RLK26" s="565"/>
      <c r="RLM26" s="426"/>
      <c r="RLO26" s="565"/>
      <c r="RLQ26" s="426"/>
      <c r="RLS26" s="565"/>
      <c r="RLU26" s="426"/>
      <c r="RLW26" s="565"/>
      <c r="RLY26" s="426"/>
      <c r="RMA26" s="565"/>
      <c r="RMC26" s="426"/>
      <c r="RME26" s="565"/>
      <c r="RMG26" s="426"/>
      <c r="RMI26" s="565"/>
      <c r="RMK26" s="426"/>
      <c r="RMM26" s="565"/>
      <c r="RMO26" s="426"/>
      <c r="RMQ26" s="565"/>
      <c r="RMS26" s="426"/>
      <c r="RMU26" s="565"/>
      <c r="RMW26" s="426"/>
      <c r="RMY26" s="565"/>
      <c r="RNA26" s="426"/>
      <c r="RNC26" s="565"/>
      <c r="RNE26" s="426"/>
      <c r="RNG26" s="565"/>
      <c r="RNI26" s="426"/>
      <c r="RNK26" s="565"/>
      <c r="RNM26" s="426"/>
      <c r="RNO26" s="565"/>
      <c r="RNQ26" s="426"/>
      <c r="RNS26" s="565"/>
      <c r="RNU26" s="426"/>
      <c r="RNW26" s="565"/>
      <c r="RNY26" s="426"/>
      <c r="ROA26" s="565"/>
      <c r="ROC26" s="426"/>
      <c r="ROE26" s="565"/>
      <c r="ROG26" s="426"/>
      <c r="ROI26" s="565"/>
      <c r="ROK26" s="426"/>
      <c r="ROM26" s="565"/>
      <c r="ROO26" s="426"/>
      <c r="ROQ26" s="565"/>
      <c r="ROS26" s="426"/>
      <c r="ROU26" s="565"/>
      <c r="ROW26" s="426"/>
      <c r="ROY26" s="565"/>
      <c r="RPA26" s="426"/>
      <c r="RPC26" s="565"/>
      <c r="RPE26" s="426"/>
      <c r="RPG26" s="565"/>
      <c r="RPI26" s="426"/>
      <c r="RPK26" s="565"/>
      <c r="RPM26" s="426"/>
      <c r="RPO26" s="565"/>
      <c r="RPQ26" s="426"/>
      <c r="RPS26" s="565"/>
      <c r="RPU26" s="426"/>
      <c r="RPW26" s="565"/>
      <c r="RPY26" s="426"/>
      <c r="RQA26" s="565"/>
      <c r="RQC26" s="426"/>
      <c r="RQE26" s="565"/>
      <c r="RQG26" s="426"/>
      <c r="RQI26" s="565"/>
      <c r="RQK26" s="426"/>
      <c r="RQM26" s="565"/>
      <c r="RQO26" s="426"/>
      <c r="RQQ26" s="565"/>
      <c r="RQS26" s="426"/>
      <c r="RQU26" s="565"/>
      <c r="RQW26" s="426"/>
      <c r="RQY26" s="565"/>
      <c r="RRA26" s="426"/>
      <c r="RRC26" s="565"/>
      <c r="RRE26" s="426"/>
      <c r="RRG26" s="565"/>
      <c r="RRI26" s="426"/>
      <c r="RRK26" s="565"/>
      <c r="RRM26" s="426"/>
      <c r="RRO26" s="565"/>
      <c r="RRQ26" s="426"/>
      <c r="RRS26" s="565"/>
      <c r="RRU26" s="426"/>
      <c r="RRW26" s="565"/>
      <c r="RRY26" s="426"/>
      <c r="RSA26" s="565"/>
      <c r="RSC26" s="426"/>
      <c r="RSE26" s="565"/>
      <c r="RSG26" s="426"/>
      <c r="RSI26" s="565"/>
      <c r="RSK26" s="426"/>
      <c r="RSM26" s="565"/>
      <c r="RSO26" s="426"/>
      <c r="RSQ26" s="565"/>
      <c r="RSS26" s="426"/>
      <c r="RSU26" s="565"/>
      <c r="RSW26" s="426"/>
      <c r="RSY26" s="565"/>
      <c r="RTA26" s="426"/>
      <c r="RTC26" s="565"/>
      <c r="RTE26" s="426"/>
      <c r="RTG26" s="565"/>
      <c r="RTI26" s="426"/>
      <c r="RTK26" s="565"/>
      <c r="RTM26" s="426"/>
      <c r="RTO26" s="565"/>
      <c r="RTQ26" s="426"/>
      <c r="RTS26" s="565"/>
      <c r="RTU26" s="426"/>
      <c r="RTW26" s="565"/>
      <c r="RTY26" s="426"/>
      <c r="RUA26" s="565"/>
      <c r="RUC26" s="426"/>
      <c r="RUE26" s="565"/>
      <c r="RUG26" s="426"/>
      <c r="RUI26" s="565"/>
      <c r="RUK26" s="426"/>
      <c r="RUM26" s="565"/>
      <c r="RUO26" s="426"/>
      <c r="RUQ26" s="565"/>
      <c r="RUS26" s="426"/>
      <c r="RUU26" s="565"/>
      <c r="RUW26" s="426"/>
      <c r="RUY26" s="565"/>
      <c r="RVA26" s="426"/>
      <c r="RVC26" s="565"/>
      <c r="RVE26" s="426"/>
      <c r="RVG26" s="565"/>
      <c r="RVI26" s="426"/>
      <c r="RVK26" s="565"/>
      <c r="RVM26" s="426"/>
      <c r="RVO26" s="565"/>
      <c r="RVQ26" s="426"/>
      <c r="RVS26" s="565"/>
      <c r="RVU26" s="426"/>
      <c r="RVW26" s="565"/>
      <c r="RVY26" s="426"/>
      <c r="RWA26" s="565"/>
      <c r="RWC26" s="426"/>
      <c r="RWE26" s="565"/>
      <c r="RWG26" s="426"/>
      <c r="RWI26" s="565"/>
      <c r="RWK26" s="426"/>
      <c r="RWM26" s="565"/>
      <c r="RWO26" s="426"/>
      <c r="RWQ26" s="565"/>
      <c r="RWS26" s="426"/>
      <c r="RWU26" s="565"/>
      <c r="RWW26" s="426"/>
      <c r="RWY26" s="565"/>
      <c r="RXA26" s="426"/>
      <c r="RXC26" s="565"/>
      <c r="RXE26" s="426"/>
      <c r="RXG26" s="565"/>
      <c r="RXI26" s="426"/>
      <c r="RXK26" s="565"/>
      <c r="RXM26" s="426"/>
      <c r="RXO26" s="565"/>
      <c r="RXQ26" s="426"/>
      <c r="RXS26" s="565"/>
      <c r="RXU26" s="426"/>
      <c r="RXW26" s="565"/>
      <c r="RXY26" s="426"/>
      <c r="RYA26" s="565"/>
      <c r="RYC26" s="426"/>
      <c r="RYE26" s="565"/>
      <c r="RYG26" s="426"/>
      <c r="RYI26" s="565"/>
      <c r="RYK26" s="426"/>
      <c r="RYM26" s="565"/>
      <c r="RYO26" s="426"/>
      <c r="RYQ26" s="565"/>
      <c r="RYS26" s="426"/>
      <c r="RYU26" s="565"/>
      <c r="RYW26" s="426"/>
      <c r="RYY26" s="565"/>
      <c r="RZA26" s="426"/>
      <c r="RZC26" s="565"/>
      <c r="RZE26" s="426"/>
      <c r="RZG26" s="565"/>
      <c r="RZI26" s="426"/>
      <c r="RZK26" s="565"/>
      <c r="RZM26" s="426"/>
      <c r="RZO26" s="565"/>
      <c r="RZQ26" s="426"/>
      <c r="RZS26" s="565"/>
      <c r="RZU26" s="426"/>
      <c r="RZW26" s="565"/>
      <c r="RZY26" s="426"/>
      <c r="SAA26" s="565"/>
      <c r="SAC26" s="426"/>
      <c r="SAE26" s="565"/>
      <c r="SAG26" s="426"/>
      <c r="SAI26" s="565"/>
      <c r="SAK26" s="426"/>
      <c r="SAM26" s="565"/>
      <c r="SAO26" s="426"/>
      <c r="SAQ26" s="565"/>
      <c r="SAS26" s="426"/>
      <c r="SAU26" s="565"/>
      <c r="SAW26" s="426"/>
      <c r="SAY26" s="565"/>
      <c r="SBA26" s="426"/>
      <c r="SBC26" s="565"/>
      <c r="SBE26" s="426"/>
      <c r="SBG26" s="565"/>
      <c r="SBI26" s="426"/>
      <c r="SBK26" s="565"/>
      <c r="SBM26" s="426"/>
      <c r="SBO26" s="565"/>
      <c r="SBQ26" s="426"/>
      <c r="SBS26" s="565"/>
      <c r="SBU26" s="426"/>
      <c r="SBW26" s="565"/>
      <c r="SBY26" s="426"/>
      <c r="SCA26" s="565"/>
      <c r="SCC26" s="426"/>
      <c r="SCE26" s="565"/>
      <c r="SCG26" s="426"/>
      <c r="SCI26" s="565"/>
      <c r="SCK26" s="426"/>
      <c r="SCM26" s="565"/>
      <c r="SCO26" s="426"/>
      <c r="SCQ26" s="565"/>
      <c r="SCS26" s="426"/>
      <c r="SCU26" s="565"/>
      <c r="SCW26" s="426"/>
      <c r="SCY26" s="565"/>
      <c r="SDA26" s="426"/>
      <c r="SDC26" s="565"/>
      <c r="SDE26" s="426"/>
      <c r="SDG26" s="565"/>
      <c r="SDI26" s="426"/>
      <c r="SDK26" s="565"/>
      <c r="SDM26" s="426"/>
      <c r="SDO26" s="565"/>
      <c r="SDQ26" s="426"/>
      <c r="SDS26" s="565"/>
      <c r="SDU26" s="426"/>
      <c r="SDW26" s="565"/>
      <c r="SDY26" s="426"/>
      <c r="SEA26" s="565"/>
      <c r="SEC26" s="426"/>
      <c r="SEE26" s="565"/>
      <c r="SEG26" s="426"/>
      <c r="SEI26" s="565"/>
      <c r="SEK26" s="426"/>
      <c r="SEM26" s="565"/>
      <c r="SEO26" s="426"/>
      <c r="SEQ26" s="565"/>
      <c r="SES26" s="426"/>
      <c r="SEU26" s="565"/>
      <c r="SEW26" s="426"/>
      <c r="SEY26" s="565"/>
      <c r="SFA26" s="426"/>
      <c r="SFC26" s="565"/>
      <c r="SFE26" s="426"/>
      <c r="SFG26" s="565"/>
      <c r="SFI26" s="426"/>
      <c r="SFK26" s="565"/>
      <c r="SFM26" s="426"/>
      <c r="SFO26" s="565"/>
      <c r="SFQ26" s="426"/>
      <c r="SFS26" s="565"/>
      <c r="SFU26" s="426"/>
      <c r="SFW26" s="565"/>
      <c r="SFY26" s="426"/>
      <c r="SGA26" s="565"/>
      <c r="SGC26" s="426"/>
      <c r="SGE26" s="565"/>
      <c r="SGG26" s="426"/>
      <c r="SGI26" s="565"/>
      <c r="SGK26" s="426"/>
      <c r="SGM26" s="565"/>
      <c r="SGO26" s="426"/>
      <c r="SGQ26" s="565"/>
      <c r="SGS26" s="426"/>
      <c r="SGU26" s="565"/>
      <c r="SGW26" s="426"/>
      <c r="SGY26" s="565"/>
      <c r="SHA26" s="426"/>
      <c r="SHC26" s="565"/>
      <c r="SHE26" s="426"/>
      <c r="SHG26" s="565"/>
      <c r="SHI26" s="426"/>
      <c r="SHK26" s="565"/>
      <c r="SHM26" s="426"/>
      <c r="SHO26" s="565"/>
      <c r="SHQ26" s="426"/>
      <c r="SHS26" s="565"/>
      <c r="SHU26" s="426"/>
      <c r="SHW26" s="565"/>
      <c r="SHY26" s="426"/>
      <c r="SIA26" s="565"/>
      <c r="SIC26" s="426"/>
      <c r="SIE26" s="565"/>
      <c r="SIG26" s="426"/>
      <c r="SII26" s="565"/>
      <c r="SIK26" s="426"/>
      <c r="SIM26" s="565"/>
      <c r="SIO26" s="426"/>
      <c r="SIQ26" s="565"/>
      <c r="SIS26" s="426"/>
      <c r="SIU26" s="565"/>
      <c r="SIW26" s="426"/>
      <c r="SIY26" s="565"/>
      <c r="SJA26" s="426"/>
      <c r="SJC26" s="565"/>
      <c r="SJE26" s="426"/>
      <c r="SJG26" s="565"/>
      <c r="SJI26" s="426"/>
      <c r="SJK26" s="565"/>
      <c r="SJM26" s="426"/>
      <c r="SJO26" s="565"/>
      <c r="SJQ26" s="426"/>
      <c r="SJS26" s="565"/>
      <c r="SJU26" s="426"/>
      <c r="SJW26" s="565"/>
      <c r="SJY26" s="426"/>
      <c r="SKA26" s="565"/>
      <c r="SKC26" s="426"/>
      <c r="SKE26" s="565"/>
      <c r="SKG26" s="426"/>
      <c r="SKI26" s="565"/>
      <c r="SKK26" s="426"/>
      <c r="SKM26" s="565"/>
      <c r="SKO26" s="426"/>
      <c r="SKQ26" s="565"/>
      <c r="SKS26" s="426"/>
      <c r="SKU26" s="565"/>
      <c r="SKW26" s="426"/>
      <c r="SKY26" s="565"/>
      <c r="SLA26" s="426"/>
      <c r="SLC26" s="565"/>
      <c r="SLE26" s="426"/>
      <c r="SLG26" s="565"/>
      <c r="SLI26" s="426"/>
      <c r="SLK26" s="565"/>
      <c r="SLM26" s="426"/>
      <c r="SLO26" s="565"/>
      <c r="SLQ26" s="426"/>
      <c r="SLS26" s="565"/>
      <c r="SLU26" s="426"/>
      <c r="SLW26" s="565"/>
      <c r="SLY26" s="426"/>
      <c r="SMA26" s="565"/>
      <c r="SMC26" s="426"/>
      <c r="SME26" s="565"/>
      <c r="SMG26" s="426"/>
      <c r="SMI26" s="565"/>
      <c r="SMK26" s="426"/>
      <c r="SMM26" s="565"/>
      <c r="SMO26" s="426"/>
      <c r="SMQ26" s="565"/>
      <c r="SMS26" s="426"/>
      <c r="SMU26" s="565"/>
      <c r="SMW26" s="426"/>
      <c r="SMY26" s="565"/>
      <c r="SNA26" s="426"/>
      <c r="SNC26" s="565"/>
      <c r="SNE26" s="426"/>
      <c r="SNG26" s="565"/>
      <c r="SNI26" s="426"/>
      <c r="SNK26" s="565"/>
      <c r="SNM26" s="426"/>
      <c r="SNO26" s="565"/>
      <c r="SNQ26" s="426"/>
      <c r="SNS26" s="565"/>
      <c r="SNU26" s="426"/>
      <c r="SNW26" s="565"/>
      <c r="SNY26" s="426"/>
      <c r="SOA26" s="565"/>
      <c r="SOC26" s="426"/>
      <c r="SOE26" s="565"/>
      <c r="SOG26" s="426"/>
      <c r="SOI26" s="565"/>
      <c r="SOK26" s="426"/>
      <c r="SOM26" s="565"/>
      <c r="SOO26" s="426"/>
      <c r="SOQ26" s="565"/>
      <c r="SOS26" s="426"/>
      <c r="SOU26" s="565"/>
      <c r="SOW26" s="426"/>
      <c r="SOY26" s="565"/>
      <c r="SPA26" s="426"/>
      <c r="SPC26" s="565"/>
      <c r="SPE26" s="426"/>
      <c r="SPG26" s="565"/>
      <c r="SPI26" s="426"/>
      <c r="SPK26" s="565"/>
      <c r="SPM26" s="426"/>
      <c r="SPO26" s="565"/>
      <c r="SPQ26" s="426"/>
      <c r="SPS26" s="565"/>
      <c r="SPU26" s="426"/>
      <c r="SPW26" s="565"/>
      <c r="SPY26" s="426"/>
      <c r="SQA26" s="565"/>
      <c r="SQC26" s="426"/>
      <c r="SQE26" s="565"/>
      <c r="SQG26" s="426"/>
      <c r="SQI26" s="565"/>
      <c r="SQK26" s="426"/>
      <c r="SQM26" s="565"/>
      <c r="SQO26" s="426"/>
      <c r="SQQ26" s="565"/>
      <c r="SQS26" s="426"/>
      <c r="SQU26" s="565"/>
      <c r="SQW26" s="426"/>
      <c r="SQY26" s="565"/>
      <c r="SRA26" s="426"/>
      <c r="SRC26" s="565"/>
      <c r="SRE26" s="426"/>
      <c r="SRG26" s="565"/>
      <c r="SRI26" s="426"/>
      <c r="SRK26" s="565"/>
      <c r="SRM26" s="426"/>
      <c r="SRO26" s="565"/>
      <c r="SRQ26" s="426"/>
      <c r="SRS26" s="565"/>
      <c r="SRU26" s="426"/>
      <c r="SRW26" s="565"/>
      <c r="SRY26" s="426"/>
      <c r="SSA26" s="565"/>
      <c r="SSC26" s="426"/>
      <c r="SSE26" s="565"/>
      <c r="SSG26" s="426"/>
      <c r="SSI26" s="565"/>
      <c r="SSK26" s="426"/>
      <c r="SSM26" s="565"/>
      <c r="SSO26" s="426"/>
      <c r="SSQ26" s="565"/>
      <c r="SSS26" s="426"/>
      <c r="SSU26" s="565"/>
      <c r="SSW26" s="426"/>
      <c r="SSY26" s="565"/>
      <c r="STA26" s="426"/>
      <c r="STC26" s="565"/>
      <c r="STE26" s="426"/>
      <c r="STG26" s="565"/>
      <c r="STI26" s="426"/>
      <c r="STK26" s="565"/>
      <c r="STM26" s="426"/>
      <c r="STO26" s="565"/>
      <c r="STQ26" s="426"/>
      <c r="STS26" s="565"/>
      <c r="STU26" s="426"/>
      <c r="STW26" s="565"/>
      <c r="STY26" s="426"/>
      <c r="SUA26" s="565"/>
      <c r="SUC26" s="426"/>
      <c r="SUE26" s="565"/>
      <c r="SUG26" s="426"/>
      <c r="SUI26" s="565"/>
      <c r="SUK26" s="426"/>
      <c r="SUM26" s="565"/>
      <c r="SUO26" s="426"/>
      <c r="SUQ26" s="565"/>
      <c r="SUS26" s="426"/>
      <c r="SUU26" s="565"/>
      <c r="SUW26" s="426"/>
      <c r="SUY26" s="565"/>
      <c r="SVA26" s="426"/>
      <c r="SVC26" s="565"/>
      <c r="SVE26" s="426"/>
      <c r="SVG26" s="565"/>
      <c r="SVI26" s="426"/>
      <c r="SVK26" s="565"/>
      <c r="SVM26" s="426"/>
      <c r="SVO26" s="565"/>
      <c r="SVQ26" s="426"/>
      <c r="SVS26" s="565"/>
      <c r="SVU26" s="426"/>
      <c r="SVW26" s="565"/>
      <c r="SVY26" s="426"/>
      <c r="SWA26" s="565"/>
      <c r="SWC26" s="426"/>
      <c r="SWE26" s="565"/>
      <c r="SWG26" s="426"/>
      <c r="SWI26" s="565"/>
      <c r="SWK26" s="426"/>
      <c r="SWM26" s="565"/>
      <c r="SWO26" s="426"/>
      <c r="SWQ26" s="565"/>
      <c r="SWS26" s="426"/>
      <c r="SWU26" s="565"/>
      <c r="SWW26" s="426"/>
      <c r="SWY26" s="565"/>
      <c r="SXA26" s="426"/>
      <c r="SXC26" s="565"/>
      <c r="SXE26" s="426"/>
      <c r="SXG26" s="565"/>
      <c r="SXI26" s="426"/>
      <c r="SXK26" s="565"/>
      <c r="SXM26" s="426"/>
      <c r="SXO26" s="565"/>
      <c r="SXQ26" s="426"/>
      <c r="SXS26" s="565"/>
      <c r="SXU26" s="426"/>
      <c r="SXW26" s="565"/>
      <c r="SXY26" s="426"/>
      <c r="SYA26" s="565"/>
      <c r="SYC26" s="426"/>
      <c r="SYE26" s="565"/>
      <c r="SYG26" s="426"/>
      <c r="SYI26" s="565"/>
      <c r="SYK26" s="426"/>
      <c r="SYM26" s="565"/>
      <c r="SYO26" s="426"/>
      <c r="SYQ26" s="565"/>
      <c r="SYS26" s="426"/>
      <c r="SYU26" s="565"/>
      <c r="SYW26" s="426"/>
      <c r="SYY26" s="565"/>
      <c r="SZA26" s="426"/>
      <c r="SZC26" s="565"/>
      <c r="SZE26" s="426"/>
      <c r="SZG26" s="565"/>
      <c r="SZI26" s="426"/>
      <c r="SZK26" s="565"/>
      <c r="SZM26" s="426"/>
      <c r="SZO26" s="565"/>
      <c r="SZQ26" s="426"/>
      <c r="SZS26" s="565"/>
      <c r="SZU26" s="426"/>
      <c r="SZW26" s="565"/>
      <c r="SZY26" s="426"/>
      <c r="TAA26" s="565"/>
      <c r="TAC26" s="426"/>
      <c r="TAE26" s="565"/>
      <c r="TAG26" s="426"/>
      <c r="TAI26" s="565"/>
      <c r="TAK26" s="426"/>
      <c r="TAM26" s="565"/>
      <c r="TAO26" s="426"/>
      <c r="TAQ26" s="565"/>
      <c r="TAS26" s="426"/>
      <c r="TAU26" s="565"/>
      <c r="TAW26" s="426"/>
      <c r="TAY26" s="565"/>
      <c r="TBA26" s="426"/>
      <c r="TBC26" s="565"/>
      <c r="TBE26" s="426"/>
      <c r="TBG26" s="565"/>
      <c r="TBI26" s="426"/>
      <c r="TBK26" s="565"/>
      <c r="TBM26" s="426"/>
      <c r="TBO26" s="565"/>
      <c r="TBQ26" s="426"/>
      <c r="TBS26" s="565"/>
      <c r="TBU26" s="426"/>
      <c r="TBW26" s="565"/>
      <c r="TBY26" s="426"/>
      <c r="TCA26" s="565"/>
      <c r="TCC26" s="426"/>
      <c r="TCE26" s="565"/>
      <c r="TCG26" s="426"/>
      <c r="TCI26" s="565"/>
      <c r="TCK26" s="426"/>
      <c r="TCM26" s="565"/>
      <c r="TCO26" s="426"/>
      <c r="TCQ26" s="565"/>
      <c r="TCS26" s="426"/>
      <c r="TCU26" s="565"/>
      <c r="TCW26" s="426"/>
      <c r="TCY26" s="565"/>
      <c r="TDA26" s="426"/>
      <c r="TDC26" s="565"/>
      <c r="TDE26" s="426"/>
      <c r="TDG26" s="565"/>
      <c r="TDI26" s="426"/>
      <c r="TDK26" s="565"/>
      <c r="TDM26" s="426"/>
      <c r="TDO26" s="565"/>
      <c r="TDQ26" s="426"/>
      <c r="TDS26" s="565"/>
      <c r="TDU26" s="426"/>
      <c r="TDW26" s="565"/>
      <c r="TDY26" s="426"/>
      <c r="TEA26" s="565"/>
      <c r="TEC26" s="426"/>
      <c r="TEE26" s="565"/>
      <c r="TEG26" s="426"/>
      <c r="TEI26" s="565"/>
      <c r="TEK26" s="426"/>
      <c r="TEM26" s="565"/>
      <c r="TEO26" s="426"/>
      <c r="TEQ26" s="565"/>
      <c r="TES26" s="426"/>
      <c r="TEU26" s="565"/>
      <c r="TEW26" s="426"/>
      <c r="TEY26" s="565"/>
      <c r="TFA26" s="426"/>
      <c r="TFC26" s="565"/>
      <c r="TFE26" s="426"/>
      <c r="TFG26" s="565"/>
      <c r="TFI26" s="426"/>
      <c r="TFK26" s="565"/>
      <c r="TFM26" s="426"/>
      <c r="TFO26" s="565"/>
      <c r="TFQ26" s="426"/>
      <c r="TFS26" s="565"/>
      <c r="TFU26" s="426"/>
      <c r="TFW26" s="565"/>
      <c r="TFY26" s="426"/>
      <c r="TGA26" s="565"/>
      <c r="TGC26" s="426"/>
      <c r="TGE26" s="565"/>
      <c r="TGG26" s="426"/>
      <c r="TGI26" s="565"/>
      <c r="TGK26" s="426"/>
      <c r="TGM26" s="565"/>
      <c r="TGO26" s="426"/>
      <c r="TGQ26" s="565"/>
      <c r="TGS26" s="426"/>
      <c r="TGU26" s="565"/>
      <c r="TGW26" s="426"/>
      <c r="TGY26" s="565"/>
      <c r="THA26" s="426"/>
      <c r="THC26" s="565"/>
      <c r="THE26" s="426"/>
      <c r="THG26" s="565"/>
      <c r="THI26" s="426"/>
      <c r="THK26" s="565"/>
      <c r="THM26" s="426"/>
      <c r="THO26" s="565"/>
      <c r="THQ26" s="426"/>
      <c r="THS26" s="565"/>
      <c r="THU26" s="426"/>
      <c r="THW26" s="565"/>
      <c r="THY26" s="426"/>
      <c r="TIA26" s="565"/>
      <c r="TIC26" s="426"/>
      <c r="TIE26" s="565"/>
      <c r="TIG26" s="426"/>
      <c r="TII26" s="565"/>
      <c r="TIK26" s="426"/>
      <c r="TIM26" s="565"/>
      <c r="TIO26" s="426"/>
      <c r="TIQ26" s="565"/>
      <c r="TIS26" s="426"/>
      <c r="TIU26" s="565"/>
      <c r="TIW26" s="426"/>
      <c r="TIY26" s="565"/>
      <c r="TJA26" s="426"/>
      <c r="TJC26" s="565"/>
      <c r="TJE26" s="426"/>
      <c r="TJG26" s="565"/>
      <c r="TJI26" s="426"/>
      <c r="TJK26" s="565"/>
      <c r="TJM26" s="426"/>
      <c r="TJO26" s="565"/>
      <c r="TJQ26" s="426"/>
      <c r="TJS26" s="565"/>
      <c r="TJU26" s="426"/>
      <c r="TJW26" s="565"/>
      <c r="TJY26" s="426"/>
      <c r="TKA26" s="565"/>
      <c r="TKC26" s="426"/>
      <c r="TKE26" s="565"/>
      <c r="TKG26" s="426"/>
      <c r="TKI26" s="565"/>
      <c r="TKK26" s="426"/>
      <c r="TKM26" s="565"/>
      <c r="TKO26" s="426"/>
      <c r="TKQ26" s="565"/>
      <c r="TKS26" s="426"/>
      <c r="TKU26" s="565"/>
      <c r="TKW26" s="426"/>
      <c r="TKY26" s="565"/>
      <c r="TLA26" s="426"/>
      <c r="TLC26" s="565"/>
      <c r="TLE26" s="426"/>
      <c r="TLG26" s="565"/>
      <c r="TLI26" s="426"/>
      <c r="TLK26" s="565"/>
      <c r="TLM26" s="426"/>
      <c r="TLO26" s="565"/>
      <c r="TLQ26" s="426"/>
      <c r="TLS26" s="565"/>
      <c r="TLU26" s="426"/>
      <c r="TLW26" s="565"/>
      <c r="TLY26" s="426"/>
      <c r="TMA26" s="565"/>
      <c r="TMC26" s="426"/>
      <c r="TME26" s="565"/>
      <c r="TMG26" s="426"/>
      <c r="TMI26" s="565"/>
      <c r="TMK26" s="426"/>
      <c r="TMM26" s="565"/>
      <c r="TMO26" s="426"/>
      <c r="TMQ26" s="565"/>
      <c r="TMS26" s="426"/>
      <c r="TMU26" s="565"/>
      <c r="TMW26" s="426"/>
      <c r="TMY26" s="565"/>
      <c r="TNA26" s="426"/>
      <c r="TNC26" s="565"/>
      <c r="TNE26" s="426"/>
      <c r="TNG26" s="565"/>
      <c r="TNI26" s="426"/>
      <c r="TNK26" s="565"/>
      <c r="TNM26" s="426"/>
      <c r="TNO26" s="565"/>
      <c r="TNQ26" s="426"/>
      <c r="TNS26" s="565"/>
      <c r="TNU26" s="426"/>
      <c r="TNW26" s="565"/>
      <c r="TNY26" s="426"/>
      <c r="TOA26" s="565"/>
      <c r="TOC26" s="426"/>
      <c r="TOE26" s="565"/>
      <c r="TOG26" s="426"/>
      <c r="TOI26" s="565"/>
      <c r="TOK26" s="426"/>
      <c r="TOM26" s="565"/>
      <c r="TOO26" s="426"/>
      <c r="TOQ26" s="565"/>
      <c r="TOS26" s="426"/>
      <c r="TOU26" s="565"/>
      <c r="TOW26" s="426"/>
      <c r="TOY26" s="565"/>
      <c r="TPA26" s="426"/>
      <c r="TPC26" s="565"/>
      <c r="TPE26" s="426"/>
      <c r="TPG26" s="565"/>
      <c r="TPI26" s="426"/>
      <c r="TPK26" s="565"/>
      <c r="TPM26" s="426"/>
      <c r="TPO26" s="565"/>
      <c r="TPQ26" s="426"/>
      <c r="TPS26" s="565"/>
      <c r="TPU26" s="426"/>
      <c r="TPW26" s="565"/>
      <c r="TPY26" s="426"/>
      <c r="TQA26" s="565"/>
      <c r="TQC26" s="426"/>
      <c r="TQE26" s="565"/>
      <c r="TQG26" s="426"/>
      <c r="TQI26" s="565"/>
      <c r="TQK26" s="426"/>
      <c r="TQM26" s="565"/>
      <c r="TQO26" s="426"/>
      <c r="TQQ26" s="565"/>
      <c r="TQS26" s="426"/>
      <c r="TQU26" s="565"/>
      <c r="TQW26" s="426"/>
      <c r="TQY26" s="565"/>
      <c r="TRA26" s="426"/>
      <c r="TRC26" s="565"/>
      <c r="TRE26" s="426"/>
      <c r="TRG26" s="565"/>
      <c r="TRI26" s="426"/>
      <c r="TRK26" s="565"/>
      <c r="TRM26" s="426"/>
      <c r="TRO26" s="565"/>
      <c r="TRQ26" s="426"/>
      <c r="TRS26" s="565"/>
      <c r="TRU26" s="426"/>
      <c r="TRW26" s="565"/>
      <c r="TRY26" s="426"/>
      <c r="TSA26" s="565"/>
      <c r="TSC26" s="426"/>
      <c r="TSE26" s="565"/>
      <c r="TSG26" s="426"/>
      <c r="TSI26" s="565"/>
      <c r="TSK26" s="426"/>
      <c r="TSM26" s="565"/>
      <c r="TSO26" s="426"/>
      <c r="TSQ26" s="565"/>
      <c r="TSS26" s="426"/>
      <c r="TSU26" s="565"/>
      <c r="TSW26" s="426"/>
      <c r="TSY26" s="565"/>
      <c r="TTA26" s="426"/>
      <c r="TTC26" s="565"/>
      <c r="TTE26" s="426"/>
      <c r="TTG26" s="565"/>
      <c r="TTI26" s="426"/>
      <c r="TTK26" s="565"/>
      <c r="TTM26" s="426"/>
      <c r="TTO26" s="565"/>
      <c r="TTQ26" s="426"/>
      <c r="TTS26" s="565"/>
      <c r="TTU26" s="426"/>
      <c r="TTW26" s="565"/>
      <c r="TTY26" s="426"/>
      <c r="TUA26" s="565"/>
      <c r="TUC26" s="426"/>
      <c r="TUE26" s="565"/>
      <c r="TUG26" s="426"/>
      <c r="TUI26" s="565"/>
      <c r="TUK26" s="426"/>
      <c r="TUM26" s="565"/>
      <c r="TUO26" s="426"/>
      <c r="TUQ26" s="565"/>
      <c r="TUS26" s="426"/>
      <c r="TUU26" s="565"/>
      <c r="TUW26" s="426"/>
      <c r="TUY26" s="565"/>
      <c r="TVA26" s="426"/>
      <c r="TVC26" s="565"/>
      <c r="TVE26" s="426"/>
      <c r="TVG26" s="565"/>
      <c r="TVI26" s="426"/>
      <c r="TVK26" s="565"/>
      <c r="TVM26" s="426"/>
      <c r="TVO26" s="565"/>
      <c r="TVQ26" s="426"/>
      <c r="TVS26" s="565"/>
      <c r="TVU26" s="426"/>
      <c r="TVW26" s="565"/>
      <c r="TVY26" s="426"/>
      <c r="TWA26" s="565"/>
      <c r="TWC26" s="426"/>
      <c r="TWE26" s="565"/>
      <c r="TWG26" s="426"/>
      <c r="TWI26" s="565"/>
      <c r="TWK26" s="426"/>
      <c r="TWM26" s="565"/>
      <c r="TWO26" s="426"/>
      <c r="TWQ26" s="565"/>
      <c r="TWS26" s="426"/>
      <c r="TWU26" s="565"/>
      <c r="TWW26" s="426"/>
      <c r="TWY26" s="565"/>
      <c r="TXA26" s="426"/>
      <c r="TXC26" s="565"/>
      <c r="TXE26" s="426"/>
      <c r="TXG26" s="565"/>
      <c r="TXI26" s="426"/>
      <c r="TXK26" s="565"/>
      <c r="TXM26" s="426"/>
      <c r="TXO26" s="565"/>
      <c r="TXQ26" s="426"/>
      <c r="TXS26" s="565"/>
      <c r="TXU26" s="426"/>
      <c r="TXW26" s="565"/>
      <c r="TXY26" s="426"/>
      <c r="TYA26" s="565"/>
      <c r="TYC26" s="426"/>
      <c r="TYE26" s="565"/>
      <c r="TYG26" s="426"/>
      <c r="TYI26" s="565"/>
      <c r="TYK26" s="426"/>
      <c r="TYM26" s="565"/>
      <c r="TYO26" s="426"/>
      <c r="TYQ26" s="565"/>
      <c r="TYS26" s="426"/>
      <c r="TYU26" s="565"/>
      <c r="TYW26" s="426"/>
      <c r="TYY26" s="565"/>
      <c r="TZA26" s="426"/>
      <c r="TZC26" s="565"/>
      <c r="TZE26" s="426"/>
      <c r="TZG26" s="565"/>
      <c r="TZI26" s="426"/>
      <c r="TZK26" s="565"/>
      <c r="TZM26" s="426"/>
      <c r="TZO26" s="565"/>
      <c r="TZQ26" s="426"/>
      <c r="TZS26" s="565"/>
      <c r="TZU26" s="426"/>
      <c r="TZW26" s="565"/>
      <c r="TZY26" s="426"/>
      <c r="UAA26" s="565"/>
      <c r="UAC26" s="426"/>
      <c r="UAE26" s="565"/>
      <c r="UAG26" s="426"/>
      <c r="UAI26" s="565"/>
      <c r="UAK26" s="426"/>
      <c r="UAM26" s="565"/>
      <c r="UAO26" s="426"/>
      <c r="UAQ26" s="565"/>
      <c r="UAS26" s="426"/>
      <c r="UAU26" s="565"/>
      <c r="UAW26" s="426"/>
      <c r="UAY26" s="565"/>
      <c r="UBA26" s="426"/>
      <c r="UBC26" s="565"/>
      <c r="UBE26" s="426"/>
      <c r="UBG26" s="565"/>
      <c r="UBI26" s="426"/>
      <c r="UBK26" s="565"/>
      <c r="UBM26" s="426"/>
      <c r="UBO26" s="565"/>
      <c r="UBQ26" s="426"/>
      <c r="UBS26" s="565"/>
      <c r="UBU26" s="426"/>
      <c r="UBW26" s="565"/>
      <c r="UBY26" s="426"/>
      <c r="UCA26" s="565"/>
      <c r="UCC26" s="426"/>
      <c r="UCE26" s="565"/>
      <c r="UCG26" s="426"/>
      <c r="UCI26" s="565"/>
      <c r="UCK26" s="426"/>
      <c r="UCM26" s="565"/>
      <c r="UCO26" s="426"/>
      <c r="UCQ26" s="565"/>
      <c r="UCS26" s="426"/>
      <c r="UCU26" s="565"/>
      <c r="UCW26" s="426"/>
      <c r="UCY26" s="565"/>
      <c r="UDA26" s="426"/>
      <c r="UDC26" s="565"/>
      <c r="UDE26" s="426"/>
      <c r="UDG26" s="565"/>
      <c r="UDI26" s="426"/>
      <c r="UDK26" s="565"/>
      <c r="UDM26" s="426"/>
      <c r="UDO26" s="565"/>
      <c r="UDQ26" s="426"/>
      <c r="UDS26" s="565"/>
      <c r="UDU26" s="426"/>
      <c r="UDW26" s="565"/>
      <c r="UDY26" s="426"/>
      <c r="UEA26" s="565"/>
      <c r="UEC26" s="426"/>
      <c r="UEE26" s="565"/>
      <c r="UEG26" s="426"/>
      <c r="UEI26" s="565"/>
      <c r="UEK26" s="426"/>
      <c r="UEM26" s="565"/>
      <c r="UEO26" s="426"/>
      <c r="UEQ26" s="565"/>
      <c r="UES26" s="426"/>
      <c r="UEU26" s="565"/>
      <c r="UEW26" s="426"/>
      <c r="UEY26" s="565"/>
      <c r="UFA26" s="426"/>
      <c r="UFC26" s="565"/>
      <c r="UFE26" s="426"/>
      <c r="UFG26" s="565"/>
      <c r="UFI26" s="426"/>
      <c r="UFK26" s="565"/>
      <c r="UFM26" s="426"/>
      <c r="UFO26" s="565"/>
      <c r="UFQ26" s="426"/>
      <c r="UFS26" s="565"/>
      <c r="UFU26" s="426"/>
      <c r="UFW26" s="565"/>
      <c r="UFY26" s="426"/>
      <c r="UGA26" s="565"/>
      <c r="UGC26" s="426"/>
      <c r="UGE26" s="565"/>
      <c r="UGG26" s="426"/>
      <c r="UGI26" s="565"/>
      <c r="UGK26" s="426"/>
      <c r="UGM26" s="565"/>
      <c r="UGO26" s="426"/>
      <c r="UGQ26" s="565"/>
      <c r="UGS26" s="426"/>
      <c r="UGU26" s="565"/>
      <c r="UGW26" s="426"/>
      <c r="UGY26" s="565"/>
      <c r="UHA26" s="426"/>
      <c r="UHC26" s="565"/>
      <c r="UHE26" s="426"/>
      <c r="UHG26" s="565"/>
      <c r="UHI26" s="426"/>
      <c r="UHK26" s="565"/>
      <c r="UHM26" s="426"/>
      <c r="UHO26" s="565"/>
      <c r="UHQ26" s="426"/>
      <c r="UHS26" s="565"/>
      <c r="UHU26" s="426"/>
      <c r="UHW26" s="565"/>
      <c r="UHY26" s="426"/>
      <c r="UIA26" s="565"/>
      <c r="UIC26" s="426"/>
      <c r="UIE26" s="565"/>
      <c r="UIG26" s="426"/>
      <c r="UII26" s="565"/>
      <c r="UIK26" s="426"/>
      <c r="UIM26" s="565"/>
      <c r="UIO26" s="426"/>
      <c r="UIQ26" s="565"/>
      <c r="UIS26" s="426"/>
      <c r="UIU26" s="565"/>
      <c r="UIW26" s="426"/>
      <c r="UIY26" s="565"/>
      <c r="UJA26" s="426"/>
      <c r="UJC26" s="565"/>
      <c r="UJE26" s="426"/>
      <c r="UJG26" s="565"/>
      <c r="UJI26" s="426"/>
      <c r="UJK26" s="565"/>
      <c r="UJM26" s="426"/>
      <c r="UJO26" s="565"/>
      <c r="UJQ26" s="426"/>
      <c r="UJS26" s="565"/>
      <c r="UJU26" s="426"/>
      <c r="UJW26" s="565"/>
      <c r="UJY26" s="426"/>
      <c r="UKA26" s="565"/>
      <c r="UKC26" s="426"/>
      <c r="UKE26" s="565"/>
      <c r="UKG26" s="426"/>
      <c r="UKI26" s="565"/>
      <c r="UKK26" s="426"/>
      <c r="UKM26" s="565"/>
      <c r="UKO26" s="426"/>
      <c r="UKQ26" s="565"/>
      <c r="UKS26" s="426"/>
      <c r="UKU26" s="565"/>
      <c r="UKW26" s="426"/>
      <c r="UKY26" s="565"/>
      <c r="ULA26" s="426"/>
      <c r="ULC26" s="565"/>
      <c r="ULE26" s="426"/>
      <c r="ULG26" s="565"/>
      <c r="ULI26" s="426"/>
      <c r="ULK26" s="565"/>
      <c r="ULM26" s="426"/>
      <c r="ULO26" s="565"/>
      <c r="ULQ26" s="426"/>
      <c r="ULS26" s="565"/>
      <c r="ULU26" s="426"/>
      <c r="ULW26" s="565"/>
      <c r="ULY26" s="426"/>
      <c r="UMA26" s="565"/>
      <c r="UMC26" s="426"/>
      <c r="UME26" s="565"/>
      <c r="UMG26" s="426"/>
      <c r="UMI26" s="565"/>
      <c r="UMK26" s="426"/>
      <c r="UMM26" s="565"/>
      <c r="UMO26" s="426"/>
      <c r="UMQ26" s="565"/>
      <c r="UMS26" s="426"/>
      <c r="UMU26" s="565"/>
      <c r="UMW26" s="426"/>
      <c r="UMY26" s="565"/>
      <c r="UNA26" s="426"/>
      <c r="UNC26" s="565"/>
      <c r="UNE26" s="426"/>
      <c r="UNG26" s="565"/>
      <c r="UNI26" s="426"/>
      <c r="UNK26" s="565"/>
      <c r="UNM26" s="426"/>
      <c r="UNO26" s="565"/>
      <c r="UNQ26" s="426"/>
      <c r="UNS26" s="565"/>
      <c r="UNU26" s="426"/>
      <c r="UNW26" s="565"/>
      <c r="UNY26" s="426"/>
      <c r="UOA26" s="565"/>
      <c r="UOC26" s="426"/>
      <c r="UOE26" s="565"/>
      <c r="UOG26" s="426"/>
      <c r="UOI26" s="565"/>
      <c r="UOK26" s="426"/>
      <c r="UOM26" s="565"/>
      <c r="UOO26" s="426"/>
      <c r="UOQ26" s="565"/>
      <c r="UOS26" s="426"/>
      <c r="UOU26" s="565"/>
      <c r="UOW26" s="426"/>
      <c r="UOY26" s="565"/>
      <c r="UPA26" s="426"/>
      <c r="UPC26" s="565"/>
      <c r="UPE26" s="426"/>
      <c r="UPG26" s="565"/>
      <c r="UPI26" s="426"/>
      <c r="UPK26" s="565"/>
      <c r="UPM26" s="426"/>
      <c r="UPO26" s="565"/>
      <c r="UPQ26" s="426"/>
      <c r="UPS26" s="565"/>
      <c r="UPU26" s="426"/>
      <c r="UPW26" s="565"/>
      <c r="UPY26" s="426"/>
      <c r="UQA26" s="565"/>
      <c r="UQC26" s="426"/>
      <c r="UQE26" s="565"/>
      <c r="UQG26" s="426"/>
      <c r="UQI26" s="565"/>
      <c r="UQK26" s="426"/>
      <c r="UQM26" s="565"/>
      <c r="UQO26" s="426"/>
      <c r="UQQ26" s="565"/>
      <c r="UQS26" s="426"/>
      <c r="UQU26" s="565"/>
      <c r="UQW26" s="426"/>
      <c r="UQY26" s="565"/>
      <c r="URA26" s="426"/>
      <c r="URC26" s="565"/>
      <c r="URE26" s="426"/>
      <c r="URG26" s="565"/>
      <c r="URI26" s="426"/>
      <c r="URK26" s="565"/>
      <c r="URM26" s="426"/>
      <c r="URO26" s="565"/>
      <c r="URQ26" s="426"/>
      <c r="URS26" s="565"/>
      <c r="URU26" s="426"/>
      <c r="URW26" s="565"/>
      <c r="URY26" s="426"/>
      <c r="USA26" s="565"/>
      <c r="USC26" s="426"/>
      <c r="USE26" s="565"/>
      <c r="USG26" s="426"/>
      <c r="USI26" s="565"/>
      <c r="USK26" s="426"/>
      <c r="USM26" s="565"/>
      <c r="USO26" s="426"/>
      <c r="USQ26" s="565"/>
      <c r="USS26" s="426"/>
      <c r="USU26" s="565"/>
      <c r="USW26" s="426"/>
      <c r="USY26" s="565"/>
      <c r="UTA26" s="426"/>
      <c r="UTC26" s="565"/>
      <c r="UTE26" s="426"/>
      <c r="UTG26" s="565"/>
      <c r="UTI26" s="426"/>
      <c r="UTK26" s="565"/>
      <c r="UTM26" s="426"/>
      <c r="UTO26" s="565"/>
      <c r="UTQ26" s="426"/>
      <c r="UTS26" s="565"/>
      <c r="UTU26" s="426"/>
      <c r="UTW26" s="565"/>
      <c r="UTY26" s="426"/>
      <c r="UUA26" s="565"/>
      <c r="UUC26" s="426"/>
      <c r="UUE26" s="565"/>
      <c r="UUG26" s="426"/>
      <c r="UUI26" s="565"/>
      <c r="UUK26" s="426"/>
      <c r="UUM26" s="565"/>
      <c r="UUO26" s="426"/>
      <c r="UUQ26" s="565"/>
      <c r="UUS26" s="426"/>
      <c r="UUU26" s="565"/>
      <c r="UUW26" s="426"/>
      <c r="UUY26" s="565"/>
      <c r="UVA26" s="426"/>
      <c r="UVC26" s="565"/>
      <c r="UVE26" s="426"/>
      <c r="UVG26" s="565"/>
      <c r="UVI26" s="426"/>
      <c r="UVK26" s="565"/>
      <c r="UVM26" s="426"/>
      <c r="UVO26" s="565"/>
      <c r="UVQ26" s="426"/>
      <c r="UVS26" s="565"/>
      <c r="UVU26" s="426"/>
      <c r="UVW26" s="565"/>
      <c r="UVY26" s="426"/>
      <c r="UWA26" s="565"/>
      <c r="UWC26" s="426"/>
      <c r="UWE26" s="565"/>
      <c r="UWG26" s="426"/>
      <c r="UWI26" s="565"/>
      <c r="UWK26" s="426"/>
      <c r="UWM26" s="565"/>
      <c r="UWO26" s="426"/>
      <c r="UWQ26" s="565"/>
      <c r="UWS26" s="426"/>
      <c r="UWU26" s="565"/>
      <c r="UWW26" s="426"/>
      <c r="UWY26" s="565"/>
      <c r="UXA26" s="426"/>
      <c r="UXC26" s="565"/>
      <c r="UXE26" s="426"/>
      <c r="UXG26" s="565"/>
      <c r="UXI26" s="426"/>
      <c r="UXK26" s="565"/>
      <c r="UXM26" s="426"/>
      <c r="UXO26" s="565"/>
      <c r="UXQ26" s="426"/>
      <c r="UXS26" s="565"/>
      <c r="UXU26" s="426"/>
      <c r="UXW26" s="565"/>
      <c r="UXY26" s="426"/>
      <c r="UYA26" s="565"/>
      <c r="UYC26" s="426"/>
      <c r="UYE26" s="565"/>
      <c r="UYG26" s="426"/>
      <c r="UYI26" s="565"/>
      <c r="UYK26" s="426"/>
      <c r="UYM26" s="565"/>
      <c r="UYO26" s="426"/>
      <c r="UYQ26" s="565"/>
      <c r="UYS26" s="426"/>
      <c r="UYU26" s="565"/>
      <c r="UYW26" s="426"/>
      <c r="UYY26" s="565"/>
      <c r="UZA26" s="426"/>
      <c r="UZC26" s="565"/>
      <c r="UZE26" s="426"/>
      <c r="UZG26" s="565"/>
      <c r="UZI26" s="426"/>
      <c r="UZK26" s="565"/>
      <c r="UZM26" s="426"/>
      <c r="UZO26" s="565"/>
      <c r="UZQ26" s="426"/>
      <c r="UZS26" s="565"/>
      <c r="UZU26" s="426"/>
      <c r="UZW26" s="565"/>
      <c r="UZY26" s="426"/>
      <c r="VAA26" s="565"/>
      <c r="VAC26" s="426"/>
      <c r="VAE26" s="565"/>
      <c r="VAG26" s="426"/>
      <c r="VAI26" s="565"/>
      <c r="VAK26" s="426"/>
      <c r="VAM26" s="565"/>
      <c r="VAO26" s="426"/>
      <c r="VAQ26" s="565"/>
      <c r="VAS26" s="426"/>
      <c r="VAU26" s="565"/>
      <c r="VAW26" s="426"/>
      <c r="VAY26" s="565"/>
      <c r="VBA26" s="426"/>
      <c r="VBC26" s="565"/>
      <c r="VBE26" s="426"/>
      <c r="VBG26" s="565"/>
      <c r="VBI26" s="426"/>
      <c r="VBK26" s="565"/>
      <c r="VBM26" s="426"/>
      <c r="VBO26" s="565"/>
      <c r="VBQ26" s="426"/>
      <c r="VBS26" s="565"/>
      <c r="VBU26" s="426"/>
      <c r="VBW26" s="565"/>
      <c r="VBY26" s="426"/>
      <c r="VCA26" s="565"/>
      <c r="VCC26" s="426"/>
      <c r="VCE26" s="565"/>
      <c r="VCG26" s="426"/>
      <c r="VCI26" s="565"/>
      <c r="VCK26" s="426"/>
      <c r="VCM26" s="565"/>
      <c r="VCO26" s="426"/>
      <c r="VCQ26" s="565"/>
      <c r="VCS26" s="426"/>
      <c r="VCU26" s="565"/>
      <c r="VCW26" s="426"/>
      <c r="VCY26" s="565"/>
      <c r="VDA26" s="426"/>
      <c r="VDC26" s="565"/>
      <c r="VDE26" s="426"/>
      <c r="VDG26" s="565"/>
      <c r="VDI26" s="426"/>
      <c r="VDK26" s="565"/>
      <c r="VDM26" s="426"/>
      <c r="VDO26" s="565"/>
      <c r="VDQ26" s="426"/>
      <c r="VDS26" s="565"/>
      <c r="VDU26" s="426"/>
      <c r="VDW26" s="565"/>
      <c r="VDY26" s="426"/>
      <c r="VEA26" s="565"/>
      <c r="VEC26" s="426"/>
      <c r="VEE26" s="565"/>
      <c r="VEG26" s="426"/>
      <c r="VEI26" s="565"/>
      <c r="VEK26" s="426"/>
      <c r="VEM26" s="565"/>
      <c r="VEO26" s="426"/>
      <c r="VEQ26" s="565"/>
      <c r="VES26" s="426"/>
      <c r="VEU26" s="565"/>
      <c r="VEW26" s="426"/>
      <c r="VEY26" s="565"/>
      <c r="VFA26" s="426"/>
      <c r="VFC26" s="565"/>
      <c r="VFE26" s="426"/>
      <c r="VFG26" s="565"/>
      <c r="VFI26" s="426"/>
      <c r="VFK26" s="565"/>
      <c r="VFM26" s="426"/>
      <c r="VFO26" s="565"/>
      <c r="VFQ26" s="426"/>
      <c r="VFS26" s="565"/>
      <c r="VFU26" s="426"/>
      <c r="VFW26" s="565"/>
      <c r="VFY26" s="426"/>
      <c r="VGA26" s="565"/>
      <c r="VGC26" s="426"/>
      <c r="VGE26" s="565"/>
      <c r="VGG26" s="426"/>
      <c r="VGI26" s="565"/>
      <c r="VGK26" s="426"/>
      <c r="VGM26" s="565"/>
      <c r="VGO26" s="426"/>
      <c r="VGQ26" s="565"/>
      <c r="VGS26" s="426"/>
      <c r="VGU26" s="565"/>
      <c r="VGW26" s="426"/>
      <c r="VGY26" s="565"/>
      <c r="VHA26" s="426"/>
      <c r="VHC26" s="565"/>
      <c r="VHE26" s="426"/>
      <c r="VHG26" s="565"/>
      <c r="VHI26" s="426"/>
      <c r="VHK26" s="565"/>
      <c r="VHM26" s="426"/>
      <c r="VHO26" s="565"/>
      <c r="VHQ26" s="426"/>
      <c r="VHS26" s="565"/>
      <c r="VHU26" s="426"/>
      <c r="VHW26" s="565"/>
      <c r="VHY26" s="426"/>
      <c r="VIA26" s="565"/>
      <c r="VIC26" s="426"/>
      <c r="VIE26" s="565"/>
      <c r="VIG26" s="426"/>
      <c r="VII26" s="565"/>
      <c r="VIK26" s="426"/>
      <c r="VIM26" s="565"/>
      <c r="VIO26" s="426"/>
      <c r="VIQ26" s="565"/>
      <c r="VIS26" s="426"/>
      <c r="VIU26" s="565"/>
      <c r="VIW26" s="426"/>
      <c r="VIY26" s="565"/>
      <c r="VJA26" s="426"/>
      <c r="VJC26" s="565"/>
      <c r="VJE26" s="426"/>
      <c r="VJG26" s="565"/>
      <c r="VJI26" s="426"/>
      <c r="VJK26" s="565"/>
      <c r="VJM26" s="426"/>
      <c r="VJO26" s="565"/>
      <c r="VJQ26" s="426"/>
      <c r="VJS26" s="565"/>
      <c r="VJU26" s="426"/>
      <c r="VJW26" s="565"/>
      <c r="VJY26" s="426"/>
      <c r="VKA26" s="565"/>
      <c r="VKC26" s="426"/>
      <c r="VKE26" s="565"/>
      <c r="VKG26" s="426"/>
      <c r="VKI26" s="565"/>
      <c r="VKK26" s="426"/>
      <c r="VKM26" s="565"/>
      <c r="VKO26" s="426"/>
      <c r="VKQ26" s="565"/>
      <c r="VKS26" s="426"/>
      <c r="VKU26" s="565"/>
      <c r="VKW26" s="426"/>
      <c r="VKY26" s="565"/>
      <c r="VLA26" s="426"/>
      <c r="VLC26" s="565"/>
      <c r="VLE26" s="426"/>
      <c r="VLG26" s="565"/>
      <c r="VLI26" s="426"/>
      <c r="VLK26" s="565"/>
      <c r="VLM26" s="426"/>
      <c r="VLO26" s="565"/>
      <c r="VLQ26" s="426"/>
      <c r="VLS26" s="565"/>
      <c r="VLU26" s="426"/>
      <c r="VLW26" s="565"/>
      <c r="VLY26" s="426"/>
      <c r="VMA26" s="565"/>
      <c r="VMC26" s="426"/>
      <c r="VME26" s="565"/>
      <c r="VMG26" s="426"/>
      <c r="VMI26" s="565"/>
      <c r="VMK26" s="426"/>
      <c r="VMM26" s="565"/>
      <c r="VMO26" s="426"/>
      <c r="VMQ26" s="565"/>
      <c r="VMS26" s="426"/>
      <c r="VMU26" s="565"/>
      <c r="VMW26" s="426"/>
      <c r="VMY26" s="565"/>
      <c r="VNA26" s="426"/>
      <c r="VNC26" s="565"/>
      <c r="VNE26" s="426"/>
      <c r="VNG26" s="565"/>
      <c r="VNI26" s="426"/>
      <c r="VNK26" s="565"/>
      <c r="VNM26" s="426"/>
      <c r="VNO26" s="565"/>
      <c r="VNQ26" s="426"/>
      <c r="VNS26" s="565"/>
      <c r="VNU26" s="426"/>
      <c r="VNW26" s="565"/>
      <c r="VNY26" s="426"/>
      <c r="VOA26" s="565"/>
      <c r="VOC26" s="426"/>
      <c r="VOE26" s="565"/>
      <c r="VOG26" s="426"/>
      <c r="VOI26" s="565"/>
      <c r="VOK26" s="426"/>
      <c r="VOM26" s="565"/>
      <c r="VOO26" s="426"/>
      <c r="VOQ26" s="565"/>
      <c r="VOS26" s="426"/>
      <c r="VOU26" s="565"/>
      <c r="VOW26" s="426"/>
      <c r="VOY26" s="565"/>
      <c r="VPA26" s="426"/>
      <c r="VPC26" s="565"/>
      <c r="VPE26" s="426"/>
      <c r="VPG26" s="565"/>
      <c r="VPI26" s="426"/>
      <c r="VPK26" s="565"/>
      <c r="VPM26" s="426"/>
      <c r="VPO26" s="565"/>
      <c r="VPQ26" s="426"/>
      <c r="VPS26" s="565"/>
      <c r="VPU26" s="426"/>
      <c r="VPW26" s="565"/>
      <c r="VPY26" s="426"/>
      <c r="VQA26" s="565"/>
      <c r="VQC26" s="426"/>
      <c r="VQE26" s="565"/>
      <c r="VQG26" s="426"/>
      <c r="VQI26" s="565"/>
      <c r="VQK26" s="426"/>
      <c r="VQM26" s="565"/>
      <c r="VQO26" s="426"/>
      <c r="VQQ26" s="565"/>
      <c r="VQS26" s="426"/>
      <c r="VQU26" s="565"/>
      <c r="VQW26" s="426"/>
      <c r="VQY26" s="565"/>
      <c r="VRA26" s="426"/>
      <c r="VRC26" s="565"/>
      <c r="VRE26" s="426"/>
      <c r="VRG26" s="565"/>
      <c r="VRI26" s="426"/>
      <c r="VRK26" s="565"/>
      <c r="VRM26" s="426"/>
      <c r="VRO26" s="565"/>
      <c r="VRQ26" s="426"/>
      <c r="VRS26" s="565"/>
      <c r="VRU26" s="426"/>
      <c r="VRW26" s="565"/>
      <c r="VRY26" s="426"/>
      <c r="VSA26" s="565"/>
      <c r="VSC26" s="426"/>
      <c r="VSE26" s="565"/>
      <c r="VSG26" s="426"/>
      <c r="VSI26" s="565"/>
      <c r="VSK26" s="426"/>
      <c r="VSM26" s="565"/>
      <c r="VSO26" s="426"/>
      <c r="VSQ26" s="565"/>
      <c r="VSS26" s="426"/>
      <c r="VSU26" s="565"/>
      <c r="VSW26" s="426"/>
      <c r="VSY26" s="565"/>
      <c r="VTA26" s="426"/>
      <c r="VTC26" s="565"/>
      <c r="VTE26" s="426"/>
      <c r="VTG26" s="565"/>
      <c r="VTI26" s="426"/>
      <c r="VTK26" s="565"/>
      <c r="VTM26" s="426"/>
      <c r="VTO26" s="565"/>
      <c r="VTQ26" s="426"/>
      <c r="VTS26" s="565"/>
      <c r="VTU26" s="426"/>
      <c r="VTW26" s="565"/>
      <c r="VTY26" s="426"/>
      <c r="VUA26" s="565"/>
      <c r="VUC26" s="426"/>
      <c r="VUE26" s="565"/>
      <c r="VUG26" s="426"/>
      <c r="VUI26" s="565"/>
      <c r="VUK26" s="426"/>
      <c r="VUM26" s="565"/>
      <c r="VUO26" s="426"/>
      <c r="VUQ26" s="565"/>
      <c r="VUS26" s="426"/>
      <c r="VUU26" s="565"/>
      <c r="VUW26" s="426"/>
      <c r="VUY26" s="565"/>
      <c r="VVA26" s="426"/>
      <c r="VVC26" s="565"/>
      <c r="VVE26" s="426"/>
      <c r="VVG26" s="565"/>
      <c r="VVI26" s="426"/>
      <c r="VVK26" s="565"/>
      <c r="VVM26" s="426"/>
      <c r="VVO26" s="565"/>
      <c r="VVQ26" s="426"/>
      <c r="VVS26" s="565"/>
      <c r="VVU26" s="426"/>
      <c r="VVW26" s="565"/>
      <c r="VVY26" s="426"/>
      <c r="VWA26" s="565"/>
      <c r="VWC26" s="426"/>
      <c r="VWE26" s="565"/>
      <c r="VWG26" s="426"/>
      <c r="VWI26" s="565"/>
      <c r="VWK26" s="426"/>
      <c r="VWM26" s="565"/>
      <c r="VWO26" s="426"/>
      <c r="VWQ26" s="565"/>
      <c r="VWS26" s="426"/>
      <c r="VWU26" s="565"/>
      <c r="VWW26" s="426"/>
      <c r="VWY26" s="565"/>
      <c r="VXA26" s="426"/>
      <c r="VXC26" s="565"/>
      <c r="VXE26" s="426"/>
      <c r="VXG26" s="565"/>
      <c r="VXI26" s="426"/>
      <c r="VXK26" s="565"/>
      <c r="VXM26" s="426"/>
      <c r="VXO26" s="565"/>
      <c r="VXQ26" s="426"/>
      <c r="VXS26" s="565"/>
      <c r="VXU26" s="426"/>
      <c r="VXW26" s="565"/>
      <c r="VXY26" s="426"/>
      <c r="VYA26" s="565"/>
      <c r="VYC26" s="426"/>
      <c r="VYE26" s="565"/>
      <c r="VYG26" s="426"/>
      <c r="VYI26" s="565"/>
      <c r="VYK26" s="426"/>
      <c r="VYM26" s="565"/>
      <c r="VYO26" s="426"/>
      <c r="VYQ26" s="565"/>
      <c r="VYS26" s="426"/>
      <c r="VYU26" s="565"/>
      <c r="VYW26" s="426"/>
      <c r="VYY26" s="565"/>
      <c r="VZA26" s="426"/>
      <c r="VZC26" s="565"/>
      <c r="VZE26" s="426"/>
      <c r="VZG26" s="565"/>
      <c r="VZI26" s="426"/>
      <c r="VZK26" s="565"/>
      <c r="VZM26" s="426"/>
      <c r="VZO26" s="565"/>
      <c r="VZQ26" s="426"/>
      <c r="VZS26" s="565"/>
      <c r="VZU26" s="426"/>
      <c r="VZW26" s="565"/>
      <c r="VZY26" s="426"/>
      <c r="WAA26" s="565"/>
      <c r="WAC26" s="426"/>
      <c r="WAE26" s="565"/>
      <c r="WAG26" s="426"/>
      <c r="WAI26" s="565"/>
      <c r="WAK26" s="426"/>
      <c r="WAM26" s="565"/>
      <c r="WAO26" s="426"/>
      <c r="WAQ26" s="565"/>
      <c r="WAS26" s="426"/>
      <c r="WAU26" s="565"/>
      <c r="WAW26" s="426"/>
      <c r="WAY26" s="565"/>
      <c r="WBA26" s="426"/>
      <c r="WBC26" s="565"/>
      <c r="WBE26" s="426"/>
      <c r="WBG26" s="565"/>
      <c r="WBI26" s="426"/>
      <c r="WBK26" s="565"/>
      <c r="WBM26" s="426"/>
      <c r="WBO26" s="565"/>
      <c r="WBQ26" s="426"/>
      <c r="WBS26" s="565"/>
      <c r="WBU26" s="426"/>
      <c r="WBW26" s="565"/>
      <c r="WBY26" s="426"/>
      <c r="WCA26" s="565"/>
      <c r="WCC26" s="426"/>
      <c r="WCE26" s="565"/>
      <c r="WCG26" s="426"/>
      <c r="WCI26" s="565"/>
      <c r="WCK26" s="426"/>
      <c r="WCM26" s="565"/>
      <c r="WCO26" s="426"/>
      <c r="WCQ26" s="565"/>
      <c r="WCS26" s="426"/>
      <c r="WCU26" s="565"/>
      <c r="WCW26" s="426"/>
      <c r="WCY26" s="565"/>
      <c r="WDA26" s="426"/>
      <c r="WDC26" s="565"/>
      <c r="WDE26" s="426"/>
      <c r="WDG26" s="565"/>
      <c r="WDI26" s="426"/>
      <c r="WDK26" s="565"/>
      <c r="WDM26" s="426"/>
      <c r="WDO26" s="565"/>
      <c r="WDQ26" s="426"/>
      <c r="WDS26" s="565"/>
      <c r="WDU26" s="426"/>
      <c r="WDW26" s="565"/>
      <c r="WDY26" s="426"/>
      <c r="WEA26" s="565"/>
      <c r="WEC26" s="426"/>
      <c r="WEE26" s="565"/>
      <c r="WEG26" s="426"/>
      <c r="WEI26" s="565"/>
      <c r="WEK26" s="426"/>
      <c r="WEM26" s="565"/>
      <c r="WEO26" s="426"/>
      <c r="WEQ26" s="565"/>
      <c r="WES26" s="426"/>
      <c r="WEU26" s="565"/>
      <c r="WEW26" s="426"/>
      <c r="WEY26" s="565"/>
      <c r="WFA26" s="426"/>
      <c r="WFC26" s="565"/>
      <c r="WFE26" s="426"/>
      <c r="WFG26" s="565"/>
      <c r="WFI26" s="426"/>
      <c r="WFK26" s="565"/>
      <c r="WFM26" s="426"/>
      <c r="WFO26" s="565"/>
      <c r="WFQ26" s="426"/>
      <c r="WFS26" s="565"/>
      <c r="WFU26" s="426"/>
      <c r="WFW26" s="565"/>
      <c r="WFY26" s="426"/>
      <c r="WGA26" s="565"/>
      <c r="WGC26" s="426"/>
      <c r="WGE26" s="565"/>
      <c r="WGG26" s="426"/>
      <c r="WGI26" s="565"/>
      <c r="WGK26" s="426"/>
      <c r="WGM26" s="565"/>
      <c r="WGO26" s="426"/>
      <c r="WGQ26" s="565"/>
      <c r="WGS26" s="426"/>
      <c r="WGU26" s="565"/>
      <c r="WGW26" s="426"/>
      <c r="WGY26" s="565"/>
      <c r="WHA26" s="426"/>
      <c r="WHC26" s="565"/>
      <c r="WHE26" s="426"/>
      <c r="WHG26" s="565"/>
      <c r="WHI26" s="426"/>
      <c r="WHK26" s="565"/>
      <c r="WHM26" s="426"/>
      <c r="WHO26" s="565"/>
      <c r="WHQ26" s="426"/>
      <c r="WHS26" s="565"/>
      <c r="WHU26" s="426"/>
      <c r="WHW26" s="565"/>
      <c r="WHY26" s="426"/>
      <c r="WIA26" s="565"/>
      <c r="WIC26" s="426"/>
      <c r="WIE26" s="565"/>
      <c r="WIG26" s="426"/>
      <c r="WII26" s="565"/>
      <c r="WIK26" s="426"/>
      <c r="WIM26" s="565"/>
      <c r="WIO26" s="426"/>
      <c r="WIQ26" s="565"/>
      <c r="WIS26" s="426"/>
      <c r="WIU26" s="565"/>
      <c r="WIW26" s="426"/>
      <c r="WIY26" s="565"/>
      <c r="WJA26" s="426"/>
      <c r="WJC26" s="565"/>
      <c r="WJE26" s="426"/>
      <c r="WJG26" s="565"/>
      <c r="WJI26" s="426"/>
      <c r="WJK26" s="565"/>
      <c r="WJM26" s="426"/>
      <c r="WJO26" s="565"/>
      <c r="WJQ26" s="426"/>
      <c r="WJS26" s="565"/>
      <c r="WJU26" s="426"/>
      <c r="WJW26" s="565"/>
      <c r="WJY26" s="426"/>
      <c r="WKA26" s="565"/>
      <c r="WKC26" s="426"/>
      <c r="WKE26" s="565"/>
      <c r="WKG26" s="426"/>
      <c r="WKI26" s="565"/>
      <c r="WKK26" s="426"/>
      <c r="WKM26" s="565"/>
      <c r="WKO26" s="426"/>
      <c r="WKQ26" s="565"/>
      <c r="WKS26" s="426"/>
      <c r="WKU26" s="565"/>
      <c r="WKW26" s="426"/>
      <c r="WKY26" s="565"/>
      <c r="WLA26" s="426"/>
      <c r="WLC26" s="565"/>
      <c r="WLE26" s="426"/>
      <c r="WLG26" s="565"/>
      <c r="WLI26" s="426"/>
      <c r="WLK26" s="565"/>
      <c r="WLM26" s="426"/>
      <c r="WLO26" s="565"/>
      <c r="WLQ26" s="426"/>
      <c r="WLS26" s="565"/>
      <c r="WLU26" s="426"/>
      <c r="WLW26" s="565"/>
      <c r="WLY26" s="426"/>
      <c r="WMA26" s="565"/>
      <c r="WMC26" s="426"/>
      <c r="WME26" s="565"/>
      <c r="WMG26" s="426"/>
      <c r="WMI26" s="565"/>
      <c r="WMK26" s="426"/>
      <c r="WMM26" s="565"/>
      <c r="WMO26" s="426"/>
      <c r="WMQ26" s="565"/>
      <c r="WMS26" s="426"/>
      <c r="WMU26" s="565"/>
      <c r="WMW26" s="426"/>
      <c r="WMY26" s="565"/>
      <c r="WNA26" s="426"/>
      <c r="WNC26" s="565"/>
      <c r="WNE26" s="426"/>
      <c r="WNG26" s="565"/>
      <c r="WNI26" s="426"/>
      <c r="WNK26" s="565"/>
      <c r="WNM26" s="426"/>
      <c r="WNO26" s="565"/>
      <c r="WNQ26" s="426"/>
      <c r="WNS26" s="565"/>
      <c r="WNU26" s="426"/>
      <c r="WNW26" s="565"/>
      <c r="WNY26" s="426"/>
      <c r="WOA26" s="565"/>
      <c r="WOC26" s="426"/>
      <c r="WOE26" s="565"/>
      <c r="WOG26" s="426"/>
      <c r="WOI26" s="565"/>
      <c r="WOK26" s="426"/>
      <c r="WOM26" s="565"/>
      <c r="WOO26" s="426"/>
      <c r="WOQ26" s="565"/>
      <c r="WOS26" s="426"/>
      <c r="WOU26" s="565"/>
      <c r="WOW26" s="426"/>
      <c r="WOY26" s="565"/>
      <c r="WPA26" s="426"/>
      <c r="WPC26" s="565"/>
      <c r="WPE26" s="426"/>
      <c r="WPG26" s="565"/>
      <c r="WPI26" s="426"/>
      <c r="WPK26" s="565"/>
      <c r="WPM26" s="426"/>
      <c r="WPO26" s="565"/>
      <c r="WPQ26" s="426"/>
      <c r="WPS26" s="565"/>
      <c r="WPU26" s="426"/>
      <c r="WPW26" s="565"/>
      <c r="WPY26" s="426"/>
      <c r="WQA26" s="565"/>
      <c r="WQC26" s="426"/>
      <c r="WQE26" s="565"/>
      <c r="WQG26" s="426"/>
      <c r="WQI26" s="565"/>
      <c r="WQK26" s="426"/>
      <c r="WQM26" s="565"/>
      <c r="WQO26" s="426"/>
      <c r="WQQ26" s="565"/>
      <c r="WQS26" s="426"/>
      <c r="WQU26" s="565"/>
      <c r="WQW26" s="426"/>
      <c r="WQY26" s="565"/>
      <c r="WRA26" s="426"/>
      <c r="WRC26" s="565"/>
      <c r="WRE26" s="426"/>
      <c r="WRG26" s="565"/>
      <c r="WRI26" s="426"/>
      <c r="WRK26" s="565"/>
      <c r="WRM26" s="426"/>
      <c r="WRO26" s="565"/>
      <c r="WRQ26" s="426"/>
      <c r="WRS26" s="565"/>
      <c r="WRU26" s="426"/>
      <c r="WRW26" s="565"/>
      <c r="WRY26" s="426"/>
      <c r="WSA26" s="565"/>
      <c r="WSC26" s="426"/>
      <c r="WSE26" s="565"/>
      <c r="WSG26" s="426"/>
      <c r="WSI26" s="565"/>
      <c r="WSK26" s="426"/>
      <c r="WSM26" s="565"/>
      <c r="WSO26" s="426"/>
      <c r="WSQ26" s="565"/>
      <c r="WSS26" s="426"/>
      <c r="WSU26" s="565"/>
      <c r="WSW26" s="426"/>
      <c r="WSY26" s="565"/>
      <c r="WTA26" s="426"/>
      <c r="WTC26" s="565"/>
      <c r="WTE26" s="426"/>
      <c r="WTG26" s="565"/>
      <c r="WTI26" s="426"/>
      <c r="WTK26" s="565"/>
      <c r="WTM26" s="426"/>
      <c r="WTO26" s="565"/>
      <c r="WTQ26" s="426"/>
      <c r="WTS26" s="565"/>
      <c r="WTU26" s="426"/>
      <c r="WTW26" s="565"/>
      <c r="WTY26" s="426"/>
      <c r="WUA26" s="565"/>
      <c r="WUC26" s="426"/>
      <c r="WUE26" s="565"/>
      <c r="WUG26" s="426"/>
      <c r="WUI26" s="565"/>
      <c r="WUK26" s="426"/>
      <c r="WUM26" s="565"/>
      <c r="WUO26" s="426"/>
      <c r="WUQ26" s="565"/>
      <c r="WUS26" s="426"/>
      <c r="WUU26" s="565"/>
      <c r="WUW26" s="426"/>
      <c r="WUY26" s="565"/>
      <c r="WVA26" s="426"/>
      <c r="WVC26" s="565"/>
      <c r="WVE26" s="426"/>
      <c r="WVG26" s="565"/>
      <c r="WVI26" s="426"/>
      <c r="WVK26" s="565"/>
      <c r="WVM26" s="426"/>
      <c r="WVO26" s="565"/>
      <c r="WVQ26" s="426"/>
      <c r="WVS26" s="565"/>
      <c r="WVU26" s="426"/>
      <c r="WVW26" s="565"/>
      <c r="WVY26" s="426"/>
      <c r="WWA26" s="565"/>
      <c r="WWC26" s="426"/>
      <c r="WWE26" s="565"/>
      <c r="WWG26" s="426"/>
      <c r="WWI26" s="565"/>
      <c r="WWK26" s="426"/>
      <c r="WWM26" s="565"/>
      <c r="WWO26" s="426"/>
      <c r="WWQ26" s="565"/>
      <c r="WWS26" s="426"/>
      <c r="WWU26" s="565"/>
      <c r="WWW26" s="426"/>
      <c r="WWY26" s="565"/>
      <c r="WXA26" s="426"/>
      <c r="WXC26" s="565"/>
      <c r="WXE26" s="426"/>
      <c r="WXG26" s="565"/>
      <c r="WXI26" s="426"/>
      <c r="WXK26" s="565"/>
      <c r="WXM26" s="426"/>
      <c r="WXO26" s="565"/>
      <c r="WXQ26" s="426"/>
      <c r="WXS26" s="565"/>
      <c r="WXU26" s="426"/>
      <c r="WXW26" s="565"/>
      <c r="WXY26" s="426"/>
      <c r="WYA26" s="565"/>
      <c r="WYC26" s="426"/>
      <c r="WYE26" s="565"/>
      <c r="WYG26" s="426"/>
      <c r="WYI26" s="565"/>
      <c r="WYK26" s="426"/>
      <c r="WYM26" s="565"/>
      <c r="WYO26" s="426"/>
      <c r="WYQ26" s="565"/>
      <c r="WYS26" s="426"/>
      <c r="WYU26" s="565"/>
      <c r="WYW26" s="426"/>
      <c r="WYY26" s="565"/>
      <c r="WZA26" s="426"/>
      <c r="WZC26" s="565"/>
      <c r="WZE26" s="426"/>
      <c r="WZG26" s="565"/>
      <c r="WZI26" s="426"/>
      <c r="WZK26" s="565"/>
      <c r="WZM26" s="426"/>
      <c r="WZO26" s="565"/>
      <c r="WZQ26" s="426"/>
      <c r="WZS26" s="565"/>
      <c r="WZU26" s="426"/>
      <c r="WZW26" s="565"/>
      <c r="WZY26" s="426"/>
      <c r="XAA26" s="565"/>
      <c r="XAC26" s="426"/>
      <c r="XAE26" s="565"/>
      <c r="XAG26" s="426"/>
      <c r="XAI26" s="565"/>
      <c r="XAK26" s="426"/>
      <c r="XAM26" s="565"/>
      <c r="XAO26" s="426"/>
      <c r="XAQ26" s="565"/>
      <c r="XAS26" s="426"/>
      <c r="XAU26" s="565"/>
      <c r="XAW26" s="426"/>
      <c r="XAY26" s="565"/>
      <c r="XBA26" s="426"/>
      <c r="XBC26" s="565"/>
      <c r="XBE26" s="426"/>
      <c r="XBG26" s="565"/>
      <c r="XBI26" s="426"/>
      <c r="XBK26" s="565"/>
      <c r="XBM26" s="426"/>
      <c r="XBO26" s="565"/>
      <c r="XBQ26" s="426"/>
      <c r="XBS26" s="565"/>
      <c r="XBU26" s="426"/>
      <c r="XBW26" s="565"/>
      <c r="XBY26" s="426"/>
      <c r="XCA26" s="565"/>
      <c r="XCC26" s="426"/>
      <c r="XCE26" s="565"/>
      <c r="XCG26" s="426"/>
      <c r="XCI26" s="565"/>
      <c r="XCK26" s="426"/>
      <c r="XCM26" s="565"/>
      <c r="XCO26" s="426"/>
      <c r="XCQ26" s="565"/>
      <c r="XCS26" s="426"/>
      <c r="XCU26" s="565"/>
      <c r="XCW26" s="426"/>
      <c r="XCY26" s="565"/>
      <c r="XDA26" s="426"/>
      <c r="XDC26" s="565"/>
      <c r="XDE26" s="426"/>
      <c r="XDG26" s="565"/>
      <c r="XDI26" s="426"/>
      <c r="XDK26" s="565"/>
      <c r="XDM26" s="426"/>
      <c r="XDO26" s="565"/>
      <c r="XDQ26" s="426"/>
      <c r="XDS26" s="565"/>
      <c r="XDU26" s="426"/>
      <c r="XDW26" s="565"/>
      <c r="XDY26" s="426"/>
      <c r="XEA26" s="565"/>
      <c r="XEC26" s="426"/>
      <c r="XEE26" s="565"/>
      <c r="XEG26" s="426"/>
      <c r="XEI26" s="565"/>
      <c r="XEK26" s="426"/>
      <c r="XEM26" s="565"/>
      <c r="XEO26" s="426"/>
      <c r="XEQ26" s="565"/>
      <c r="XES26" s="426"/>
      <c r="XEU26" s="565"/>
      <c r="XEW26" s="426"/>
      <c r="XEY26" s="565"/>
      <c r="XFA26" s="426"/>
      <c r="XFC26" s="565"/>
    </row>
    <row r="27" spans="1:1023 1025:2047 2049:3071 3073:4095 4097:5119 5121:6143 6145:7167 7169:8191 8193:9215 9217:10239 10241:11263 11265:12287 12289:13311 13313:14335 14337:15359 15361:16383" x14ac:dyDescent="0.3">
      <c r="A27" s="1009">
        <f t="shared" si="0"/>
        <v>19</v>
      </c>
      <c r="B27" s="1014" t="s">
        <v>2214</v>
      </c>
      <c r="C27" s="1014" t="s">
        <v>2215</v>
      </c>
      <c r="D27" s="1015">
        <v>5858.99</v>
      </c>
    </row>
    <row r="28" spans="1:1023 1025:2047 2049:3071 3073:4095 4097:5119 5121:6143 6145:7167 7169:8191 8193:9215 9217:10239 10241:11263 11265:12287 12289:13311 13313:14335 14337:15359 15361:16383" x14ac:dyDescent="0.3">
      <c r="A28" s="1009">
        <f t="shared" si="0"/>
        <v>20</v>
      </c>
      <c r="B28" s="1014" t="s">
        <v>2216</v>
      </c>
      <c r="C28" s="1014" t="s">
        <v>2217</v>
      </c>
      <c r="D28" s="1015">
        <v>15660</v>
      </c>
    </row>
    <row r="29" spans="1:1023 1025:2047 2049:3071 3073:4095 4097:5119 5121:6143 6145:7167 7169:8191 8193:9215 9217:10239 10241:11263 11265:12287 12289:13311 13313:14335 14337:15359 15361:16383" x14ac:dyDescent="0.3">
      <c r="A29" s="1009">
        <f t="shared" si="0"/>
        <v>21</v>
      </c>
      <c r="B29" s="1014" t="s">
        <v>2218</v>
      </c>
      <c r="C29" s="1014" t="s">
        <v>2203</v>
      </c>
      <c r="D29" s="1015">
        <v>15805</v>
      </c>
    </row>
    <row r="30" spans="1:1023 1025:2047 2049:3071 3073:4095 4097:5119 5121:6143 6145:7167 7169:8191 8193:9215 9217:10239 10241:11263 11265:12287 12289:13311 13313:14335 14337:15359 15361:16383" x14ac:dyDescent="0.3">
      <c r="A30" s="1009">
        <f t="shared" si="0"/>
        <v>22</v>
      </c>
      <c r="B30" s="1014" t="s">
        <v>2219</v>
      </c>
      <c r="C30" s="1014" t="s">
        <v>2220</v>
      </c>
      <c r="D30" s="1015">
        <v>7250</v>
      </c>
    </row>
    <row r="31" spans="1:1023 1025:2047 2049:3071 3073:4095 4097:5119 5121:6143 6145:7167 7169:8191 8193:9215 9217:10239 10241:11263 11265:12287 12289:13311 13313:14335 14337:15359 15361:16383" x14ac:dyDescent="0.3">
      <c r="A31" s="1009">
        <f t="shared" si="0"/>
        <v>23</v>
      </c>
      <c r="B31" s="1014" t="s">
        <v>2221</v>
      </c>
      <c r="C31" s="1014" t="s">
        <v>2222</v>
      </c>
      <c r="D31" s="1015">
        <v>16820</v>
      </c>
    </row>
    <row r="32" spans="1:1023 1025:2047 2049:3071 3073:4095 4097:5119 5121:6143 6145:7167 7169:8191 8193:9215 9217:10239 10241:11263 11265:12287 12289:13311 13313:14335 14337:15359 15361:16383" x14ac:dyDescent="0.3">
      <c r="A32" s="1009">
        <f t="shared" si="0"/>
        <v>24</v>
      </c>
      <c r="B32" s="1014" t="s">
        <v>2223</v>
      </c>
      <c r="C32" s="1014" t="s">
        <v>2203</v>
      </c>
      <c r="D32" s="1015">
        <v>13386</v>
      </c>
    </row>
    <row r="33" spans="1:4" x14ac:dyDescent="0.3">
      <c r="A33" s="1009">
        <f t="shared" si="0"/>
        <v>25</v>
      </c>
      <c r="B33" s="1014" t="s">
        <v>2224</v>
      </c>
      <c r="C33" s="1014" t="s">
        <v>2225</v>
      </c>
      <c r="D33" s="1015">
        <v>7830</v>
      </c>
    </row>
    <row r="34" spans="1:4" x14ac:dyDescent="0.3">
      <c r="A34" s="1009">
        <f t="shared" si="0"/>
        <v>26</v>
      </c>
      <c r="B34" s="1014" t="s">
        <v>2226</v>
      </c>
      <c r="C34" s="1014" t="s">
        <v>2203</v>
      </c>
      <c r="D34" s="1015">
        <v>7880</v>
      </c>
    </row>
    <row r="35" spans="1:4" x14ac:dyDescent="0.3">
      <c r="A35" s="1009">
        <f t="shared" si="0"/>
        <v>27</v>
      </c>
      <c r="B35" s="1014" t="s">
        <v>2227</v>
      </c>
      <c r="C35" s="1014" t="s">
        <v>2228</v>
      </c>
      <c r="D35" s="1015">
        <v>7320</v>
      </c>
    </row>
    <row r="36" spans="1:4" x14ac:dyDescent="0.3">
      <c r="A36" s="1009">
        <f t="shared" si="0"/>
        <v>28</v>
      </c>
      <c r="B36" s="1014" t="s">
        <v>2229</v>
      </c>
      <c r="C36" s="1014" t="s">
        <v>2230</v>
      </c>
      <c r="D36" s="1015">
        <v>6670</v>
      </c>
    </row>
    <row r="37" spans="1:4" x14ac:dyDescent="0.3">
      <c r="A37" s="1009">
        <f t="shared" si="0"/>
        <v>29</v>
      </c>
      <c r="B37" s="1014" t="s">
        <v>2231</v>
      </c>
      <c r="C37" s="1014" t="s">
        <v>2232</v>
      </c>
      <c r="D37" s="1015">
        <v>8780</v>
      </c>
    </row>
    <row r="38" spans="1:4" x14ac:dyDescent="0.3">
      <c r="A38" s="1009">
        <f t="shared" si="0"/>
        <v>30</v>
      </c>
      <c r="B38" s="1014" t="s">
        <v>2233</v>
      </c>
      <c r="C38" s="1014" t="s">
        <v>2234</v>
      </c>
      <c r="D38" s="1015">
        <v>10138.16</v>
      </c>
    </row>
    <row r="39" spans="1:4" x14ac:dyDescent="0.3">
      <c r="A39" s="1009">
        <f t="shared" si="0"/>
        <v>31</v>
      </c>
      <c r="B39" s="1014" t="s">
        <v>2235</v>
      </c>
      <c r="C39" s="1014" t="s">
        <v>2236</v>
      </c>
      <c r="D39" s="1015">
        <v>6786</v>
      </c>
    </row>
    <row r="40" spans="1:4" x14ac:dyDescent="0.3">
      <c r="A40" s="1009">
        <f t="shared" si="0"/>
        <v>32</v>
      </c>
      <c r="B40" s="1014" t="s">
        <v>2237</v>
      </c>
      <c r="C40" s="1014" t="s">
        <v>2238</v>
      </c>
      <c r="D40" s="1015">
        <v>8009.75</v>
      </c>
    </row>
    <row r="41" spans="1:4" x14ac:dyDescent="0.3">
      <c r="A41" s="1009">
        <f t="shared" si="0"/>
        <v>33</v>
      </c>
      <c r="B41" s="1014" t="s">
        <v>2239</v>
      </c>
      <c r="C41" s="1014" t="s">
        <v>2240</v>
      </c>
      <c r="D41" s="1015">
        <v>9280</v>
      </c>
    </row>
    <row r="42" spans="1:4" x14ac:dyDescent="0.3">
      <c r="A42" s="1009">
        <f t="shared" si="0"/>
        <v>34</v>
      </c>
      <c r="B42" s="1014" t="s">
        <v>2241</v>
      </c>
      <c r="C42" s="1014" t="s">
        <v>2203</v>
      </c>
      <c r="D42" s="1015">
        <v>11300</v>
      </c>
    </row>
    <row r="43" spans="1:4" x14ac:dyDescent="0.3">
      <c r="A43" s="1009">
        <f t="shared" si="0"/>
        <v>35</v>
      </c>
      <c r="B43" s="1014" t="s">
        <v>2242</v>
      </c>
      <c r="C43" s="1014" t="s">
        <v>2203</v>
      </c>
      <c r="D43" s="1015">
        <v>13386</v>
      </c>
    </row>
    <row r="44" spans="1:4" x14ac:dyDescent="0.3">
      <c r="A44" s="1009">
        <f t="shared" si="0"/>
        <v>36</v>
      </c>
      <c r="B44" s="1014" t="s">
        <v>2243</v>
      </c>
      <c r="C44" s="1014" t="s">
        <v>2244</v>
      </c>
      <c r="D44" s="1015">
        <v>19500</v>
      </c>
    </row>
    <row r="45" spans="1:4" x14ac:dyDescent="0.3">
      <c r="A45" s="1009">
        <f t="shared" si="0"/>
        <v>37</v>
      </c>
      <c r="B45" s="1014" t="s">
        <v>2245</v>
      </c>
      <c r="C45" s="1014" t="s">
        <v>2203</v>
      </c>
      <c r="D45" s="1015">
        <v>20414</v>
      </c>
    </row>
    <row r="46" spans="1:4" x14ac:dyDescent="0.3">
      <c r="A46" s="1009">
        <f t="shared" si="0"/>
        <v>38</v>
      </c>
      <c r="B46" s="1014" t="s">
        <v>2246</v>
      </c>
      <c r="C46" s="1014" t="s">
        <v>2247</v>
      </c>
      <c r="D46" s="1015">
        <v>8038.5</v>
      </c>
    </row>
    <row r="47" spans="1:4" x14ac:dyDescent="0.3">
      <c r="A47" s="1009">
        <f t="shared" si="0"/>
        <v>39</v>
      </c>
      <c r="B47" s="1014" t="s">
        <v>2248</v>
      </c>
      <c r="C47" s="1014" t="s">
        <v>2203</v>
      </c>
      <c r="D47" s="1015">
        <v>9442.42</v>
      </c>
    </row>
    <row r="48" spans="1:4" x14ac:dyDescent="0.3">
      <c r="A48" s="1009">
        <f t="shared" si="0"/>
        <v>40</v>
      </c>
      <c r="B48" s="1014" t="s">
        <v>2249</v>
      </c>
      <c r="C48" s="1014" t="s">
        <v>2250</v>
      </c>
      <c r="D48" s="1015">
        <v>10000</v>
      </c>
    </row>
    <row r="49" spans="1:4" x14ac:dyDescent="0.3">
      <c r="A49" s="1009">
        <f t="shared" si="0"/>
        <v>41</v>
      </c>
      <c r="B49" s="1014" t="s">
        <v>2251</v>
      </c>
      <c r="C49" s="1014" t="s">
        <v>2252</v>
      </c>
      <c r="D49" s="1015">
        <v>6486</v>
      </c>
    </row>
    <row r="50" spans="1:4" x14ac:dyDescent="0.3">
      <c r="A50" s="1009">
        <f t="shared" si="0"/>
        <v>42</v>
      </c>
      <c r="B50" s="1014" t="s">
        <v>2253</v>
      </c>
      <c r="C50" s="1014" t="s">
        <v>2252</v>
      </c>
      <c r="D50" s="1015">
        <v>6486</v>
      </c>
    </row>
    <row r="51" spans="1:4" x14ac:dyDescent="0.3">
      <c r="A51" s="1009">
        <f t="shared" si="0"/>
        <v>43</v>
      </c>
      <c r="B51" s="1014" t="s">
        <v>2254</v>
      </c>
      <c r="C51" s="1014" t="s">
        <v>2255</v>
      </c>
      <c r="D51" s="1015">
        <v>92000</v>
      </c>
    </row>
    <row r="52" spans="1:4" x14ac:dyDescent="0.3">
      <c r="A52" s="1009">
        <f t="shared" si="0"/>
        <v>44</v>
      </c>
      <c r="B52" s="1014" t="s">
        <v>2256</v>
      </c>
      <c r="C52" s="1014" t="s">
        <v>2257</v>
      </c>
      <c r="D52" s="1015">
        <v>12984</v>
      </c>
    </row>
    <row r="53" spans="1:4" x14ac:dyDescent="0.3">
      <c r="A53" s="1009">
        <f t="shared" si="0"/>
        <v>45</v>
      </c>
      <c r="B53" s="1014" t="s">
        <v>2258</v>
      </c>
      <c r="C53" s="1014" t="s">
        <v>2259</v>
      </c>
      <c r="D53" s="1015">
        <v>19320.5</v>
      </c>
    </row>
    <row r="54" spans="1:4" x14ac:dyDescent="0.3">
      <c r="A54" s="1009">
        <f t="shared" si="0"/>
        <v>46</v>
      </c>
      <c r="B54" s="1014" t="s">
        <v>2260</v>
      </c>
      <c r="C54" s="1014" t="s">
        <v>2222</v>
      </c>
      <c r="D54" s="1015">
        <v>16194.99</v>
      </c>
    </row>
    <row r="55" spans="1:4" x14ac:dyDescent="0.3">
      <c r="A55" s="1009">
        <f t="shared" si="0"/>
        <v>47</v>
      </c>
      <c r="B55" s="1014" t="s">
        <v>2261</v>
      </c>
      <c r="C55" s="1014" t="s">
        <v>2203</v>
      </c>
      <c r="D55" s="1015">
        <v>16673.5</v>
      </c>
    </row>
    <row r="56" spans="1:4" x14ac:dyDescent="0.3">
      <c r="A56" s="1009">
        <f t="shared" si="0"/>
        <v>48</v>
      </c>
      <c r="B56" s="1014" t="s">
        <v>2262</v>
      </c>
      <c r="C56" s="1014" t="s">
        <v>2263</v>
      </c>
      <c r="D56" s="1015">
        <v>10177</v>
      </c>
    </row>
    <row r="57" spans="1:4" x14ac:dyDescent="0.3">
      <c r="A57" s="1009">
        <f t="shared" si="0"/>
        <v>49</v>
      </c>
      <c r="B57" s="1014" t="s">
        <v>2264</v>
      </c>
      <c r="C57" s="1014" t="s">
        <v>2265</v>
      </c>
      <c r="D57" s="1015">
        <v>14892.5</v>
      </c>
    </row>
    <row r="58" spans="1:4" x14ac:dyDescent="0.3">
      <c r="A58" s="1009">
        <f t="shared" si="0"/>
        <v>50</v>
      </c>
      <c r="B58" s="1014" t="s">
        <v>2266</v>
      </c>
      <c r="C58" s="1014" t="s">
        <v>2265</v>
      </c>
      <c r="D58" s="1015">
        <v>14892.5</v>
      </c>
    </row>
    <row r="59" spans="1:4" x14ac:dyDescent="0.3">
      <c r="A59" s="1009">
        <f t="shared" si="0"/>
        <v>51</v>
      </c>
      <c r="B59" s="1014" t="s">
        <v>2267</v>
      </c>
      <c r="C59" s="1014" t="s">
        <v>2268</v>
      </c>
      <c r="D59" s="1015">
        <v>13027.83</v>
      </c>
    </row>
    <row r="60" spans="1:4" x14ac:dyDescent="0.3">
      <c r="A60" s="1009">
        <f t="shared" si="0"/>
        <v>52</v>
      </c>
      <c r="B60" s="1014" t="s">
        <v>2269</v>
      </c>
      <c r="C60" s="1014" t="s">
        <v>2270</v>
      </c>
      <c r="D60" s="1015">
        <v>9610.76</v>
      </c>
    </row>
    <row r="61" spans="1:4" x14ac:dyDescent="0.3">
      <c r="A61" s="1009">
        <f t="shared" si="0"/>
        <v>53</v>
      </c>
      <c r="B61" s="1014" t="s">
        <v>2271</v>
      </c>
      <c r="C61" s="1014" t="s">
        <v>2272</v>
      </c>
      <c r="D61" s="1015">
        <v>20462.400000000001</v>
      </c>
    </row>
    <row r="62" spans="1:4" x14ac:dyDescent="0.3">
      <c r="A62" s="1009">
        <f t="shared" si="0"/>
        <v>54</v>
      </c>
      <c r="B62" s="1014" t="s">
        <v>2273</v>
      </c>
      <c r="C62" s="1014" t="s">
        <v>2274</v>
      </c>
      <c r="D62" s="1015">
        <v>6581.81</v>
      </c>
    </row>
    <row r="63" spans="1:4" x14ac:dyDescent="0.3">
      <c r="A63" s="1009">
        <f t="shared" si="0"/>
        <v>55</v>
      </c>
      <c r="B63" s="1014" t="s">
        <v>2275</v>
      </c>
      <c r="C63" s="1014" t="s">
        <v>2276</v>
      </c>
      <c r="D63" s="1015">
        <v>14998.8</v>
      </c>
    </row>
    <row r="64" spans="1:4" x14ac:dyDescent="0.3">
      <c r="A64" s="1009">
        <f t="shared" si="0"/>
        <v>56</v>
      </c>
      <c r="B64" s="1014" t="s">
        <v>2277</v>
      </c>
      <c r="C64" s="1014" t="s">
        <v>2278</v>
      </c>
      <c r="D64" s="1015">
        <v>11832</v>
      </c>
    </row>
    <row r="65" spans="1:4" x14ac:dyDescent="0.3">
      <c r="A65" s="1009">
        <f t="shared" si="0"/>
        <v>57</v>
      </c>
      <c r="B65" s="1014" t="s">
        <v>2279</v>
      </c>
      <c r="C65" s="1014" t="s">
        <v>2280</v>
      </c>
      <c r="D65" s="1015">
        <v>5925</v>
      </c>
    </row>
    <row r="66" spans="1:4" x14ac:dyDescent="0.3">
      <c r="A66" s="1009">
        <f t="shared" si="0"/>
        <v>58</v>
      </c>
      <c r="B66" s="1014" t="s">
        <v>2281</v>
      </c>
      <c r="C66" s="1014" t="s">
        <v>2282</v>
      </c>
      <c r="D66" s="1015">
        <v>11387.81</v>
      </c>
    </row>
    <row r="67" spans="1:4" x14ac:dyDescent="0.3">
      <c r="A67" s="1009">
        <f t="shared" si="0"/>
        <v>59</v>
      </c>
      <c r="B67" s="1014" t="s">
        <v>2283</v>
      </c>
      <c r="C67" s="1014" t="s">
        <v>2284</v>
      </c>
      <c r="D67" s="1015">
        <v>32224.799999999999</v>
      </c>
    </row>
    <row r="68" spans="1:4" x14ac:dyDescent="0.3">
      <c r="A68" s="1009">
        <f t="shared" si="0"/>
        <v>60</v>
      </c>
      <c r="B68" s="1014" t="s">
        <v>2285</v>
      </c>
      <c r="C68" s="1014" t="s">
        <v>2286</v>
      </c>
      <c r="D68" s="1015">
        <v>11833.52</v>
      </c>
    </row>
    <row r="69" spans="1:4" x14ac:dyDescent="0.3">
      <c r="A69" s="1009">
        <f t="shared" si="0"/>
        <v>61</v>
      </c>
      <c r="B69" s="1014" t="s">
        <v>2287</v>
      </c>
      <c r="C69" s="1014" t="s">
        <v>2288</v>
      </c>
      <c r="D69" s="1015">
        <v>11832</v>
      </c>
    </row>
    <row r="70" spans="1:4" x14ac:dyDescent="0.3">
      <c r="A70" s="1009">
        <f t="shared" si="0"/>
        <v>62</v>
      </c>
      <c r="B70" s="1014" t="s">
        <v>2289</v>
      </c>
      <c r="C70" s="1014" t="s">
        <v>2290</v>
      </c>
      <c r="D70" s="1015">
        <v>9600</v>
      </c>
    </row>
    <row r="71" spans="1:4" x14ac:dyDescent="0.3">
      <c r="A71" s="1009">
        <f t="shared" si="0"/>
        <v>63</v>
      </c>
      <c r="B71" s="1014" t="s">
        <v>2291</v>
      </c>
      <c r="C71" s="1014" t="s">
        <v>2292</v>
      </c>
      <c r="D71" s="1015">
        <v>9998.99</v>
      </c>
    </row>
    <row r="72" spans="1:4" x14ac:dyDescent="0.3">
      <c r="A72" s="1009">
        <f t="shared" si="0"/>
        <v>64</v>
      </c>
      <c r="B72" s="1014" t="s">
        <v>2293</v>
      </c>
      <c r="C72" s="1014" t="s">
        <v>2222</v>
      </c>
      <c r="D72" s="1015">
        <v>8522.35</v>
      </c>
    </row>
    <row r="73" spans="1:4" x14ac:dyDescent="0.3">
      <c r="A73" s="1009">
        <f t="shared" si="0"/>
        <v>65</v>
      </c>
      <c r="B73" s="1014" t="s">
        <v>2294</v>
      </c>
      <c r="C73" s="1014" t="s">
        <v>2222</v>
      </c>
      <c r="D73" s="1015">
        <v>8522.35</v>
      </c>
    </row>
    <row r="74" spans="1:4" x14ac:dyDescent="0.3">
      <c r="A74" s="1009">
        <f t="shared" si="0"/>
        <v>66</v>
      </c>
      <c r="B74" s="1014" t="s">
        <v>2295</v>
      </c>
      <c r="C74" s="1014" t="s">
        <v>2222</v>
      </c>
      <c r="D74" s="1015">
        <v>8522.35</v>
      </c>
    </row>
    <row r="75" spans="1:4" x14ac:dyDescent="0.3">
      <c r="A75" s="1009">
        <f t="shared" ref="A75:A138" si="1">+A74+1</f>
        <v>67</v>
      </c>
      <c r="B75" s="1014" t="s">
        <v>2296</v>
      </c>
      <c r="C75" s="1014" t="s">
        <v>2297</v>
      </c>
      <c r="D75" s="1015">
        <v>14860</v>
      </c>
    </row>
    <row r="76" spans="1:4" x14ac:dyDescent="0.3">
      <c r="A76" s="1009">
        <f t="shared" si="1"/>
        <v>68</v>
      </c>
      <c r="B76" s="1014" t="s">
        <v>2298</v>
      </c>
      <c r="C76" s="1014" t="s">
        <v>2299</v>
      </c>
      <c r="D76" s="1015">
        <v>10079.879999999999</v>
      </c>
    </row>
    <row r="77" spans="1:4" x14ac:dyDescent="0.3">
      <c r="A77" s="1009">
        <f t="shared" si="1"/>
        <v>69</v>
      </c>
      <c r="B77" s="1014" t="s">
        <v>2300</v>
      </c>
      <c r="C77" s="1014" t="s">
        <v>2301</v>
      </c>
      <c r="D77" s="1015">
        <v>6973.92</v>
      </c>
    </row>
    <row r="78" spans="1:4" x14ac:dyDescent="0.3">
      <c r="A78" s="1009">
        <f t="shared" si="1"/>
        <v>70</v>
      </c>
      <c r="B78" s="1014" t="s">
        <v>2302</v>
      </c>
      <c r="C78" s="1014" t="s">
        <v>2303</v>
      </c>
      <c r="D78" s="1015">
        <v>6670</v>
      </c>
    </row>
    <row r="79" spans="1:4" x14ac:dyDescent="0.3">
      <c r="A79" s="1009">
        <f t="shared" si="1"/>
        <v>71</v>
      </c>
      <c r="B79" s="1014" t="s">
        <v>2304</v>
      </c>
      <c r="C79" s="1014" t="s">
        <v>2222</v>
      </c>
      <c r="D79" s="1015">
        <v>8002.84</v>
      </c>
    </row>
    <row r="80" spans="1:4" x14ac:dyDescent="0.3">
      <c r="A80" s="1009">
        <f t="shared" si="1"/>
        <v>72</v>
      </c>
      <c r="B80" s="1014" t="s">
        <v>2305</v>
      </c>
      <c r="C80" s="1014" t="s">
        <v>2222</v>
      </c>
      <c r="D80" s="1015">
        <v>8919.24</v>
      </c>
    </row>
    <row r="81" spans="1:4" x14ac:dyDescent="0.3">
      <c r="A81" s="1009">
        <f t="shared" si="1"/>
        <v>73</v>
      </c>
      <c r="B81" s="1014" t="s">
        <v>2306</v>
      </c>
      <c r="C81" s="1014" t="s">
        <v>2222</v>
      </c>
      <c r="D81" s="1015">
        <v>8522.35</v>
      </c>
    </row>
    <row r="82" spans="1:4" x14ac:dyDescent="0.3">
      <c r="A82" s="1009">
        <f t="shared" si="1"/>
        <v>74</v>
      </c>
      <c r="B82" s="1014" t="s">
        <v>2307</v>
      </c>
      <c r="C82" s="1014" t="s">
        <v>2222</v>
      </c>
      <c r="D82" s="1015">
        <v>8002.84</v>
      </c>
    </row>
    <row r="83" spans="1:4" x14ac:dyDescent="0.3">
      <c r="A83" s="1009">
        <f t="shared" si="1"/>
        <v>75</v>
      </c>
      <c r="B83" s="1014" t="s">
        <v>2308</v>
      </c>
      <c r="C83" s="1014" t="s">
        <v>2222</v>
      </c>
      <c r="D83" s="1015">
        <v>8002.84</v>
      </c>
    </row>
    <row r="84" spans="1:4" x14ac:dyDescent="0.3">
      <c r="A84" s="1009">
        <f t="shared" si="1"/>
        <v>76</v>
      </c>
      <c r="B84" s="1014" t="s">
        <v>2309</v>
      </c>
      <c r="C84" s="1014" t="s">
        <v>2222</v>
      </c>
      <c r="D84" s="1015">
        <v>8002.84</v>
      </c>
    </row>
    <row r="85" spans="1:4" x14ac:dyDescent="0.3">
      <c r="A85" s="1009">
        <f t="shared" si="1"/>
        <v>77</v>
      </c>
      <c r="B85" s="1014" t="s">
        <v>2310</v>
      </c>
      <c r="C85" s="1014" t="s">
        <v>2311</v>
      </c>
      <c r="D85" s="1015">
        <v>8850.01</v>
      </c>
    </row>
    <row r="86" spans="1:4" x14ac:dyDescent="0.3">
      <c r="A86" s="1009">
        <f t="shared" si="1"/>
        <v>78</v>
      </c>
      <c r="B86" s="1014" t="s">
        <v>2312</v>
      </c>
      <c r="C86" s="1014" t="s">
        <v>2222</v>
      </c>
      <c r="D86" s="1015">
        <v>8002.84</v>
      </c>
    </row>
    <row r="87" spans="1:4" x14ac:dyDescent="0.3">
      <c r="A87" s="1009">
        <f t="shared" si="1"/>
        <v>79</v>
      </c>
      <c r="B87" s="1014" t="s">
        <v>2313</v>
      </c>
      <c r="C87" s="1014" t="s">
        <v>2222</v>
      </c>
      <c r="D87" s="1015">
        <v>8002.84</v>
      </c>
    </row>
    <row r="88" spans="1:4" x14ac:dyDescent="0.3">
      <c r="A88" s="1009">
        <f t="shared" si="1"/>
        <v>80</v>
      </c>
      <c r="B88" s="1014" t="s">
        <v>2314</v>
      </c>
      <c r="C88" s="1014" t="s">
        <v>2315</v>
      </c>
      <c r="D88" s="1015">
        <v>5990</v>
      </c>
    </row>
    <row r="89" spans="1:4" x14ac:dyDescent="0.3">
      <c r="A89" s="1009">
        <f t="shared" si="1"/>
        <v>81</v>
      </c>
      <c r="B89" s="1014" t="s">
        <v>2316</v>
      </c>
      <c r="C89" s="1014" t="s">
        <v>2222</v>
      </c>
      <c r="D89" s="1015">
        <v>8522.35</v>
      </c>
    </row>
    <row r="90" spans="1:4" x14ac:dyDescent="0.3">
      <c r="A90" s="1009">
        <f t="shared" si="1"/>
        <v>82</v>
      </c>
      <c r="B90" s="1014" t="s">
        <v>2317</v>
      </c>
      <c r="C90" s="1014" t="s">
        <v>2222</v>
      </c>
      <c r="D90" s="1015">
        <v>8002.84</v>
      </c>
    </row>
    <row r="91" spans="1:4" x14ac:dyDescent="0.3">
      <c r="A91" s="1009">
        <f t="shared" si="1"/>
        <v>83</v>
      </c>
      <c r="B91" s="1014" t="s">
        <v>2318</v>
      </c>
      <c r="C91" s="1014" t="s">
        <v>2319</v>
      </c>
      <c r="D91" s="1015">
        <v>7540</v>
      </c>
    </row>
    <row r="92" spans="1:4" x14ac:dyDescent="0.3">
      <c r="A92" s="1009">
        <f t="shared" si="1"/>
        <v>84</v>
      </c>
      <c r="B92" s="1014" t="s">
        <v>2320</v>
      </c>
      <c r="C92" s="1014" t="s">
        <v>2321</v>
      </c>
      <c r="D92" s="1015">
        <v>7999</v>
      </c>
    </row>
    <row r="93" spans="1:4" x14ac:dyDescent="0.3">
      <c r="A93" s="1009">
        <f t="shared" si="1"/>
        <v>85</v>
      </c>
      <c r="B93" s="1014" t="s">
        <v>2322</v>
      </c>
      <c r="C93" s="1014" t="s">
        <v>2323</v>
      </c>
      <c r="D93" s="1015">
        <v>31015.599999999999</v>
      </c>
    </row>
    <row r="94" spans="1:4" x14ac:dyDescent="0.3">
      <c r="A94" s="1009">
        <f t="shared" si="1"/>
        <v>86</v>
      </c>
      <c r="B94" s="1014" t="s">
        <v>2324</v>
      </c>
      <c r="C94" s="1014" t="s">
        <v>2325</v>
      </c>
      <c r="D94" s="1015">
        <v>6840</v>
      </c>
    </row>
    <row r="95" spans="1:4" x14ac:dyDescent="0.3">
      <c r="A95" s="1009">
        <f t="shared" si="1"/>
        <v>87</v>
      </c>
      <c r="B95" s="1014" t="s">
        <v>2326</v>
      </c>
      <c r="C95" s="1014" t="s">
        <v>2327</v>
      </c>
      <c r="D95" s="1015">
        <v>8550</v>
      </c>
    </row>
    <row r="96" spans="1:4" x14ac:dyDescent="0.3">
      <c r="A96" s="1009">
        <f t="shared" si="1"/>
        <v>88</v>
      </c>
      <c r="B96" s="1014" t="s">
        <v>2328</v>
      </c>
      <c r="C96" s="1014" t="s">
        <v>2315</v>
      </c>
      <c r="D96" s="1015">
        <v>5990</v>
      </c>
    </row>
    <row r="97" spans="1:4" x14ac:dyDescent="0.3">
      <c r="A97" s="1009">
        <f t="shared" si="1"/>
        <v>89</v>
      </c>
      <c r="B97" s="1014" t="s">
        <v>2329</v>
      </c>
      <c r="C97" s="1014" t="s">
        <v>2330</v>
      </c>
      <c r="D97" s="1015">
        <v>25825</v>
      </c>
    </row>
    <row r="98" spans="1:4" x14ac:dyDescent="0.3">
      <c r="A98" s="1009">
        <f t="shared" si="1"/>
        <v>90</v>
      </c>
      <c r="B98" s="1014" t="s">
        <v>2331</v>
      </c>
      <c r="C98" s="1014" t="s">
        <v>2332</v>
      </c>
      <c r="D98" s="1015">
        <v>24909</v>
      </c>
    </row>
    <row r="99" spans="1:4" x14ac:dyDescent="0.3">
      <c r="A99" s="1009">
        <f t="shared" si="1"/>
        <v>91</v>
      </c>
      <c r="B99" s="1014" t="s">
        <v>2333</v>
      </c>
      <c r="C99" s="1014" t="s">
        <v>2334</v>
      </c>
      <c r="D99" s="1015">
        <v>18681.75</v>
      </c>
    </row>
    <row r="100" spans="1:4" x14ac:dyDescent="0.3">
      <c r="A100" s="1009">
        <f t="shared" si="1"/>
        <v>92</v>
      </c>
      <c r="B100" s="1014" t="s">
        <v>2335</v>
      </c>
      <c r="C100" s="1014" t="s">
        <v>2336</v>
      </c>
      <c r="D100" s="1015">
        <v>5672.4</v>
      </c>
    </row>
    <row r="101" spans="1:4" x14ac:dyDescent="0.3">
      <c r="A101" s="1009">
        <f t="shared" si="1"/>
        <v>93</v>
      </c>
      <c r="B101" s="1014" t="s">
        <v>2337</v>
      </c>
      <c r="C101" s="1014" t="s">
        <v>2336</v>
      </c>
      <c r="D101" s="1015">
        <v>5672.4</v>
      </c>
    </row>
    <row r="102" spans="1:4" x14ac:dyDescent="0.3">
      <c r="A102" s="1009">
        <f t="shared" si="1"/>
        <v>94</v>
      </c>
      <c r="B102" s="1014" t="s">
        <v>2338</v>
      </c>
      <c r="C102" s="1014" t="s">
        <v>2339</v>
      </c>
      <c r="D102" s="1015">
        <v>12528</v>
      </c>
    </row>
    <row r="103" spans="1:4" x14ac:dyDescent="0.3">
      <c r="A103" s="1009">
        <f t="shared" si="1"/>
        <v>95</v>
      </c>
      <c r="B103" s="1014" t="s">
        <v>2340</v>
      </c>
      <c r="C103" s="1014" t="s">
        <v>2341</v>
      </c>
      <c r="D103" s="1015">
        <v>6844</v>
      </c>
    </row>
    <row r="104" spans="1:4" x14ac:dyDescent="0.3">
      <c r="A104" s="1009">
        <f t="shared" si="1"/>
        <v>96</v>
      </c>
      <c r="B104" s="1014" t="s">
        <v>2342</v>
      </c>
      <c r="C104" s="1014" t="s">
        <v>2343</v>
      </c>
      <c r="D104" s="1015">
        <v>19952</v>
      </c>
    </row>
    <row r="105" spans="1:4" x14ac:dyDescent="0.3">
      <c r="A105" s="1009">
        <f t="shared" si="1"/>
        <v>97</v>
      </c>
      <c r="B105" s="1014" t="s">
        <v>2344</v>
      </c>
      <c r="C105" s="1014" t="s">
        <v>2345</v>
      </c>
      <c r="D105" s="1015">
        <v>12412</v>
      </c>
    </row>
    <row r="106" spans="1:4" x14ac:dyDescent="0.3">
      <c r="A106" s="1009">
        <f t="shared" si="1"/>
        <v>98</v>
      </c>
      <c r="B106" s="1014" t="s">
        <v>2346</v>
      </c>
      <c r="C106" s="1014" t="s">
        <v>2345</v>
      </c>
      <c r="D106" s="1015">
        <v>12412</v>
      </c>
    </row>
    <row r="107" spans="1:4" x14ac:dyDescent="0.3">
      <c r="A107" s="1009">
        <f t="shared" si="1"/>
        <v>99</v>
      </c>
      <c r="B107" s="1014" t="s">
        <v>2347</v>
      </c>
      <c r="C107" s="1014" t="s">
        <v>2348</v>
      </c>
      <c r="D107" s="1015">
        <v>8104.41</v>
      </c>
    </row>
    <row r="108" spans="1:4" x14ac:dyDescent="0.3">
      <c r="A108" s="1009">
        <f t="shared" si="1"/>
        <v>100</v>
      </c>
      <c r="B108" s="1014" t="s">
        <v>2349</v>
      </c>
      <c r="C108" s="1014" t="s">
        <v>2348</v>
      </c>
      <c r="D108" s="1015">
        <v>8104.41</v>
      </c>
    </row>
    <row r="109" spans="1:4" x14ac:dyDescent="0.3">
      <c r="A109" s="1009">
        <f t="shared" si="1"/>
        <v>101</v>
      </c>
      <c r="B109" s="1014" t="s">
        <v>2350</v>
      </c>
      <c r="C109" s="1014" t="s">
        <v>2351</v>
      </c>
      <c r="D109" s="1015">
        <v>12412</v>
      </c>
    </row>
    <row r="110" spans="1:4" x14ac:dyDescent="0.3">
      <c r="A110" s="1009">
        <f t="shared" si="1"/>
        <v>102</v>
      </c>
      <c r="B110" s="1014" t="s">
        <v>2352</v>
      </c>
      <c r="C110" s="1014" t="s">
        <v>2343</v>
      </c>
      <c r="D110" s="1015">
        <v>49300</v>
      </c>
    </row>
    <row r="111" spans="1:4" x14ac:dyDescent="0.3">
      <c r="A111" s="1009">
        <f t="shared" si="1"/>
        <v>103</v>
      </c>
      <c r="B111" s="1014" t="s">
        <v>2353</v>
      </c>
      <c r="C111" s="1014" t="s">
        <v>2336</v>
      </c>
      <c r="D111" s="1015">
        <v>8104.41</v>
      </c>
    </row>
    <row r="112" spans="1:4" x14ac:dyDescent="0.3">
      <c r="A112" s="1009">
        <f t="shared" si="1"/>
        <v>104</v>
      </c>
      <c r="B112" s="1014" t="s">
        <v>2354</v>
      </c>
      <c r="C112" s="1014" t="s">
        <v>2355</v>
      </c>
      <c r="D112" s="1015">
        <v>12956.04</v>
      </c>
    </row>
    <row r="113" spans="1:4" x14ac:dyDescent="0.3">
      <c r="A113" s="1009">
        <f t="shared" si="1"/>
        <v>105</v>
      </c>
      <c r="B113" s="1014" t="s">
        <v>2356</v>
      </c>
      <c r="C113" s="1014" t="s">
        <v>2357</v>
      </c>
      <c r="D113" s="1015">
        <v>11832</v>
      </c>
    </row>
    <row r="114" spans="1:4" x14ac:dyDescent="0.3">
      <c r="A114" s="1009">
        <f t="shared" si="1"/>
        <v>106</v>
      </c>
      <c r="B114" s="1014" t="s">
        <v>2358</v>
      </c>
      <c r="C114" s="1014" t="s">
        <v>2357</v>
      </c>
      <c r="D114" s="1015">
        <v>11832</v>
      </c>
    </row>
    <row r="115" spans="1:4" x14ac:dyDescent="0.3">
      <c r="A115" s="1009">
        <f t="shared" si="1"/>
        <v>107</v>
      </c>
      <c r="B115" s="1014" t="s">
        <v>2359</v>
      </c>
      <c r="C115" s="1014" t="s">
        <v>2357</v>
      </c>
      <c r="D115" s="1015">
        <v>11832</v>
      </c>
    </row>
    <row r="116" spans="1:4" x14ac:dyDescent="0.3">
      <c r="A116" s="1009">
        <f t="shared" si="1"/>
        <v>108</v>
      </c>
      <c r="B116" s="1014" t="s">
        <v>2360</v>
      </c>
      <c r="C116" s="1014" t="s">
        <v>2357</v>
      </c>
      <c r="D116" s="1015">
        <v>11832</v>
      </c>
    </row>
    <row r="117" spans="1:4" x14ac:dyDescent="0.3">
      <c r="A117" s="1009">
        <f t="shared" si="1"/>
        <v>109</v>
      </c>
      <c r="B117" s="1014" t="s">
        <v>2361</v>
      </c>
      <c r="C117" s="1014" t="s">
        <v>2362</v>
      </c>
      <c r="D117" s="1015">
        <v>9860</v>
      </c>
    </row>
    <row r="118" spans="1:4" x14ac:dyDescent="0.3">
      <c r="A118" s="1009">
        <f t="shared" si="1"/>
        <v>110</v>
      </c>
      <c r="B118" s="1014" t="s">
        <v>2363</v>
      </c>
      <c r="C118" s="1014" t="s">
        <v>2362</v>
      </c>
      <c r="D118" s="1015">
        <v>9860</v>
      </c>
    </row>
    <row r="119" spans="1:4" x14ac:dyDescent="0.3">
      <c r="A119" s="1009">
        <f t="shared" si="1"/>
        <v>111</v>
      </c>
      <c r="B119" s="1014" t="s">
        <v>2364</v>
      </c>
      <c r="C119" s="1014" t="s">
        <v>2362</v>
      </c>
      <c r="D119" s="1015">
        <v>9860</v>
      </c>
    </row>
    <row r="120" spans="1:4" x14ac:dyDescent="0.3">
      <c r="A120" s="1009">
        <f t="shared" si="1"/>
        <v>112</v>
      </c>
      <c r="B120" s="1014" t="s">
        <v>2365</v>
      </c>
      <c r="C120" s="1014" t="s">
        <v>2366</v>
      </c>
      <c r="D120" s="1015">
        <v>21460</v>
      </c>
    </row>
    <row r="121" spans="1:4" x14ac:dyDescent="0.3">
      <c r="A121" s="1009">
        <f t="shared" si="1"/>
        <v>113</v>
      </c>
      <c r="B121" s="1014" t="s">
        <v>2367</v>
      </c>
      <c r="C121" s="1014" t="s">
        <v>2366</v>
      </c>
      <c r="D121" s="1015">
        <v>21460</v>
      </c>
    </row>
    <row r="122" spans="1:4" x14ac:dyDescent="0.3">
      <c r="A122" s="1009">
        <f t="shared" si="1"/>
        <v>114</v>
      </c>
      <c r="B122" s="1014" t="s">
        <v>2368</v>
      </c>
      <c r="C122" s="1014" t="s">
        <v>2327</v>
      </c>
      <c r="D122" s="1015">
        <v>7700</v>
      </c>
    </row>
    <row r="123" spans="1:4" x14ac:dyDescent="0.3">
      <c r="A123" s="1009">
        <f t="shared" si="1"/>
        <v>115</v>
      </c>
      <c r="B123" s="1014" t="s">
        <v>2369</v>
      </c>
      <c r="C123" s="1014" t="s">
        <v>2370</v>
      </c>
      <c r="D123" s="1015">
        <v>6136.4</v>
      </c>
    </row>
    <row r="124" spans="1:4" x14ac:dyDescent="0.3">
      <c r="A124" s="1009">
        <f t="shared" si="1"/>
        <v>116</v>
      </c>
      <c r="B124" s="1014" t="s">
        <v>2371</v>
      </c>
      <c r="C124" s="1014" t="s">
        <v>2372</v>
      </c>
      <c r="D124" s="1015">
        <v>312300</v>
      </c>
    </row>
    <row r="125" spans="1:4" x14ac:dyDescent="0.3">
      <c r="A125" s="1009">
        <f t="shared" si="1"/>
        <v>117</v>
      </c>
      <c r="B125" s="1014" t="s">
        <v>2373</v>
      </c>
      <c r="C125" s="1014" t="s">
        <v>2374</v>
      </c>
      <c r="D125" s="1015">
        <v>8800</v>
      </c>
    </row>
    <row r="126" spans="1:4" x14ac:dyDescent="0.3">
      <c r="A126" s="1009">
        <f t="shared" si="1"/>
        <v>118</v>
      </c>
      <c r="B126" s="1014" t="s">
        <v>2375</v>
      </c>
      <c r="C126" s="1014" t="s">
        <v>2376</v>
      </c>
      <c r="D126" s="1015">
        <v>12699</v>
      </c>
    </row>
    <row r="127" spans="1:4" x14ac:dyDescent="0.3">
      <c r="A127" s="1009">
        <f t="shared" si="1"/>
        <v>119</v>
      </c>
      <c r="B127" s="1014" t="s">
        <v>2377</v>
      </c>
      <c r="C127" s="1014" t="s">
        <v>2376</v>
      </c>
      <c r="D127" s="1015">
        <v>12699</v>
      </c>
    </row>
    <row r="128" spans="1:4" x14ac:dyDescent="0.3">
      <c r="A128" s="1009">
        <f t="shared" si="1"/>
        <v>120</v>
      </c>
      <c r="B128" s="1014" t="s">
        <v>2378</v>
      </c>
      <c r="C128" s="1014" t="s">
        <v>2379</v>
      </c>
      <c r="D128" s="1015">
        <v>6032</v>
      </c>
    </row>
    <row r="129" spans="1:4" x14ac:dyDescent="0.3">
      <c r="A129" s="1009">
        <f t="shared" si="1"/>
        <v>121</v>
      </c>
      <c r="B129" s="1014" t="s">
        <v>2380</v>
      </c>
      <c r="C129" s="1014" t="s">
        <v>2379</v>
      </c>
      <c r="D129" s="1015">
        <v>6032</v>
      </c>
    </row>
    <row r="130" spans="1:4" x14ac:dyDescent="0.3">
      <c r="A130" s="1009">
        <f t="shared" si="1"/>
        <v>122</v>
      </c>
      <c r="B130" s="1014" t="s">
        <v>2381</v>
      </c>
      <c r="C130" s="1014" t="s">
        <v>2379</v>
      </c>
      <c r="D130" s="1015">
        <v>6032</v>
      </c>
    </row>
    <row r="131" spans="1:4" x14ac:dyDescent="0.3">
      <c r="A131" s="1009">
        <f t="shared" si="1"/>
        <v>123</v>
      </c>
      <c r="B131" s="1014" t="s">
        <v>2382</v>
      </c>
      <c r="C131" s="1014" t="s">
        <v>2379</v>
      </c>
      <c r="D131" s="1015">
        <v>6032</v>
      </c>
    </row>
    <row r="132" spans="1:4" x14ac:dyDescent="0.3">
      <c r="A132" s="1009">
        <f t="shared" si="1"/>
        <v>124</v>
      </c>
      <c r="B132" s="1014" t="s">
        <v>2383</v>
      </c>
      <c r="C132" s="1014" t="s">
        <v>2384</v>
      </c>
      <c r="D132" s="1015">
        <v>6032</v>
      </c>
    </row>
    <row r="133" spans="1:4" x14ac:dyDescent="0.3">
      <c r="A133" s="1009">
        <f t="shared" si="1"/>
        <v>125</v>
      </c>
      <c r="B133" s="1014" t="s">
        <v>2385</v>
      </c>
      <c r="C133" s="1014" t="s">
        <v>2384</v>
      </c>
      <c r="D133" s="1015">
        <v>6032</v>
      </c>
    </row>
    <row r="134" spans="1:4" x14ac:dyDescent="0.3">
      <c r="A134" s="1009">
        <f t="shared" si="1"/>
        <v>126</v>
      </c>
      <c r="B134" s="1014" t="s">
        <v>2386</v>
      </c>
      <c r="C134" s="1014" t="s">
        <v>2387</v>
      </c>
      <c r="D134" s="1015">
        <v>8123.03</v>
      </c>
    </row>
    <row r="135" spans="1:4" x14ac:dyDescent="0.3">
      <c r="A135" s="1009">
        <f t="shared" si="1"/>
        <v>127</v>
      </c>
      <c r="B135" s="1014" t="s">
        <v>2388</v>
      </c>
      <c r="C135" s="1014" t="s">
        <v>2389</v>
      </c>
      <c r="D135" s="1015">
        <v>19866.52</v>
      </c>
    </row>
    <row r="136" spans="1:4" x14ac:dyDescent="0.3">
      <c r="A136" s="1009">
        <f t="shared" si="1"/>
        <v>128</v>
      </c>
      <c r="B136" s="1014" t="s">
        <v>2390</v>
      </c>
      <c r="C136" s="1014" t="s">
        <v>2389</v>
      </c>
      <c r="D136" s="1015">
        <v>19866.52</v>
      </c>
    </row>
    <row r="137" spans="1:4" x14ac:dyDescent="0.3">
      <c r="A137" s="1009">
        <f t="shared" si="1"/>
        <v>129</v>
      </c>
      <c r="B137" s="1014" t="s">
        <v>2391</v>
      </c>
      <c r="C137" s="1014" t="s">
        <v>2392</v>
      </c>
      <c r="D137" s="1015">
        <v>23559.599999999999</v>
      </c>
    </row>
    <row r="138" spans="1:4" x14ac:dyDescent="0.3">
      <c r="A138" s="1009">
        <f t="shared" si="1"/>
        <v>130</v>
      </c>
      <c r="B138" s="1014" t="s">
        <v>2393</v>
      </c>
      <c r="C138" s="1014" t="s">
        <v>2392</v>
      </c>
      <c r="D138" s="1015">
        <v>23559.599999999999</v>
      </c>
    </row>
    <row r="139" spans="1:4" x14ac:dyDescent="0.3">
      <c r="A139" s="1009">
        <f t="shared" ref="A139:A202" si="2">+A138+1</f>
        <v>131</v>
      </c>
      <c r="B139" s="1014" t="s">
        <v>2394</v>
      </c>
      <c r="C139" s="1014" t="s">
        <v>2395</v>
      </c>
      <c r="D139" s="1015">
        <v>48999</v>
      </c>
    </row>
    <row r="140" spans="1:4" x14ac:dyDescent="0.3">
      <c r="A140" s="1009">
        <f t="shared" si="2"/>
        <v>132</v>
      </c>
      <c r="B140" s="1014" t="s">
        <v>2396</v>
      </c>
      <c r="C140" s="1014" t="s">
        <v>2397</v>
      </c>
      <c r="D140" s="1015">
        <v>27999</v>
      </c>
    </row>
    <row r="141" spans="1:4" x14ac:dyDescent="0.3">
      <c r="A141" s="1009">
        <f t="shared" si="2"/>
        <v>133</v>
      </c>
      <c r="B141" s="1014" t="s">
        <v>2398</v>
      </c>
      <c r="C141" s="1014" t="s">
        <v>2399</v>
      </c>
      <c r="D141" s="1015">
        <v>16820</v>
      </c>
    </row>
    <row r="142" spans="1:4" x14ac:dyDescent="0.3">
      <c r="A142" s="1009">
        <f t="shared" si="2"/>
        <v>134</v>
      </c>
      <c r="B142" s="1014" t="s">
        <v>2400</v>
      </c>
      <c r="C142" s="1014" t="s">
        <v>2401</v>
      </c>
      <c r="D142" s="1015">
        <v>33573.879999999997</v>
      </c>
    </row>
    <row r="143" spans="1:4" x14ac:dyDescent="0.3">
      <c r="A143" s="1009">
        <f t="shared" si="2"/>
        <v>135</v>
      </c>
      <c r="B143" s="1014" t="s">
        <v>2402</v>
      </c>
      <c r="C143" s="1014" t="s">
        <v>2401</v>
      </c>
      <c r="D143" s="1015">
        <v>33573.879999999997</v>
      </c>
    </row>
    <row r="144" spans="1:4" x14ac:dyDescent="0.3">
      <c r="A144" s="1009">
        <f t="shared" si="2"/>
        <v>136</v>
      </c>
      <c r="B144" s="1014" t="s">
        <v>2403</v>
      </c>
      <c r="C144" s="1014" t="s">
        <v>2401</v>
      </c>
      <c r="D144" s="1015">
        <v>33573.879999999997</v>
      </c>
    </row>
    <row r="145" spans="1:4" x14ac:dyDescent="0.3">
      <c r="A145" s="1009">
        <f t="shared" si="2"/>
        <v>137</v>
      </c>
      <c r="B145" s="1014" t="s">
        <v>2404</v>
      </c>
      <c r="C145" s="1014" t="s">
        <v>2405</v>
      </c>
      <c r="D145" s="1015">
        <v>27479.24</v>
      </c>
    </row>
    <row r="146" spans="1:4" x14ac:dyDescent="0.3">
      <c r="A146" s="1009">
        <f t="shared" si="2"/>
        <v>138</v>
      </c>
      <c r="B146" s="1014" t="s">
        <v>2406</v>
      </c>
      <c r="C146" s="1014" t="s">
        <v>2407</v>
      </c>
      <c r="D146" s="1015">
        <v>10005</v>
      </c>
    </row>
    <row r="147" spans="1:4" x14ac:dyDescent="0.3">
      <c r="A147" s="1009">
        <f t="shared" si="2"/>
        <v>139</v>
      </c>
      <c r="B147" s="1014" t="s">
        <v>2408</v>
      </c>
      <c r="C147" s="1014" t="s">
        <v>2407</v>
      </c>
      <c r="D147" s="1015">
        <v>10005</v>
      </c>
    </row>
    <row r="148" spans="1:4" x14ac:dyDescent="0.3">
      <c r="A148" s="1009">
        <f t="shared" si="2"/>
        <v>140</v>
      </c>
      <c r="B148" s="1014" t="s">
        <v>2409</v>
      </c>
      <c r="C148" s="1014" t="s">
        <v>2410</v>
      </c>
      <c r="D148" s="1015">
        <v>5684</v>
      </c>
    </row>
    <row r="149" spans="1:4" x14ac:dyDescent="0.3">
      <c r="A149" s="1009">
        <f t="shared" si="2"/>
        <v>141</v>
      </c>
      <c r="B149" s="1014" t="s">
        <v>2411</v>
      </c>
      <c r="C149" s="1014" t="s">
        <v>2412</v>
      </c>
      <c r="D149" s="1015">
        <v>11899</v>
      </c>
    </row>
    <row r="150" spans="1:4" x14ac:dyDescent="0.3">
      <c r="A150" s="1009">
        <f t="shared" si="2"/>
        <v>142</v>
      </c>
      <c r="B150" s="1014" t="s">
        <v>2413</v>
      </c>
      <c r="C150" s="1014" t="s">
        <v>2414</v>
      </c>
      <c r="D150" s="1015">
        <v>8200</v>
      </c>
    </row>
    <row r="151" spans="1:4" x14ac:dyDescent="0.3">
      <c r="A151" s="1009">
        <f t="shared" si="2"/>
        <v>143</v>
      </c>
      <c r="B151" s="1014" t="s">
        <v>2415</v>
      </c>
      <c r="C151" s="1014" t="s">
        <v>2416</v>
      </c>
      <c r="D151" s="1015">
        <v>5690</v>
      </c>
    </row>
    <row r="152" spans="1:4" x14ac:dyDescent="0.3">
      <c r="A152" s="1009">
        <f t="shared" si="2"/>
        <v>144</v>
      </c>
      <c r="B152" s="1014" t="s">
        <v>2417</v>
      </c>
      <c r="C152" s="1014" t="s">
        <v>2414</v>
      </c>
      <c r="D152" s="1015">
        <v>8200</v>
      </c>
    </row>
    <row r="153" spans="1:4" x14ac:dyDescent="0.3">
      <c r="A153" s="1009">
        <f t="shared" si="2"/>
        <v>145</v>
      </c>
      <c r="B153" s="1014" t="s">
        <v>2418</v>
      </c>
      <c r="C153" s="1014" t="s">
        <v>2419</v>
      </c>
      <c r="D153" s="1015">
        <v>11579.26</v>
      </c>
    </row>
    <row r="154" spans="1:4" x14ac:dyDescent="0.3">
      <c r="A154" s="1009">
        <f t="shared" si="2"/>
        <v>146</v>
      </c>
      <c r="B154" s="1014" t="s">
        <v>2420</v>
      </c>
      <c r="C154" s="1014" t="s">
        <v>2421</v>
      </c>
      <c r="D154" s="1015">
        <v>19346.71</v>
      </c>
    </row>
    <row r="155" spans="1:4" x14ac:dyDescent="0.3">
      <c r="A155" s="1009">
        <f t="shared" si="2"/>
        <v>147</v>
      </c>
      <c r="B155" s="1014" t="s">
        <v>2422</v>
      </c>
      <c r="C155" s="1014" t="s">
        <v>2423</v>
      </c>
      <c r="D155" s="1015">
        <v>6367.21</v>
      </c>
    </row>
    <row r="156" spans="1:4" x14ac:dyDescent="0.3">
      <c r="A156" s="1009">
        <f t="shared" si="2"/>
        <v>148</v>
      </c>
      <c r="B156" s="1014" t="s">
        <v>2424</v>
      </c>
      <c r="C156" s="1014" t="s">
        <v>2425</v>
      </c>
      <c r="D156" s="1015">
        <v>8700</v>
      </c>
    </row>
    <row r="157" spans="1:4" x14ac:dyDescent="0.3">
      <c r="A157" s="1009">
        <f t="shared" si="2"/>
        <v>149</v>
      </c>
      <c r="B157" s="1014" t="s">
        <v>2426</v>
      </c>
      <c r="C157" s="1014" t="s">
        <v>2425</v>
      </c>
      <c r="D157" s="1015">
        <v>8700</v>
      </c>
    </row>
    <row r="158" spans="1:4" x14ac:dyDescent="0.3">
      <c r="A158" s="1009">
        <f t="shared" si="2"/>
        <v>150</v>
      </c>
      <c r="B158" s="1014" t="s">
        <v>2427</v>
      </c>
      <c r="C158" s="1014" t="s">
        <v>2425</v>
      </c>
      <c r="D158" s="1015">
        <v>8700</v>
      </c>
    </row>
    <row r="159" spans="1:4" x14ac:dyDescent="0.3">
      <c r="A159" s="1009">
        <f t="shared" si="2"/>
        <v>151</v>
      </c>
      <c r="B159" s="1014" t="s">
        <v>2428</v>
      </c>
      <c r="C159" s="1014" t="s">
        <v>2429</v>
      </c>
      <c r="D159" s="1015">
        <v>8352</v>
      </c>
    </row>
    <row r="160" spans="1:4" x14ac:dyDescent="0.3">
      <c r="A160" s="1009">
        <f t="shared" si="2"/>
        <v>152</v>
      </c>
      <c r="B160" s="1014" t="s">
        <v>2430</v>
      </c>
      <c r="C160" s="1014" t="s">
        <v>2431</v>
      </c>
      <c r="D160" s="1015">
        <v>7265.52</v>
      </c>
    </row>
    <row r="161" spans="1:4" x14ac:dyDescent="0.3">
      <c r="A161" s="1009">
        <f t="shared" si="2"/>
        <v>153</v>
      </c>
      <c r="B161" s="1014" t="s">
        <v>2432</v>
      </c>
      <c r="C161" s="1014" t="s">
        <v>2431</v>
      </c>
      <c r="D161" s="1015">
        <v>7265.52</v>
      </c>
    </row>
    <row r="162" spans="1:4" x14ac:dyDescent="0.3">
      <c r="A162" s="1009">
        <f t="shared" si="2"/>
        <v>154</v>
      </c>
      <c r="B162" s="1014" t="s">
        <v>2433</v>
      </c>
      <c r="C162" s="1014" t="s">
        <v>2434</v>
      </c>
      <c r="D162" s="1015">
        <v>25763.360000000001</v>
      </c>
    </row>
    <row r="163" spans="1:4" x14ac:dyDescent="0.3">
      <c r="A163" s="1009">
        <f t="shared" si="2"/>
        <v>155</v>
      </c>
      <c r="B163" s="1014" t="s">
        <v>2435</v>
      </c>
      <c r="C163" s="1014" t="s">
        <v>2434</v>
      </c>
      <c r="D163" s="1015">
        <v>25763.360000000001</v>
      </c>
    </row>
    <row r="164" spans="1:4" x14ac:dyDescent="0.3">
      <c r="A164" s="1009">
        <f t="shared" si="2"/>
        <v>156</v>
      </c>
      <c r="B164" s="1014" t="s">
        <v>2436</v>
      </c>
      <c r="C164" s="1014" t="s">
        <v>2434</v>
      </c>
      <c r="D164" s="1015">
        <v>25763.360000000001</v>
      </c>
    </row>
    <row r="165" spans="1:4" x14ac:dyDescent="0.3">
      <c r="A165" s="1009">
        <f t="shared" si="2"/>
        <v>157</v>
      </c>
      <c r="B165" s="1014" t="s">
        <v>2437</v>
      </c>
      <c r="C165" s="1014" t="s">
        <v>2438</v>
      </c>
      <c r="D165" s="1015">
        <v>20833.12</v>
      </c>
    </row>
    <row r="166" spans="1:4" x14ac:dyDescent="0.3">
      <c r="A166" s="1009">
        <f t="shared" si="2"/>
        <v>158</v>
      </c>
      <c r="B166" s="1014" t="s">
        <v>2439</v>
      </c>
      <c r="C166" s="1014" t="s">
        <v>2438</v>
      </c>
      <c r="D166" s="1015">
        <v>20833.12</v>
      </c>
    </row>
    <row r="167" spans="1:4" x14ac:dyDescent="0.3">
      <c r="A167" s="1009">
        <f t="shared" si="2"/>
        <v>159</v>
      </c>
      <c r="B167" s="1014" t="s">
        <v>2440</v>
      </c>
      <c r="C167" s="1014" t="s">
        <v>2438</v>
      </c>
      <c r="D167" s="1015">
        <v>20833.12</v>
      </c>
    </row>
    <row r="168" spans="1:4" x14ac:dyDescent="0.3">
      <c r="A168" s="1009">
        <f t="shared" si="2"/>
        <v>160</v>
      </c>
      <c r="B168" s="1014" t="s">
        <v>2441</v>
      </c>
      <c r="C168" s="1014" t="s">
        <v>2442</v>
      </c>
      <c r="D168" s="1015">
        <v>339830</v>
      </c>
    </row>
    <row r="169" spans="1:4" x14ac:dyDescent="0.3">
      <c r="A169" s="1009">
        <f t="shared" si="2"/>
        <v>161</v>
      </c>
      <c r="B169" s="1014" t="s">
        <v>2443</v>
      </c>
      <c r="C169" s="1014" t="s">
        <v>2442</v>
      </c>
      <c r="D169" s="1015">
        <v>339830</v>
      </c>
    </row>
    <row r="170" spans="1:4" x14ac:dyDescent="0.3">
      <c r="A170" s="1009">
        <f t="shared" si="2"/>
        <v>162</v>
      </c>
      <c r="B170" s="1014" t="s">
        <v>2444</v>
      </c>
      <c r="C170" s="1014" t="s">
        <v>2442</v>
      </c>
      <c r="D170" s="1015">
        <v>339830</v>
      </c>
    </row>
    <row r="171" spans="1:4" x14ac:dyDescent="0.3">
      <c r="A171" s="1009">
        <f t="shared" si="2"/>
        <v>163</v>
      </c>
      <c r="B171" s="1014" t="s">
        <v>2445</v>
      </c>
      <c r="C171" s="1014" t="s">
        <v>2442</v>
      </c>
      <c r="D171" s="1015">
        <v>339830</v>
      </c>
    </row>
    <row r="172" spans="1:4" x14ac:dyDescent="0.3">
      <c r="A172" s="1009">
        <f t="shared" si="2"/>
        <v>164</v>
      </c>
      <c r="B172" s="1014" t="s">
        <v>2446</v>
      </c>
      <c r="C172" s="1014" t="s">
        <v>2442</v>
      </c>
      <c r="D172" s="1015">
        <v>339830</v>
      </c>
    </row>
    <row r="173" spans="1:4" x14ac:dyDescent="0.3">
      <c r="A173" s="1009">
        <f t="shared" si="2"/>
        <v>165</v>
      </c>
      <c r="B173" s="1014" t="s">
        <v>2447</v>
      </c>
      <c r="C173" s="1014" t="s">
        <v>2448</v>
      </c>
      <c r="D173" s="1015">
        <v>9909.76</v>
      </c>
    </row>
    <row r="174" spans="1:4" x14ac:dyDescent="0.3">
      <c r="A174" s="1009">
        <f t="shared" si="2"/>
        <v>166</v>
      </c>
      <c r="B174" s="1014" t="s">
        <v>2449</v>
      </c>
      <c r="C174" s="1014" t="s">
        <v>2327</v>
      </c>
      <c r="D174" s="1015">
        <v>10614</v>
      </c>
    </row>
    <row r="175" spans="1:4" x14ac:dyDescent="0.3">
      <c r="A175" s="1009">
        <f t="shared" si="2"/>
        <v>167</v>
      </c>
      <c r="B175" s="1014" t="s">
        <v>2450</v>
      </c>
      <c r="C175" s="1014" t="s">
        <v>2451</v>
      </c>
      <c r="D175" s="1015">
        <v>6316.29</v>
      </c>
    </row>
    <row r="176" spans="1:4" x14ac:dyDescent="0.3">
      <c r="A176" s="1009">
        <f t="shared" si="2"/>
        <v>168</v>
      </c>
      <c r="B176" s="1014" t="s">
        <v>2452</v>
      </c>
      <c r="C176" s="1014" t="s">
        <v>2453</v>
      </c>
      <c r="D176" s="1015">
        <v>10950.4</v>
      </c>
    </row>
    <row r="177" spans="1:4" x14ac:dyDescent="0.3">
      <c r="A177" s="1009">
        <f t="shared" si="2"/>
        <v>169</v>
      </c>
      <c r="B177" s="1014" t="s">
        <v>2454</v>
      </c>
      <c r="C177" s="1014" t="s">
        <v>2455</v>
      </c>
      <c r="D177" s="1015">
        <v>16936</v>
      </c>
    </row>
    <row r="178" spans="1:4" x14ac:dyDescent="0.3">
      <c r="A178" s="1009">
        <f t="shared" si="2"/>
        <v>170</v>
      </c>
      <c r="B178" s="1014" t="s">
        <v>2456</v>
      </c>
      <c r="C178" s="1014" t="s">
        <v>2457</v>
      </c>
      <c r="D178" s="1015">
        <v>12876</v>
      </c>
    </row>
    <row r="179" spans="1:4" x14ac:dyDescent="0.3">
      <c r="A179" s="1009">
        <f t="shared" si="2"/>
        <v>171</v>
      </c>
      <c r="B179" s="1014" t="s">
        <v>2458</v>
      </c>
      <c r="C179" s="1014" t="s">
        <v>2414</v>
      </c>
      <c r="D179" s="1015">
        <v>7830</v>
      </c>
    </row>
    <row r="180" spans="1:4" x14ac:dyDescent="0.3">
      <c r="A180" s="1009">
        <f t="shared" si="2"/>
        <v>172</v>
      </c>
      <c r="B180" s="1014" t="s">
        <v>2459</v>
      </c>
      <c r="C180" s="1014" t="s">
        <v>2414</v>
      </c>
      <c r="D180" s="1015">
        <v>7830</v>
      </c>
    </row>
    <row r="181" spans="1:4" x14ac:dyDescent="0.3">
      <c r="A181" s="1009">
        <f t="shared" si="2"/>
        <v>173</v>
      </c>
      <c r="B181" s="1014" t="s">
        <v>2460</v>
      </c>
      <c r="C181" s="1014" t="s">
        <v>2431</v>
      </c>
      <c r="D181" s="1015">
        <v>6924.48</v>
      </c>
    </row>
    <row r="182" spans="1:4" x14ac:dyDescent="0.3">
      <c r="A182" s="1009">
        <f t="shared" si="2"/>
        <v>174</v>
      </c>
      <c r="B182" s="1014" t="s">
        <v>2461</v>
      </c>
      <c r="C182" s="1014" t="s">
        <v>2462</v>
      </c>
      <c r="D182" s="1015">
        <v>7395.99</v>
      </c>
    </row>
    <row r="183" spans="1:4" x14ac:dyDescent="0.3">
      <c r="A183" s="1009">
        <f t="shared" si="2"/>
        <v>175</v>
      </c>
      <c r="B183" s="1014" t="s">
        <v>2463</v>
      </c>
      <c r="C183" s="1014" t="s">
        <v>2464</v>
      </c>
      <c r="D183" s="1015">
        <v>5684</v>
      </c>
    </row>
    <row r="184" spans="1:4" x14ac:dyDescent="0.3">
      <c r="A184" s="1009">
        <f t="shared" si="2"/>
        <v>176</v>
      </c>
      <c r="B184" s="1014" t="s">
        <v>2465</v>
      </c>
      <c r="C184" s="1014" t="s">
        <v>2464</v>
      </c>
      <c r="D184" s="1015">
        <v>5684</v>
      </c>
    </row>
    <row r="185" spans="1:4" x14ac:dyDescent="0.3">
      <c r="A185" s="1009">
        <f t="shared" si="2"/>
        <v>177</v>
      </c>
      <c r="B185" s="1014" t="s">
        <v>2466</v>
      </c>
      <c r="C185" s="1014" t="s">
        <v>2464</v>
      </c>
      <c r="D185" s="1015">
        <v>5742</v>
      </c>
    </row>
    <row r="186" spans="1:4" x14ac:dyDescent="0.3">
      <c r="A186" s="1009">
        <f t="shared" si="2"/>
        <v>178</v>
      </c>
      <c r="B186" s="1014" t="s">
        <v>2467</v>
      </c>
      <c r="C186" s="1014" t="s">
        <v>2464</v>
      </c>
      <c r="D186" s="1015">
        <v>5742</v>
      </c>
    </row>
    <row r="187" spans="1:4" x14ac:dyDescent="0.3">
      <c r="A187" s="1009">
        <f t="shared" si="2"/>
        <v>179</v>
      </c>
      <c r="B187" s="1014" t="s">
        <v>2468</v>
      </c>
      <c r="C187" s="1014" t="s">
        <v>2469</v>
      </c>
      <c r="D187" s="1015">
        <v>7540</v>
      </c>
    </row>
    <row r="188" spans="1:4" x14ac:dyDescent="0.3">
      <c r="A188" s="1009">
        <f t="shared" si="2"/>
        <v>180</v>
      </c>
      <c r="B188" s="1014" t="s">
        <v>2470</v>
      </c>
      <c r="C188" s="1014" t="s">
        <v>2469</v>
      </c>
      <c r="D188" s="1015">
        <v>7540</v>
      </c>
    </row>
    <row r="189" spans="1:4" x14ac:dyDescent="0.3">
      <c r="A189" s="1009">
        <f t="shared" si="2"/>
        <v>181</v>
      </c>
      <c r="B189" s="1014" t="s">
        <v>2471</v>
      </c>
      <c r="C189" s="1014" t="s">
        <v>2469</v>
      </c>
      <c r="D189" s="1015">
        <v>7540</v>
      </c>
    </row>
    <row r="190" spans="1:4" x14ac:dyDescent="0.3">
      <c r="A190" s="1009">
        <f t="shared" si="2"/>
        <v>182</v>
      </c>
      <c r="B190" s="1014" t="s">
        <v>2472</v>
      </c>
      <c r="C190" s="1014" t="s">
        <v>2469</v>
      </c>
      <c r="D190" s="1015">
        <v>7540</v>
      </c>
    </row>
    <row r="191" spans="1:4" x14ac:dyDescent="0.3">
      <c r="A191" s="1009">
        <f t="shared" si="2"/>
        <v>183</v>
      </c>
      <c r="B191" s="1014" t="s">
        <v>2473</v>
      </c>
      <c r="C191" s="1014" t="s">
        <v>2474</v>
      </c>
      <c r="D191" s="1015">
        <v>7540</v>
      </c>
    </row>
    <row r="192" spans="1:4" x14ac:dyDescent="0.3">
      <c r="A192" s="1009">
        <f t="shared" si="2"/>
        <v>184</v>
      </c>
      <c r="B192" s="1014" t="s">
        <v>2475</v>
      </c>
      <c r="C192" s="1014" t="s">
        <v>2476</v>
      </c>
      <c r="D192" s="1015">
        <v>7888</v>
      </c>
    </row>
    <row r="193" spans="1:4" x14ac:dyDescent="0.3">
      <c r="A193" s="1009">
        <f t="shared" si="2"/>
        <v>185</v>
      </c>
      <c r="B193" s="1014" t="s">
        <v>2477</v>
      </c>
      <c r="C193" s="1014" t="s">
        <v>2476</v>
      </c>
      <c r="D193" s="1015">
        <v>7888</v>
      </c>
    </row>
    <row r="194" spans="1:4" x14ac:dyDescent="0.3">
      <c r="A194" s="1009">
        <f t="shared" si="2"/>
        <v>186</v>
      </c>
      <c r="B194" s="1014" t="s">
        <v>2478</v>
      </c>
      <c r="C194" s="1014" t="s">
        <v>2476</v>
      </c>
      <c r="D194" s="1015">
        <v>7888</v>
      </c>
    </row>
    <row r="195" spans="1:4" x14ac:dyDescent="0.3">
      <c r="A195" s="1009">
        <f t="shared" si="2"/>
        <v>187</v>
      </c>
      <c r="B195" s="1014" t="s">
        <v>2479</v>
      </c>
      <c r="C195" s="1014" t="s">
        <v>2476</v>
      </c>
      <c r="D195" s="1015">
        <v>7888</v>
      </c>
    </row>
    <row r="196" spans="1:4" x14ac:dyDescent="0.3">
      <c r="A196" s="1009">
        <f t="shared" si="2"/>
        <v>188</v>
      </c>
      <c r="B196" s="1014" t="s">
        <v>2480</v>
      </c>
      <c r="C196" s="1014" t="s">
        <v>2476</v>
      </c>
      <c r="D196" s="1015">
        <v>7888</v>
      </c>
    </row>
    <row r="197" spans="1:4" x14ac:dyDescent="0.3">
      <c r="A197" s="1009">
        <f t="shared" si="2"/>
        <v>189</v>
      </c>
      <c r="B197" s="1014" t="s">
        <v>2481</v>
      </c>
      <c r="C197" s="1014" t="s">
        <v>2476</v>
      </c>
      <c r="D197" s="1015">
        <v>7888</v>
      </c>
    </row>
    <row r="198" spans="1:4" x14ac:dyDescent="0.3">
      <c r="A198" s="1009">
        <f t="shared" si="2"/>
        <v>190</v>
      </c>
      <c r="B198" s="1014" t="s">
        <v>2482</v>
      </c>
      <c r="C198" s="1014" t="s">
        <v>2476</v>
      </c>
      <c r="D198" s="1015">
        <v>7888</v>
      </c>
    </row>
    <row r="199" spans="1:4" x14ac:dyDescent="0.3">
      <c r="A199" s="1009">
        <f t="shared" si="2"/>
        <v>191</v>
      </c>
      <c r="B199" s="1014" t="s">
        <v>2483</v>
      </c>
      <c r="C199" s="1014" t="s">
        <v>2476</v>
      </c>
      <c r="D199" s="1015">
        <v>7888</v>
      </c>
    </row>
    <row r="200" spans="1:4" x14ac:dyDescent="0.3">
      <c r="A200" s="1009">
        <f t="shared" si="2"/>
        <v>192</v>
      </c>
      <c r="B200" s="1014" t="s">
        <v>2484</v>
      </c>
      <c r="C200" s="1014" t="s">
        <v>2476</v>
      </c>
      <c r="D200" s="1015">
        <v>7888</v>
      </c>
    </row>
    <row r="201" spans="1:4" x14ac:dyDescent="0.3">
      <c r="A201" s="1009">
        <f t="shared" si="2"/>
        <v>193</v>
      </c>
      <c r="B201" s="1014" t="s">
        <v>2485</v>
      </c>
      <c r="C201" s="1014" t="s">
        <v>2476</v>
      </c>
      <c r="D201" s="1015">
        <v>7888</v>
      </c>
    </row>
    <row r="202" spans="1:4" x14ac:dyDescent="0.3">
      <c r="A202" s="1009">
        <f t="shared" si="2"/>
        <v>194</v>
      </c>
      <c r="B202" s="1014" t="s">
        <v>2486</v>
      </c>
      <c r="C202" s="1014" t="s">
        <v>2476</v>
      </c>
      <c r="D202" s="1015">
        <v>7888</v>
      </c>
    </row>
    <row r="203" spans="1:4" x14ac:dyDescent="0.3">
      <c r="A203" s="1009">
        <f t="shared" ref="A203:A263" si="3">+A202+1</f>
        <v>195</v>
      </c>
      <c r="B203" s="1014" t="s">
        <v>2487</v>
      </c>
      <c r="C203" s="1014" t="s">
        <v>2488</v>
      </c>
      <c r="D203" s="1015">
        <v>10026.6</v>
      </c>
    </row>
    <row r="204" spans="1:4" x14ac:dyDescent="0.3">
      <c r="A204" s="1009">
        <f t="shared" si="3"/>
        <v>196</v>
      </c>
      <c r="B204" s="1014" t="s">
        <v>2489</v>
      </c>
      <c r="C204" s="1014" t="s">
        <v>2327</v>
      </c>
      <c r="D204" s="1015">
        <v>9860</v>
      </c>
    </row>
    <row r="205" spans="1:4" x14ac:dyDescent="0.3">
      <c r="A205" s="1009">
        <f t="shared" si="3"/>
        <v>197</v>
      </c>
      <c r="B205" s="1014" t="s">
        <v>2490</v>
      </c>
      <c r="C205" s="1014" t="s">
        <v>2491</v>
      </c>
      <c r="D205" s="1015">
        <v>5950.8</v>
      </c>
    </row>
    <row r="206" spans="1:4" x14ac:dyDescent="0.3">
      <c r="A206" s="1009">
        <f t="shared" si="3"/>
        <v>198</v>
      </c>
      <c r="B206" s="1014" t="s">
        <v>2492</v>
      </c>
      <c r="C206" s="1014" t="s">
        <v>2493</v>
      </c>
      <c r="D206" s="1015">
        <v>7540.8</v>
      </c>
    </row>
    <row r="207" spans="1:4" x14ac:dyDescent="0.3">
      <c r="A207" s="1009">
        <f t="shared" si="3"/>
        <v>199</v>
      </c>
      <c r="B207" s="1014" t="s">
        <v>2494</v>
      </c>
      <c r="C207" s="1014" t="s">
        <v>2495</v>
      </c>
      <c r="D207" s="1015">
        <v>8688.67</v>
      </c>
    </row>
    <row r="208" spans="1:4" x14ac:dyDescent="0.3">
      <c r="A208" s="1009">
        <f t="shared" si="3"/>
        <v>200</v>
      </c>
      <c r="B208" s="1014" t="s">
        <v>2496</v>
      </c>
      <c r="C208" s="1014" t="s">
        <v>2495</v>
      </c>
      <c r="D208" s="1015">
        <v>8688.67</v>
      </c>
    </row>
    <row r="209" spans="1:4" x14ac:dyDescent="0.3">
      <c r="A209" s="1009">
        <f t="shared" si="3"/>
        <v>201</v>
      </c>
      <c r="B209" s="1014" t="s">
        <v>2497</v>
      </c>
      <c r="C209" s="1014" t="s">
        <v>2495</v>
      </c>
      <c r="D209" s="1015">
        <v>8688.67</v>
      </c>
    </row>
    <row r="210" spans="1:4" x14ac:dyDescent="0.3">
      <c r="A210" s="1009">
        <f t="shared" si="3"/>
        <v>202</v>
      </c>
      <c r="B210" s="1014" t="s">
        <v>2498</v>
      </c>
      <c r="C210" s="1014" t="s">
        <v>2462</v>
      </c>
      <c r="D210" s="1015">
        <v>9091.36</v>
      </c>
    </row>
    <row r="211" spans="1:4" x14ac:dyDescent="0.3">
      <c r="A211" s="1009">
        <f t="shared" si="3"/>
        <v>203</v>
      </c>
      <c r="B211" s="1014" t="s">
        <v>2499</v>
      </c>
      <c r="C211" s="1014" t="s">
        <v>2462</v>
      </c>
      <c r="D211" s="1015">
        <v>8631.4599999999991</v>
      </c>
    </row>
    <row r="212" spans="1:4" x14ac:dyDescent="0.3">
      <c r="A212" s="1009">
        <f t="shared" si="3"/>
        <v>204</v>
      </c>
      <c r="B212" s="1014" t="s">
        <v>2500</v>
      </c>
      <c r="C212" s="1014" t="s">
        <v>2501</v>
      </c>
      <c r="D212" s="1015">
        <v>9974.84</v>
      </c>
    </row>
    <row r="213" spans="1:4" x14ac:dyDescent="0.3">
      <c r="A213" s="1009">
        <f t="shared" si="3"/>
        <v>205</v>
      </c>
      <c r="B213" s="1014" t="s">
        <v>2502</v>
      </c>
      <c r="C213" s="1014" t="s">
        <v>2503</v>
      </c>
      <c r="D213" s="1015">
        <v>22423.55</v>
      </c>
    </row>
    <row r="214" spans="1:4" x14ac:dyDescent="0.3">
      <c r="A214" s="1009">
        <f t="shared" si="3"/>
        <v>206</v>
      </c>
      <c r="B214" s="1014" t="s">
        <v>2504</v>
      </c>
      <c r="C214" s="1014" t="s">
        <v>2327</v>
      </c>
      <c r="D214" s="1015">
        <v>10904</v>
      </c>
    </row>
    <row r="215" spans="1:4" x14ac:dyDescent="0.3">
      <c r="A215" s="1009">
        <f t="shared" si="3"/>
        <v>207</v>
      </c>
      <c r="B215" s="1014" t="s">
        <v>2505</v>
      </c>
      <c r="C215" s="1014" t="s">
        <v>2414</v>
      </c>
      <c r="D215" s="1015">
        <v>8700</v>
      </c>
    </row>
    <row r="216" spans="1:4" x14ac:dyDescent="0.3">
      <c r="A216" s="1009">
        <f t="shared" si="3"/>
        <v>208</v>
      </c>
      <c r="B216" s="1014" t="s">
        <v>2506</v>
      </c>
      <c r="C216" s="1014" t="s">
        <v>2414</v>
      </c>
      <c r="D216" s="1015">
        <v>8700</v>
      </c>
    </row>
    <row r="217" spans="1:4" x14ac:dyDescent="0.3">
      <c r="A217" s="1009">
        <f t="shared" si="3"/>
        <v>209</v>
      </c>
      <c r="B217" s="1014" t="s">
        <v>2507</v>
      </c>
      <c r="C217" s="1014" t="s">
        <v>2327</v>
      </c>
      <c r="D217" s="1015">
        <v>10904</v>
      </c>
    </row>
    <row r="218" spans="1:4" x14ac:dyDescent="0.3">
      <c r="A218" s="1009">
        <f t="shared" si="3"/>
        <v>210</v>
      </c>
      <c r="B218" s="1014" t="s">
        <v>2508</v>
      </c>
      <c r="C218" s="1014" t="s">
        <v>2414</v>
      </c>
      <c r="D218" s="1015">
        <v>8700</v>
      </c>
    </row>
    <row r="219" spans="1:4" x14ac:dyDescent="0.3">
      <c r="A219" s="1009">
        <f t="shared" si="3"/>
        <v>211</v>
      </c>
      <c r="B219" s="1014" t="s">
        <v>2509</v>
      </c>
      <c r="C219" s="1014" t="s">
        <v>2510</v>
      </c>
      <c r="D219" s="1015">
        <v>16599.599999999999</v>
      </c>
    </row>
    <row r="220" spans="1:4" x14ac:dyDescent="0.3">
      <c r="A220" s="1009">
        <f t="shared" si="3"/>
        <v>212</v>
      </c>
      <c r="B220" s="1014" t="s">
        <v>2511</v>
      </c>
      <c r="C220" s="1014" t="s">
        <v>2510</v>
      </c>
      <c r="D220" s="1015">
        <v>16599.599999999999</v>
      </c>
    </row>
    <row r="221" spans="1:4" x14ac:dyDescent="0.3">
      <c r="A221" s="1009">
        <f t="shared" si="3"/>
        <v>213</v>
      </c>
      <c r="B221" s="1014" t="s">
        <v>2512</v>
      </c>
      <c r="C221" s="1014" t="s">
        <v>2510</v>
      </c>
      <c r="D221" s="1015">
        <v>16599.599999999999</v>
      </c>
    </row>
    <row r="222" spans="1:4" x14ac:dyDescent="0.3">
      <c r="A222" s="1009">
        <f t="shared" si="3"/>
        <v>214</v>
      </c>
      <c r="B222" s="1014" t="s">
        <v>2513</v>
      </c>
      <c r="C222" s="1014" t="s">
        <v>2510</v>
      </c>
      <c r="D222" s="1015">
        <v>16599.599999999999</v>
      </c>
    </row>
    <row r="223" spans="1:4" x14ac:dyDescent="0.3">
      <c r="A223" s="1009">
        <f t="shared" si="3"/>
        <v>215</v>
      </c>
      <c r="B223" s="1014" t="s">
        <v>2514</v>
      </c>
      <c r="C223" s="1014" t="s">
        <v>2510</v>
      </c>
      <c r="D223" s="1015">
        <v>16599.599999999999</v>
      </c>
    </row>
    <row r="224" spans="1:4" x14ac:dyDescent="0.3">
      <c r="A224" s="1009">
        <f t="shared" si="3"/>
        <v>216</v>
      </c>
      <c r="B224" s="1014" t="s">
        <v>2515</v>
      </c>
      <c r="C224" s="1014" t="s">
        <v>2510</v>
      </c>
      <c r="D224" s="1015">
        <v>16599.599999999999</v>
      </c>
    </row>
    <row r="225" spans="1:4" x14ac:dyDescent="0.3">
      <c r="A225" s="1009">
        <f t="shared" si="3"/>
        <v>217</v>
      </c>
      <c r="B225" s="1014" t="s">
        <v>2516</v>
      </c>
      <c r="C225" s="1014" t="s">
        <v>2517</v>
      </c>
      <c r="D225" s="1015">
        <v>12180</v>
      </c>
    </row>
    <row r="226" spans="1:4" x14ac:dyDescent="0.3">
      <c r="A226" s="1009">
        <f t="shared" si="3"/>
        <v>218</v>
      </c>
      <c r="B226" s="1014" t="s">
        <v>2518</v>
      </c>
      <c r="C226" s="1014" t="s">
        <v>2517</v>
      </c>
      <c r="D226" s="1015">
        <v>12180</v>
      </c>
    </row>
    <row r="227" spans="1:4" x14ac:dyDescent="0.3">
      <c r="A227" s="1009">
        <f t="shared" si="3"/>
        <v>219</v>
      </c>
      <c r="B227" s="1014" t="s">
        <v>2519</v>
      </c>
      <c r="C227" s="1014" t="s">
        <v>2517</v>
      </c>
      <c r="D227" s="1015">
        <v>12180</v>
      </c>
    </row>
    <row r="228" spans="1:4" x14ac:dyDescent="0.3">
      <c r="A228" s="1009">
        <f t="shared" si="3"/>
        <v>220</v>
      </c>
      <c r="B228" s="1014" t="s">
        <v>2520</v>
      </c>
      <c r="C228" s="1014" t="s">
        <v>2517</v>
      </c>
      <c r="D228" s="1015">
        <v>12180</v>
      </c>
    </row>
    <row r="229" spans="1:4" x14ac:dyDescent="0.3">
      <c r="A229" s="1009">
        <f t="shared" si="3"/>
        <v>221</v>
      </c>
      <c r="B229" s="1014" t="s">
        <v>2521</v>
      </c>
      <c r="C229" s="1014" t="s">
        <v>2517</v>
      </c>
      <c r="D229" s="1015">
        <v>12180</v>
      </c>
    </row>
    <row r="230" spans="1:4" x14ac:dyDescent="0.3">
      <c r="A230" s="1009">
        <f t="shared" si="3"/>
        <v>222</v>
      </c>
      <c r="B230" s="1014" t="s">
        <v>2522</v>
      </c>
      <c r="C230" s="1014" t="s">
        <v>2517</v>
      </c>
      <c r="D230" s="1015">
        <v>12180</v>
      </c>
    </row>
    <row r="231" spans="1:4" x14ac:dyDescent="0.3">
      <c r="A231" s="1009">
        <f t="shared" si="3"/>
        <v>223</v>
      </c>
      <c r="B231" s="1014" t="s">
        <v>2523</v>
      </c>
      <c r="C231" s="1014" t="s">
        <v>2517</v>
      </c>
      <c r="D231" s="1015">
        <v>12180</v>
      </c>
    </row>
    <row r="232" spans="1:4" x14ac:dyDescent="0.3">
      <c r="A232" s="1009">
        <f t="shared" si="3"/>
        <v>224</v>
      </c>
      <c r="B232" s="1014" t="s">
        <v>2524</v>
      </c>
      <c r="C232" s="1014" t="s">
        <v>2517</v>
      </c>
      <c r="D232" s="1015">
        <v>12180</v>
      </c>
    </row>
    <row r="233" spans="1:4" x14ac:dyDescent="0.3">
      <c r="A233" s="1009">
        <f t="shared" si="3"/>
        <v>225</v>
      </c>
      <c r="B233" s="1014" t="s">
        <v>2525</v>
      </c>
      <c r="C233" s="1014" t="s">
        <v>2517</v>
      </c>
      <c r="D233" s="1015">
        <v>12180</v>
      </c>
    </row>
    <row r="234" spans="1:4" x14ac:dyDescent="0.3">
      <c r="A234" s="1009">
        <f t="shared" si="3"/>
        <v>226</v>
      </c>
      <c r="B234" s="1014" t="s">
        <v>2526</v>
      </c>
      <c r="C234" s="1014" t="s">
        <v>2517</v>
      </c>
      <c r="D234" s="1015">
        <v>12180</v>
      </c>
    </row>
    <row r="235" spans="1:4" x14ac:dyDescent="0.3">
      <c r="A235" s="1009">
        <f t="shared" si="3"/>
        <v>227</v>
      </c>
      <c r="B235" s="1014" t="s">
        <v>2527</v>
      </c>
      <c r="C235" s="1014" t="s">
        <v>2517</v>
      </c>
      <c r="D235" s="1015">
        <v>12180</v>
      </c>
    </row>
    <row r="236" spans="1:4" x14ac:dyDescent="0.3">
      <c r="A236" s="1009">
        <f t="shared" si="3"/>
        <v>228</v>
      </c>
      <c r="B236" s="1014" t="s">
        <v>2528</v>
      </c>
      <c r="C236" s="1014" t="s">
        <v>2517</v>
      </c>
      <c r="D236" s="1015">
        <v>12180</v>
      </c>
    </row>
    <row r="237" spans="1:4" x14ac:dyDescent="0.3">
      <c r="A237" s="1009">
        <f t="shared" si="3"/>
        <v>229</v>
      </c>
      <c r="B237" s="1014" t="s">
        <v>2529</v>
      </c>
      <c r="C237" s="1014" t="s">
        <v>2517</v>
      </c>
      <c r="D237" s="1015">
        <v>12180</v>
      </c>
    </row>
    <row r="238" spans="1:4" x14ac:dyDescent="0.3">
      <c r="A238" s="1009">
        <f t="shared" si="3"/>
        <v>230</v>
      </c>
      <c r="B238" s="1014" t="s">
        <v>2530</v>
      </c>
      <c r="C238" s="1014" t="s">
        <v>2517</v>
      </c>
      <c r="D238" s="1015">
        <v>12180</v>
      </c>
    </row>
    <row r="239" spans="1:4" x14ac:dyDescent="0.3">
      <c r="A239" s="1009">
        <f t="shared" si="3"/>
        <v>231</v>
      </c>
      <c r="B239" s="1014" t="s">
        <v>2531</v>
      </c>
      <c r="C239" s="1014" t="s">
        <v>2517</v>
      </c>
      <c r="D239" s="1015">
        <v>12180</v>
      </c>
    </row>
    <row r="240" spans="1:4" x14ac:dyDescent="0.3">
      <c r="A240" s="1009">
        <f t="shared" si="3"/>
        <v>232</v>
      </c>
      <c r="B240" s="1014" t="s">
        <v>2532</v>
      </c>
      <c r="C240" s="1014" t="s">
        <v>2533</v>
      </c>
      <c r="D240" s="1015">
        <v>83158.080000000002</v>
      </c>
    </row>
    <row r="241" spans="1:4" x14ac:dyDescent="0.3">
      <c r="A241" s="1009">
        <f t="shared" si="3"/>
        <v>233</v>
      </c>
      <c r="B241" s="1014" t="s">
        <v>2534</v>
      </c>
      <c r="C241" s="1014" t="s">
        <v>2535</v>
      </c>
      <c r="D241" s="1015">
        <v>148364</v>
      </c>
    </row>
    <row r="242" spans="1:4" x14ac:dyDescent="0.3">
      <c r="A242" s="1009">
        <f t="shared" si="3"/>
        <v>234</v>
      </c>
      <c r="B242" s="1014" t="s">
        <v>2536</v>
      </c>
      <c r="C242" s="1014" t="s">
        <v>2537</v>
      </c>
      <c r="D242" s="1015">
        <v>5788.4</v>
      </c>
    </row>
    <row r="243" spans="1:4" x14ac:dyDescent="0.3">
      <c r="A243" s="1009">
        <f t="shared" si="3"/>
        <v>235</v>
      </c>
      <c r="B243" s="1014" t="s">
        <v>2538</v>
      </c>
      <c r="C243" s="1014" t="s">
        <v>2537</v>
      </c>
      <c r="D243" s="1015">
        <v>5788.4</v>
      </c>
    </row>
    <row r="244" spans="1:4" x14ac:dyDescent="0.3">
      <c r="A244" s="1009">
        <f t="shared" si="3"/>
        <v>236</v>
      </c>
      <c r="B244" s="1014" t="s">
        <v>2539</v>
      </c>
      <c r="C244" s="1014" t="s">
        <v>2537</v>
      </c>
      <c r="D244" s="1015">
        <v>5788.4</v>
      </c>
    </row>
    <row r="245" spans="1:4" x14ac:dyDescent="0.3">
      <c r="A245" s="1009">
        <f t="shared" si="3"/>
        <v>237</v>
      </c>
      <c r="B245" s="1014" t="s">
        <v>2540</v>
      </c>
      <c r="C245" s="1014" t="s">
        <v>2537</v>
      </c>
      <c r="D245" s="1015">
        <v>5788.4</v>
      </c>
    </row>
    <row r="246" spans="1:4" x14ac:dyDescent="0.3">
      <c r="A246" s="1009">
        <f t="shared" si="3"/>
        <v>238</v>
      </c>
      <c r="B246" s="1014" t="s">
        <v>2541</v>
      </c>
      <c r="C246" s="1014" t="s">
        <v>2542</v>
      </c>
      <c r="D246" s="1015">
        <v>69095.399999999994</v>
      </c>
    </row>
    <row r="247" spans="1:4" x14ac:dyDescent="0.3">
      <c r="A247" s="1009">
        <f t="shared" si="3"/>
        <v>239</v>
      </c>
      <c r="B247" s="1014" t="s">
        <v>2543</v>
      </c>
      <c r="C247" s="1014" t="s">
        <v>2542</v>
      </c>
      <c r="D247" s="1015">
        <v>69095.399999999994</v>
      </c>
    </row>
    <row r="248" spans="1:4" x14ac:dyDescent="0.3">
      <c r="A248" s="1009">
        <f t="shared" si="3"/>
        <v>240</v>
      </c>
      <c r="B248" s="1014" t="s">
        <v>2544</v>
      </c>
      <c r="C248" s="1014" t="s">
        <v>2545</v>
      </c>
      <c r="D248" s="1015">
        <v>348600</v>
      </c>
    </row>
    <row r="249" spans="1:4" x14ac:dyDescent="0.3">
      <c r="A249" s="1009">
        <f t="shared" si="3"/>
        <v>241</v>
      </c>
      <c r="B249" s="1014" t="s">
        <v>2546</v>
      </c>
      <c r="C249" s="1014" t="s">
        <v>2545</v>
      </c>
      <c r="D249" s="1015">
        <v>348600</v>
      </c>
    </row>
    <row r="250" spans="1:4" x14ac:dyDescent="0.3">
      <c r="A250" s="1009">
        <f t="shared" si="3"/>
        <v>242</v>
      </c>
      <c r="B250" s="1014" t="s">
        <v>2547</v>
      </c>
      <c r="C250" s="1014" t="s">
        <v>2203</v>
      </c>
      <c r="D250" s="1015">
        <v>11426</v>
      </c>
    </row>
    <row r="251" spans="1:4" x14ac:dyDescent="0.3">
      <c r="A251" s="1009">
        <f t="shared" si="3"/>
        <v>243</v>
      </c>
      <c r="B251" s="1014" t="s">
        <v>2548</v>
      </c>
      <c r="C251" s="1014" t="s">
        <v>2203</v>
      </c>
      <c r="D251" s="1015">
        <v>11426</v>
      </c>
    </row>
    <row r="252" spans="1:4" x14ac:dyDescent="0.3">
      <c r="A252" s="1009">
        <f t="shared" si="3"/>
        <v>244</v>
      </c>
      <c r="B252" s="1014" t="s">
        <v>2549</v>
      </c>
      <c r="C252" s="1014" t="s">
        <v>2203</v>
      </c>
      <c r="D252" s="1015">
        <v>11426</v>
      </c>
    </row>
    <row r="253" spans="1:4" x14ac:dyDescent="0.3">
      <c r="A253" s="1009">
        <f t="shared" si="3"/>
        <v>245</v>
      </c>
      <c r="B253" s="1014" t="s">
        <v>2550</v>
      </c>
      <c r="C253" s="1014" t="s">
        <v>2203</v>
      </c>
      <c r="D253" s="1015">
        <v>11426</v>
      </c>
    </row>
    <row r="254" spans="1:4" x14ac:dyDescent="0.3">
      <c r="A254" s="1009">
        <f t="shared" si="3"/>
        <v>246</v>
      </c>
      <c r="B254" s="1014" t="s">
        <v>2551</v>
      </c>
      <c r="C254" s="1014" t="s">
        <v>2203</v>
      </c>
      <c r="D254" s="1015">
        <v>11426</v>
      </c>
    </row>
    <row r="255" spans="1:4" x14ac:dyDescent="0.3">
      <c r="A255" s="1009">
        <f t="shared" si="3"/>
        <v>247</v>
      </c>
      <c r="B255" s="1014" t="s">
        <v>2552</v>
      </c>
      <c r="C255" s="1014" t="s">
        <v>2203</v>
      </c>
      <c r="D255" s="1015">
        <v>11426</v>
      </c>
    </row>
    <row r="256" spans="1:4" x14ac:dyDescent="0.3">
      <c r="A256" s="1009">
        <f t="shared" si="3"/>
        <v>248</v>
      </c>
      <c r="B256" s="1014" t="s">
        <v>2553</v>
      </c>
      <c r="C256" s="1014" t="s">
        <v>2203</v>
      </c>
      <c r="D256" s="1015">
        <v>11426</v>
      </c>
    </row>
    <row r="257" spans="1:4" x14ac:dyDescent="0.3">
      <c r="A257" s="1009">
        <f t="shared" si="3"/>
        <v>249</v>
      </c>
      <c r="B257" s="1014" t="s">
        <v>2554</v>
      </c>
      <c r="C257" s="1014" t="s">
        <v>2203</v>
      </c>
      <c r="D257" s="1015">
        <v>11426</v>
      </c>
    </row>
    <row r="258" spans="1:4" x14ac:dyDescent="0.3">
      <c r="A258" s="1009">
        <f t="shared" si="3"/>
        <v>250</v>
      </c>
      <c r="B258" s="1014" t="s">
        <v>2555</v>
      </c>
      <c r="C258" s="1014" t="s">
        <v>2213</v>
      </c>
      <c r="D258" s="1015">
        <v>10273.49</v>
      </c>
    </row>
    <row r="259" spans="1:4" x14ac:dyDescent="0.3">
      <c r="A259" s="1009">
        <f t="shared" si="3"/>
        <v>251</v>
      </c>
      <c r="B259" s="1014" t="s">
        <v>2556</v>
      </c>
      <c r="C259" s="1014" t="s">
        <v>2213</v>
      </c>
      <c r="D259" s="1015">
        <v>7157.2</v>
      </c>
    </row>
    <row r="260" spans="1:4" x14ac:dyDescent="0.3">
      <c r="A260" s="1009">
        <f t="shared" si="3"/>
        <v>252</v>
      </c>
      <c r="B260" s="1014"/>
      <c r="C260" s="1014" t="s">
        <v>2557</v>
      </c>
      <c r="D260" s="1015">
        <v>13618.4</v>
      </c>
    </row>
    <row r="261" spans="1:4" x14ac:dyDescent="0.3">
      <c r="A261" s="1009">
        <f t="shared" si="3"/>
        <v>253</v>
      </c>
      <c r="B261" s="1014"/>
      <c r="C261" s="1014" t="s">
        <v>2558</v>
      </c>
      <c r="D261" s="1014">
        <v>62640</v>
      </c>
    </row>
    <row r="262" spans="1:4" x14ac:dyDescent="0.3">
      <c r="A262" s="1009">
        <f t="shared" si="3"/>
        <v>254</v>
      </c>
      <c r="B262" s="1014"/>
      <c r="C262" s="1014" t="s">
        <v>2559</v>
      </c>
      <c r="D262" s="1014">
        <v>22191.66</v>
      </c>
    </row>
    <row r="263" spans="1:4" x14ac:dyDescent="0.3">
      <c r="A263" s="1009">
        <f t="shared" si="3"/>
        <v>255</v>
      </c>
      <c r="B263" s="1014"/>
      <c r="C263" s="1014" t="s">
        <v>2560</v>
      </c>
      <c r="D263" s="1014">
        <v>7153.34</v>
      </c>
    </row>
    <row r="265" spans="1:4" x14ac:dyDescent="0.3">
      <c r="C265" s="3" t="s">
        <v>244</v>
      </c>
      <c r="D265" s="995">
        <f>SUM(D9:D263)</f>
        <v>7188295.9900000012</v>
      </c>
    </row>
  </sheetData>
  <mergeCells count="7"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6699"/>
  </sheetPr>
  <dimension ref="A1:C523"/>
  <sheetViews>
    <sheetView view="pageBreakPreview" topLeftCell="A80" zoomScale="106" zoomScaleNormal="100" zoomScaleSheetLayoutView="106" workbookViewId="0">
      <selection activeCell="C175" sqref="C175"/>
    </sheetView>
  </sheetViews>
  <sheetFormatPr baseColWidth="10" defaultRowHeight="15" x14ac:dyDescent="0.25"/>
  <cols>
    <col min="1" max="1" width="29" customWidth="1"/>
    <col min="2" max="2" width="38.5703125" customWidth="1"/>
    <col min="3" max="3" width="46.140625" style="1017" customWidth="1"/>
    <col min="4" max="4" width="11.42578125" customWidth="1"/>
  </cols>
  <sheetData>
    <row r="1" spans="1:3" ht="15.75" x14ac:dyDescent="0.25">
      <c r="A1" s="1372" t="str">
        <f>'ETCA-I-01'!A1</f>
        <v xml:space="preserve">Nombre de la Entidad </v>
      </c>
      <c r="B1" s="1372">
        <f>'ETCA-I-01'!A1:G1</f>
        <v>0</v>
      </c>
      <c r="C1" s="1372"/>
    </row>
    <row r="2" spans="1:3" ht="15.75" x14ac:dyDescent="0.25">
      <c r="A2" s="1372" t="s">
        <v>1128</v>
      </c>
      <c r="B2" s="1372"/>
      <c r="C2" s="1372"/>
    </row>
    <row r="3" spans="1:3" ht="15.75" x14ac:dyDescent="0.25">
      <c r="A3" s="1372" t="str">
        <f>'ETCA-I-01'!A3</f>
        <v>Al 31 de Diciembre de 2020</v>
      </c>
      <c r="B3" s="1372"/>
      <c r="C3" s="1372"/>
    </row>
    <row r="4" spans="1:3" ht="15.75" thickBot="1" x14ac:dyDescent="0.3"/>
    <row r="5" spans="1:3" x14ac:dyDescent="0.25">
      <c r="A5" s="1383" t="s">
        <v>896</v>
      </c>
      <c r="B5" s="1383" t="s">
        <v>246</v>
      </c>
      <c r="C5" s="1018" t="s">
        <v>1129</v>
      </c>
    </row>
    <row r="6" spans="1:3" ht="24" x14ac:dyDescent="0.25">
      <c r="A6" s="1384"/>
      <c r="B6" s="1384"/>
      <c r="C6" s="1019" t="s">
        <v>1130</v>
      </c>
    </row>
    <row r="7" spans="1:3" x14ac:dyDescent="0.25">
      <c r="A7" s="955">
        <v>1</v>
      </c>
      <c r="B7" s="955" t="s">
        <v>1131</v>
      </c>
      <c r="C7" s="1016"/>
    </row>
    <row r="8" spans="1:3" x14ac:dyDescent="0.25">
      <c r="A8" s="955"/>
      <c r="B8" s="955"/>
      <c r="C8" s="1016"/>
    </row>
    <row r="9" spans="1:3" x14ac:dyDescent="0.25">
      <c r="A9" s="955">
        <v>1.1000000000000001</v>
      </c>
      <c r="B9" s="955" t="s">
        <v>1132</v>
      </c>
      <c r="C9" s="1016">
        <v>271809524.01999998</v>
      </c>
    </row>
    <row r="10" spans="1:3" x14ac:dyDescent="0.25">
      <c r="A10" s="955"/>
      <c r="B10" s="955"/>
      <c r="C10" s="1016"/>
    </row>
    <row r="11" spans="1:3" x14ac:dyDescent="0.25">
      <c r="A11" s="955" t="s">
        <v>1133</v>
      </c>
      <c r="B11" s="955" t="s">
        <v>198</v>
      </c>
      <c r="C11" s="1016"/>
    </row>
    <row r="12" spans="1:3" ht="24" x14ac:dyDescent="0.25">
      <c r="A12" s="955" t="s">
        <v>1134</v>
      </c>
      <c r="B12" s="955" t="s">
        <v>1135</v>
      </c>
      <c r="C12" s="1020"/>
    </row>
    <row r="13" spans="1:3" x14ac:dyDescent="0.25">
      <c r="A13" s="956"/>
      <c r="B13" s="957"/>
      <c r="C13" s="1016"/>
    </row>
    <row r="14" spans="1:3" x14ac:dyDescent="0.25">
      <c r="A14" s="956" t="s">
        <v>1136</v>
      </c>
      <c r="B14" s="957" t="s">
        <v>1137</v>
      </c>
      <c r="C14" s="1016"/>
    </row>
    <row r="15" spans="1:3" x14ac:dyDescent="0.25">
      <c r="A15" s="956" t="s">
        <v>1138</v>
      </c>
      <c r="B15" s="956" t="s">
        <v>1139</v>
      </c>
      <c r="C15" s="1016"/>
    </row>
    <row r="16" spans="1:3" x14ac:dyDescent="0.25">
      <c r="A16" s="955"/>
      <c r="B16" s="955"/>
      <c r="C16" s="1020"/>
    </row>
    <row r="17" spans="1:3" ht="24" x14ac:dyDescent="0.25">
      <c r="A17" s="956" t="s">
        <v>1140</v>
      </c>
      <c r="B17" s="957" t="s">
        <v>1141</v>
      </c>
      <c r="C17" s="1016"/>
    </row>
    <row r="18" spans="1:3" x14ac:dyDescent="0.25">
      <c r="A18" s="956" t="s">
        <v>1142</v>
      </c>
      <c r="B18" s="956" t="s">
        <v>1139</v>
      </c>
      <c r="C18" s="1016"/>
    </row>
    <row r="19" spans="1:3" x14ac:dyDescent="0.25">
      <c r="A19" s="955"/>
      <c r="B19" s="955"/>
      <c r="C19" s="1020"/>
    </row>
    <row r="20" spans="1:3" x14ac:dyDescent="0.25">
      <c r="A20" s="956" t="s">
        <v>1143</v>
      </c>
      <c r="B20" s="957" t="s">
        <v>1144</v>
      </c>
      <c r="C20" s="1016"/>
    </row>
    <row r="21" spans="1:3" x14ac:dyDescent="0.25">
      <c r="A21" s="955"/>
      <c r="B21" s="955"/>
      <c r="C21" s="1020"/>
    </row>
    <row r="22" spans="1:3" ht="24" x14ac:dyDescent="0.25">
      <c r="A22" s="955" t="s">
        <v>1145</v>
      </c>
      <c r="B22" s="955" t="s">
        <v>1146</v>
      </c>
      <c r="C22" s="1020"/>
    </row>
    <row r="23" spans="1:3" x14ac:dyDescent="0.25">
      <c r="A23" s="956" t="s">
        <v>1147</v>
      </c>
      <c r="B23" s="956" t="s">
        <v>1148</v>
      </c>
      <c r="C23" s="1016"/>
    </row>
    <row r="24" spans="1:3" x14ac:dyDescent="0.25">
      <c r="A24" s="956"/>
      <c r="B24" s="956"/>
      <c r="C24" s="1016"/>
    </row>
    <row r="25" spans="1:3" x14ac:dyDescent="0.25">
      <c r="A25" s="955" t="s">
        <v>1149</v>
      </c>
      <c r="B25" s="955" t="s">
        <v>1150</v>
      </c>
      <c r="C25" s="1016"/>
    </row>
    <row r="26" spans="1:3" x14ac:dyDescent="0.25">
      <c r="A26" s="956"/>
      <c r="B26" s="956"/>
      <c r="C26" s="1016"/>
    </row>
    <row r="27" spans="1:3" x14ac:dyDescent="0.25">
      <c r="A27" s="955" t="s">
        <v>1151</v>
      </c>
      <c r="B27" s="955" t="s">
        <v>1152</v>
      </c>
      <c r="C27" s="1020"/>
    </row>
    <row r="28" spans="1:3" ht="24" x14ac:dyDescent="0.25">
      <c r="A28" s="956" t="s">
        <v>1153</v>
      </c>
      <c r="B28" s="956" t="s">
        <v>1154</v>
      </c>
      <c r="C28" s="1021"/>
    </row>
    <row r="29" spans="1:3" x14ac:dyDescent="0.25">
      <c r="A29" s="956" t="s">
        <v>1155</v>
      </c>
      <c r="B29" s="956" t="s">
        <v>1156</v>
      </c>
      <c r="C29" s="1016"/>
    </row>
    <row r="30" spans="1:3" ht="24" x14ac:dyDescent="0.25">
      <c r="A30" s="956" t="s">
        <v>1157</v>
      </c>
      <c r="B30" s="956" t="s">
        <v>1158</v>
      </c>
      <c r="C30" s="1016"/>
    </row>
    <row r="31" spans="1:3" x14ac:dyDescent="0.25">
      <c r="A31" s="956" t="s">
        <v>1159</v>
      </c>
      <c r="B31" s="956" t="s">
        <v>1160</v>
      </c>
      <c r="C31" s="1016"/>
    </row>
    <row r="32" spans="1:3" x14ac:dyDescent="0.25">
      <c r="A32" s="955"/>
      <c r="B32" s="955"/>
      <c r="C32" s="1020"/>
    </row>
    <row r="33" spans="1:3" ht="36" x14ac:dyDescent="0.25">
      <c r="A33" s="955" t="s">
        <v>1161</v>
      </c>
      <c r="B33" s="955" t="s">
        <v>1162</v>
      </c>
      <c r="C33" s="1020"/>
    </row>
    <row r="34" spans="1:3" x14ac:dyDescent="0.25">
      <c r="A34" s="956" t="s">
        <v>1163</v>
      </c>
      <c r="B34" s="956" t="s">
        <v>1164</v>
      </c>
      <c r="C34" s="1016"/>
    </row>
    <row r="35" spans="1:3" x14ac:dyDescent="0.25">
      <c r="A35" s="956" t="s">
        <v>1165</v>
      </c>
      <c r="B35" s="956" t="s">
        <v>1166</v>
      </c>
      <c r="C35" s="1016"/>
    </row>
    <row r="36" spans="1:3" x14ac:dyDescent="0.25">
      <c r="A36" s="955"/>
      <c r="B36" s="955"/>
      <c r="C36" s="1020"/>
    </row>
    <row r="37" spans="1:3" x14ac:dyDescent="0.25">
      <c r="A37" s="955" t="s">
        <v>1167</v>
      </c>
      <c r="B37" s="955" t="s">
        <v>1168</v>
      </c>
      <c r="C37" s="1016"/>
    </row>
    <row r="38" spans="1:3" x14ac:dyDescent="0.25">
      <c r="A38" s="956"/>
      <c r="B38" s="956"/>
      <c r="C38" s="1016"/>
    </row>
    <row r="39" spans="1:3" x14ac:dyDescent="0.25">
      <c r="A39" s="955" t="s">
        <v>1169</v>
      </c>
      <c r="B39" s="955" t="s">
        <v>1170</v>
      </c>
      <c r="C39" s="1016"/>
    </row>
    <row r="40" spans="1:3" x14ac:dyDescent="0.25">
      <c r="A40" s="956"/>
      <c r="B40" s="956"/>
      <c r="C40" s="1016"/>
    </row>
    <row r="41" spans="1:3" x14ac:dyDescent="0.25">
      <c r="A41" s="955" t="s">
        <v>1171</v>
      </c>
      <c r="B41" s="955" t="s">
        <v>1172</v>
      </c>
      <c r="C41" s="1016"/>
    </row>
    <row r="42" spans="1:3" x14ac:dyDescent="0.25">
      <c r="A42" s="956"/>
      <c r="B42" s="956"/>
      <c r="C42" s="1016"/>
    </row>
    <row r="43" spans="1:3" x14ac:dyDescent="0.25">
      <c r="A43" s="955" t="s">
        <v>1173</v>
      </c>
      <c r="B43" s="955" t="s">
        <v>1174</v>
      </c>
      <c r="C43" s="1016"/>
    </row>
    <row r="44" spans="1:3" x14ac:dyDescent="0.25">
      <c r="A44" s="955"/>
      <c r="B44" s="955"/>
      <c r="C44" s="1016"/>
    </row>
    <row r="45" spans="1:3" x14ac:dyDescent="0.25">
      <c r="A45" s="955" t="s">
        <v>1175</v>
      </c>
      <c r="B45" s="955" t="s">
        <v>1176</v>
      </c>
      <c r="C45" s="1016"/>
    </row>
    <row r="46" spans="1:3" x14ac:dyDescent="0.25">
      <c r="A46" s="956" t="s">
        <v>1177</v>
      </c>
      <c r="B46" s="956" t="s">
        <v>1178</v>
      </c>
      <c r="C46" s="1016"/>
    </row>
    <row r="47" spans="1:3" x14ac:dyDescent="0.25">
      <c r="A47" s="956" t="s">
        <v>1179</v>
      </c>
      <c r="B47" s="956" t="s">
        <v>1180</v>
      </c>
      <c r="C47" s="1016"/>
    </row>
    <row r="48" spans="1:3" ht="24" x14ac:dyDescent="0.25">
      <c r="A48" s="956" t="s">
        <v>1181</v>
      </c>
      <c r="B48" s="956" t="s">
        <v>1182</v>
      </c>
      <c r="C48" s="1016"/>
    </row>
    <row r="49" spans="1:3" x14ac:dyDescent="0.25">
      <c r="A49" s="956" t="s">
        <v>1183</v>
      </c>
      <c r="B49" s="956" t="s">
        <v>1184</v>
      </c>
      <c r="C49" s="1016"/>
    </row>
    <row r="50" spans="1:3" x14ac:dyDescent="0.25">
      <c r="A50" s="955" t="s">
        <v>1185</v>
      </c>
      <c r="B50" s="955" t="s">
        <v>418</v>
      </c>
      <c r="C50" s="1016"/>
    </row>
    <row r="51" spans="1:3" x14ac:dyDescent="0.25">
      <c r="A51" s="956"/>
      <c r="B51" s="956"/>
      <c r="C51" s="1016"/>
    </row>
    <row r="52" spans="1:3" ht="24" x14ac:dyDescent="0.25">
      <c r="A52" s="955" t="s">
        <v>1186</v>
      </c>
      <c r="B52" s="955" t="s">
        <v>1187</v>
      </c>
      <c r="C52" s="1016"/>
    </row>
    <row r="53" spans="1:3" x14ac:dyDescent="0.25">
      <c r="A53" s="956" t="s">
        <v>1188</v>
      </c>
      <c r="B53" s="956" t="s">
        <v>1189</v>
      </c>
      <c r="C53" s="1016"/>
    </row>
    <row r="54" spans="1:3" ht="24" x14ac:dyDescent="0.25">
      <c r="A54" s="956" t="s">
        <v>1190</v>
      </c>
      <c r="B54" s="956" t="s">
        <v>1191</v>
      </c>
      <c r="C54" s="1016">
        <v>590832.06000000006</v>
      </c>
    </row>
    <row r="55" spans="1:3" ht="24" x14ac:dyDescent="0.25">
      <c r="A55" s="956" t="s">
        <v>1192</v>
      </c>
      <c r="B55" s="956" t="s">
        <v>1193</v>
      </c>
      <c r="C55" s="1016">
        <v>566355.69999999995</v>
      </c>
    </row>
    <row r="56" spans="1:3" x14ac:dyDescent="0.25">
      <c r="A56" s="956"/>
      <c r="B56" s="956"/>
      <c r="C56" s="1016"/>
    </row>
    <row r="57" spans="1:3" x14ac:dyDescent="0.25">
      <c r="A57" s="955" t="s">
        <v>1194</v>
      </c>
      <c r="B57" s="955" t="s">
        <v>1195</v>
      </c>
      <c r="C57" s="1016"/>
    </row>
    <row r="58" spans="1:3" x14ac:dyDescent="0.25">
      <c r="A58" s="956" t="s">
        <v>1196</v>
      </c>
      <c r="B58" s="956" t="s">
        <v>1197</v>
      </c>
      <c r="C58" s="1016"/>
    </row>
    <row r="59" spans="1:3" x14ac:dyDescent="0.25">
      <c r="A59" s="956" t="s">
        <v>1198</v>
      </c>
      <c r="B59" s="956" t="s">
        <v>1199</v>
      </c>
      <c r="C59" s="1016"/>
    </row>
    <row r="60" spans="1:3" x14ac:dyDescent="0.25">
      <c r="A60" s="956" t="s">
        <v>1200</v>
      </c>
      <c r="B60" s="956" t="s">
        <v>1201</v>
      </c>
      <c r="C60" s="1016"/>
    </row>
    <row r="61" spans="1:3" x14ac:dyDescent="0.25">
      <c r="A61" s="956" t="s">
        <v>1202</v>
      </c>
      <c r="B61" s="956" t="s">
        <v>1203</v>
      </c>
      <c r="C61" s="1016"/>
    </row>
    <row r="62" spans="1:3" x14ac:dyDescent="0.25">
      <c r="A62" s="956" t="s">
        <v>1204</v>
      </c>
      <c r="B62" s="956" t="s">
        <v>1205</v>
      </c>
      <c r="C62" s="1016"/>
    </row>
    <row r="63" spans="1:3" x14ac:dyDescent="0.25">
      <c r="A63" s="956" t="s">
        <v>1206</v>
      </c>
      <c r="B63" s="956" t="s">
        <v>1207</v>
      </c>
      <c r="C63" s="1016"/>
    </row>
    <row r="64" spans="1:3" x14ac:dyDescent="0.25">
      <c r="A64" s="956"/>
      <c r="B64" s="956"/>
      <c r="C64" s="1016"/>
    </row>
    <row r="65" spans="1:3" ht="36" x14ac:dyDescent="0.25">
      <c r="A65" s="955" t="s">
        <v>1208</v>
      </c>
      <c r="B65" s="955" t="s">
        <v>1209</v>
      </c>
      <c r="C65" s="1020"/>
    </row>
    <row r="66" spans="1:3" x14ac:dyDescent="0.25">
      <c r="A66" s="956" t="s">
        <v>1210</v>
      </c>
      <c r="B66" s="956" t="s">
        <v>1211</v>
      </c>
      <c r="C66" s="1016"/>
    </row>
    <row r="67" spans="1:3" x14ac:dyDescent="0.25">
      <c r="A67" s="956" t="s">
        <v>1212</v>
      </c>
      <c r="B67" s="956" t="s">
        <v>1213</v>
      </c>
      <c r="C67" s="1016"/>
    </row>
    <row r="68" spans="1:3" x14ac:dyDescent="0.25">
      <c r="A68" s="956" t="s">
        <v>1214</v>
      </c>
      <c r="B68" s="956" t="s">
        <v>1215</v>
      </c>
      <c r="C68" s="1021"/>
    </row>
    <row r="69" spans="1:3" x14ac:dyDescent="0.25">
      <c r="A69" s="955"/>
      <c r="B69" s="955"/>
      <c r="C69" s="1020"/>
    </row>
    <row r="70" spans="1:3" x14ac:dyDescent="0.25">
      <c r="A70" s="955"/>
      <c r="B70" s="955"/>
      <c r="C70" s="1020"/>
    </row>
    <row r="71" spans="1:3" ht="24" x14ac:dyDescent="0.25">
      <c r="A71" s="955" t="s">
        <v>1216</v>
      </c>
      <c r="B71" s="955" t="s">
        <v>1217</v>
      </c>
      <c r="C71" s="1020"/>
    </row>
    <row r="72" spans="1:3" ht="36" x14ac:dyDescent="0.25">
      <c r="A72" s="956" t="s">
        <v>1218</v>
      </c>
      <c r="B72" s="956" t="s">
        <v>1219</v>
      </c>
      <c r="C72" s="1016">
        <v>268611336.25999999</v>
      </c>
    </row>
    <row r="73" spans="1:3" ht="36" x14ac:dyDescent="0.25">
      <c r="A73" s="956" t="s">
        <v>1220</v>
      </c>
      <c r="B73" s="956" t="s">
        <v>1221</v>
      </c>
      <c r="C73" s="1016"/>
    </row>
    <row r="74" spans="1:3" x14ac:dyDescent="0.25">
      <c r="A74" s="955"/>
      <c r="B74" s="955"/>
      <c r="C74" s="1020"/>
    </row>
    <row r="75" spans="1:3" ht="24" x14ac:dyDescent="0.25">
      <c r="A75" s="955" t="s">
        <v>1222</v>
      </c>
      <c r="B75" s="955" t="s">
        <v>1223</v>
      </c>
      <c r="C75" s="1020"/>
    </row>
    <row r="76" spans="1:3" x14ac:dyDescent="0.25">
      <c r="A76" s="956" t="s">
        <v>1224</v>
      </c>
      <c r="B76" s="956" t="s">
        <v>1225</v>
      </c>
      <c r="C76" s="1021"/>
    </row>
    <row r="77" spans="1:3" x14ac:dyDescent="0.25">
      <c r="A77" s="956" t="s">
        <v>1226</v>
      </c>
      <c r="B77" s="956" t="s">
        <v>1227</v>
      </c>
      <c r="C77" s="1016">
        <v>2000000</v>
      </c>
    </row>
    <row r="78" spans="1:3" x14ac:dyDescent="0.25">
      <c r="A78" s="956" t="s">
        <v>1228</v>
      </c>
      <c r="B78" s="956" t="s">
        <v>1229</v>
      </c>
      <c r="C78" s="1016"/>
    </row>
    <row r="79" spans="1:3" x14ac:dyDescent="0.25">
      <c r="A79" s="956" t="s">
        <v>1230</v>
      </c>
      <c r="B79" s="956" t="s">
        <v>1231</v>
      </c>
      <c r="C79" s="1016"/>
    </row>
    <row r="80" spans="1:3" x14ac:dyDescent="0.25">
      <c r="A80" s="956" t="s">
        <v>1232</v>
      </c>
      <c r="B80" s="956" t="s">
        <v>1233</v>
      </c>
      <c r="C80" s="1016"/>
    </row>
    <row r="81" spans="1:3" x14ac:dyDescent="0.25">
      <c r="A81" s="956" t="s">
        <v>1234</v>
      </c>
      <c r="B81" s="956" t="s">
        <v>219</v>
      </c>
      <c r="C81" s="1016"/>
    </row>
    <row r="82" spans="1:3" ht="24" x14ac:dyDescent="0.25">
      <c r="A82" s="956" t="s">
        <v>1235</v>
      </c>
      <c r="B82" s="956" t="s">
        <v>1236</v>
      </c>
      <c r="C82" s="1016"/>
    </row>
    <row r="83" spans="1:3" x14ac:dyDescent="0.25">
      <c r="A83" s="956" t="s">
        <v>1237</v>
      </c>
      <c r="B83" s="956" t="s">
        <v>1238</v>
      </c>
      <c r="C83" s="1016"/>
    </row>
    <row r="84" spans="1:3" x14ac:dyDescent="0.25">
      <c r="A84" s="956" t="s">
        <v>1239</v>
      </c>
      <c r="B84" s="956" t="s">
        <v>1240</v>
      </c>
      <c r="C84" s="1016"/>
    </row>
    <row r="85" spans="1:3" x14ac:dyDescent="0.25">
      <c r="A85" s="956" t="s">
        <v>1241</v>
      </c>
      <c r="B85" s="956" t="s">
        <v>1242</v>
      </c>
      <c r="C85" s="1016"/>
    </row>
    <row r="86" spans="1:3" x14ac:dyDescent="0.25">
      <c r="A86" s="956" t="s">
        <v>1243</v>
      </c>
      <c r="B86" s="956" t="s">
        <v>1244</v>
      </c>
      <c r="C86" s="1016"/>
    </row>
    <row r="87" spans="1:3" x14ac:dyDescent="0.25">
      <c r="A87" s="956" t="s">
        <v>1245</v>
      </c>
      <c r="B87" s="956" t="s">
        <v>1246</v>
      </c>
      <c r="C87" s="1016"/>
    </row>
    <row r="88" spans="1:3" x14ac:dyDescent="0.25">
      <c r="A88" s="956" t="s">
        <v>1247</v>
      </c>
      <c r="B88" s="956" t="s">
        <v>1248</v>
      </c>
      <c r="C88" s="1016"/>
    </row>
    <row r="89" spans="1:3" x14ac:dyDescent="0.25">
      <c r="A89" s="955"/>
      <c r="B89" s="955"/>
      <c r="C89" s="1020"/>
    </row>
    <row r="90" spans="1:3" x14ac:dyDescent="0.25">
      <c r="A90" s="955" t="s">
        <v>1249</v>
      </c>
      <c r="B90" s="955" t="s">
        <v>225</v>
      </c>
      <c r="C90" s="1016"/>
    </row>
    <row r="91" spans="1:3" x14ac:dyDescent="0.25">
      <c r="A91" s="956"/>
      <c r="B91" s="956"/>
      <c r="C91" s="1016"/>
    </row>
    <row r="92" spans="1:3" x14ac:dyDescent="0.25">
      <c r="A92" s="955">
        <v>1.2</v>
      </c>
      <c r="B92" s="955" t="s">
        <v>1250</v>
      </c>
      <c r="C92" s="1016"/>
    </row>
    <row r="93" spans="1:3" x14ac:dyDescent="0.25">
      <c r="A93" s="955"/>
      <c r="B93" s="955"/>
      <c r="C93" s="1016"/>
    </row>
    <row r="94" spans="1:3" x14ac:dyDescent="0.25">
      <c r="A94" s="955" t="s">
        <v>1251</v>
      </c>
      <c r="B94" s="955" t="s">
        <v>1252</v>
      </c>
      <c r="C94" s="1016"/>
    </row>
    <row r="95" spans="1:3" x14ac:dyDescent="0.25">
      <c r="A95" s="956" t="s">
        <v>1253</v>
      </c>
      <c r="B95" s="956" t="s">
        <v>1254</v>
      </c>
      <c r="C95" s="1016">
        <v>41000</v>
      </c>
    </row>
    <row r="96" spans="1:3" x14ac:dyDescent="0.25">
      <c r="A96" s="956" t="s">
        <v>1255</v>
      </c>
      <c r="B96" s="956" t="s">
        <v>1256</v>
      </c>
      <c r="C96" s="1016"/>
    </row>
    <row r="97" spans="1:3" x14ac:dyDescent="0.25">
      <c r="A97" s="956" t="s">
        <v>1257</v>
      </c>
      <c r="B97" s="956" t="s">
        <v>1258</v>
      </c>
      <c r="C97" s="1016"/>
    </row>
    <row r="98" spans="1:3" x14ac:dyDescent="0.25">
      <c r="A98" s="955"/>
      <c r="B98" s="955"/>
      <c r="C98" s="1020"/>
    </row>
    <row r="99" spans="1:3" x14ac:dyDescent="0.25">
      <c r="A99" s="955" t="s">
        <v>1259</v>
      </c>
      <c r="B99" s="955" t="s">
        <v>1260</v>
      </c>
      <c r="C99" s="1022" t="s">
        <v>1261</v>
      </c>
    </row>
    <row r="100" spans="1:3" x14ac:dyDescent="0.25">
      <c r="A100" s="956" t="s">
        <v>1262</v>
      </c>
      <c r="B100" s="956" t="s">
        <v>213</v>
      </c>
      <c r="C100" s="1016"/>
    </row>
    <row r="101" spans="1:3" x14ac:dyDescent="0.25">
      <c r="A101" s="956" t="s">
        <v>1263</v>
      </c>
      <c r="B101" s="956" t="s">
        <v>1264</v>
      </c>
      <c r="C101" s="1016"/>
    </row>
    <row r="102" spans="1:3" x14ac:dyDescent="0.25">
      <c r="A102" s="956" t="s">
        <v>1265</v>
      </c>
      <c r="B102" s="956" t="s">
        <v>1266</v>
      </c>
      <c r="C102" s="1016"/>
    </row>
    <row r="103" spans="1:3" x14ac:dyDescent="0.25">
      <c r="A103" s="956" t="s">
        <v>1267</v>
      </c>
      <c r="B103" s="956" t="s">
        <v>1268</v>
      </c>
      <c r="C103" s="1016"/>
    </row>
    <row r="104" spans="1:3" x14ac:dyDescent="0.25">
      <c r="A104" s="956" t="s">
        <v>1269</v>
      </c>
      <c r="B104" s="956" t="s">
        <v>1270</v>
      </c>
      <c r="C104" s="1016"/>
    </row>
    <row r="105" spans="1:3" x14ac:dyDescent="0.25">
      <c r="A105" s="956" t="s">
        <v>1271</v>
      </c>
      <c r="B105" s="956" t="s">
        <v>1272</v>
      </c>
      <c r="C105" s="1016"/>
    </row>
    <row r="106" spans="1:3" x14ac:dyDescent="0.25">
      <c r="A106" s="1382" t="s">
        <v>1273</v>
      </c>
      <c r="B106" s="1382" t="s">
        <v>1274</v>
      </c>
      <c r="C106" s="1016"/>
    </row>
    <row r="107" spans="1:3" x14ac:dyDescent="0.25">
      <c r="A107" s="1382"/>
      <c r="B107" s="1382"/>
      <c r="C107" s="1023"/>
    </row>
    <row r="108" spans="1:3" x14ac:dyDescent="0.25">
      <c r="A108" s="955"/>
      <c r="B108" s="955"/>
      <c r="C108" s="1020"/>
    </row>
    <row r="109" spans="1:3" ht="24" x14ac:dyDescent="0.25">
      <c r="A109" s="955" t="s">
        <v>1275</v>
      </c>
      <c r="B109" s="955" t="s">
        <v>1276</v>
      </c>
      <c r="C109" s="1022" t="s">
        <v>1261</v>
      </c>
    </row>
    <row r="110" spans="1:3" x14ac:dyDescent="0.25">
      <c r="A110" s="955"/>
      <c r="B110" s="955"/>
      <c r="C110" s="1020"/>
    </row>
    <row r="111" spans="1:3" x14ac:dyDescent="0.25">
      <c r="A111" s="956" t="s">
        <v>1277</v>
      </c>
      <c r="B111" s="956" t="s">
        <v>1278</v>
      </c>
      <c r="C111" s="1016"/>
    </row>
    <row r="112" spans="1:3" x14ac:dyDescent="0.25">
      <c r="A112" s="956" t="s">
        <v>1279</v>
      </c>
      <c r="B112" s="956" t="s">
        <v>1280</v>
      </c>
      <c r="C112" s="1016"/>
    </row>
    <row r="113" spans="1:3" x14ac:dyDescent="0.25">
      <c r="A113" s="956" t="s">
        <v>1281</v>
      </c>
      <c r="B113" s="956" t="s">
        <v>1282</v>
      </c>
      <c r="C113" s="1016"/>
    </row>
    <row r="114" spans="1:3" x14ac:dyDescent="0.25">
      <c r="A114" s="956" t="s">
        <v>1283</v>
      </c>
      <c r="B114" s="956" t="s">
        <v>235</v>
      </c>
      <c r="C114" s="1016"/>
    </row>
    <row r="115" spans="1:3" ht="24" x14ac:dyDescent="0.25">
      <c r="A115" s="955" t="s">
        <v>1284</v>
      </c>
      <c r="B115" s="955" t="s">
        <v>1285</v>
      </c>
      <c r="C115" s="1020"/>
    </row>
    <row r="116" spans="1:3" x14ac:dyDescent="0.25">
      <c r="A116" s="1382" t="s">
        <v>1286</v>
      </c>
      <c r="B116" s="1382" t="s">
        <v>1225</v>
      </c>
      <c r="C116" s="1021"/>
    </row>
    <row r="117" spans="1:3" x14ac:dyDescent="0.25">
      <c r="A117" s="1382"/>
      <c r="B117" s="1382"/>
      <c r="C117" s="1016"/>
    </row>
    <row r="118" spans="1:3" x14ac:dyDescent="0.25">
      <c r="A118" s="956" t="s">
        <v>1287</v>
      </c>
      <c r="B118" s="956" t="s">
        <v>1227</v>
      </c>
      <c r="C118" s="1016"/>
    </row>
    <row r="119" spans="1:3" x14ac:dyDescent="0.25">
      <c r="A119" s="956" t="s">
        <v>1288</v>
      </c>
      <c r="B119" s="956" t="s">
        <v>1289</v>
      </c>
      <c r="C119" s="1016"/>
    </row>
    <row r="120" spans="1:3" x14ac:dyDescent="0.25">
      <c r="A120" s="956" t="s">
        <v>1290</v>
      </c>
      <c r="B120" s="956" t="s">
        <v>1231</v>
      </c>
      <c r="C120" s="1016"/>
    </row>
    <row r="121" spans="1:3" x14ac:dyDescent="0.25">
      <c r="A121" s="956" t="s">
        <v>1291</v>
      </c>
      <c r="B121" s="956" t="s">
        <v>1233</v>
      </c>
      <c r="C121" s="1016"/>
    </row>
    <row r="122" spans="1:3" x14ac:dyDescent="0.25">
      <c r="A122" s="956" t="s">
        <v>1292</v>
      </c>
      <c r="B122" s="956" t="s">
        <v>219</v>
      </c>
      <c r="C122" s="1016"/>
    </row>
    <row r="123" spans="1:3" ht="24" x14ac:dyDescent="0.25">
      <c r="A123" s="956" t="s">
        <v>1293</v>
      </c>
      <c r="B123" s="956" t="s">
        <v>1236</v>
      </c>
      <c r="C123" s="1016"/>
    </row>
    <row r="124" spans="1:3" x14ac:dyDescent="0.25">
      <c r="A124" s="956" t="s">
        <v>1294</v>
      </c>
      <c r="B124" s="956" t="s">
        <v>1238</v>
      </c>
      <c r="C124" s="1016"/>
    </row>
    <row r="125" spans="1:3" x14ac:dyDescent="0.25">
      <c r="A125" s="956" t="s">
        <v>1295</v>
      </c>
      <c r="B125" s="956" t="s">
        <v>1240</v>
      </c>
      <c r="C125" s="1016"/>
    </row>
    <row r="126" spans="1:3" x14ac:dyDescent="0.25">
      <c r="A126" s="956" t="s">
        <v>1296</v>
      </c>
      <c r="B126" s="956" t="s">
        <v>1242</v>
      </c>
      <c r="C126" s="1016"/>
    </row>
    <row r="127" spans="1:3" x14ac:dyDescent="0.25">
      <c r="A127" s="956" t="s">
        <v>1297</v>
      </c>
      <c r="B127" s="956" t="s">
        <v>1244</v>
      </c>
      <c r="C127" s="1016"/>
    </row>
    <row r="128" spans="1:3" x14ac:dyDescent="0.25">
      <c r="A128" s="956" t="s">
        <v>1298</v>
      </c>
      <c r="B128" s="956" t="s">
        <v>1246</v>
      </c>
      <c r="C128" s="1016"/>
    </row>
    <row r="129" spans="1:3" x14ac:dyDescent="0.25">
      <c r="A129" s="956" t="s">
        <v>1299</v>
      </c>
      <c r="B129" s="956" t="s">
        <v>1248</v>
      </c>
      <c r="C129" s="1016"/>
    </row>
    <row r="130" spans="1:3" x14ac:dyDescent="0.25">
      <c r="A130" s="955"/>
      <c r="B130" s="955"/>
      <c r="C130" s="1020"/>
    </row>
    <row r="131" spans="1:3" ht="24" x14ac:dyDescent="0.25">
      <c r="A131" s="955" t="s">
        <v>1300</v>
      </c>
      <c r="B131" s="955" t="s">
        <v>1301</v>
      </c>
      <c r="C131" s="1016"/>
    </row>
    <row r="132" spans="1:3" ht="24" x14ac:dyDescent="0.25">
      <c r="A132" s="956" t="s">
        <v>1302</v>
      </c>
      <c r="B132" s="956" t="s">
        <v>1303</v>
      </c>
      <c r="C132" s="1016"/>
    </row>
    <row r="133" spans="1:3" ht="24" x14ac:dyDescent="0.25">
      <c r="A133" s="956" t="s">
        <v>1304</v>
      </c>
      <c r="B133" s="956" t="s">
        <v>1305</v>
      </c>
      <c r="C133" s="1016"/>
    </row>
    <row r="134" spans="1:3" ht="24" x14ac:dyDescent="0.25">
      <c r="A134" s="956" t="s">
        <v>1306</v>
      </c>
      <c r="B134" s="956" t="s">
        <v>1307</v>
      </c>
      <c r="C134" s="1016"/>
    </row>
    <row r="135" spans="1:3" ht="24" x14ac:dyDescent="0.25">
      <c r="A135" s="956" t="s">
        <v>1308</v>
      </c>
      <c r="B135" s="956" t="s">
        <v>1309</v>
      </c>
      <c r="C135" s="1016"/>
    </row>
    <row r="136" spans="1:3" x14ac:dyDescent="0.25">
      <c r="A136" s="955"/>
      <c r="B136" s="955"/>
      <c r="C136" s="1020"/>
    </row>
    <row r="137" spans="1:3" x14ac:dyDescent="0.25">
      <c r="A137" s="955"/>
      <c r="B137" s="955" t="s">
        <v>1310</v>
      </c>
      <c r="C137" s="1016">
        <v>271809524.01999998</v>
      </c>
    </row>
    <row r="138" spans="1:3" x14ac:dyDescent="0.25">
      <c r="A138" s="955"/>
      <c r="B138" s="955"/>
      <c r="C138" s="1020"/>
    </row>
    <row r="139" spans="1:3" x14ac:dyDescent="0.25">
      <c r="A139" s="955">
        <v>2</v>
      </c>
      <c r="B139" s="955" t="s">
        <v>1311</v>
      </c>
      <c r="C139" s="1016"/>
    </row>
    <row r="140" spans="1:3" x14ac:dyDescent="0.25">
      <c r="A140" s="955"/>
      <c r="B140" s="955"/>
      <c r="C140" s="1020"/>
    </row>
    <row r="141" spans="1:3" x14ac:dyDescent="0.25">
      <c r="A141" s="955">
        <v>2.1</v>
      </c>
      <c r="B141" s="955" t="s">
        <v>1312</v>
      </c>
      <c r="C141" s="1016"/>
    </row>
    <row r="142" spans="1:3" ht="36" x14ac:dyDescent="0.25">
      <c r="A142" s="955" t="s">
        <v>1313</v>
      </c>
      <c r="B142" s="955" t="s">
        <v>1314</v>
      </c>
      <c r="C142" s="1020"/>
    </row>
    <row r="143" spans="1:3" x14ac:dyDescent="0.25">
      <c r="A143" s="956" t="s">
        <v>1315</v>
      </c>
      <c r="B143" s="956" t="s">
        <v>1316</v>
      </c>
      <c r="C143" s="1016"/>
    </row>
    <row r="144" spans="1:3" x14ac:dyDescent="0.25">
      <c r="A144" s="956" t="s">
        <v>1317</v>
      </c>
      <c r="B144" s="956" t="s">
        <v>1318</v>
      </c>
      <c r="C144" s="1016">
        <v>62782054.789999999</v>
      </c>
    </row>
    <row r="145" spans="1:3" x14ac:dyDescent="0.25">
      <c r="A145" s="956" t="s">
        <v>1319</v>
      </c>
      <c r="B145" s="956" t="s">
        <v>1320</v>
      </c>
      <c r="C145" s="1016"/>
    </row>
    <row r="146" spans="1:3" x14ac:dyDescent="0.25">
      <c r="A146" s="956" t="s">
        <v>1321</v>
      </c>
      <c r="B146" s="956" t="s">
        <v>1322</v>
      </c>
      <c r="C146" s="1016"/>
    </row>
    <row r="147" spans="1:3" x14ac:dyDescent="0.25">
      <c r="A147" s="956" t="s">
        <v>1323</v>
      </c>
      <c r="B147" s="956" t="s">
        <v>1324</v>
      </c>
      <c r="C147" s="1016">
        <v>10961493.49</v>
      </c>
    </row>
    <row r="148" spans="1:3" x14ac:dyDescent="0.25">
      <c r="A148" s="955"/>
      <c r="B148" s="955"/>
      <c r="C148" s="1020"/>
    </row>
    <row r="149" spans="1:3" x14ac:dyDescent="0.25">
      <c r="A149" s="956"/>
      <c r="B149" s="956"/>
      <c r="C149" s="1022" t="s">
        <v>1261</v>
      </c>
    </row>
    <row r="150" spans="1:3" ht="24" x14ac:dyDescent="0.25">
      <c r="A150" s="956" t="s">
        <v>1325</v>
      </c>
      <c r="B150" s="956" t="s">
        <v>1326</v>
      </c>
      <c r="C150" s="1016"/>
    </row>
    <row r="151" spans="1:3" x14ac:dyDescent="0.25">
      <c r="A151" s="956" t="s">
        <v>1327</v>
      </c>
      <c r="B151" s="956" t="s">
        <v>1278</v>
      </c>
      <c r="C151" s="1016">
        <v>5598430.2199999997</v>
      </c>
    </row>
    <row r="152" spans="1:3" x14ac:dyDescent="0.25">
      <c r="A152" s="956" t="s">
        <v>1328</v>
      </c>
      <c r="B152" s="956" t="s">
        <v>1280</v>
      </c>
      <c r="C152" s="1016"/>
    </row>
    <row r="153" spans="1:3" x14ac:dyDescent="0.25">
      <c r="A153" s="956"/>
      <c r="B153" s="956"/>
      <c r="C153" s="1016"/>
    </row>
    <row r="154" spans="1:3" ht="36" x14ac:dyDescent="0.25">
      <c r="A154" s="956" t="s">
        <v>1329</v>
      </c>
      <c r="B154" s="956" t="s">
        <v>1330</v>
      </c>
      <c r="C154" s="1016"/>
    </row>
    <row r="155" spans="1:3" x14ac:dyDescent="0.25">
      <c r="A155" s="955"/>
      <c r="B155" s="955"/>
      <c r="C155" s="1020"/>
    </row>
    <row r="156" spans="1:3" ht="24" x14ac:dyDescent="0.25">
      <c r="A156" s="955" t="s">
        <v>1331</v>
      </c>
      <c r="B156" s="955" t="s">
        <v>1332</v>
      </c>
      <c r="C156" s="1016"/>
    </row>
    <row r="157" spans="1:3" x14ac:dyDescent="0.25">
      <c r="A157" s="955"/>
      <c r="B157" s="955"/>
      <c r="C157" s="1020"/>
    </row>
    <row r="158" spans="1:3" x14ac:dyDescent="0.25">
      <c r="A158" s="955" t="s">
        <v>1333</v>
      </c>
      <c r="B158" s="955" t="s">
        <v>1334</v>
      </c>
      <c r="C158" s="1020"/>
    </row>
    <row r="159" spans="1:3" x14ac:dyDescent="0.25">
      <c r="A159" s="956" t="s">
        <v>1335</v>
      </c>
      <c r="B159" s="956" t="s">
        <v>1197</v>
      </c>
      <c r="C159" s="1016"/>
    </row>
    <row r="160" spans="1:3" x14ac:dyDescent="0.25">
      <c r="A160" s="956" t="s">
        <v>1336</v>
      </c>
      <c r="B160" s="956" t="s">
        <v>1337</v>
      </c>
      <c r="C160" s="1016"/>
    </row>
    <row r="161" spans="1:3" x14ac:dyDescent="0.25">
      <c r="A161" s="956" t="s">
        <v>1338</v>
      </c>
      <c r="B161" s="956" t="s">
        <v>1339</v>
      </c>
      <c r="C161" s="1016"/>
    </row>
    <row r="162" spans="1:3" x14ac:dyDescent="0.25">
      <c r="A162" s="956" t="s">
        <v>1340</v>
      </c>
      <c r="B162" s="956" t="s">
        <v>1341</v>
      </c>
      <c r="C162" s="1016"/>
    </row>
    <row r="163" spans="1:3" x14ac:dyDescent="0.25">
      <c r="A163" s="956" t="s">
        <v>1342</v>
      </c>
      <c r="B163" s="956" t="s">
        <v>1203</v>
      </c>
      <c r="C163" s="1016"/>
    </row>
    <row r="164" spans="1:3" ht="24" x14ac:dyDescent="0.25">
      <c r="A164" s="956" t="s">
        <v>1343</v>
      </c>
      <c r="B164" s="956" t="s">
        <v>1344</v>
      </c>
      <c r="C164" s="1016"/>
    </row>
    <row r="165" spans="1:3" x14ac:dyDescent="0.25">
      <c r="A165" s="955"/>
      <c r="B165" s="955"/>
      <c r="C165" s="1020"/>
    </row>
    <row r="166" spans="1:3" ht="24" x14ac:dyDescent="0.25">
      <c r="A166" s="955" t="s">
        <v>1345</v>
      </c>
      <c r="B166" s="955" t="s">
        <v>1346</v>
      </c>
      <c r="C166" s="1020"/>
    </row>
    <row r="167" spans="1:3" x14ac:dyDescent="0.25">
      <c r="A167" s="956" t="s">
        <v>1347</v>
      </c>
      <c r="B167" s="956" t="s">
        <v>1348</v>
      </c>
      <c r="C167" s="1016"/>
    </row>
    <row r="168" spans="1:3" x14ac:dyDescent="0.25">
      <c r="A168" s="956" t="s">
        <v>1349</v>
      </c>
      <c r="B168" s="956" t="s">
        <v>1350</v>
      </c>
      <c r="C168" s="1016"/>
    </row>
    <row r="169" spans="1:3" x14ac:dyDescent="0.25">
      <c r="A169" s="956" t="s">
        <v>1351</v>
      </c>
      <c r="B169" s="956" t="s">
        <v>1352</v>
      </c>
      <c r="C169" s="1016"/>
    </row>
    <row r="170" spans="1:3" x14ac:dyDescent="0.25">
      <c r="A170" s="956" t="s">
        <v>1353</v>
      </c>
      <c r="B170" s="956" t="s">
        <v>1354</v>
      </c>
      <c r="C170" s="1016"/>
    </row>
    <row r="171" spans="1:3" x14ac:dyDescent="0.25">
      <c r="A171" s="956" t="s">
        <v>1355</v>
      </c>
      <c r="B171" s="956" t="s">
        <v>1356</v>
      </c>
      <c r="C171" s="1016"/>
    </row>
    <row r="172" spans="1:3" x14ac:dyDescent="0.25">
      <c r="A172" s="956" t="s">
        <v>1357</v>
      </c>
      <c r="B172" s="956" t="s">
        <v>1352</v>
      </c>
      <c r="C172" s="1016"/>
    </row>
    <row r="173" spans="1:3" x14ac:dyDescent="0.25">
      <c r="A173" s="955"/>
      <c r="B173" s="955"/>
      <c r="C173" s="1020"/>
    </row>
    <row r="174" spans="1:3" ht="24" x14ac:dyDescent="0.25">
      <c r="A174" s="955" t="s">
        <v>1358</v>
      </c>
      <c r="B174" s="955" t="s">
        <v>1359</v>
      </c>
      <c r="C174" s="1020"/>
    </row>
    <row r="175" spans="1:3" x14ac:dyDescent="0.25">
      <c r="A175" s="955" t="s">
        <v>1360</v>
      </c>
      <c r="B175" s="955" t="s">
        <v>1361</v>
      </c>
      <c r="C175" s="1016"/>
    </row>
    <row r="176" spans="1:3" x14ac:dyDescent="0.25">
      <c r="A176" s="956" t="s">
        <v>1362</v>
      </c>
      <c r="B176" s="956" t="s">
        <v>1363</v>
      </c>
      <c r="C176" s="1026">
        <v>2366344.11</v>
      </c>
    </row>
    <row r="177" spans="1:3" x14ac:dyDescent="0.25">
      <c r="A177" s="956" t="s">
        <v>1364</v>
      </c>
      <c r="B177" s="956" t="s">
        <v>1365</v>
      </c>
      <c r="C177" s="1026">
        <v>21081</v>
      </c>
    </row>
    <row r="178" spans="1:3" x14ac:dyDescent="0.25">
      <c r="A178" s="956" t="s">
        <v>1366</v>
      </c>
      <c r="B178" s="956" t="s">
        <v>1367</v>
      </c>
      <c r="C178" s="1026">
        <v>2922830.31</v>
      </c>
    </row>
    <row r="179" spans="1:3" x14ac:dyDescent="0.25">
      <c r="A179" s="956" t="s">
        <v>1368</v>
      </c>
      <c r="B179" s="956" t="s">
        <v>1369</v>
      </c>
      <c r="C179" s="1026"/>
    </row>
    <row r="180" spans="1:3" x14ac:dyDescent="0.25">
      <c r="A180" s="956" t="s">
        <v>1370</v>
      </c>
      <c r="B180" s="956" t="s">
        <v>814</v>
      </c>
      <c r="C180" s="1026">
        <v>1170300</v>
      </c>
    </row>
    <row r="181" spans="1:3" x14ac:dyDescent="0.25">
      <c r="A181" s="956" t="s">
        <v>1371</v>
      </c>
      <c r="B181" s="956" t="s">
        <v>1372</v>
      </c>
      <c r="C181" s="1026"/>
    </row>
    <row r="182" spans="1:3" x14ac:dyDescent="0.25">
      <c r="A182" s="956" t="s">
        <v>1373</v>
      </c>
      <c r="B182" s="956" t="s">
        <v>1374</v>
      </c>
      <c r="C182" s="1026"/>
    </row>
    <row r="183" spans="1:3" x14ac:dyDescent="0.25">
      <c r="A183" s="955"/>
      <c r="B183" s="955"/>
      <c r="C183" s="1020"/>
    </row>
    <row r="184" spans="1:3" x14ac:dyDescent="0.25">
      <c r="A184" s="955" t="s">
        <v>1375</v>
      </c>
      <c r="B184" s="955" t="s">
        <v>1376</v>
      </c>
      <c r="C184" s="1016"/>
    </row>
    <row r="185" spans="1:3" x14ac:dyDescent="0.25">
      <c r="A185" s="956" t="s">
        <v>1377</v>
      </c>
      <c r="B185" s="956" t="s">
        <v>1378</v>
      </c>
      <c r="C185" s="1016"/>
    </row>
    <row r="186" spans="1:3" x14ac:dyDescent="0.25">
      <c r="A186" s="956" t="s">
        <v>1379</v>
      </c>
      <c r="B186" s="956" t="s">
        <v>1231</v>
      </c>
      <c r="C186" s="1016"/>
    </row>
    <row r="187" spans="1:3" x14ac:dyDescent="0.25">
      <c r="A187" s="956" t="s">
        <v>1380</v>
      </c>
      <c r="B187" s="956" t="s">
        <v>1233</v>
      </c>
      <c r="C187" s="1016"/>
    </row>
    <row r="188" spans="1:3" x14ac:dyDescent="0.25">
      <c r="A188" s="956" t="s">
        <v>1381</v>
      </c>
      <c r="B188" s="956" t="s">
        <v>1382</v>
      </c>
      <c r="C188" s="1016"/>
    </row>
    <row r="189" spans="1:3" ht="24" x14ac:dyDescent="0.25">
      <c r="A189" s="956" t="s">
        <v>1383</v>
      </c>
      <c r="B189" s="956" t="s">
        <v>1236</v>
      </c>
      <c r="C189" s="1016"/>
    </row>
    <row r="190" spans="1:3" x14ac:dyDescent="0.25">
      <c r="A190" s="956" t="s">
        <v>1384</v>
      </c>
      <c r="B190" s="956" t="s">
        <v>1385</v>
      </c>
      <c r="C190" s="1016"/>
    </row>
    <row r="191" spans="1:3" x14ac:dyDescent="0.25">
      <c r="A191" s="956" t="s">
        <v>1386</v>
      </c>
      <c r="B191" s="956" t="s">
        <v>1387</v>
      </c>
      <c r="C191" s="1016"/>
    </row>
    <row r="192" spans="1:3" x14ac:dyDescent="0.25">
      <c r="A192" s="956" t="s">
        <v>1388</v>
      </c>
      <c r="B192" s="956" t="s">
        <v>1389</v>
      </c>
      <c r="C192" s="1016"/>
    </row>
    <row r="193" spans="1:3" x14ac:dyDescent="0.25">
      <c r="A193" s="956" t="s">
        <v>1390</v>
      </c>
      <c r="B193" s="956" t="s">
        <v>1391</v>
      </c>
      <c r="C193" s="1016"/>
    </row>
    <row r="194" spans="1:3" x14ac:dyDescent="0.25">
      <c r="A194" s="956" t="s">
        <v>1392</v>
      </c>
      <c r="B194" s="956" t="s">
        <v>1393</v>
      </c>
      <c r="C194" s="1016"/>
    </row>
    <row r="195" spans="1:3" x14ac:dyDescent="0.25">
      <c r="A195" s="956" t="s">
        <v>1394</v>
      </c>
      <c r="B195" s="956" t="s">
        <v>1395</v>
      </c>
      <c r="C195" s="1016"/>
    </row>
    <row r="196" spans="1:3" x14ac:dyDescent="0.25">
      <c r="A196" s="955"/>
      <c r="B196" s="955"/>
      <c r="C196" s="1020"/>
    </row>
    <row r="197" spans="1:3" ht="36" x14ac:dyDescent="0.25">
      <c r="A197" s="955" t="s">
        <v>1396</v>
      </c>
      <c r="B197" s="955" t="s">
        <v>1397</v>
      </c>
      <c r="C197" s="1020"/>
    </row>
    <row r="198" spans="1:3" x14ac:dyDescent="0.25">
      <c r="A198" s="955"/>
      <c r="B198" s="955"/>
      <c r="C198" s="1020"/>
    </row>
    <row r="199" spans="1:3" x14ac:dyDescent="0.25">
      <c r="A199" s="955" t="s">
        <v>1398</v>
      </c>
      <c r="B199" s="955" t="s">
        <v>225</v>
      </c>
      <c r="C199" s="1016" t="s">
        <v>1399</v>
      </c>
    </row>
    <row r="200" spans="1:3" x14ac:dyDescent="0.25">
      <c r="A200" s="955"/>
      <c r="B200" s="955"/>
      <c r="C200" s="1020"/>
    </row>
    <row r="201" spans="1:3" x14ac:dyDescent="0.25">
      <c r="A201" s="955" t="s">
        <v>1400</v>
      </c>
      <c r="B201" s="955" t="s">
        <v>1401</v>
      </c>
      <c r="C201" s="1022" t="s">
        <v>1261</v>
      </c>
    </row>
    <row r="202" spans="1:3" x14ac:dyDescent="0.25">
      <c r="A202" s="956" t="s">
        <v>1402</v>
      </c>
      <c r="B202" s="956" t="s">
        <v>40</v>
      </c>
      <c r="C202" s="1016"/>
    </row>
    <row r="203" spans="1:3" x14ac:dyDescent="0.25">
      <c r="A203" s="956" t="s">
        <v>1403</v>
      </c>
      <c r="B203" s="956" t="s">
        <v>57</v>
      </c>
      <c r="C203" s="1016"/>
    </row>
    <row r="204" spans="1:3" ht="24" x14ac:dyDescent="0.25">
      <c r="A204" s="956" t="s">
        <v>1404</v>
      </c>
      <c r="B204" s="956" t="s">
        <v>1405</v>
      </c>
      <c r="C204" s="1024"/>
    </row>
    <row r="205" spans="1:3" ht="24" x14ac:dyDescent="0.25">
      <c r="A205" s="956" t="s">
        <v>1406</v>
      </c>
      <c r="B205" s="956" t="s">
        <v>1407</v>
      </c>
      <c r="C205" s="1016"/>
    </row>
    <row r="206" spans="1:3" x14ac:dyDescent="0.25">
      <c r="A206" s="955"/>
      <c r="B206" s="955"/>
      <c r="C206" s="1020"/>
    </row>
    <row r="207" spans="1:3" x14ac:dyDescent="0.25">
      <c r="A207" s="955">
        <v>2.2000000000000002</v>
      </c>
      <c r="B207" s="955" t="s">
        <v>1408</v>
      </c>
      <c r="C207" s="1016"/>
    </row>
    <row r="208" spans="1:3" x14ac:dyDescent="0.25">
      <c r="A208" s="955"/>
      <c r="B208" s="955"/>
      <c r="C208" s="1020"/>
    </row>
    <row r="209" spans="1:3" x14ac:dyDescent="0.25">
      <c r="A209" s="955" t="s">
        <v>1409</v>
      </c>
      <c r="B209" s="955" t="s">
        <v>1410</v>
      </c>
      <c r="C209" s="1016" t="s">
        <v>1411</v>
      </c>
    </row>
    <row r="210" spans="1:3" x14ac:dyDescent="0.25">
      <c r="A210" s="955" t="s">
        <v>1412</v>
      </c>
      <c r="B210" s="955" t="s">
        <v>1413</v>
      </c>
      <c r="C210" s="1016"/>
    </row>
    <row r="211" spans="1:3" x14ac:dyDescent="0.25">
      <c r="A211" s="956" t="s">
        <v>1414</v>
      </c>
      <c r="B211" s="956" t="s">
        <v>1415</v>
      </c>
      <c r="C211" s="1016"/>
    </row>
    <row r="212" spans="1:3" x14ac:dyDescent="0.25">
      <c r="A212" s="956" t="s">
        <v>1416</v>
      </c>
      <c r="B212" s="956" t="s">
        <v>1417</v>
      </c>
      <c r="C212" s="1016">
        <v>50075895.810000002</v>
      </c>
    </row>
    <row r="213" spans="1:3" x14ac:dyDescent="0.25">
      <c r="A213" s="956" t="s">
        <v>1418</v>
      </c>
      <c r="B213" s="956" t="s">
        <v>1419</v>
      </c>
      <c r="C213" s="1016"/>
    </row>
    <row r="214" spans="1:3" x14ac:dyDescent="0.25">
      <c r="A214" s="956" t="s">
        <v>1420</v>
      </c>
      <c r="B214" s="956" t="s">
        <v>1421</v>
      </c>
      <c r="C214" s="1016"/>
    </row>
    <row r="215" spans="1:3" x14ac:dyDescent="0.25">
      <c r="A215" s="956" t="s">
        <v>1422</v>
      </c>
      <c r="B215" s="956" t="s">
        <v>1423</v>
      </c>
      <c r="C215" s="1016"/>
    </row>
    <row r="216" spans="1:3" x14ac:dyDescent="0.25">
      <c r="A216" s="956" t="s">
        <v>1424</v>
      </c>
      <c r="B216" s="956" t="s">
        <v>1425</v>
      </c>
      <c r="C216" s="1016"/>
    </row>
    <row r="217" spans="1:3" ht="24" x14ac:dyDescent="0.25">
      <c r="A217" s="956" t="s">
        <v>1426</v>
      </c>
      <c r="B217" s="956" t="s">
        <v>1427</v>
      </c>
      <c r="C217" s="1016"/>
    </row>
    <row r="218" spans="1:3" x14ac:dyDescent="0.25">
      <c r="A218" s="956" t="s">
        <v>1428</v>
      </c>
      <c r="B218" s="956" t="s">
        <v>1429</v>
      </c>
      <c r="C218" s="1016"/>
    </row>
    <row r="219" spans="1:3" x14ac:dyDescent="0.25">
      <c r="A219" s="956" t="s">
        <v>1430</v>
      </c>
      <c r="B219" s="956" t="s">
        <v>1431</v>
      </c>
      <c r="C219" s="1016"/>
    </row>
    <row r="220" spans="1:3" x14ac:dyDescent="0.25">
      <c r="A220" s="956" t="s">
        <v>1432</v>
      </c>
      <c r="B220" s="956" t="s">
        <v>1433</v>
      </c>
      <c r="C220" s="1016"/>
    </row>
    <row r="221" spans="1:3" ht="24" x14ac:dyDescent="0.25">
      <c r="A221" s="956" t="s">
        <v>1434</v>
      </c>
      <c r="B221" s="956" t="s">
        <v>1435</v>
      </c>
      <c r="C221" s="1016"/>
    </row>
    <row r="222" spans="1:3" ht="24" x14ac:dyDescent="0.25">
      <c r="A222" s="956" t="s">
        <v>1436</v>
      </c>
      <c r="B222" s="956" t="s">
        <v>1437</v>
      </c>
      <c r="C222" s="1016"/>
    </row>
    <row r="223" spans="1:3" x14ac:dyDescent="0.25">
      <c r="A223" s="956" t="s">
        <v>1438</v>
      </c>
      <c r="B223" s="956" t="s">
        <v>1439</v>
      </c>
      <c r="C223" s="1016"/>
    </row>
    <row r="224" spans="1:3" x14ac:dyDescent="0.25">
      <c r="A224" s="956" t="s">
        <v>1440</v>
      </c>
      <c r="B224" s="956" t="s">
        <v>1441</v>
      </c>
      <c r="C224" s="1016"/>
    </row>
    <row r="225" spans="1:3" x14ac:dyDescent="0.25">
      <c r="A225" s="956" t="s">
        <v>1442</v>
      </c>
      <c r="B225" s="956" t="s">
        <v>1443</v>
      </c>
      <c r="C225" s="1016"/>
    </row>
    <row r="226" spans="1:3" x14ac:dyDescent="0.25">
      <c r="A226" s="956" t="s">
        <v>1444</v>
      </c>
      <c r="B226" s="956" t="s">
        <v>1445</v>
      </c>
      <c r="C226" s="1016"/>
    </row>
    <row r="227" spans="1:3" ht="24" x14ac:dyDescent="0.25">
      <c r="A227" s="956" t="s">
        <v>1446</v>
      </c>
      <c r="B227" s="956" t="s">
        <v>1447</v>
      </c>
      <c r="C227" s="1016"/>
    </row>
    <row r="228" spans="1:3" x14ac:dyDescent="0.25">
      <c r="A228" s="956" t="s">
        <v>1448</v>
      </c>
      <c r="B228" s="956" t="s">
        <v>1449</v>
      </c>
      <c r="C228" s="1016"/>
    </row>
    <row r="229" spans="1:3" x14ac:dyDescent="0.25">
      <c r="A229" s="955"/>
      <c r="B229" s="955"/>
      <c r="C229" s="1020"/>
    </row>
    <row r="230" spans="1:3" x14ac:dyDescent="0.25">
      <c r="A230" s="956" t="s">
        <v>1450</v>
      </c>
      <c r="B230" s="955" t="s">
        <v>1451</v>
      </c>
      <c r="C230" s="1022" t="s">
        <v>1261</v>
      </c>
    </row>
    <row r="231" spans="1:3" x14ac:dyDescent="0.25">
      <c r="A231" s="956" t="s">
        <v>1452</v>
      </c>
      <c r="B231" s="956" t="s">
        <v>213</v>
      </c>
      <c r="C231" s="1016"/>
    </row>
    <row r="232" spans="1:3" x14ac:dyDescent="0.25">
      <c r="A232" s="956" t="s">
        <v>1453</v>
      </c>
      <c r="B232" s="956" t="s">
        <v>1264</v>
      </c>
      <c r="C232" s="1016"/>
    </row>
    <row r="233" spans="1:3" x14ac:dyDescent="0.25">
      <c r="A233" s="956" t="s">
        <v>1454</v>
      </c>
      <c r="B233" s="956" t="s">
        <v>1266</v>
      </c>
      <c r="C233" s="1016"/>
    </row>
    <row r="234" spans="1:3" x14ac:dyDescent="0.25">
      <c r="A234" s="956" t="s">
        <v>1455</v>
      </c>
      <c r="B234" s="956" t="s">
        <v>1268</v>
      </c>
      <c r="C234" s="1016"/>
    </row>
    <row r="235" spans="1:3" x14ac:dyDescent="0.25">
      <c r="A235" s="956" t="s">
        <v>1456</v>
      </c>
      <c r="B235" s="956" t="s">
        <v>1457</v>
      </c>
      <c r="C235" s="1016"/>
    </row>
    <row r="236" spans="1:3" x14ac:dyDescent="0.25">
      <c r="A236" s="956" t="s">
        <v>1458</v>
      </c>
      <c r="B236" s="956" t="s">
        <v>1459</v>
      </c>
      <c r="C236" s="1016"/>
    </row>
    <row r="237" spans="1:3" ht="24" x14ac:dyDescent="0.25">
      <c r="A237" s="956" t="s">
        <v>1460</v>
      </c>
      <c r="B237" s="956" t="s">
        <v>1461</v>
      </c>
      <c r="C237" s="1016"/>
    </row>
    <row r="238" spans="1:3" x14ac:dyDescent="0.25">
      <c r="A238" s="955"/>
      <c r="B238" s="955"/>
      <c r="C238" s="1020"/>
    </row>
    <row r="239" spans="1:3" x14ac:dyDescent="0.25">
      <c r="A239" s="955" t="s">
        <v>1462</v>
      </c>
      <c r="B239" s="955" t="s">
        <v>1463</v>
      </c>
      <c r="C239" s="1016"/>
    </row>
    <row r="240" spans="1:3" x14ac:dyDescent="0.25">
      <c r="A240" s="956" t="s">
        <v>1464</v>
      </c>
      <c r="B240" s="956" t="s">
        <v>1465</v>
      </c>
      <c r="C240" s="1016"/>
    </row>
    <row r="241" spans="1:3" x14ac:dyDescent="0.25">
      <c r="A241" s="956" t="s">
        <v>1466</v>
      </c>
      <c r="B241" s="956" t="s">
        <v>1467</v>
      </c>
      <c r="C241" s="1016"/>
    </row>
    <row r="242" spans="1:3" x14ac:dyDescent="0.25">
      <c r="A242" s="956" t="s">
        <v>1468</v>
      </c>
      <c r="B242" s="956" t="s">
        <v>1469</v>
      </c>
      <c r="C242" s="1016"/>
    </row>
    <row r="243" spans="1:3" x14ac:dyDescent="0.25">
      <c r="A243" s="955"/>
      <c r="B243" s="955"/>
      <c r="C243" s="1020"/>
    </row>
    <row r="244" spans="1:3" x14ac:dyDescent="0.25">
      <c r="A244" s="955" t="s">
        <v>1470</v>
      </c>
      <c r="B244" s="955" t="s">
        <v>1471</v>
      </c>
      <c r="C244" s="1016"/>
    </row>
    <row r="245" spans="1:3" ht="24" x14ac:dyDescent="0.25">
      <c r="A245" s="956" t="s">
        <v>1472</v>
      </c>
      <c r="B245" s="956" t="s">
        <v>1473</v>
      </c>
      <c r="C245" s="1016"/>
    </row>
    <row r="246" spans="1:3" x14ac:dyDescent="0.25">
      <c r="A246" s="956" t="s">
        <v>1474</v>
      </c>
      <c r="B246" s="956" t="s">
        <v>1475</v>
      </c>
      <c r="C246" s="1016"/>
    </row>
    <row r="247" spans="1:3" x14ac:dyDescent="0.25">
      <c r="A247" s="956" t="s">
        <v>1476</v>
      </c>
      <c r="B247" s="956" t="s">
        <v>1477</v>
      </c>
      <c r="C247" s="1016"/>
    </row>
    <row r="248" spans="1:3" x14ac:dyDescent="0.25">
      <c r="A248" s="956" t="s">
        <v>1478</v>
      </c>
      <c r="B248" s="956" t="s">
        <v>1479</v>
      </c>
      <c r="C248" s="1016"/>
    </row>
    <row r="249" spans="1:3" x14ac:dyDescent="0.25">
      <c r="A249" s="956" t="s">
        <v>1480</v>
      </c>
      <c r="B249" s="956" t="s">
        <v>1481</v>
      </c>
      <c r="C249" s="1016"/>
    </row>
    <row r="250" spans="1:3" x14ac:dyDescent="0.25">
      <c r="A250" s="956" t="s">
        <v>1482</v>
      </c>
      <c r="B250" s="956" t="s">
        <v>1483</v>
      </c>
      <c r="C250" s="1016"/>
    </row>
    <row r="251" spans="1:3" ht="24" x14ac:dyDescent="0.25">
      <c r="A251" s="956" t="s">
        <v>1484</v>
      </c>
      <c r="B251" s="956" t="s">
        <v>1485</v>
      </c>
      <c r="C251" s="1016"/>
    </row>
    <row r="252" spans="1:3" x14ac:dyDescent="0.25">
      <c r="A252" s="956" t="s">
        <v>1486</v>
      </c>
      <c r="B252" s="956" t="s">
        <v>1487</v>
      </c>
      <c r="C252" s="1016"/>
    </row>
    <row r="253" spans="1:3" x14ac:dyDescent="0.25">
      <c r="A253" s="956" t="s">
        <v>1488</v>
      </c>
      <c r="B253" s="956" t="s">
        <v>1489</v>
      </c>
      <c r="C253" s="1016"/>
    </row>
    <row r="254" spans="1:3" x14ac:dyDescent="0.25">
      <c r="A254" s="956" t="s">
        <v>1490</v>
      </c>
      <c r="B254" s="956" t="s">
        <v>1491</v>
      </c>
      <c r="C254" s="1016"/>
    </row>
    <row r="255" spans="1:3" x14ac:dyDescent="0.25">
      <c r="A255" s="956" t="s">
        <v>1492</v>
      </c>
      <c r="B255" s="956" t="s">
        <v>1493</v>
      </c>
      <c r="C255" s="1016"/>
    </row>
    <row r="256" spans="1:3" x14ac:dyDescent="0.25">
      <c r="A256" s="955"/>
      <c r="B256" s="955"/>
      <c r="C256" s="1020"/>
    </row>
    <row r="257" spans="1:3" ht="24" x14ac:dyDescent="0.25">
      <c r="A257" s="955" t="s">
        <v>1494</v>
      </c>
      <c r="B257" s="955" t="s">
        <v>1495</v>
      </c>
      <c r="C257" s="1020"/>
    </row>
    <row r="258" spans="1:3" x14ac:dyDescent="0.25">
      <c r="A258" s="956" t="s">
        <v>1496</v>
      </c>
      <c r="B258" s="956" t="s">
        <v>1361</v>
      </c>
      <c r="C258" s="1016"/>
    </row>
    <row r="259" spans="1:3" x14ac:dyDescent="0.25">
      <c r="A259" s="956" t="s">
        <v>1497</v>
      </c>
      <c r="B259" s="956" t="s">
        <v>1363</v>
      </c>
      <c r="C259" s="1016"/>
    </row>
    <row r="260" spans="1:3" x14ac:dyDescent="0.25">
      <c r="A260" s="956" t="s">
        <v>1498</v>
      </c>
      <c r="B260" s="956" t="s">
        <v>1367</v>
      </c>
      <c r="C260" s="1016"/>
    </row>
    <row r="261" spans="1:3" x14ac:dyDescent="0.25">
      <c r="A261" s="956" t="s">
        <v>1499</v>
      </c>
      <c r="B261" s="956" t="s">
        <v>1369</v>
      </c>
      <c r="C261" s="1016"/>
    </row>
    <row r="262" spans="1:3" x14ac:dyDescent="0.25">
      <c r="A262" s="956" t="s">
        <v>1500</v>
      </c>
      <c r="B262" s="956" t="s">
        <v>814</v>
      </c>
      <c r="C262" s="1016"/>
    </row>
    <row r="263" spans="1:3" x14ac:dyDescent="0.25">
      <c r="A263" s="956" t="s">
        <v>1501</v>
      </c>
      <c r="B263" s="956" t="s">
        <v>1376</v>
      </c>
      <c r="C263" s="1016"/>
    </row>
    <row r="264" spans="1:3" x14ac:dyDescent="0.25">
      <c r="A264" s="956" t="s">
        <v>1502</v>
      </c>
      <c r="B264" s="956" t="s">
        <v>1378</v>
      </c>
      <c r="C264" s="1016"/>
    </row>
    <row r="265" spans="1:3" x14ac:dyDescent="0.25">
      <c r="A265" s="956" t="s">
        <v>1503</v>
      </c>
      <c r="B265" s="956" t="s">
        <v>1231</v>
      </c>
      <c r="C265" s="1016"/>
    </row>
    <row r="266" spans="1:3" x14ac:dyDescent="0.25">
      <c r="A266" s="956" t="s">
        <v>1504</v>
      </c>
      <c r="B266" s="956" t="s">
        <v>1505</v>
      </c>
      <c r="C266" s="1016"/>
    </row>
    <row r="267" spans="1:3" ht="24" x14ac:dyDescent="0.25">
      <c r="A267" s="956" t="s">
        <v>1506</v>
      </c>
      <c r="B267" s="956" t="s">
        <v>1507</v>
      </c>
      <c r="C267" s="1016"/>
    </row>
    <row r="268" spans="1:3" x14ac:dyDescent="0.25">
      <c r="A268" s="956" t="s">
        <v>1508</v>
      </c>
      <c r="B268" s="956" t="s">
        <v>1385</v>
      </c>
      <c r="C268" s="1016"/>
    </row>
    <row r="269" spans="1:3" x14ac:dyDescent="0.25">
      <c r="A269" s="956" t="s">
        <v>1509</v>
      </c>
      <c r="B269" s="956" t="s">
        <v>1387</v>
      </c>
      <c r="C269" s="1016"/>
    </row>
    <row r="270" spans="1:3" x14ac:dyDescent="0.25">
      <c r="A270" s="956" t="s">
        <v>1510</v>
      </c>
      <c r="B270" s="956" t="s">
        <v>1389</v>
      </c>
      <c r="C270" s="1016"/>
    </row>
    <row r="271" spans="1:3" x14ac:dyDescent="0.25">
      <c r="A271" s="956" t="s">
        <v>1511</v>
      </c>
      <c r="B271" s="956" t="s">
        <v>1391</v>
      </c>
      <c r="C271" s="1016"/>
    </row>
    <row r="272" spans="1:3" x14ac:dyDescent="0.25">
      <c r="A272" s="956" t="s">
        <v>1512</v>
      </c>
      <c r="B272" s="956" t="s">
        <v>1393</v>
      </c>
      <c r="C272" s="1016"/>
    </row>
    <row r="273" spans="1:3" x14ac:dyDescent="0.25">
      <c r="A273" s="956" t="s">
        <v>1513</v>
      </c>
      <c r="B273" s="956" t="s">
        <v>1395</v>
      </c>
      <c r="C273" s="1016"/>
    </row>
    <row r="274" spans="1:3" x14ac:dyDescent="0.25">
      <c r="A274" s="955"/>
      <c r="B274" s="955"/>
      <c r="C274" s="1020"/>
    </row>
    <row r="275" spans="1:3" ht="24" x14ac:dyDescent="0.25">
      <c r="A275" s="955" t="s">
        <v>1514</v>
      </c>
      <c r="B275" s="955" t="s">
        <v>1515</v>
      </c>
      <c r="C275" s="1016"/>
    </row>
    <row r="276" spans="1:3" x14ac:dyDescent="0.25">
      <c r="A276" s="956" t="s">
        <v>1516</v>
      </c>
      <c r="B276" s="956" t="s">
        <v>549</v>
      </c>
      <c r="C276" s="1016"/>
    </row>
    <row r="277" spans="1:3" x14ac:dyDescent="0.25">
      <c r="A277" s="956" t="s">
        <v>1517</v>
      </c>
      <c r="B277" s="956" t="s">
        <v>1518</v>
      </c>
      <c r="C277" s="1016"/>
    </row>
    <row r="278" spans="1:3" x14ac:dyDescent="0.25">
      <c r="A278" s="956" t="s">
        <v>1519</v>
      </c>
      <c r="B278" s="956" t="s">
        <v>1520</v>
      </c>
      <c r="C278" s="1016"/>
    </row>
    <row r="279" spans="1:3" x14ac:dyDescent="0.25">
      <c r="A279" s="956" t="s">
        <v>1521</v>
      </c>
      <c r="B279" s="956" t="s">
        <v>1522</v>
      </c>
      <c r="C279" s="1016"/>
    </row>
    <row r="280" spans="1:3" x14ac:dyDescent="0.25">
      <c r="A280" s="956" t="s">
        <v>1523</v>
      </c>
      <c r="B280" s="956" t="s">
        <v>1524</v>
      </c>
      <c r="C280" s="1016"/>
    </row>
    <row r="281" spans="1:3" ht="24" x14ac:dyDescent="0.25">
      <c r="A281" s="956" t="s">
        <v>1525</v>
      </c>
      <c r="B281" s="956" t="s">
        <v>1526</v>
      </c>
      <c r="C281" s="1016"/>
    </row>
    <row r="282" spans="1:3" ht="24" x14ac:dyDescent="0.25">
      <c r="A282" s="956" t="s">
        <v>1527</v>
      </c>
      <c r="B282" s="956" t="s">
        <v>1528</v>
      </c>
      <c r="C282" s="1016"/>
    </row>
    <row r="283" spans="1:3" x14ac:dyDescent="0.25">
      <c r="A283" s="956" t="s">
        <v>1529</v>
      </c>
      <c r="B283" s="956" t="s">
        <v>551</v>
      </c>
      <c r="C283" s="1016"/>
    </row>
    <row r="284" spans="1:3" x14ac:dyDescent="0.25">
      <c r="A284" s="956" t="s">
        <v>1530</v>
      </c>
      <c r="B284" s="956" t="s">
        <v>1518</v>
      </c>
      <c r="C284" s="1016"/>
    </row>
    <row r="285" spans="1:3" x14ac:dyDescent="0.25">
      <c r="A285" s="956" t="s">
        <v>1531</v>
      </c>
      <c r="B285" s="956" t="s">
        <v>1520</v>
      </c>
      <c r="C285" s="1016"/>
    </row>
    <row r="286" spans="1:3" x14ac:dyDescent="0.25">
      <c r="A286" s="956" t="s">
        <v>1532</v>
      </c>
      <c r="B286" s="956" t="s">
        <v>1522</v>
      </c>
      <c r="C286" s="1016"/>
    </row>
    <row r="287" spans="1:3" x14ac:dyDescent="0.25">
      <c r="A287" s="956" t="s">
        <v>1533</v>
      </c>
      <c r="B287" s="956" t="s">
        <v>1524</v>
      </c>
      <c r="C287" s="1016"/>
    </row>
    <row r="288" spans="1:3" x14ac:dyDescent="0.25">
      <c r="A288" s="955"/>
      <c r="B288" s="955"/>
      <c r="C288" s="1020"/>
    </row>
    <row r="289" spans="1:3" x14ac:dyDescent="0.25">
      <c r="A289" s="955"/>
      <c r="B289" s="955" t="s">
        <v>1534</v>
      </c>
      <c r="C289" s="1016">
        <f>+C212+C182+C181+C180+C179+C178+C177+C176+C147+C144</f>
        <v>130299999.50999999</v>
      </c>
    </row>
    <row r="290" spans="1:3" x14ac:dyDescent="0.25">
      <c r="A290" s="955"/>
      <c r="B290" s="955"/>
      <c r="C290" s="1020"/>
    </row>
    <row r="291" spans="1:3" x14ac:dyDescent="0.25">
      <c r="A291" s="955"/>
      <c r="B291" s="955"/>
      <c r="C291" s="1016"/>
    </row>
    <row r="292" spans="1:3" x14ac:dyDescent="0.25">
      <c r="A292" s="955"/>
      <c r="B292" s="955"/>
      <c r="C292" s="1020"/>
    </row>
    <row r="293" spans="1:3" x14ac:dyDescent="0.25">
      <c r="A293" s="955">
        <v>3</v>
      </c>
      <c r="B293" s="955" t="s">
        <v>1535</v>
      </c>
      <c r="C293" s="1016"/>
    </row>
    <row r="294" spans="1:3" x14ac:dyDescent="0.25">
      <c r="A294" s="955"/>
      <c r="B294" s="955"/>
      <c r="C294" s="1016"/>
    </row>
    <row r="295" spans="1:3" x14ac:dyDescent="0.25">
      <c r="A295" s="955">
        <v>3.1</v>
      </c>
      <c r="B295" s="955" t="s">
        <v>1536</v>
      </c>
      <c r="C295" s="1016"/>
    </row>
    <row r="296" spans="1:3" x14ac:dyDescent="0.25">
      <c r="A296" s="955"/>
      <c r="B296" s="955"/>
      <c r="C296" s="1020"/>
    </row>
    <row r="297" spans="1:3" x14ac:dyDescent="0.25">
      <c r="A297" s="955" t="s">
        <v>1537</v>
      </c>
      <c r="B297" s="955" t="s">
        <v>1538</v>
      </c>
      <c r="C297" s="1016"/>
    </row>
    <row r="298" spans="1:3" ht="24" x14ac:dyDescent="0.25">
      <c r="A298" s="956" t="s">
        <v>1539</v>
      </c>
      <c r="B298" s="956" t="s">
        <v>1540</v>
      </c>
      <c r="C298" s="1016"/>
    </row>
    <row r="299" spans="1:3" ht="42.75" customHeight="1" x14ac:dyDescent="0.25">
      <c r="A299" s="956" t="s">
        <v>1541</v>
      </c>
      <c r="B299" s="956" t="s">
        <v>1542</v>
      </c>
      <c r="C299" s="1025" t="s">
        <v>1543</v>
      </c>
    </row>
    <row r="300" spans="1:3" x14ac:dyDescent="0.25">
      <c r="A300" s="956" t="s">
        <v>1544</v>
      </c>
      <c r="B300" s="956" t="s">
        <v>1545</v>
      </c>
      <c r="C300" s="1016"/>
    </row>
    <row r="301" spans="1:3" x14ac:dyDescent="0.25">
      <c r="A301" s="956" t="s">
        <v>1546</v>
      </c>
      <c r="B301" s="956" t="s">
        <v>1547</v>
      </c>
      <c r="C301" s="1016">
        <f>+'ETCA-I-02'!C10-'ETCA-I-02'!B10</f>
        <v>3077910.4399999976</v>
      </c>
    </row>
    <row r="302" spans="1:3" x14ac:dyDescent="0.25">
      <c r="A302" s="956" t="s">
        <v>1548</v>
      </c>
      <c r="B302" s="956" t="s">
        <v>1549</v>
      </c>
      <c r="C302" s="1016"/>
    </row>
    <row r="303" spans="1:3" x14ac:dyDescent="0.25">
      <c r="A303" s="956" t="s">
        <v>1550</v>
      </c>
      <c r="B303" s="956" t="s">
        <v>1551</v>
      </c>
      <c r="C303" s="1016"/>
    </row>
    <row r="304" spans="1:3" x14ac:dyDescent="0.25">
      <c r="A304" s="956" t="s">
        <v>1552</v>
      </c>
      <c r="B304" s="956" t="s">
        <v>1553</v>
      </c>
      <c r="C304" s="1016"/>
    </row>
    <row r="305" spans="1:3" ht="24" x14ac:dyDescent="0.25">
      <c r="A305" s="956" t="s">
        <v>1554</v>
      </c>
      <c r="B305" s="956" t="s">
        <v>1555</v>
      </c>
      <c r="C305" s="1016">
        <f>+'ETCA-I-02'!C14-'ETCA-I-02'!B14</f>
        <v>0</v>
      </c>
    </row>
    <row r="306" spans="1:3" x14ac:dyDescent="0.25">
      <c r="A306" s="956" t="s">
        <v>1556</v>
      </c>
      <c r="B306" s="956" t="s">
        <v>1557</v>
      </c>
      <c r="C306" s="1016"/>
    </row>
    <row r="307" spans="1:3" x14ac:dyDescent="0.25">
      <c r="A307" s="1382" t="s">
        <v>1558</v>
      </c>
      <c r="B307" s="1382" t="s">
        <v>1559</v>
      </c>
      <c r="C307" s="1022" t="s">
        <v>1560</v>
      </c>
    </row>
    <row r="308" spans="1:3" x14ac:dyDescent="0.25">
      <c r="A308" s="1382"/>
      <c r="B308" s="1382"/>
      <c r="C308" s="1022" t="s">
        <v>1561</v>
      </c>
    </row>
    <row r="309" spans="1:3" x14ac:dyDescent="0.25">
      <c r="A309" s="956" t="s">
        <v>1562</v>
      </c>
      <c r="B309" s="956" t="s">
        <v>292</v>
      </c>
      <c r="C309" s="1016"/>
    </row>
    <row r="310" spans="1:3" x14ac:dyDescent="0.25">
      <c r="A310" s="956" t="s">
        <v>1563</v>
      </c>
      <c r="B310" s="956" t="s">
        <v>1564</v>
      </c>
      <c r="C310" s="1016"/>
    </row>
    <row r="311" spans="1:3" x14ac:dyDescent="0.25">
      <c r="A311" s="956" t="s">
        <v>1565</v>
      </c>
      <c r="B311" s="956" t="s">
        <v>553</v>
      </c>
      <c r="C311" s="1016"/>
    </row>
    <row r="312" spans="1:3" x14ac:dyDescent="0.25">
      <c r="A312" s="1382" t="s">
        <v>1566</v>
      </c>
      <c r="B312" s="1382" t="s">
        <v>1567</v>
      </c>
      <c r="C312" s="1022" t="s">
        <v>1568</v>
      </c>
    </row>
    <row r="313" spans="1:3" x14ac:dyDescent="0.25">
      <c r="A313" s="1382"/>
      <c r="B313" s="1382"/>
      <c r="C313" s="1022" t="s">
        <v>1561</v>
      </c>
    </row>
    <row r="314" spans="1:3" x14ac:dyDescent="0.25">
      <c r="A314" s="956" t="s">
        <v>1569</v>
      </c>
      <c r="B314" s="956" t="s">
        <v>1570</v>
      </c>
      <c r="C314" s="1016">
        <f>+'ETCA-I-02'!C18-'ETCA-I-02'!B18</f>
        <v>0</v>
      </c>
    </row>
    <row r="315" spans="1:3" x14ac:dyDescent="0.25">
      <c r="A315" s="956" t="s">
        <v>1571</v>
      </c>
      <c r="B315" s="956" t="s">
        <v>1572</v>
      </c>
      <c r="C315" s="1016"/>
    </row>
    <row r="316" spans="1:3" x14ac:dyDescent="0.25">
      <c r="A316" s="956" t="s">
        <v>1573</v>
      </c>
      <c r="B316" s="956" t="s">
        <v>1574</v>
      </c>
      <c r="C316" s="1016">
        <f>+'ETCA-I-02'!C20-'ETCA-I-02'!B20</f>
        <v>326.3</v>
      </c>
    </row>
    <row r="317" spans="1:3" x14ac:dyDescent="0.25">
      <c r="A317" s="956" t="s">
        <v>1575</v>
      </c>
      <c r="B317" s="956" t="s">
        <v>1576</v>
      </c>
      <c r="C317" s="1016"/>
    </row>
    <row r="318" spans="1:3" x14ac:dyDescent="0.25">
      <c r="A318" s="1382" t="s">
        <v>1577</v>
      </c>
      <c r="B318" s="1382" t="s">
        <v>1578</v>
      </c>
      <c r="C318" s="1022" t="s">
        <v>1560</v>
      </c>
    </row>
    <row r="319" spans="1:3" x14ac:dyDescent="0.25">
      <c r="A319" s="1382"/>
      <c r="B319" s="1382"/>
      <c r="C319" s="1022" t="s">
        <v>1579</v>
      </c>
    </row>
    <row r="320" spans="1:3" ht="24" x14ac:dyDescent="0.25">
      <c r="A320" s="956" t="s">
        <v>1580</v>
      </c>
      <c r="B320" s="956" t="s">
        <v>1581</v>
      </c>
      <c r="C320" s="1016"/>
    </row>
    <row r="321" spans="1:3" ht="24" x14ac:dyDescent="0.25">
      <c r="A321" s="956" t="s">
        <v>1582</v>
      </c>
      <c r="B321" s="956" t="s">
        <v>1583</v>
      </c>
      <c r="C321" s="1016" t="s">
        <v>1584</v>
      </c>
    </row>
    <row r="322" spans="1:3" x14ac:dyDescent="0.25">
      <c r="A322" s="1382" t="s">
        <v>1585</v>
      </c>
      <c r="B322" s="1382" t="s">
        <v>1586</v>
      </c>
      <c r="C322" s="1022" t="s">
        <v>1587</v>
      </c>
    </row>
    <row r="323" spans="1:3" x14ac:dyDescent="0.25">
      <c r="A323" s="1382"/>
      <c r="B323" s="1382"/>
      <c r="C323" s="1022" t="s">
        <v>1588</v>
      </c>
    </row>
    <row r="324" spans="1:3" x14ac:dyDescent="0.25">
      <c r="A324" s="1382"/>
      <c r="B324" s="1382"/>
      <c r="C324" s="1022" t="s">
        <v>1589</v>
      </c>
    </row>
    <row r="325" spans="1:3" ht="24" x14ac:dyDescent="0.25">
      <c r="A325" s="956" t="s">
        <v>1590</v>
      </c>
      <c r="B325" s="956" t="s">
        <v>1591</v>
      </c>
      <c r="C325" s="1016">
        <f>+'ETCA-I-02'!C25-'ETCA-I-02'!B25</f>
        <v>306179.81</v>
      </c>
    </row>
    <row r="326" spans="1:3" ht="24" x14ac:dyDescent="0.25">
      <c r="A326" s="956" t="s">
        <v>1592</v>
      </c>
      <c r="B326" s="956" t="s">
        <v>1593</v>
      </c>
      <c r="C326" s="1016"/>
    </row>
    <row r="327" spans="1:3" ht="24" x14ac:dyDescent="0.25">
      <c r="A327" s="956" t="s">
        <v>1594</v>
      </c>
      <c r="B327" s="956" t="s">
        <v>1595</v>
      </c>
      <c r="C327" s="1016"/>
    </row>
    <row r="328" spans="1:3" x14ac:dyDescent="0.25">
      <c r="A328" s="956" t="s">
        <v>1596</v>
      </c>
      <c r="B328" s="956" t="s">
        <v>1597</v>
      </c>
      <c r="C328" s="1016">
        <f>+'ETCA-I-02'!C28-'ETCA-I-02'!B28</f>
        <v>2219235.0199999996</v>
      </c>
    </row>
    <row r="329" spans="1:3" x14ac:dyDescent="0.25">
      <c r="A329" s="956" t="s">
        <v>1598</v>
      </c>
      <c r="B329" s="956" t="s">
        <v>1599</v>
      </c>
      <c r="C329" s="1016"/>
    </row>
    <row r="330" spans="1:3" x14ac:dyDescent="0.25">
      <c r="A330" s="956" t="s">
        <v>1600</v>
      </c>
      <c r="B330" s="956" t="s">
        <v>1601</v>
      </c>
      <c r="C330" s="1016"/>
    </row>
    <row r="331" spans="1:3" ht="24" x14ac:dyDescent="0.25">
      <c r="A331" s="956" t="s">
        <v>1602</v>
      </c>
      <c r="B331" s="956" t="s">
        <v>1603</v>
      </c>
      <c r="C331" s="1016"/>
    </row>
    <row r="332" spans="1:3" ht="24" x14ac:dyDescent="0.25">
      <c r="A332" s="956" t="s">
        <v>1604</v>
      </c>
      <c r="B332" s="956" t="s">
        <v>1605</v>
      </c>
      <c r="C332" s="1016"/>
    </row>
    <row r="333" spans="1:3" x14ac:dyDescent="0.25">
      <c r="A333" s="956" t="s">
        <v>1606</v>
      </c>
      <c r="B333" s="956" t="s">
        <v>1607</v>
      </c>
      <c r="C333" s="1016"/>
    </row>
    <row r="334" spans="1:3" x14ac:dyDescent="0.25">
      <c r="A334" s="956" t="s">
        <v>1608</v>
      </c>
      <c r="B334" s="956" t="s">
        <v>1199</v>
      </c>
      <c r="C334" s="1016"/>
    </row>
    <row r="335" spans="1:3" x14ac:dyDescent="0.25">
      <c r="A335" s="956" t="s">
        <v>1609</v>
      </c>
      <c r="B335" s="956" t="s">
        <v>1201</v>
      </c>
      <c r="C335" s="1016"/>
    </row>
    <row r="336" spans="1:3" ht="24" x14ac:dyDescent="0.25">
      <c r="A336" s="956" t="s">
        <v>1610</v>
      </c>
      <c r="B336" s="956" t="s">
        <v>1611</v>
      </c>
      <c r="C336" s="1016"/>
    </row>
    <row r="337" spans="1:3" x14ac:dyDescent="0.25">
      <c r="A337" s="956" t="s">
        <v>1612</v>
      </c>
      <c r="B337" s="956" t="s">
        <v>1613</v>
      </c>
      <c r="C337" s="1016"/>
    </row>
    <row r="338" spans="1:3" x14ac:dyDescent="0.25">
      <c r="A338" s="956" t="s">
        <v>1614</v>
      </c>
      <c r="B338" s="956" t="s">
        <v>1615</v>
      </c>
      <c r="C338" s="1016"/>
    </row>
    <row r="339" spans="1:3" x14ac:dyDescent="0.25">
      <c r="A339" s="956" t="s">
        <v>1616</v>
      </c>
      <c r="B339" s="956" t="s">
        <v>1199</v>
      </c>
      <c r="C339" s="1016"/>
    </row>
    <row r="340" spans="1:3" x14ac:dyDescent="0.25">
      <c r="A340" s="956" t="s">
        <v>1617</v>
      </c>
      <c r="B340" s="956" t="s">
        <v>1201</v>
      </c>
      <c r="C340" s="1016"/>
    </row>
    <row r="341" spans="1:3" x14ac:dyDescent="0.25">
      <c r="A341" s="1382" t="s">
        <v>1618</v>
      </c>
      <c r="B341" s="1382" t="s">
        <v>1619</v>
      </c>
      <c r="C341" s="1022" t="s">
        <v>1620</v>
      </c>
    </row>
    <row r="342" spans="1:3" x14ac:dyDescent="0.25">
      <c r="A342" s="1382"/>
      <c r="B342" s="1382"/>
      <c r="C342" s="1022" t="s">
        <v>1589</v>
      </c>
    </row>
    <row r="343" spans="1:3" x14ac:dyDescent="0.25">
      <c r="A343" s="956" t="s">
        <v>1621</v>
      </c>
      <c r="B343" s="956" t="s">
        <v>1622</v>
      </c>
      <c r="C343" s="1016"/>
    </row>
    <row r="344" spans="1:3" x14ac:dyDescent="0.25">
      <c r="A344" s="956" t="s">
        <v>1623</v>
      </c>
      <c r="B344" s="956" t="s">
        <v>1624</v>
      </c>
      <c r="C344" s="1016"/>
    </row>
    <row r="345" spans="1:3" ht="24" x14ac:dyDescent="0.25">
      <c r="A345" s="956" t="s">
        <v>1625</v>
      </c>
      <c r="B345" s="956" t="s">
        <v>1581</v>
      </c>
      <c r="C345" s="1016"/>
    </row>
    <row r="346" spans="1:3" x14ac:dyDescent="0.25">
      <c r="A346" s="956" t="s">
        <v>1626</v>
      </c>
      <c r="B346" s="956" t="s">
        <v>58</v>
      </c>
      <c r="C346" s="1016"/>
    </row>
    <row r="347" spans="1:3" x14ac:dyDescent="0.25">
      <c r="A347" s="956" t="s">
        <v>1627</v>
      </c>
      <c r="B347" s="956" t="s">
        <v>1628</v>
      </c>
      <c r="C347" s="1016"/>
    </row>
    <row r="348" spans="1:3" x14ac:dyDescent="0.25">
      <c r="A348" s="956"/>
      <c r="B348" s="956"/>
      <c r="C348" s="1016"/>
    </row>
    <row r="349" spans="1:3" x14ac:dyDescent="0.25">
      <c r="A349" s="955"/>
      <c r="B349" s="955"/>
      <c r="C349" s="1016"/>
    </row>
    <row r="350" spans="1:3" x14ac:dyDescent="0.25">
      <c r="A350" s="955" t="s">
        <v>1629</v>
      </c>
      <c r="B350" s="955" t="s">
        <v>1630</v>
      </c>
      <c r="C350" s="1016">
        <f>+C355+C356+C360+C362+C381</f>
        <v>-3245436.2699999996</v>
      </c>
    </row>
    <row r="351" spans="1:3" x14ac:dyDescent="0.25">
      <c r="A351" s="956" t="s">
        <v>1631</v>
      </c>
      <c r="B351" s="956" t="s">
        <v>1632</v>
      </c>
      <c r="C351" s="1016"/>
    </row>
    <row r="352" spans="1:3" x14ac:dyDescent="0.25">
      <c r="A352" s="1382" t="s">
        <v>1633</v>
      </c>
      <c r="B352" s="1382" t="s">
        <v>1634</v>
      </c>
      <c r="C352" s="1022" t="s">
        <v>1620</v>
      </c>
    </row>
    <row r="353" spans="1:3" x14ac:dyDescent="0.25">
      <c r="A353" s="1382"/>
      <c r="B353" s="1382"/>
      <c r="C353" s="1022" t="s">
        <v>1589</v>
      </c>
    </row>
    <row r="354" spans="1:3" x14ac:dyDescent="0.25">
      <c r="A354" s="956" t="s">
        <v>1635</v>
      </c>
      <c r="B354" s="956" t="s">
        <v>212</v>
      </c>
      <c r="C354" s="1016"/>
    </row>
    <row r="355" spans="1:3" x14ac:dyDescent="0.25">
      <c r="A355" s="956" t="s">
        <v>1636</v>
      </c>
      <c r="B355" s="956" t="s">
        <v>1637</v>
      </c>
      <c r="C355" s="1016">
        <f>+'ETCA-I-02'!G10-'ETCA-I-02'!F10</f>
        <v>-1414986.7599999998</v>
      </c>
    </row>
    <row r="356" spans="1:3" x14ac:dyDescent="0.25">
      <c r="A356" s="956" t="s">
        <v>1638</v>
      </c>
      <c r="B356" s="956" t="s">
        <v>1639</v>
      </c>
      <c r="C356" s="1016"/>
    </row>
    <row r="357" spans="1:3" x14ac:dyDescent="0.25">
      <c r="A357" s="956" t="s">
        <v>1640</v>
      </c>
      <c r="B357" s="956" t="s">
        <v>1641</v>
      </c>
      <c r="C357" s="1016"/>
    </row>
    <row r="358" spans="1:3" x14ac:dyDescent="0.25">
      <c r="A358" s="956" t="s">
        <v>1642</v>
      </c>
      <c r="B358" s="956" t="s">
        <v>1643</v>
      </c>
      <c r="C358" s="1016"/>
    </row>
    <row r="359" spans="1:3" x14ac:dyDescent="0.25">
      <c r="A359" s="956" t="s">
        <v>1644</v>
      </c>
      <c r="B359" s="956" t="s">
        <v>1645</v>
      </c>
      <c r="C359" s="1016"/>
    </row>
    <row r="360" spans="1:3" x14ac:dyDescent="0.25">
      <c r="A360" s="956" t="s">
        <v>1646</v>
      </c>
      <c r="B360" s="956" t="s">
        <v>1647</v>
      </c>
      <c r="C360" s="1016">
        <f>+'ETCA-I-02'!G15-'ETCA-I-02'!F15</f>
        <v>-1451473.1099999999</v>
      </c>
    </row>
    <row r="361" spans="1:3" x14ac:dyDescent="0.25">
      <c r="A361" s="956" t="s">
        <v>1648</v>
      </c>
      <c r="B361" s="956" t="s">
        <v>1649</v>
      </c>
      <c r="C361" s="1016"/>
    </row>
    <row r="362" spans="1:3" x14ac:dyDescent="0.25">
      <c r="A362" s="956" t="s">
        <v>1650</v>
      </c>
      <c r="B362" s="956" t="s">
        <v>1651</v>
      </c>
      <c r="C362" s="1016">
        <f>+'ETCA-I-02'!G17-'ETCA-I-02'!F17</f>
        <v>-436838.79999999981</v>
      </c>
    </row>
    <row r="363" spans="1:3" x14ac:dyDescent="0.25">
      <c r="A363" s="1382" t="s">
        <v>1652</v>
      </c>
      <c r="B363" s="1382" t="s">
        <v>1653</v>
      </c>
      <c r="C363" s="1022" t="s">
        <v>1620</v>
      </c>
    </row>
    <row r="364" spans="1:3" x14ac:dyDescent="0.25">
      <c r="A364" s="1382"/>
      <c r="B364" s="1382"/>
      <c r="C364" s="1022" t="s">
        <v>1589</v>
      </c>
    </row>
    <row r="365" spans="1:3" x14ac:dyDescent="0.25">
      <c r="A365" s="956" t="s">
        <v>1654</v>
      </c>
      <c r="B365" s="956" t="s">
        <v>1655</v>
      </c>
      <c r="C365" s="1016"/>
    </row>
    <row r="366" spans="1:3" ht="24" x14ac:dyDescent="0.25">
      <c r="A366" s="956" t="s">
        <v>1656</v>
      </c>
      <c r="B366" s="956" t="s">
        <v>1657</v>
      </c>
      <c r="C366" s="1016"/>
    </row>
    <row r="367" spans="1:3" x14ac:dyDescent="0.25">
      <c r="A367" s="956" t="s">
        <v>1658</v>
      </c>
      <c r="B367" s="956" t="s">
        <v>1659</v>
      </c>
      <c r="C367" s="1016"/>
    </row>
    <row r="368" spans="1:3" x14ac:dyDescent="0.25">
      <c r="A368" s="956" t="s">
        <v>1660</v>
      </c>
      <c r="B368" s="956" t="s">
        <v>1661</v>
      </c>
      <c r="C368" s="1016"/>
    </row>
    <row r="369" spans="1:3" x14ac:dyDescent="0.25">
      <c r="A369" s="956" t="s">
        <v>1662</v>
      </c>
      <c r="B369" s="956" t="s">
        <v>1663</v>
      </c>
      <c r="C369" s="1016"/>
    </row>
    <row r="370" spans="1:3" ht="24" x14ac:dyDescent="0.25">
      <c r="A370" s="956" t="s">
        <v>1664</v>
      </c>
      <c r="B370" s="956" t="s">
        <v>1665</v>
      </c>
      <c r="C370" s="1016"/>
    </row>
    <row r="371" spans="1:3" ht="24" x14ac:dyDescent="0.25">
      <c r="A371" s="956" t="s">
        <v>1666</v>
      </c>
      <c r="B371" s="956" t="s">
        <v>1667</v>
      </c>
      <c r="C371" s="1016"/>
    </row>
    <row r="372" spans="1:3" ht="24" x14ac:dyDescent="0.25">
      <c r="A372" s="956" t="s">
        <v>1668</v>
      </c>
      <c r="B372" s="956" t="s">
        <v>1669</v>
      </c>
      <c r="C372" s="1016"/>
    </row>
    <row r="373" spans="1:3" ht="24" x14ac:dyDescent="0.25">
      <c r="A373" s="956" t="s">
        <v>1670</v>
      </c>
      <c r="B373" s="956" t="s">
        <v>1671</v>
      </c>
      <c r="C373" s="1016"/>
    </row>
    <row r="374" spans="1:3" ht="24" x14ac:dyDescent="0.25">
      <c r="A374" s="956" t="s">
        <v>1672</v>
      </c>
      <c r="B374" s="956" t="s">
        <v>1673</v>
      </c>
      <c r="C374" s="1016"/>
    </row>
    <row r="375" spans="1:3" ht="24" x14ac:dyDescent="0.25">
      <c r="A375" s="956" t="s">
        <v>1674</v>
      </c>
      <c r="B375" s="956" t="s">
        <v>1675</v>
      </c>
      <c r="C375" s="1016"/>
    </row>
    <row r="376" spans="1:3" ht="24" x14ac:dyDescent="0.25">
      <c r="A376" s="956" t="s">
        <v>1676</v>
      </c>
      <c r="B376" s="956" t="s">
        <v>1677</v>
      </c>
      <c r="C376" s="1016"/>
    </row>
    <row r="377" spans="1:3" x14ac:dyDescent="0.25">
      <c r="A377" s="1382" t="s">
        <v>1678</v>
      </c>
      <c r="B377" s="1382" t="s">
        <v>1679</v>
      </c>
      <c r="C377" s="1022" t="s">
        <v>1560</v>
      </c>
    </row>
    <row r="378" spans="1:3" x14ac:dyDescent="0.25">
      <c r="A378" s="1382"/>
      <c r="B378" s="1382"/>
      <c r="C378" s="1022" t="s">
        <v>1589</v>
      </c>
    </row>
    <row r="379" spans="1:3" x14ac:dyDescent="0.25">
      <c r="A379" s="956" t="s">
        <v>1680</v>
      </c>
      <c r="B379" s="956" t="s">
        <v>1681</v>
      </c>
      <c r="C379" s="1016"/>
    </row>
    <row r="380" spans="1:3" x14ac:dyDescent="0.25">
      <c r="A380" s="956" t="s">
        <v>1682</v>
      </c>
      <c r="B380" s="956" t="s">
        <v>1683</v>
      </c>
      <c r="C380" s="1016"/>
    </row>
    <row r="381" spans="1:3" x14ac:dyDescent="0.25">
      <c r="A381" s="956" t="s">
        <v>1684</v>
      </c>
      <c r="B381" s="956" t="s">
        <v>300</v>
      </c>
      <c r="C381" s="1016">
        <v>57862.400000000001</v>
      </c>
    </row>
    <row r="382" spans="1:3" x14ac:dyDescent="0.25">
      <c r="A382" s="956"/>
      <c r="B382" s="956"/>
      <c r="C382" s="1016"/>
    </row>
    <row r="383" spans="1:3" x14ac:dyDescent="0.25">
      <c r="A383" s="956" t="s">
        <v>1685</v>
      </c>
      <c r="B383" s="956" t="s">
        <v>1686</v>
      </c>
      <c r="C383" s="1016"/>
    </row>
    <row r="384" spans="1:3" x14ac:dyDescent="0.25">
      <c r="A384" s="956"/>
      <c r="B384" s="956"/>
      <c r="C384" s="1024"/>
    </row>
    <row r="385" spans="1:3" x14ac:dyDescent="0.25">
      <c r="A385" s="1382" t="s">
        <v>1687</v>
      </c>
      <c r="B385" s="1382" t="s">
        <v>1688</v>
      </c>
      <c r="C385" s="1022" t="s">
        <v>1560</v>
      </c>
    </row>
    <row r="386" spans="1:3" x14ac:dyDescent="0.25">
      <c r="A386" s="1382"/>
      <c r="B386" s="1382"/>
      <c r="C386" s="1022" t="s">
        <v>1589</v>
      </c>
    </row>
    <row r="387" spans="1:3" x14ac:dyDescent="0.25">
      <c r="A387" s="956" t="s">
        <v>1689</v>
      </c>
      <c r="B387" s="956" t="s">
        <v>1690</v>
      </c>
      <c r="C387" s="1016"/>
    </row>
    <row r="388" spans="1:3" x14ac:dyDescent="0.25">
      <c r="A388" s="956" t="s">
        <v>1691</v>
      </c>
      <c r="B388" s="956" t="s">
        <v>1639</v>
      </c>
      <c r="C388" s="1016"/>
    </row>
    <row r="389" spans="1:3" x14ac:dyDescent="0.25">
      <c r="A389" s="1382" t="s">
        <v>1692</v>
      </c>
      <c r="B389" s="1382" t="s">
        <v>1693</v>
      </c>
      <c r="C389" s="1022" t="s">
        <v>1620</v>
      </c>
    </row>
    <row r="390" spans="1:3" x14ac:dyDescent="0.25">
      <c r="A390" s="1382"/>
      <c r="B390" s="1382"/>
      <c r="C390" s="1022" t="s">
        <v>1589</v>
      </c>
    </row>
    <row r="391" spans="1:3" x14ac:dyDescent="0.25">
      <c r="A391" s="956" t="s">
        <v>1694</v>
      </c>
      <c r="B391" s="956" t="s">
        <v>1655</v>
      </c>
      <c r="C391" s="1016"/>
    </row>
    <row r="392" spans="1:3" ht="24" x14ac:dyDescent="0.25">
      <c r="A392" s="956" t="s">
        <v>1695</v>
      </c>
      <c r="B392" s="956" t="s">
        <v>1657</v>
      </c>
      <c r="C392" s="1016"/>
    </row>
    <row r="393" spans="1:3" x14ac:dyDescent="0.25">
      <c r="A393" s="956" t="s">
        <v>1696</v>
      </c>
      <c r="B393" s="956" t="s">
        <v>1697</v>
      </c>
      <c r="C393" s="1016"/>
    </row>
    <row r="394" spans="1:3" x14ac:dyDescent="0.25">
      <c r="A394" s="956"/>
      <c r="B394" s="956"/>
      <c r="C394" s="1016"/>
    </row>
    <row r="395" spans="1:3" x14ac:dyDescent="0.25">
      <c r="A395" s="956" t="s">
        <v>1698</v>
      </c>
      <c r="B395" s="956" t="s">
        <v>1699</v>
      </c>
      <c r="C395" s="1016"/>
    </row>
    <row r="396" spans="1:3" ht="24" x14ac:dyDescent="0.25">
      <c r="A396" s="956" t="s">
        <v>1700</v>
      </c>
      <c r="B396" s="956" t="s">
        <v>1701</v>
      </c>
      <c r="C396" s="1016"/>
    </row>
    <row r="397" spans="1:3" ht="24" x14ac:dyDescent="0.25">
      <c r="A397" s="956" t="s">
        <v>1702</v>
      </c>
      <c r="B397" s="956" t="s">
        <v>1703</v>
      </c>
      <c r="C397" s="1016"/>
    </row>
    <row r="398" spans="1:3" ht="24" x14ac:dyDescent="0.25">
      <c r="A398" s="956" t="s">
        <v>1704</v>
      </c>
      <c r="B398" s="956" t="s">
        <v>1705</v>
      </c>
      <c r="C398" s="1016"/>
    </row>
    <row r="399" spans="1:3" x14ac:dyDescent="0.25">
      <c r="A399" s="956" t="s">
        <v>1706</v>
      </c>
      <c r="B399" s="956" t="s">
        <v>1707</v>
      </c>
      <c r="C399" s="1016"/>
    </row>
    <row r="400" spans="1:3" x14ac:dyDescent="0.25">
      <c r="A400" s="956" t="s">
        <v>1708</v>
      </c>
      <c r="B400" s="956" t="s">
        <v>1709</v>
      </c>
      <c r="C400" s="1016"/>
    </row>
    <row r="401" spans="1:3" x14ac:dyDescent="0.25">
      <c r="A401" s="956"/>
      <c r="B401" s="956"/>
      <c r="C401" s="1024"/>
    </row>
    <row r="402" spans="1:3" x14ac:dyDescent="0.25">
      <c r="A402" s="1382" t="s">
        <v>1710</v>
      </c>
      <c r="B402" s="1382" t="s">
        <v>1711</v>
      </c>
      <c r="C402" s="1022" t="s">
        <v>1620</v>
      </c>
    </row>
    <row r="403" spans="1:3" x14ac:dyDescent="0.25">
      <c r="A403" s="1382"/>
      <c r="B403" s="1382"/>
      <c r="C403" s="1022" t="s">
        <v>1589</v>
      </c>
    </row>
    <row r="404" spans="1:3" x14ac:dyDescent="0.25">
      <c r="A404" s="956" t="s">
        <v>1712</v>
      </c>
      <c r="B404" s="956" t="s">
        <v>1681</v>
      </c>
      <c r="C404" s="1016"/>
    </row>
    <row r="405" spans="1:3" x14ac:dyDescent="0.25">
      <c r="A405" s="956" t="s">
        <v>1713</v>
      </c>
      <c r="B405" s="956" t="s">
        <v>1683</v>
      </c>
      <c r="C405" s="1016"/>
    </row>
    <row r="406" spans="1:3" x14ac:dyDescent="0.25">
      <c r="A406" s="956" t="s">
        <v>1714</v>
      </c>
      <c r="B406" s="956" t="s">
        <v>300</v>
      </c>
      <c r="C406" s="1016">
        <v>0</v>
      </c>
    </row>
    <row r="407" spans="1:3" x14ac:dyDescent="0.25">
      <c r="A407" s="956"/>
      <c r="B407" s="956"/>
      <c r="C407" s="1016"/>
    </row>
    <row r="408" spans="1:3" x14ac:dyDescent="0.25">
      <c r="A408" s="955" t="s">
        <v>1715</v>
      </c>
      <c r="B408" s="955" t="s">
        <v>1716</v>
      </c>
      <c r="C408" s="1020"/>
    </row>
    <row r="409" spans="1:3" x14ac:dyDescent="0.25">
      <c r="A409" s="956"/>
      <c r="B409" s="955"/>
      <c r="C409" s="1016"/>
    </row>
    <row r="410" spans="1:3" x14ac:dyDescent="0.25">
      <c r="A410" s="956"/>
      <c r="B410" s="955" t="s">
        <v>1717</v>
      </c>
      <c r="C410" s="1016"/>
    </row>
    <row r="411" spans="1:3" x14ac:dyDescent="0.25">
      <c r="A411" s="956"/>
      <c r="B411" s="956"/>
      <c r="C411" s="1016"/>
    </row>
    <row r="412" spans="1:3" x14ac:dyDescent="0.25">
      <c r="A412" s="955"/>
      <c r="B412" s="955"/>
      <c r="C412" s="1016"/>
    </row>
    <row r="413" spans="1:3" x14ac:dyDescent="0.25">
      <c r="A413" s="955">
        <v>3.2</v>
      </c>
      <c r="B413" s="955" t="s">
        <v>1718</v>
      </c>
      <c r="C413" s="1016"/>
    </row>
    <row r="414" spans="1:3" x14ac:dyDescent="0.25">
      <c r="A414" s="955"/>
      <c r="B414" s="955"/>
      <c r="C414" s="1020"/>
    </row>
    <row r="415" spans="1:3" x14ac:dyDescent="0.25">
      <c r="A415" s="955" t="s">
        <v>1719</v>
      </c>
      <c r="B415" s="955" t="s">
        <v>1720</v>
      </c>
      <c r="C415" s="1020"/>
    </row>
    <row r="416" spans="1:3" ht="24" x14ac:dyDescent="0.25">
      <c r="A416" s="956" t="s">
        <v>1721</v>
      </c>
      <c r="B416" s="956" t="s">
        <v>1722</v>
      </c>
      <c r="C416" s="1016"/>
    </row>
    <row r="417" spans="1:3" x14ac:dyDescent="0.25">
      <c r="A417" s="1382" t="s">
        <v>1723</v>
      </c>
      <c r="B417" s="1382" t="s">
        <v>1724</v>
      </c>
      <c r="C417" s="1022" t="s">
        <v>1725</v>
      </c>
    </row>
    <row r="418" spans="1:3" x14ac:dyDescent="0.25">
      <c r="A418" s="1382"/>
      <c r="B418" s="1382"/>
      <c r="C418" s="1022" t="s">
        <v>1589</v>
      </c>
    </row>
    <row r="419" spans="1:3" x14ac:dyDescent="0.25">
      <c r="A419" s="956" t="s">
        <v>1726</v>
      </c>
      <c r="B419" s="956" t="s">
        <v>1545</v>
      </c>
      <c r="C419" s="1016">
        <v>11.82</v>
      </c>
    </row>
    <row r="420" spans="1:3" x14ac:dyDescent="0.25">
      <c r="A420" s="956" t="s">
        <v>1727</v>
      </c>
      <c r="B420" s="956" t="s">
        <v>1547</v>
      </c>
      <c r="C420" s="1016"/>
    </row>
    <row r="421" spans="1:3" x14ac:dyDescent="0.25">
      <c r="A421" s="956" t="s">
        <v>1728</v>
      </c>
      <c r="B421" s="956" t="s">
        <v>1549</v>
      </c>
      <c r="C421" s="1016"/>
    </row>
    <row r="422" spans="1:3" x14ac:dyDescent="0.25">
      <c r="A422" s="956" t="s">
        <v>1729</v>
      </c>
      <c r="B422" s="956" t="s">
        <v>1730</v>
      </c>
      <c r="C422" s="1016"/>
    </row>
    <row r="423" spans="1:3" x14ac:dyDescent="0.25">
      <c r="A423" s="956" t="s">
        <v>1731</v>
      </c>
      <c r="B423" s="956" t="s">
        <v>1553</v>
      </c>
      <c r="C423" s="1016"/>
    </row>
    <row r="424" spans="1:3" ht="24" x14ac:dyDescent="0.25">
      <c r="A424" s="956" t="s">
        <v>1732</v>
      </c>
      <c r="B424" s="956" t="s">
        <v>1733</v>
      </c>
      <c r="C424" s="1016"/>
    </row>
    <row r="425" spans="1:3" x14ac:dyDescent="0.25">
      <c r="A425" s="956" t="s">
        <v>1734</v>
      </c>
      <c r="B425" s="956" t="s">
        <v>1557</v>
      </c>
      <c r="C425" s="1016"/>
    </row>
    <row r="426" spans="1:3" x14ac:dyDescent="0.25">
      <c r="A426" s="1382" t="s">
        <v>1735</v>
      </c>
      <c r="B426" s="1382" t="s">
        <v>1736</v>
      </c>
      <c r="C426" s="1022" t="s">
        <v>1620</v>
      </c>
    </row>
    <row r="427" spans="1:3" x14ac:dyDescent="0.25">
      <c r="A427" s="1382"/>
      <c r="B427" s="1382"/>
      <c r="C427" s="1022" t="s">
        <v>1589</v>
      </c>
    </row>
    <row r="428" spans="1:3" x14ac:dyDescent="0.25">
      <c r="A428" s="956" t="s">
        <v>1737</v>
      </c>
      <c r="B428" s="956" t="s">
        <v>292</v>
      </c>
      <c r="C428" s="1016"/>
    </row>
    <row r="429" spans="1:3" x14ac:dyDescent="0.25">
      <c r="A429" s="956" t="s">
        <v>1738</v>
      </c>
      <c r="B429" s="956" t="s">
        <v>549</v>
      </c>
      <c r="C429" s="1016"/>
    </row>
    <row r="430" spans="1:3" x14ac:dyDescent="0.25">
      <c r="A430" s="956" t="s">
        <v>1739</v>
      </c>
      <c r="B430" s="956" t="s">
        <v>553</v>
      </c>
      <c r="C430" s="1016"/>
    </row>
    <row r="431" spans="1:3" x14ac:dyDescent="0.25">
      <c r="A431" s="1382" t="s">
        <v>1740</v>
      </c>
      <c r="B431" s="1382" t="s">
        <v>1741</v>
      </c>
      <c r="C431" s="1022" t="s">
        <v>1620</v>
      </c>
    </row>
    <row r="432" spans="1:3" x14ac:dyDescent="0.25">
      <c r="A432" s="1382"/>
      <c r="B432" s="1382"/>
      <c r="C432" s="1022" t="s">
        <v>1589</v>
      </c>
    </row>
    <row r="433" spans="1:3" x14ac:dyDescent="0.25">
      <c r="A433" s="956" t="s">
        <v>1742</v>
      </c>
      <c r="B433" s="956" t="s">
        <v>1570</v>
      </c>
      <c r="C433" s="1016"/>
    </row>
    <row r="434" spans="1:3" x14ac:dyDescent="0.25">
      <c r="A434" s="956" t="s">
        <v>1743</v>
      </c>
      <c r="B434" s="956" t="s">
        <v>1572</v>
      </c>
      <c r="C434" s="1016">
        <v>43829.54</v>
      </c>
    </row>
    <row r="435" spans="1:3" x14ac:dyDescent="0.25">
      <c r="A435" s="956" t="s">
        <v>1744</v>
      </c>
      <c r="B435" s="956" t="s">
        <v>1574</v>
      </c>
      <c r="C435" s="1016"/>
    </row>
    <row r="436" spans="1:3" x14ac:dyDescent="0.25">
      <c r="A436" s="956" t="s">
        <v>1745</v>
      </c>
      <c r="B436" s="956" t="s">
        <v>1746</v>
      </c>
      <c r="C436" s="1016"/>
    </row>
    <row r="437" spans="1:3" x14ac:dyDescent="0.25">
      <c r="A437" s="1382" t="s">
        <v>1747</v>
      </c>
      <c r="B437" s="1382" t="s">
        <v>1748</v>
      </c>
      <c r="C437" s="1022" t="s">
        <v>1620</v>
      </c>
    </row>
    <row r="438" spans="1:3" x14ac:dyDescent="0.25">
      <c r="A438" s="1382"/>
      <c r="B438" s="1382"/>
      <c r="C438" s="1022" t="s">
        <v>1749</v>
      </c>
    </row>
    <row r="439" spans="1:3" ht="24" x14ac:dyDescent="0.25">
      <c r="A439" s="956" t="s">
        <v>1750</v>
      </c>
      <c r="B439" s="956" t="s">
        <v>1581</v>
      </c>
      <c r="C439" s="1016"/>
    </row>
    <row r="440" spans="1:3" x14ac:dyDescent="0.25">
      <c r="A440" s="956" t="s">
        <v>1751</v>
      </c>
      <c r="B440" s="956" t="s">
        <v>1752</v>
      </c>
      <c r="C440" s="1016" t="s">
        <v>1753</v>
      </c>
    </row>
    <row r="441" spans="1:3" x14ac:dyDescent="0.25">
      <c r="A441" s="1382" t="s">
        <v>1754</v>
      </c>
      <c r="B441" s="1382" t="s">
        <v>1755</v>
      </c>
      <c r="C441" s="1022" t="s">
        <v>1620</v>
      </c>
    </row>
    <row r="442" spans="1:3" x14ac:dyDescent="0.25">
      <c r="A442" s="1382"/>
      <c r="B442" s="1382"/>
      <c r="C442" s="1022" t="s">
        <v>1589</v>
      </c>
    </row>
    <row r="443" spans="1:3" ht="24" x14ac:dyDescent="0.25">
      <c r="A443" s="956" t="s">
        <v>1756</v>
      </c>
      <c r="B443" s="956" t="s">
        <v>1591</v>
      </c>
      <c r="C443" s="1016"/>
    </row>
    <row r="444" spans="1:3" ht="24" x14ac:dyDescent="0.25">
      <c r="A444" s="956" t="s">
        <v>1757</v>
      </c>
      <c r="B444" s="956" t="s">
        <v>1593</v>
      </c>
      <c r="C444" s="1016"/>
    </row>
    <row r="445" spans="1:3" ht="24" x14ac:dyDescent="0.25">
      <c r="A445" s="956" t="s">
        <v>1758</v>
      </c>
      <c r="B445" s="956" t="s">
        <v>1595</v>
      </c>
      <c r="C445" s="1016"/>
    </row>
    <row r="446" spans="1:3" x14ac:dyDescent="0.25">
      <c r="A446" s="956" t="s">
        <v>1759</v>
      </c>
      <c r="B446" s="956" t="s">
        <v>1597</v>
      </c>
      <c r="C446" s="1016"/>
    </row>
    <row r="447" spans="1:3" x14ac:dyDescent="0.25">
      <c r="A447" s="956" t="s">
        <v>1760</v>
      </c>
      <c r="B447" s="956" t="s">
        <v>1761</v>
      </c>
      <c r="C447" s="1016"/>
    </row>
    <row r="448" spans="1:3" x14ac:dyDescent="0.25">
      <c r="A448" s="956" t="s">
        <v>1762</v>
      </c>
      <c r="B448" s="956" t="s">
        <v>39</v>
      </c>
      <c r="C448" s="1016"/>
    </row>
    <row r="449" spans="1:3" ht="18" customHeight="1" x14ac:dyDescent="0.25">
      <c r="A449" s="956" t="s">
        <v>1763</v>
      </c>
      <c r="B449" s="956" t="s">
        <v>1764</v>
      </c>
      <c r="C449" s="1016"/>
    </row>
    <row r="450" spans="1:3" ht="24" x14ac:dyDescent="0.25">
      <c r="A450" s="956" t="s">
        <v>1765</v>
      </c>
      <c r="B450" s="956" t="s">
        <v>1766</v>
      </c>
      <c r="C450" s="1016"/>
    </row>
    <row r="451" spans="1:3" ht="24" x14ac:dyDescent="0.25">
      <c r="A451" s="956" t="s">
        <v>1767</v>
      </c>
      <c r="B451" s="956" t="s">
        <v>1768</v>
      </c>
      <c r="C451" s="1016"/>
    </row>
    <row r="452" spans="1:3" x14ac:dyDescent="0.25">
      <c r="A452" s="956" t="s">
        <v>1769</v>
      </c>
      <c r="B452" s="956" t="s">
        <v>1199</v>
      </c>
      <c r="C452" s="1016"/>
    </row>
    <row r="453" spans="1:3" x14ac:dyDescent="0.25">
      <c r="A453" s="956" t="s">
        <v>1770</v>
      </c>
      <c r="B453" s="956" t="s">
        <v>1201</v>
      </c>
      <c r="C453" s="1016"/>
    </row>
    <row r="454" spans="1:3" ht="24" x14ac:dyDescent="0.25">
      <c r="A454" s="956" t="s">
        <v>1771</v>
      </c>
      <c r="B454" s="956" t="s">
        <v>1772</v>
      </c>
      <c r="C454" s="1016"/>
    </row>
    <row r="455" spans="1:3" x14ac:dyDescent="0.25">
      <c r="A455" s="956" t="s">
        <v>1773</v>
      </c>
      <c r="B455" s="956" t="s">
        <v>1774</v>
      </c>
      <c r="C455" s="1016"/>
    </row>
    <row r="456" spans="1:3" x14ac:dyDescent="0.25">
      <c r="A456" s="956" t="s">
        <v>1775</v>
      </c>
      <c r="B456" s="956" t="s">
        <v>551</v>
      </c>
      <c r="C456" s="1016"/>
    </row>
    <row r="457" spans="1:3" x14ac:dyDescent="0.25">
      <c r="A457" s="956" t="s">
        <v>1776</v>
      </c>
      <c r="B457" s="956" t="s">
        <v>1199</v>
      </c>
      <c r="C457" s="1016"/>
    </row>
    <row r="458" spans="1:3" x14ac:dyDescent="0.25">
      <c r="A458" s="956" t="s">
        <v>1777</v>
      </c>
      <c r="B458" s="956" t="s">
        <v>1201</v>
      </c>
      <c r="C458" s="1016"/>
    </row>
    <row r="459" spans="1:3" x14ac:dyDescent="0.25">
      <c r="A459" s="1382" t="s">
        <v>1778</v>
      </c>
      <c r="B459" s="1382" t="s">
        <v>1779</v>
      </c>
      <c r="C459" s="1022" t="s">
        <v>1560</v>
      </c>
    </row>
    <row r="460" spans="1:3" x14ac:dyDescent="0.25">
      <c r="A460" s="1382"/>
      <c r="B460" s="1382"/>
      <c r="C460" s="1022" t="s">
        <v>1589</v>
      </c>
    </row>
    <row r="461" spans="1:3" x14ac:dyDescent="0.25">
      <c r="A461" s="956" t="s">
        <v>1780</v>
      </c>
      <c r="B461" s="956" t="s">
        <v>1622</v>
      </c>
      <c r="C461" s="1016"/>
    </row>
    <row r="462" spans="1:3" x14ac:dyDescent="0.25">
      <c r="A462" s="956" t="s">
        <v>1781</v>
      </c>
      <c r="B462" s="956" t="s">
        <v>1624</v>
      </c>
      <c r="C462" s="1016"/>
    </row>
    <row r="463" spans="1:3" ht="24" x14ac:dyDescent="0.25">
      <c r="A463" s="956" t="s">
        <v>1782</v>
      </c>
      <c r="B463" s="956" t="s">
        <v>1783</v>
      </c>
      <c r="C463" s="1016"/>
    </row>
    <row r="464" spans="1:3" x14ac:dyDescent="0.25">
      <c r="A464" s="956" t="s">
        <v>1784</v>
      </c>
      <c r="B464" s="956" t="s">
        <v>58</v>
      </c>
      <c r="C464" s="1016"/>
    </row>
    <row r="465" spans="1:3" x14ac:dyDescent="0.25">
      <c r="A465" s="956" t="s">
        <v>1785</v>
      </c>
      <c r="B465" s="956" t="s">
        <v>1628</v>
      </c>
      <c r="C465" s="1016"/>
    </row>
    <row r="466" spans="1:3" x14ac:dyDescent="0.25">
      <c r="A466" s="956"/>
      <c r="B466" s="956"/>
      <c r="C466" s="1016"/>
    </row>
    <row r="467" spans="1:3" x14ac:dyDescent="0.25">
      <c r="A467" s="955" t="s">
        <v>1786</v>
      </c>
      <c r="B467" s="955" t="s">
        <v>1787</v>
      </c>
      <c r="C467" s="1016"/>
    </row>
    <row r="468" spans="1:3" x14ac:dyDescent="0.25">
      <c r="A468" s="956" t="s">
        <v>1788</v>
      </c>
      <c r="B468" s="956" t="s">
        <v>1789</v>
      </c>
      <c r="C468" s="1016"/>
    </row>
    <row r="469" spans="1:3" x14ac:dyDescent="0.25">
      <c r="A469" s="1382" t="s">
        <v>1790</v>
      </c>
      <c r="B469" s="1382" t="s">
        <v>1791</v>
      </c>
      <c r="C469" s="1022" t="s">
        <v>1620</v>
      </c>
    </row>
    <row r="470" spans="1:3" x14ac:dyDescent="0.25">
      <c r="A470" s="1382"/>
      <c r="B470" s="1382"/>
      <c r="C470" s="1022" t="s">
        <v>1589</v>
      </c>
    </row>
    <row r="471" spans="1:3" x14ac:dyDescent="0.25">
      <c r="A471" s="956" t="s">
        <v>1792</v>
      </c>
      <c r="B471" s="956" t="s">
        <v>1793</v>
      </c>
      <c r="C471" s="1016"/>
    </row>
    <row r="472" spans="1:3" x14ac:dyDescent="0.25">
      <c r="A472" s="956" t="s">
        <v>1794</v>
      </c>
      <c r="B472" s="956" t="s">
        <v>1637</v>
      </c>
      <c r="C472" s="1016"/>
    </row>
    <row r="473" spans="1:3" x14ac:dyDescent="0.25">
      <c r="A473" s="956" t="s">
        <v>1795</v>
      </c>
      <c r="B473" s="956" t="s">
        <v>1639</v>
      </c>
      <c r="C473" s="1016">
        <v>38809983.329999998</v>
      </c>
    </row>
    <row r="474" spans="1:3" x14ac:dyDescent="0.25">
      <c r="A474" s="956" t="s">
        <v>1796</v>
      </c>
      <c r="B474" s="956" t="s">
        <v>1641</v>
      </c>
      <c r="C474" s="1016"/>
    </row>
    <row r="475" spans="1:3" x14ac:dyDescent="0.25">
      <c r="A475" s="956" t="s">
        <v>1797</v>
      </c>
      <c r="B475" s="956" t="s">
        <v>1643</v>
      </c>
      <c r="C475" s="1016"/>
    </row>
    <row r="476" spans="1:3" ht="24" x14ac:dyDescent="0.25">
      <c r="A476" s="956" t="s">
        <v>1798</v>
      </c>
      <c r="B476" s="956" t="s">
        <v>1799</v>
      </c>
      <c r="C476" s="1016"/>
    </row>
    <row r="477" spans="1:3" x14ac:dyDescent="0.25">
      <c r="A477" s="956" t="s">
        <v>1800</v>
      </c>
      <c r="B477" s="956" t="s">
        <v>1647</v>
      </c>
      <c r="C477" s="1016"/>
    </row>
    <row r="478" spans="1:3" x14ac:dyDescent="0.25">
      <c r="A478" s="956" t="s">
        <v>1801</v>
      </c>
      <c r="B478" s="956" t="s">
        <v>1802</v>
      </c>
      <c r="C478" s="1016"/>
    </row>
    <row r="479" spans="1:3" x14ac:dyDescent="0.25">
      <c r="A479" s="956" t="s">
        <v>1803</v>
      </c>
      <c r="B479" s="956" t="s">
        <v>1651</v>
      </c>
      <c r="C479" s="1016"/>
    </row>
    <row r="480" spans="1:3" x14ac:dyDescent="0.25">
      <c r="A480" s="1382" t="s">
        <v>1804</v>
      </c>
      <c r="B480" s="1382" t="s">
        <v>1805</v>
      </c>
      <c r="C480" s="1022" t="s">
        <v>1560</v>
      </c>
    </row>
    <row r="481" spans="1:3" x14ac:dyDescent="0.25">
      <c r="A481" s="1382"/>
      <c r="B481" s="1382"/>
      <c r="C481" s="1022" t="s">
        <v>1561</v>
      </c>
    </row>
    <row r="482" spans="1:3" x14ac:dyDescent="0.25">
      <c r="A482" s="956" t="s">
        <v>1806</v>
      </c>
      <c r="B482" s="956" t="s">
        <v>1655</v>
      </c>
      <c r="C482" s="1016"/>
    </row>
    <row r="483" spans="1:3" ht="24" x14ac:dyDescent="0.25">
      <c r="A483" s="956" t="s">
        <v>1807</v>
      </c>
      <c r="B483" s="956" t="s">
        <v>1657</v>
      </c>
      <c r="C483" s="1016"/>
    </row>
    <row r="484" spans="1:3" x14ac:dyDescent="0.25">
      <c r="A484" s="956" t="s">
        <v>1808</v>
      </c>
      <c r="B484" s="956" t="s">
        <v>1659</v>
      </c>
      <c r="C484" s="1016"/>
    </row>
    <row r="485" spans="1:3" x14ac:dyDescent="0.25">
      <c r="A485" s="956" t="s">
        <v>1809</v>
      </c>
      <c r="B485" s="956" t="s">
        <v>1661</v>
      </c>
      <c r="C485" s="1016"/>
    </row>
    <row r="486" spans="1:3" x14ac:dyDescent="0.25">
      <c r="A486" s="956" t="s">
        <v>1810</v>
      </c>
      <c r="B486" s="956" t="s">
        <v>1663</v>
      </c>
      <c r="C486" s="1016"/>
    </row>
    <row r="487" spans="1:3" ht="24" x14ac:dyDescent="0.25">
      <c r="A487" s="956" t="s">
        <v>1811</v>
      </c>
      <c r="B487" s="956" t="s">
        <v>1812</v>
      </c>
      <c r="C487" s="1016"/>
    </row>
    <row r="488" spans="1:3" ht="24" x14ac:dyDescent="0.25">
      <c r="A488" s="956" t="s">
        <v>1813</v>
      </c>
      <c r="B488" s="956" t="s">
        <v>1814</v>
      </c>
      <c r="C488" s="1016"/>
    </row>
    <row r="489" spans="1:3" ht="36" x14ac:dyDescent="0.25">
      <c r="A489" s="956" t="s">
        <v>1815</v>
      </c>
      <c r="B489" s="956" t="s">
        <v>1816</v>
      </c>
      <c r="C489" s="1016"/>
    </row>
    <row r="490" spans="1:3" ht="24" x14ac:dyDescent="0.25">
      <c r="A490" s="956" t="s">
        <v>1817</v>
      </c>
      <c r="B490" s="956" t="s">
        <v>1818</v>
      </c>
      <c r="C490" s="1016"/>
    </row>
    <row r="491" spans="1:3" ht="24" x14ac:dyDescent="0.25">
      <c r="A491" s="956" t="s">
        <v>1819</v>
      </c>
      <c r="B491" s="956" t="s">
        <v>1820</v>
      </c>
      <c r="C491" s="1016"/>
    </row>
    <row r="492" spans="1:3" ht="24" x14ac:dyDescent="0.25">
      <c r="A492" s="956" t="s">
        <v>1821</v>
      </c>
      <c r="B492" s="956" t="s">
        <v>1822</v>
      </c>
      <c r="C492" s="1016"/>
    </row>
    <row r="493" spans="1:3" ht="24" x14ac:dyDescent="0.25">
      <c r="A493" s="956" t="s">
        <v>1823</v>
      </c>
      <c r="B493" s="956" t="s">
        <v>1824</v>
      </c>
      <c r="C493" s="1016"/>
    </row>
    <row r="494" spans="1:3" x14ac:dyDescent="0.25">
      <c r="A494" s="956" t="s">
        <v>1825</v>
      </c>
      <c r="B494" s="956" t="s">
        <v>1826</v>
      </c>
      <c r="C494" s="1022" t="s">
        <v>1261</v>
      </c>
    </row>
    <row r="495" spans="1:3" x14ac:dyDescent="0.25">
      <c r="A495" s="956" t="s">
        <v>1827</v>
      </c>
      <c r="B495" s="956" t="s">
        <v>1681</v>
      </c>
      <c r="C495" s="1016"/>
    </row>
    <row r="496" spans="1:3" ht="24" x14ac:dyDescent="0.25">
      <c r="A496" s="956" t="s">
        <v>1828</v>
      </c>
      <c r="B496" s="956" t="s">
        <v>1829</v>
      </c>
      <c r="C496" s="1016"/>
    </row>
    <row r="497" spans="1:3" x14ac:dyDescent="0.25">
      <c r="A497" s="956" t="s">
        <v>1830</v>
      </c>
      <c r="B497" s="956" t="s">
        <v>300</v>
      </c>
      <c r="C497" s="1016"/>
    </row>
    <row r="498" spans="1:3" ht="9.75" customHeight="1" x14ac:dyDescent="0.25">
      <c r="A498" s="956"/>
      <c r="B498" s="956"/>
      <c r="C498" s="1016"/>
    </row>
    <row r="499" spans="1:3" x14ac:dyDescent="0.25">
      <c r="A499" s="956" t="s">
        <v>1831</v>
      </c>
      <c r="B499" s="956" t="s">
        <v>1832</v>
      </c>
      <c r="C499" s="1016"/>
    </row>
    <row r="500" spans="1:3" ht="24" x14ac:dyDescent="0.25">
      <c r="A500" s="956" t="s">
        <v>1833</v>
      </c>
      <c r="B500" s="956" t="s">
        <v>1834</v>
      </c>
      <c r="C500" s="1022" t="s">
        <v>1261</v>
      </c>
    </row>
    <row r="501" spans="1:3" x14ac:dyDescent="0.25">
      <c r="A501" s="956" t="s">
        <v>1835</v>
      </c>
      <c r="B501" s="956" t="s">
        <v>1637</v>
      </c>
      <c r="C501" s="1016"/>
    </row>
    <row r="502" spans="1:3" x14ac:dyDescent="0.25">
      <c r="A502" s="956" t="s">
        <v>1836</v>
      </c>
      <c r="B502" s="956" t="s">
        <v>1639</v>
      </c>
      <c r="C502" s="1016"/>
    </row>
    <row r="503" spans="1:3" ht="24" x14ac:dyDescent="0.25">
      <c r="A503" s="956" t="s">
        <v>1837</v>
      </c>
      <c r="B503" s="956" t="s">
        <v>1838</v>
      </c>
      <c r="C503" s="1016"/>
    </row>
    <row r="504" spans="1:3" x14ac:dyDescent="0.25">
      <c r="A504" s="956" t="s">
        <v>1839</v>
      </c>
      <c r="B504" s="956" t="s">
        <v>1655</v>
      </c>
      <c r="C504" s="1016"/>
    </row>
    <row r="505" spans="1:3" ht="24" x14ac:dyDescent="0.25">
      <c r="A505" s="956" t="s">
        <v>1840</v>
      </c>
      <c r="B505" s="956" t="s">
        <v>1657</v>
      </c>
      <c r="C505" s="1016"/>
    </row>
    <row r="506" spans="1:3" x14ac:dyDescent="0.25">
      <c r="A506" s="956" t="s">
        <v>1841</v>
      </c>
      <c r="B506" s="956" t="s">
        <v>1659</v>
      </c>
      <c r="C506" s="1016"/>
    </row>
    <row r="507" spans="1:3" ht="24" x14ac:dyDescent="0.25">
      <c r="A507" s="956" t="s">
        <v>1842</v>
      </c>
      <c r="B507" s="956" t="s">
        <v>1843</v>
      </c>
      <c r="C507" s="1016"/>
    </row>
    <row r="508" spans="1:3" ht="24" x14ac:dyDescent="0.25">
      <c r="A508" s="956" t="s">
        <v>1844</v>
      </c>
      <c r="B508" s="956" t="s">
        <v>1845</v>
      </c>
      <c r="C508" s="1016"/>
    </row>
    <row r="509" spans="1:3" ht="24" x14ac:dyDescent="0.25">
      <c r="A509" s="956" t="s">
        <v>1846</v>
      </c>
      <c r="B509" s="956" t="s">
        <v>1847</v>
      </c>
      <c r="C509" s="1016"/>
    </row>
    <row r="510" spans="1:3" ht="24" x14ac:dyDescent="0.25">
      <c r="A510" s="956" t="s">
        <v>1848</v>
      </c>
      <c r="B510" s="956" t="s">
        <v>1849</v>
      </c>
      <c r="C510" s="1016"/>
    </row>
    <row r="511" spans="1:3" ht="24" x14ac:dyDescent="0.25">
      <c r="A511" s="956" t="s">
        <v>1850</v>
      </c>
      <c r="B511" s="956" t="s">
        <v>1673</v>
      </c>
      <c r="C511" s="1016"/>
    </row>
    <row r="512" spans="1:3" ht="24" x14ac:dyDescent="0.25">
      <c r="A512" s="956" t="s">
        <v>1851</v>
      </c>
      <c r="B512" s="956" t="s">
        <v>1852</v>
      </c>
      <c r="C512" s="1016"/>
    </row>
    <row r="513" spans="1:3" ht="24" x14ac:dyDescent="0.25">
      <c r="A513" s="956" t="s">
        <v>1853</v>
      </c>
      <c r="B513" s="956" t="s">
        <v>1854</v>
      </c>
      <c r="C513" s="1016"/>
    </row>
    <row r="514" spans="1:3" x14ac:dyDescent="0.25">
      <c r="A514" s="956" t="s">
        <v>1855</v>
      </c>
      <c r="B514" s="956" t="s">
        <v>1856</v>
      </c>
      <c r="C514" s="1016"/>
    </row>
    <row r="515" spans="1:3" x14ac:dyDescent="0.25">
      <c r="A515" s="956" t="s">
        <v>1857</v>
      </c>
      <c r="B515" s="956" t="s">
        <v>1681</v>
      </c>
      <c r="C515" s="1016"/>
    </row>
    <row r="516" spans="1:3" ht="24" x14ac:dyDescent="0.25">
      <c r="A516" s="956" t="s">
        <v>1858</v>
      </c>
      <c r="B516" s="956" t="s">
        <v>1829</v>
      </c>
      <c r="C516" s="1016"/>
    </row>
    <row r="517" spans="1:3" x14ac:dyDescent="0.25">
      <c r="A517" s="956" t="s">
        <v>1859</v>
      </c>
      <c r="B517" s="956" t="s">
        <v>300</v>
      </c>
      <c r="C517" s="1016"/>
    </row>
    <row r="518" spans="1:3" x14ac:dyDescent="0.25">
      <c r="A518" s="956"/>
      <c r="B518" s="956"/>
      <c r="C518" s="1016"/>
    </row>
    <row r="519" spans="1:3" x14ac:dyDescent="0.25">
      <c r="A519" s="955" t="s">
        <v>1860</v>
      </c>
      <c r="B519" s="955" t="s">
        <v>1861</v>
      </c>
      <c r="C519" s="1016"/>
    </row>
    <row r="520" spans="1:3" x14ac:dyDescent="0.25">
      <c r="A520" s="955"/>
      <c r="B520" s="955"/>
      <c r="C520" s="1016"/>
    </row>
    <row r="521" spans="1:3" x14ac:dyDescent="0.25">
      <c r="A521" s="955"/>
      <c r="B521" s="955" t="s">
        <v>1862</v>
      </c>
      <c r="C521" s="1016">
        <f>+C473+C434+C419</f>
        <v>38853824.689999998</v>
      </c>
    </row>
    <row r="522" spans="1:3" ht="31.5" customHeight="1" x14ac:dyDescent="0.25">
      <c r="A522" s="1385" t="s">
        <v>1863</v>
      </c>
      <c r="B522" s="1385"/>
      <c r="C522" s="1385"/>
    </row>
    <row r="523" spans="1:3" ht="33.75" customHeight="1" x14ac:dyDescent="0.25">
      <c r="A523" s="1385" t="s">
        <v>1864</v>
      </c>
      <c r="B523" s="1385"/>
      <c r="C523" s="1385"/>
    </row>
  </sheetData>
  <mergeCells count="49">
    <mergeCell ref="A480:A481"/>
    <mergeCell ref="B480:B481"/>
    <mergeCell ref="A522:C522"/>
    <mergeCell ref="A523:C523"/>
    <mergeCell ref="A1:C1"/>
    <mergeCell ref="A3:C3"/>
    <mergeCell ref="A441:A442"/>
    <mergeCell ref="B441:B442"/>
    <mergeCell ref="A459:A460"/>
    <mergeCell ref="B459:B460"/>
    <mergeCell ref="A469:A470"/>
    <mergeCell ref="B469:B470"/>
    <mergeCell ref="A426:A427"/>
    <mergeCell ref="B426:B427"/>
    <mergeCell ref="A431:A432"/>
    <mergeCell ref="B431:B432"/>
    <mergeCell ref="A437:A438"/>
    <mergeCell ref="B437:B438"/>
    <mergeCell ref="A389:A390"/>
    <mergeCell ref="B389:B390"/>
    <mergeCell ref="A402:A403"/>
    <mergeCell ref="B402:B403"/>
    <mergeCell ref="A417:A418"/>
    <mergeCell ref="B417:B418"/>
    <mergeCell ref="A363:A364"/>
    <mergeCell ref="B363:B364"/>
    <mergeCell ref="A377:A378"/>
    <mergeCell ref="B377:B378"/>
    <mergeCell ref="A385:A386"/>
    <mergeCell ref="B385:B386"/>
    <mergeCell ref="A322:A324"/>
    <mergeCell ref="B322:B324"/>
    <mergeCell ref="A341:A342"/>
    <mergeCell ref="B341:B342"/>
    <mergeCell ref="A352:A353"/>
    <mergeCell ref="B352:B353"/>
    <mergeCell ref="A307:A308"/>
    <mergeCell ref="B307:B308"/>
    <mergeCell ref="A312:A313"/>
    <mergeCell ref="B312:B313"/>
    <mergeCell ref="A318:A319"/>
    <mergeCell ref="B318:B319"/>
    <mergeCell ref="A116:A117"/>
    <mergeCell ref="B116:B117"/>
    <mergeCell ref="A2:C2"/>
    <mergeCell ref="A5:A6"/>
    <mergeCell ref="B5:B6"/>
    <mergeCell ref="A106:A107"/>
    <mergeCell ref="B106:B107"/>
  </mergeCells>
  <pageMargins left="0.70866141732283472" right="0.70866141732283472" top="0.15748031496062992" bottom="0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FF6699"/>
    <pageSetUpPr fitToPage="1"/>
  </sheetPr>
  <dimension ref="A1:G70"/>
  <sheetViews>
    <sheetView view="pageBreakPreview" topLeftCell="A31" zoomScaleNormal="100" zoomScaleSheetLayoutView="100" workbookViewId="0">
      <selection activeCell="C58" sqref="C58"/>
    </sheetView>
  </sheetViews>
  <sheetFormatPr baseColWidth="10" defaultColWidth="11.28515625" defaultRowHeight="16.5" x14ac:dyDescent="0.3"/>
  <cols>
    <col min="1" max="1" width="1.7109375" style="101" customWidth="1"/>
    <col min="2" max="2" width="101.7109375" style="101" bestFit="1" customWidth="1"/>
    <col min="3" max="3" width="18.28515625" style="101" customWidth="1"/>
    <col min="4" max="4" width="18" style="420" customWidth="1"/>
    <col min="5" max="5" width="59.28515625" style="100" customWidth="1"/>
    <col min="6" max="6" width="22.7109375" style="100" customWidth="1"/>
    <col min="7" max="16384" width="11.28515625" style="100"/>
  </cols>
  <sheetData>
    <row r="1" spans="1:7" s="99" customFormat="1" ht="20.25" x14ac:dyDescent="0.3">
      <c r="A1" s="1050" t="str">
        <f>'ETCA-I-01'!A1</f>
        <v xml:space="preserve">Nombre de la Entidad </v>
      </c>
      <c r="B1" s="1050"/>
      <c r="C1" s="1050"/>
      <c r="D1" s="1050"/>
      <c r="E1" s="408"/>
      <c r="G1" s="47"/>
    </row>
    <row r="2" spans="1:7" ht="15.75" x14ac:dyDescent="0.25">
      <c r="A2" s="1048" t="s">
        <v>1</v>
      </c>
      <c r="B2" s="1048"/>
      <c r="C2" s="1048"/>
      <c r="D2" s="1048"/>
    </row>
    <row r="3" spans="1:7" x14ac:dyDescent="0.25">
      <c r="A3" s="1049" t="s">
        <v>1869</v>
      </c>
      <c r="B3" s="1049"/>
      <c r="C3" s="1049"/>
      <c r="D3" s="1049"/>
    </row>
    <row r="4" spans="1:7" s="101" customFormat="1" ht="17.25" thickBot="1" x14ac:dyDescent="0.35">
      <c r="A4" s="1053" t="s">
        <v>1012</v>
      </c>
      <c r="B4" s="1053"/>
      <c r="C4" s="47"/>
      <c r="D4" s="416"/>
    </row>
    <row r="5" spans="1:7" ht="27.75" customHeight="1" thickBot="1" x14ac:dyDescent="0.3">
      <c r="A5" s="1056"/>
      <c r="B5" s="1057"/>
      <c r="C5" s="819">
        <v>2020</v>
      </c>
      <c r="D5" s="819">
        <v>2019</v>
      </c>
    </row>
    <row r="6" spans="1:7" ht="17.25" thickTop="1" x14ac:dyDescent="0.25">
      <c r="A6" s="102" t="s">
        <v>197</v>
      </c>
      <c r="B6" s="103"/>
      <c r="C6" s="104"/>
      <c r="D6" s="573"/>
    </row>
    <row r="7" spans="1:7" x14ac:dyDescent="0.25">
      <c r="A7" s="105" t="s">
        <v>950</v>
      </c>
      <c r="B7" s="106"/>
      <c r="C7" s="518">
        <f>SUM(C8:C14)</f>
        <v>590832.06000000006</v>
      </c>
      <c r="D7" s="519">
        <f>SUM(D8:D14)</f>
        <v>0</v>
      </c>
    </row>
    <row r="8" spans="1:7" x14ac:dyDescent="0.25">
      <c r="A8" s="107"/>
      <c r="B8" s="108" t="s">
        <v>198</v>
      </c>
      <c r="C8" s="520">
        <v>0</v>
      </c>
      <c r="D8" s="521">
        <v>0</v>
      </c>
    </row>
    <row r="9" spans="1:7" x14ac:dyDescent="0.25">
      <c r="A9" s="107"/>
      <c r="B9" s="108" t="s">
        <v>199</v>
      </c>
      <c r="C9" s="520">
        <v>0</v>
      </c>
      <c r="D9" s="521">
        <v>0</v>
      </c>
    </row>
    <row r="10" spans="1:7" x14ac:dyDescent="0.25">
      <c r="A10" s="107"/>
      <c r="B10" s="108" t="s">
        <v>200</v>
      </c>
      <c r="C10" s="520">
        <v>0</v>
      </c>
      <c r="D10" s="521">
        <v>0</v>
      </c>
    </row>
    <row r="11" spans="1:7" x14ac:dyDescent="0.25">
      <c r="A11" s="107"/>
      <c r="B11" s="108" t="s">
        <v>201</v>
      </c>
      <c r="C11" s="520">
        <v>0</v>
      </c>
      <c r="D11" s="521">
        <v>0</v>
      </c>
    </row>
    <row r="12" spans="1:7" x14ac:dyDescent="0.25">
      <c r="A12" s="107"/>
      <c r="B12" s="108" t="s">
        <v>934</v>
      </c>
      <c r="C12" s="520">
        <v>590832.06000000006</v>
      </c>
      <c r="D12" s="521">
        <v>0</v>
      </c>
    </row>
    <row r="13" spans="1:7" x14ac:dyDescent="0.25">
      <c r="A13" s="107"/>
      <c r="B13" s="108" t="s">
        <v>935</v>
      </c>
      <c r="C13" s="520">
        <v>0</v>
      </c>
      <c r="D13" s="521">
        <v>0</v>
      </c>
    </row>
    <row r="14" spans="1:7" x14ac:dyDescent="0.25">
      <c r="A14" s="107"/>
      <c r="B14" s="108" t="s">
        <v>951</v>
      </c>
      <c r="C14" s="520">
        <v>0</v>
      </c>
      <c r="D14" s="521">
        <v>0</v>
      </c>
    </row>
    <row r="15" spans="1:7" ht="33" customHeight="1" x14ac:dyDescent="0.25">
      <c r="A15" s="1054" t="s">
        <v>936</v>
      </c>
      <c r="B15" s="1055"/>
      <c r="C15" s="518">
        <f>SUM(C16:C17)</f>
        <v>268611336.25999999</v>
      </c>
      <c r="D15" s="519">
        <f>SUM(D16:D17)</f>
        <v>356389127.99000001</v>
      </c>
    </row>
    <row r="16" spans="1:7" x14ac:dyDescent="0.25">
      <c r="A16" s="107"/>
      <c r="B16" s="108" t="s">
        <v>953</v>
      </c>
      <c r="C16" s="520">
        <v>0</v>
      </c>
      <c r="D16" s="521">
        <v>0</v>
      </c>
    </row>
    <row r="17" spans="1:4" x14ac:dyDescent="0.25">
      <c r="A17" s="107"/>
      <c r="B17" s="108" t="s">
        <v>952</v>
      </c>
      <c r="C17" s="520">
        <v>268611336.25999999</v>
      </c>
      <c r="D17" s="521">
        <v>356389127.99000001</v>
      </c>
    </row>
    <row r="18" spans="1:4" x14ac:dyDescent="0.25">
      <c r="A18" s="105" t="s">
        <v>203</v>
      </c>
      <c r="B18" s="106"/>
      <c r="C18" s="518">
        <f>SUM(C19:C23)</f>
        <v>2607355.7000000002</v>
      </c>
      <c r="D18" s="519">
        <f>SUM(D19:D23)</f>
        <v>825616.05</v>
      </c>
    </row>
    <row r="19" spans="1:4" x14ac:dyDescent="0.25">
      <c r="A19" s="107"/>
      <c r="B19" s="108" t="s">
        <v>204</v>
      </c>
      <c r="C19" s="520">
        <v>0</v>
      </c>
      <c r="D19" s="521">
        <v>806929.66</v>
      </c>
    </row>
    <row r="20" spans="1:4" x14ac:dyDescent="0.25">
      <c r="A20" s="107"/>
      <c r="B20" s="108" t="s">
        <v>205</v>
      </c>
      <c r="C20" s="520">
        <v>0</v>
      </c>
      <c r="D20" s="521" t="s">
        <v>1911</v>
      </c>
    </row>
    <row r="21" spans="1:4" x14ac:dyDescent="0.25">
      <c r="A21" s="107"/>
      <c r="B21" s="108" t="s">
        <v>206</v>
      </c>
      <c r="C21" s="520">
        <v>0</v>
      </c>
      <c r="D21" s="521" t="s">
        <v>1911</v>
      </c>
    </row>
    <row r="22" spans="1:4" x14ac:dyDescent="0.25">
      <c r="A22" s="107"/>
      <c r="B22" s="108" t="s">
        <v>207</v>
      </c>
      <c r="C22" s="520">
        <v>0</v>
      </c>
      <c r="D22" s="521" t="s">
        <v>1911</v>
      </c>
    </row>
    <row r="23" spans="1:4" x14ac:dyDescent="0.25">
      <c r="A23" s="107"/>
      <c r="B23" s="108" t="s">
        <v>208</v>
      </c>
      <c r="C23" s="520">
        <v>2607355.7000000002</v>
      </c>
      <c r="D23" s="521">
        <v>18686.39</v>
      </c>
    </row>
    <row r="24" spans="1:4" x14ac:dyDescent="0.25">
      <c r="A24" s="109" t="s">
        <v>209</v>
      </c>
      <c r="B24" s="110"/>
      <c r="C24" s="522">
        <f>C18+C15+C7</f>
        <v>271809524.01999998</v>
      </c>
      <c r="D24" s="523">
        <f>D18+D15+D7</f>
        <v>357214744.04000002</v>
      </c>
    </row>
    <row r="25" spans="1:4" x14ac:dyDescent="0.25">
      <c r="A25" s="107"/>
      <c r="B25" s="104"/>
      <c r="C25" s="520"/>
      <c r="D25" s="521"/>
    </row>
    <row r="26" spans="1:4" x14ac:dyDescent="0.25">
      <c r="A26" s="102" t="s">
        <v>210</v>
      </c>
      <c r="B26" s="103"/>
      <c r="C26" s="520"/>
      <c r="D26" s="521"/>
    </row>
    <row r="27" spans="1:4" x14ac:dyDescent="0.25">
      <c r="A27" s="105" t="s">
        <v>211</v>
      </c>
      <c r="B27" s="106"/>
      <c r="C27" s="518">
        <f>SUM(C28:C30)</f>
        <v>62782054.789999999</v>
      </c>
      <c r="D27" s="519">
        <f>SUM(D28:D30)</f>
        <v>69651388.530000001</v>
      </c>
    </row>
    <row r="28" spans="1:4" x14ac:dyDescent="0.25">
      <c r="A28" s="107"/>
      <c r="B28" s="108" t="s">
        <v>212</v>
      </c>
      <c r="C28" s="520">
        <v>51820561.299999997</v>
      </c>
      <c r="D28" s="521">
        <v>53375097.25</v>
      </c>
    </row>
    <row r="29" spans="1:4" x14ac:dyDescent="0.25">
      <c r="A29" s="107"/>
      <c r="B29" s="108" t="s">
        <v>213</v>
      </c>
      <c r="C29" s="520">
        <v>3624988.1</v>
      </c>
      <c r="D29" s="521">
        <v>5035351.29</v>
      </c>
    </row>
    <row r="30" spans="1:4" x14ac:dyDescent="0.25">
      <c r="A30" s="107"/>
      <c r="B30" s="108" t="s">
        <v>214</v>
      </c>
      <c r="C30" s="520">
        <v>7336505.3899999997</v>
      </c>
      <c r="D30" s="521">
        <v>11240939.99</v>
      </c>
    </row>
    <row r="31" spans="1:4" x14ac:dyDescent="0.25">
      <c r="A31" s="105" t="s">
        <v>424</v>
      </c>
      <c r="B31" s="106"/>
      <c r="C31" s="518">
        <f>SUM(C32:C40)</f>
        <v>92307926.469999999</v>
      </c>
      <c r="D31" s="519">
        <f>SUM(D32:D40)</f>
        <v>18132286.09</v>
      </c>
    </row>
    <row r="32" spans="1:4" x14ac:dyDescent="0.25">
      <c r="A32" s="107"/>
      <c r="B32" s="108" t="s">
        <v>215</v>
      </c>
      <c r="C32" s="520">
        <v>0</v>
      </c>
      <c r="D32" s="521" t="s">
        <v>1911</v>
      </c>
    </row>
    <row r="33" spans="1:4" x14ac:dyDescent="0.25">
      <c r="A33" s="107"/>
      <c r="B33" s="108" t="s">
        <v>216</v>
      </c>
      <c r="C33" s="520">
        <v>0</v>
      </c>
      <c r="D33" s="521" t="s">
        <v>1911</v>
      </c>
    </row>
    <row r="34" spans="1:4" x14ac:dyDescent="0.25">
      <c r="A34" s="107"/>
      <c r="B34" s="108" t="s">
        <v>217</v>
      </c>
      <c r="C34" s="520">
        <v>4672837.95</v>
      </c>
      <c r="D34" s="521">
        <v>7982827.0599999996</v>
      </c>
    </row>
    <row r="35" spans="1:4" x14ac:dyDescent="0.25">
      <c r="A35" s="107"/>
      <c r="B35" s="108" t="s">
        <v>218</v>
      </c>
      <c r="C35" s="520">
        <v>6579510.3099999996</v>
      </c>
      <c r="D35" s="521">
        <v>7101824.0499999998</v>
      </c>
    </row>
    <row r="36" spans="1:4" x14ac:dyDescent="0.25">
      <c r="A36" s="107"/>
      <c r="B36" s="108" t="s">
        <v>219</v>
      </c>
      <c r="C36" s="520">
        <v>0</v>
      </c>
      <c r="D36" s="521" t="s">
        <v>1911</v>
      </c>
    </row>
    <row r="37" spans="1:4" x14ac:dyDescent="0.25">
      <c r="A37" s="107"/>
      <c r="B37" s="108" t="s">
        <v>220</v>
      </c>
      <c r="C37" s="520">
        <v>0</v>
      </c>
      <c r="D37" s="521" t="s">
        <v>1911</v>
      </c>
    </row>
    <row r="38" spans="1:4" x14ac:dyDescent="0.25">
      <c r="A38" s="107"/>
      <c r="B38" s="108" t="s">
        <v>221</v>
      </c>
      <c r="C38" s="520">
        <v>0</v>
      </c>
      <c r="D38" s="521" t="s">
        <v>1911</v>
      </c>
    </row>
    <row r="39" spans="1:4" x14ac:dyDescent="0.25">
      <c r="A39" s="107"/>
      <c r="B39" s="108" t="s">
        <v>222</v>
      </c>
      <c r="C39" s="520">
        <v>81055578.209999993</v>
      </c>
      <c r="D39" s="521">
        <v>3047634.98</v>
      </c>
    </row>
    <row r="40" spans="1:4" x14ac:dyDescent="0.25">
      <c r="A40" s="107"/>
      <c r="B40" s="108" t="s">
        <v>223</v>
      </c>
      <c r="C40" s="520">
        <v>0</v>
      </c>
      <c r="D40" s="521" t="s">
        <v>1911</v>
      </c>
    </row>
    <row r="41" spans="1:4" x14ac:dyDescent="0.25">
      <c r="A41" s="105" t="s">
        <v>224</v>
      </c>
      <c r="B41" s="106"/>
      <c r="C41" s="518">
        <f>SUM(C42:C44)</f>
        <v>0</v>
      </c>
      <c r="D41" s="519">
        <f>SUM(D42:D44)</f>
        <v>0</v>
      </c>
    </row>
    <row r="42" spans="1:4" x14ac:dyDescent="0.25">
      <c r="A42" s="107"/>
      <c r="B42" s="108" t="s">
        <v>225</v>
      </c>
      <c r="C42" s="520">
        <v>0</v>
      </c>
      <c r="D42" s="521">
        <v>0</v>
      </c>
    </row>
    <row r="43" spans="1:4" x14ac:dyDescent="0.25">
      <c r="A43" s="107"/>
      <c r="B43" s="108" t="s">
        <v>67</v>
      </c>
      <c r="C43" s="520">
        <v>0</v>
      </c>
      <c r="D43" s="521">
        <v>0</v>
      </c>
    </row>
    <row r="44" spans="1:4" x14ac:dyDescent="0.25">
      <c r="A44" s="107"/>
      <c r="B44" s="108" t="s">
        <v>226</v>
      </c>
      <c r="C44" s="520">
        <v>0</v>
      </c>
      <c r="D44" s="521">
        <v>0</v>
      </c>
    </row>
    <row r="45" spans="1:4" x14ac:dyDescent="0.25">
      <c r="A45" s="105" t="s">
        <v>227</v>
      </c>
      <c r="B45" s="106"/>
      <c r="C45" s="518">
        <f>SUM(C46:C50)</f>
        <v>0</v>
      </c>
      <c r="D45" s="519">
        <f>SUM(D46:D50)</f>
        <v>0</v>
      </c>
    </row>
    <row r="46" spans="1:4" x14ac:dyDescent="0.25">
      <c r="A46" s="107"/>
      <c r="B46" s="108" t="s">
        <v>228</v>
      </c>
      <c r="C46" s="520">
        <v>0</v>
      </c>
      <c r="D46" s="521">
        <v>0</v>
      </c>
    </row>
    <row r="47" spans="1:4" x14ac:dyDescent="0.25">
      <c r="A47" s="107"/>
      <c r="B47" s="108" t="s">
        <v>229</v>
      </c>
      <c r="C47" s="520">
        <v>0</v>
      </c>
      <c r="D47" s="521">
        <v>0</v>
      </c>
    </row>
    <row r="48" spans="1:4" x14ac:dyDescent="0.25">
      <c r="A48" s="107"/>
      <c r="B48" s="108" t="s">
        <v>230</v>
      </c>
      <c r="C48" s="520">
        <v>0</v>
      </c>
      <c r="D48" s="521">
        <v>0</v>
      </c>
    </row>
    <row r="49" spans="1:5" x14ac:dyDescent="0.25">
      <c r="A49" s="107"/>
      <c r="B49" s="108" t="s">
        <v>231</v>
      </c>
      <c r="C49" s="520">
        <v>0</v>
      </c>
      <c r="D49" s="521">
        <v>0</v>
      </c>
    </row>
    <row r="50" spans="1:5" x14ac:dyDescent="0.25">
      <c r="A50" s="107"/>
      <c r="B50" s="108" t="s">
        <v>232</v>
      </c>
      <c r="C50" s="520">
        <v>0</v>
      </c>
      <c r="D50" s="521">
        <v>0</v>
      </c>
    </row>
    <row r="51" spans="1:5" x14ac:dyDescent="0.25">
      <c r="A51" s="105" t="s">
        <v>233</v>
      </c>
      <c r="B51" s="106"/>
      <c r="C51" s="522">
        <f>SUM(C52:C57)</f>
        <v>7890803.0500000007</v>
      </c>
      <c r="D51" s="523">
        <f>SUM(D52:D57)</f>
        <v>27431498.449999999</v>
      </c>
    </row>
    <row r="52" spans="1:5" x14ac:dyDescent="0.25">
      <c r="A52" s="107"/>
      <c r="B52" s="108" t="s">
        <v>234</v>
      </c>
      <c r="C52" s="520">
        <v>865503.36</v>
      </c>
      <c r="D52" s="521">
        <v>1010504.25</v>
      </c>
    </row>
    <row r="53" spans="1:5" x14ac:dyDescent="0.25">
      <c r="A53" s="107"/>
      <c r="B53" s="108" t="s">
        <v>235</v>
      </c>
      <c r="C53" s="520">
        <v>0</v>
      </c>
      <c r="D53" s="521" t="s">
        <v>1911</v>
      </c>
    </row>
    <row r="54" spans="1:5" x14ac:dyDescent="0.25">
      <c r="A54" s="107"/>
      <c r="B54" s="108" t="s">
        <v>236</v>
      </c>
      <c r="C54" s="520">
        <v>0</v>
      </c>
      <c r="D54" s="521" t="s">
        <v>1911</v>
      </c>
    </row>
    <row r="55" spans="1:5" x14ac:dyDescent="0.25">
      <c r="A55" s="107"/>
      <c r="B55" s="108" t="s">
        <v>954</v>
      </c>
      <c r="C55" s="520">
        <v>0</v>
      </c>
      <c r="D55" s="521" t="s">
        <v>1911</v>
      </c>
    </row>
    <row r="56" spans="1:5" x14ac:dyDescent="0.25">
      <c r="A56" s="107"/>
      <c r="B56" s="108" t="s">
        <v>237</v>
      </c>
      <c r="C56" s="520">
        <v>0</v>
      </c>
      <c r="D56" s="521" t="s">
        <v>1911</v>
      </c>
    </row>
    <row r="57" spans="1:5" x14ac:dyDescent="0.25">
      <c r="A57" s="107"/>
      <c r="B57" s="108" t="s">
        <v>238</v>
      </c>
      <c r="C57" s="520">
        <v>7025299.6900000004</v>
      </c>
      <c r="D57" s="521">
        <v>26420994.199999999</v>
      </c>
    </row>
    <row r="58" spans="1:5" x14ac:dyDescent="0.25">
      <c r="A58" s="105" t="s">
        <v>239</v>
      </c>
      <c r="B58" s="106"/>
      <c r="C58" s="522">
        <f>C59</f>
        <v>0</v>
      </c>
      <c r="D58" s="523">
        <f>D59</f>
        <v>172210663.44999999</v>
      </c>
    </row>
    <row r="59" spans="1:5" x14ac:dyDescent="0.25">
      <c r="A59" s="107"/>
      <c r="B59" s="108" t="s">
        <v>240</v>
      </c>
      <c r="C59" s="520">
        <v>0</v>
      </c>
      <c r="D59" s="521">
        <v>172210663.44999999</v>
      </c>
    </row>
    <row r="60" spans="1:5" x14ac:dyDescent="0.25">
      <c r="A60" s="107"/>
      <c r="B60" s="111"/>
      <c r="C60" s="520"/>
      <c r="D60" s="521"/>
    </row>
    <row r="61" spans="1:5" x14ac:dyDescent="0.25">
      <c r="A61" s="105" t="s">
        <v>241</v>
      </c>
      <c r="B61" s="106"/>
      <c r="C61" s="522">
        <f>C58+C51+C45+C31+C27+C41</f>
        <v>162980784.31</v>
      </c>
      <c r="D61" s="523">
        <f>D58+D51+D45+D31+D27+D41</f>
        <v>287425836.51999998</v>
      </c>
    </row>
    <row r="62" spans="1:5" x14ac:dyDescent="0.25">
      <c r="A62" s="107"/>
      <c r="B62" s="111"/>
      <c r="C62" s="520"/>
      <c r="D62" s="521"/>
    </row>
    <row r="63" spans="1:5" ht="20.25" x14ac:dyDescent="0.3">
      <c r="A63" s="105" t="s">
        <v>242</v>
      </c>
      <c r="B63" s="106"/>
      <c r="C63" s="522">
        <f>C24-C61</f>
        <v>108828739.70999998</v>
      </c>
      <c r="D63" s="523">
        <f>D24-D61</f>
        <v>69788907.520000041</v>
      </c>
      <c r="E63" s="421" t="str">
        <f>IF((C63-'ETCA-I-01'!F39)&gt;0.9,"ERROR!!!, NO COINCIDEN LOS MONTOS CON LO REPORTADO EN EL FORMATO ETCA-I-01","")</f>
        <v/>
      </c>
    </row>
    <row r="64" spans="1:5" ht="21" thickBot="1" x14ac:dyDescent="0.35">
      <c r="A64" s="112"/>
      <c r="B64" s="113"/>
      <c r="C64" s="113"/>
      <c r="D64" s="417"/>
      <c r="E64" s="421" t="str">
        <f>IF((D63-'ETCA-I-01'!G39)&gt;0.9,"ERROR!!!, NO COINCIDEN LOS MONTOS CON LO REPORTADO EN EL FORMATO ETCA-I-01","")</f>
        <v/>
      </c>
    </row>
    <row r="65" spans="1:4" s="410" customFormat="1" ht="16.5" customHeight="1" x14ac:dyDescent="0.25">
      <c r="A65" s="111"/>
      <c r="B65" s="476" t="s">
        <v>243</v>
      </c>
      <c r="C65" s="111"/>
      <c r="D65" s="477"/>
    </row>
    <row r="66" spans="1:4" s="410" customFormat="1" ht="16.5" customHeight="1" x14ac:dyDescent="0.25">
      <c r="A66" s="111"/>
      <c r="B66" s="111"/>
      <c r="C66" s="111" t="s">
        <v>244</v>
      </c>
      <c r="D66" s="477"/>
    </row>
    <row r="67" spans="1:4" s="410" customFormat="1" ht="16.5" customHeight="1" x14ac:dyDescent="0.25">
      <c r="A67" s="111"/>
      <c r="B67" s="111" t="s">
        <v>244</v>
      </c>
      <c r="C67" s="111" t="s">
        <v>244</v>
      </c>
      <c r="D67" s="477"/>
    </row>
    <row r="68" spans="1:4" s="410" customFormat="1" ht="16.5" customHeight="1" x14ac:dyDescent="0.25">
      <c r="A68" s="111"/>
      <c r="B68" s="111"/>
      <c r="C68" s="111"/>
      <c r="D68" s="477"/>
    </row>
    <row r="69" spans="1:4" s="410" customFormat="1" ht="16.5" customHeight="1" x14ac:dyDescent="0.3">
      <c r="A69" s="409"/>
      <c r="B69" s="46" t="s">
        <v>244</v>
      </c>
      <c r="C69" s="409"/>
      <c r="D69" s="418"/>
    </row>
    <row r="70" spans="1:4" x14ac:dyDescent="0.3">
      <c r="C70" s="93"/>
      <c r="D70" s="419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6699"/>
  </sheetPr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6699"/>
  </sheetPr>
  <dimension ref="A1:F113"/>
  <sheetViews>
    <sheetView topLeftCell="A47" zoomScaleNormal="100" zoomScaleSheetLayoutView="100" workbookViewId="0">
      <selection activeCell="E59" sqref="E59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372" t="str">
        <f>'ETCA-I-01'!A1:G1</f>
        <v xml:space="preserve">Nombre de la Entidad </v>
      </c>
      <c r="B1" s="1372"/>
      <c r="C1" s="1372"/>
      <c r="D1" s="1372"/>
      <c r="E1" s="1372"/>
    </row>
    <row r="2" spans="1:5" x14ac:dyDescent="0.3">
      <c r="A2" s="1306" t="s">
        <v>999</v>
      </c>
      <c r="B2" s="1306"/>
      <c r="C2" s="1306"/>
      <c r="D2" s="1306"/>
      <c r="E2" s="1306"/>
    </row>
    <row r="3" spans="1:5" x14ac:dyDescent="0.3">
      <c r="A3" s="1373" t="str">
        <f>'ETCA-IV-04'!A3:D3</f>
        <v>Al 31 de Diciembre de 2020</v>
      </c>
      <c r="B3" s="1373"/>
      <c r="C3" s="1373"/>
      <c r="D3" s="1373"/>
      <c r="E3" s="1373"/>
    </row>
    <row r="4" spans="1:5" x14ac:dyDescent="0.3">
      <c r="A4" s="37"/>
      <c r="B4" s="1388" t="s">
        <v>889</v>
      </c>
      <c r="C4" s="1388"/>
      <c r="D4" s="1388"/>
      <c r="E4" s="43"/>
    </row>
    <row r="5" spans="1:5" x14ac:dyDescent="0.3">
      <c r="A5" s="37"/>
      <c r="B5" s="899"/>
      <c r="C5" s="899"/>
      <c r="D5" s="899"/>
      <c r="E5" s="43"/>
    </row>
    <row r="6" spans="1:5" ht="33" customHeight="1" x14ac:dyDescent="0.3">
      <c r="A6" s="1389" t="s">
        <v>1000</v>
      </c>
      <c r="B6" s="1390"/>
      <c r="C6" s="1390"/>
      <c r="D6" s="1390"/>
      <c r="E6" s="1391"/>
    </row>
    <row r="7" spans="1:5" ht="32.25" customHeight="1" x14ac:dyDescent="0.3">
      <c r="A7" s="1386" t="s">
        <v>891</v>
      </c>
      <c r="B7" s="1386"/>
      <c r="C7" s="1386"/>
      <c r="D7" s="1386"/>
      <c r="E7" s="1387" t="s">
        <v>998</v>
      </c>
    </row>
    <row r="8" spans="1:5" x14ac:dyDescent="0.3">
      <c r="A8" s="895"/>
      <c r="B8" s="894" t="s">
        <v>892</v>
      </c>
      <c r="C8" s="894" t="s">
        <v>893</v>
      </c>
      <c r="D8" s="894" t="s">
        <v>304</v>
      </c>
      <c r="E8" s="1387"/>
    </row>
    <row r="9" spans="1:5" s="33" customFormat="1" ht="31.5" customHeight="1" x14ac:dyDescent="0.25">
      <c r="A9" s="36">
        <v>1</v>
      </c>
      <c r="B9" s="340" t="s">
        <v>2170</v>
      </c>
      <c r="C9" s="340">
        <v>4000866814</v>
      </c>
      <c r="D9" s="997">
        <v>3191926.1</v>
      </c>
      <c r="E9" s="340" t="s">
        <v>1910</v>
      </c>
    </row>
    <row r="10" spans="1:5" s="33" customFormat="1" ht="31.5" customHeight="1" x14ac:dyDescent="0.25">
      <c r="A10" s="36">
        <v>2</v>
      </c>
      <c r="B10" s="340" t="s">
        <v>2170</v>
      </c>
      <c r="C10" s="340">
        <v>4011838554</v>
      </c>
      <c r="D10" s="997">
        <v>2860.05</v>
      </c>
      <c r="E10" s="340" t="s">
        <v>1910</v>
      </c>
    </row>
    <row r="11" spans="1:5" s="33" customFormat="1" ht="31.5" customHeight="1" x14ac:dyDescent="0.25">
      <c r="A11" s="36">
        <v>3</v>
      </c>
      <c r="B11" s="340" t="s">
        <v>2171</v>
      </c>
      <c r="C11" s="340">
        <v>65502571647</v>
      </c>
      <c r="D11" s="997">
        <v>150749.21</v>
      </c>
      <c r="E11" s="340" t="s">
        <v>1910</v>
      </c>
    </row>
    <row r="12" spans="1:5" s="33" customFormat="1" ht="31.5" customHeight="1" x14ac:dyDescent="0.25">
      <c r="A12" s="36">
        <v>4</v>
      </c>
      <c r="B12" s="340" t="s">
        <v>2171</v>
      </c>
      <c r="C12" s="340">
        <v>65504948075</v>
      </c>
      <c r="D12" s="340">
        <v>0.01</v>
      </c>
      <c r="E12" s="340" t="s">
        <v>1910</v>
      </c>
    </row>
    <row r="13" spans="1:5" s="33" customFormat="1" ht="31.5" customHeight="1" x14ac:dyDescent="0.25">
      <c r="A13" s="36">
        <v>5</v>
      </c>
      <c r="B13" s="340" t="s">
        <v>2171</v>
      </c>
      <c r="C13" s="340">
        <v>65505250075</v>
      </c>
      <c r="D13" s="997">
        <v>416531.67</v>
      </c>
      <c r="E13" s="340" t="s">
        <v>1910</v>
      </c>
    </row>
    <row r="14" spans="1:5" s="33" customFormat="1" ht="31.5" customHeight="1" x14ac:dyDescent="0.25">
      <c r="A14" s="36">
        <v>6</v>
      </c>
      <c r="B14" s="340" t="s">
        <v>2171</v>
      </c>
      <c r="C14" s="340">
        <v>65505249857</v>
      </c>
      <c r="D14" s="997">
        <v>278659.77</v>
      </c>
      <c r="E14" s="340" t="s">
        <v>1910</v>
      </c>
    </row>
    <row r="15" spans="1:5" s="33" customFormat="1" ht="31.5" customHeight="1" x14ac:dyDescent="0.25">
      <c r="A15" s="36">
        <v>7</v>
      </c>
      <c r="B15" s="340" t="s">
        <v>2171</v>
      </c>
      <c r="C15" s="340" t="s">
        <v>2172</v>
      </c>
      <c r="D15" s="340">
        <v>417.43</v>
      </c>
      <c r="E15" s="340" t="s">
        <v>1910</v>
      </c>
    </row>
    <row r="16" spans="1:5" s="33" customFormat="1" ht="31.5" customHeight="1" x14ac:dyDescent="0.25">
      <c r="A16" s="36">
        <v>8</v>
      </c>
      <c r="B16" s="340" t="s">
        <v>2171</v>
      </c>
      <c r="C16" s="340" t="s">
        <v>2173</v>
      </c>
      <c r="D16" s="997">
        <v>1963.12</v>
      </c>
      <c r="E16" s="340" t="s">
        <v>1910</v>
      </c>
    </row>
    <row r="17" spans="1:5" s="33" customFormat="1" ht="31.5" customHeight="1" x14ac:dyDescent="0.25">
      <c r="A17" s="36">
        <v>9</v>
      </c>
      <c r="B17" s="340" t="s">
        <v>2171</v>
      </c>
      <c r="C17" s="340" t="s">
        <v>2174</v>
      </c>
      <c r="D17" s="340">
        <v>722.46</v>
      </c>
      <c r="E17" s="340" t="s">
        <v>1910</v>
      </c>
    </row>
    <row r="18" spans="1:5" s="33" customFormat="1" ht="31.5" customHeight="1" x14ac:dyDescent="0.25">
      <c r="A18" s="36">
        <v>10</v>
      </c>
      <c r="B18" s="340" t="s">
        <v>2171</v>
      </c>
      <c r="C18" s="340" t="s">
        <v>2175</v>
      </c>
      <c r="D18" s="997">
        <v>10377.32</v>
      </c>
      <c r="E18" s="340" t="s">
        <v>1910</v>
      </c>
    </row>
    <row r="19" spans="1:5" s="33" customFormat="1" ht="31.5" customHeight="1" x14ac:dyDescent="0.25">
      <c r="A19" s="36">
        <v>11</v>
      </c>
      <c r="B19" s="340" t="s">
        <v>2171</v>
      </c>
      <c r="C19" s="340" t="s">
        <v>2176</v>
      </c>
      <c r="D19" s="340">
        <v>332.4</v>
      </c>
      <c r="E19" s="340" t="s">
        <v>1910</v>
      </c>
    </row>
    <row r="20" spans="1:5" s="33" customFormat="1" ht="31.5" customHeight="1" x14ac:dyDescent="0.25">
      <c r="A20" s="36">
        <v>12</v>
      </c>
      <c r="B20" s="340" t="s">
        <v>2171</v>
      </c>
      <c r="C20" s="340" t="s">
        <v>2177</v>
      </c>
      <c r="D20" s="340">
        <v>213.68</v>
      </c>
      <c r="E20" s="340" t="s">
        <v>1910</v>
      </c>
    </row>
    <row r="21" spans="1:5" s="33" customFormat="1" ht="31.5" customHeight="1" x14ac:dyDescent="0.25">
      <c r="A21" s="36">
        <v>13</v>
      </c>
      <c r="B21" s="340" t="s">
        <v>2171</v>
      </c>
      <c r="C21" s="340" t="s">
        <v>2178</v>
      </c>
      <c r="D21" s="997">
        <v>88392.29</v>
      </c>
      <c r="E21" s="340" t="s">
        <v>1910</v>
      </c>
    </row>
    <row r="22" spans="1:5" s="33" customFormat="1" ht="31.5" customHeight="1" x14ac:dyDescent="0.25">
      <c r="A22" s="36">
        <v>14</v>
      </c>
      <c r="B22" s="340" t="s">
        <v>2171</v>
      </c>
      <c r="C22" s="340" t="s">
        <v>2179</v>
      </c>
      <c r="D22" s="997">
        <v>3107.09</v>
      </c>
      <c r="E22" s="340" t="s">
        <v>1910</v>
      </c>
    </row>
    <row r="23" spans="1:5" s="33" customFormat="1" ht="31.5" customHeight="1" x14ac:dyDescent="0.25">
      <c r="A23" s="36">
        <v>15</v>
      </c>
      <c r="B23" s="340" t="s">
        <v>2171</v>
      </c>
      <c r="C23" s="340">
        <v>18000069842</v>
      </c>
      <c r="D23" s="997">
        <v>179562.64</v>
      </c>
      <c r="E23" s="340" t="s">
        <v>1910</v>
      </c>
    </row>
    <row r="24" spans="1:5" s="33" customFormat="1" ht="31.5" customHeight="1" x14ac:dyDescent="0.25">
      <c r="A24" s="36">
        <v>16</v>
      </c>
      <c r="B24" s="340" t="s">
        <v>2171</v>
      </c>
      <c r="C24" s="340">
        <v>18000097348</v>
      </c>
      <c r="D24" s="997">
        <v>152863.91</v>
      </c>
      <c r="E24" s="340" t="s">
        <v>1910</v>
      </c>
    </row>
    <row r="25" spans="1:5" s="33" customFormat="1" ht="31.5" customHeight="1" x14ac:dyDescent="0.25">
      <c r="A25" s="36">
        <f>+A24+1</f>
        <v>17</v>
      </c>
      <c r="B25" s="340" t="s">
        <v>2171</v>
      </c>
      <c r="C25" s="340">
        <v>18000097396</v>
      </c>
      <c r="D25" s="997">
        <v>1482.76</v>
      </c>
      <c r="E25" s="340" t="s">
        <v>1910</v>
      </c>
    </row>
    <row r="26" spans="1:5" s="33" customFormat="1" ht="31.5" customHeight="1" x14ac:dyDescent="0.25">
      <c r="A26" s="36">
        <f t="shared" ref="A26:A61" si="0">+A25+1</f>
        <v>18</v>
      </c>
      <c r="B26" s="340" t="s">
        <v>2171</v>
      </c>
      <c r="C26" s="340">
        <v>18000097439</v>
      </c>
      <c r="D26" s="997">
        <v>534377.85</v>
      </c>
      <c r="E26" s="340" t="s">
        <v>1910</v>
      </c>
    </row>
    <row r="27" spans="1:5" s="33" customFormat="1" ht="31.5" customHeight="1" x14ac:dyDescent="0.25">
      <c r="A27" s="36">
        <f t="shared" si="0"/>
        <v>19</v>
      </c>
      <c r="B27" s="340" t="s">
        <v>2171</v>
      </c>
      <c r="C27" s="340">
        <v>65507271126</v>
      </c>
      <c r="D27" s="997">
        <v>56147.5</v>
      </c>
      <c r="E27" s="340" t="s">
        <v>1910</v>
      </c>
    </row>
    <row r="28" spans="1:5" s="33" customFormat="1" ht="31.5" customHeight="1" x14ac:dyDescent="0.25">
      <c r="A28" s="36">
        <f t="shared" si="0"/>
        <v>20</v>
      </c>
      <c r="B28" s="340" t="s">
        <v>2171</v>
      </c>
      <c r="C28" s="340">
        <v>65507340419</v>
      </c>
      <c r="D28" s="340">
        <v>0</v>
      </c>
      <c r="E28" s="340" t="s">
        <v>1910</v>
      </c>
    </row>
    <row r="29" spans="1:5" s="33" customFormat="1" ht="31.5" customHeight="1" x14ac:dyDescent="0.25">
      <c r="A29" s="36">
        <f t="shared" si="0"/>
        <v>21</v>
      </c>
      <c r="B29" s="340" t="s">
        <v>2171</v>
      </c>
      <c r="C29" s="340">
        <v>65507340436</v>
      </c>
      <c r="D29" s="997">
        <v>384888.23</v>
      </c>
      <c r="E29" s="340" t="s">
        <v>1910</v>
      </c>
    </row>
    <row r="30" spans="1:5" s="33" customFormat="1" ht="31.5" customHeight="1" x14ac:dyDescent="0.25">
      <c r="A30" s="36">
        <f t="shared" si="0"/>
        <v>22</v>
      </c>
      <c r="B30" s="340" t="s">
        <v>2171</v>
      </c>
      <c r="C30" s="340">
        <v>65507324833</v>
      </c>
      <c r="D30" s="997">
        <v>4540.1499999999996</v>
      </c>
      <c r="E30" s="340" t="s">
        <v>1910</v>
      </c>
    </row>
    <row r="31" spans="1:5" s="33" customFormat="1" ht="31.5" customHeight="1" x14ac:dyDescent="0.25">
      <c r="A31" s="36">
        <f t="shared" si="0"/>
        <v>23</v>
      </c>
      <c r="B31" s="340" t="s">
        <v>2171</v>
      </c>
      <c r="C31" s="340">
        <v>65507493766</v>
      </c>
      <c r="D31" s="997">
        <v>66848.399999999994</v>
      </c>
      <c r="E31" s="340" t="s">
        <v>1910</v>
      </c>
    </row>
    <row r="32" spans="1:5" s="33" customFormat="1" ht="31.5" customHeight="1" x14ac:dyDescent="0.25">
      <c r="A32" s="36">
        <f t="shared" si="0"/>
        <v>24</v>
      </c>
      <c r="B32" s="340" t="s">
        <v>2171</v>
      </c>
      <c r="C32" s="340">
        <v>65507493860</v>
      </c>
      <c r="D32" s="997">
        <v>1857.84</v>
      </c>
      <c r="E32" s="340" t="s">
        <v>1910</v>
      </c>
    </row>
    <row r="33" spans="1:5" s="33" customFormat="1" ht="31.5" customHeight="1" x14ac:dyDescent="0.25">
      <c r="A33" s="36">
        <f t="shared" si="0"/>
        <v>25</v>
      </c>
      <c r="B33" s="340" t="s">
        <v>2171</v>
      </c>
      <c r="C33" s="340">
        <v>65507571418</v>
      </c>
      <c r="D33" s="997">
        <v>456166.98</v>
      </c>
      <c r="E33" s="340" t="s">
        <v>1910</v>
      </c>
    </row>
    <row r="34" spans="1:5" s="33" customFormat="1" ht="31.5" customHeight="1" x14ac:dyDescent="0.25">
      <c r="A34" s="36">
        <f t="shared" si="0"/>
        <v>26</v>
      </c>
      <c r="B34" s="340" t="s">
        <v>2171</v>
      </c>
      <c r="C34" s="340">
        <v>65507584026</v>
      </c>
      <c r="D34" s="997">
        <v>15216.79</v>
      </c>
      <c r="E34" s="340" t="s">
        <v>1910</v>
      </c>
    </row>
    <row r="35" spans="1:5" s="33" customFormat="1" ht="31.5" customHeight="1" x14ac:dyDescent="0.25">
      <c r="A35" s="36">
        <f t="shared" si="0"/>
        <v>27</v>
      </c>
      <c r="B35" s="340" t="s">
        <v>2171</v>
      </c>
      <c r="C35" s="340">
        <v>65507584117</v>
      </c>
      <c r="D35" s="997">
        <v>293017.83</v>
      </c>
      <c r="E35" s="340" t="s">
        <v>1910</v>
      </c>
    </row>
    <row r="36" spans="1:5" s="33" customFormat="1" ht="31.5" customHeight="1" x14ac:dyDescent="0.25">
      <c r="A36" s="36">
        <f t="shared" si="0"/>
        <v>28</v>
      </c>
      <c r="B36" s="340" t="s">
        <v>2171</v>
      </c>
      <c r="C36" s="340">
        <v>65507493917</v>
      </c>
      <c r="D36" s="997">
        <v>2990.93</v>
      </c>
      <c r="E36" s="340" t="s">
        <v>1910</v>
      </c>
    </row>
    <row r="37" spans="1:5" s="33" customFormat="1" ht="31.5" customHeight="1" x14ac:dyDescent="0.25">
      <c r="A37" s="36">
        <f t="shared" si="0"/>
        <v>29</v>
      </c>
      <c r="B37" s="340" t="s">
        <v>2171</v>
      </c>
      <c r="C37" s="340">
        <v>65507494042</v>
      </c>
      <c r="D37" s="340">
        <v>354.55</v>
      </c>
      <c r="E37" s="340" t="s">
        <v>1910</v>
      </c>
    </row>
    <row r="38" spans="1:5" s="33" customFormat="1" ht="31.5" customHeight="1" x14ac:dyDescent="0.25">
      <c r="A38" s="36">
        <f t="shared" si="0"/>
        <v>30</v>
      </c>
      <c r="B38" s="340" t="s">
        <v>2171</v>
      </c>
      <c r="C38" s="340">
        <v>65507571071</v>
      </c>
      <c r="D38" s="997">
        <v>1509318.02</v>
      </c>
      <c r="E38" s="340" t="s">
        <v>1910</v>
      </c>
    </row>
    <row r="39" spans="1:5" s="33" customFormat="1" ht="31.5" customHeight="1" x14ac:dyDescent="0.25">
      <c r="A39" s="36">
        <f t="shared" si="0"/>
        <v>31</v>
      </c>
      <c r="B39" s="340" t="s">
        <v>2171</v>
      </c>
      <c r="C39" s="340">
        <v>65507571543</v>
      </c>
      <c r="D39" s="997">
        <v>6161169.4900000002</v>
      </c>
      <c r="E39" s="340" t="s">
        <v>1910</v>
      </c>
    </row>
    <row r="40" spans="1:5" s="33" customFormat="1" ht="31.5" customHeight="1" x14ac:dyDescent="0.25">
      <c r="A40" s="36">
        <f t="shared" si="0"/>
        <v>32</v>
      </c>
      <c r="B40" s="340" t="s">
        <v>2171</v>
      </c>
      <c r="C40" s="340">
        <v>65507616016</v>
      </c>
      <c r="D40" s="997">
        <v>1317682.8500000001</v>
      </c>
      <c r="E40" s="340" t="s">
        <v>1910</v>
      </c>
    </row>
    <row r="41" spans="1:5" s="33" customFormat="1" ht="31.5" customHeight="1" x14ac:dyDescent="0.25">
      <c r="A41" s="36">
        <f t="shared" si="0"/>
        <v>33</v>
      </c>
      <c r="B41" s="340" t="s">
        <v>2171</v>
      </c>
      <c r="C41" s="340">
        <v>18000128039</v>
      </c>
      <c r="D41" s="997">
        <v>4836969.4400000004</v>
      </c>
      <c r="E41" s="340" t="s">
        <v>1910</v>
      </c>
    </row>
    <row r="42" spans="1:5" s="33" customFormat="1" ht="31.5" customHeight="1" x14ac:dyDescent="0.25">
      <c r="A42" s="36">
        <f t="shared" si="0"/>
        <v>34</v>
      </c>
      <c r="B42" s="340" t="s">
        <v>2171</v>
      </c>
      <c r="C42" s="340">
        <v>18000128042</v>
      </c>
      <c r="D42" s="997">
        <v>94539.37</v>
      </c>
      <c r="E42" s="340" t="s">
        <v>1910</v>
      </c>
    </row>
    <row r="43" spans="1:5" s="33" customFormat="1" ht="31.5" customHeight="1" x14ac:dyDescent="0.25">
      <c r="A43" s="36">
        <f t="shared" si="0"/>
        <v>35</v>
      </c>
      <c r="B43" s="340" t="s">
        <v>2171</v>
      </c>
      <c r="C43" s="340">
        <v>18000128056</v>
      </c>
      <c r="D43" s="340">
        <v>0</v>
      </c>
      <c r="E43" s="340" t="s">
        <v>1910</v>
      </c>
    </row>
    <row r="44" spans="1:5" s="33" customFormat="1" ht="31.5" customHeight="1" x14ac:dyDescent="0.25">
      <c r="A44" s="36">
        <f t="shared" si="0"/>
        <v>36</v>
      </c>
      <c r="B44" s="340" t="s">
        <v>2171</v>
      </c>
      <c r="C44" s="340">
        <v>18000128073</v>
      </c>
      <c r="D44" s="340">
        <v>0</v>
      </c>
      <c r="E44" s="340" t="s">
        <v>1910</v>
      </c>
    </row>
    <row r="45" spans="1:5" s="33" customFormat="1" ht="31.5" customHeight="1" x14ac:dyDescent="0.25">
      <c r="A45" s="36">
        <f t="shared" si="0"/>
        <v>37</v>
      </c>
      <c r="B45" s="340" t="s">
        <v>2171</v>
      </c>
      <c r="C45" s="340">
        <v>18000128087</v>
      </c>
      <c r="D45" s="340">
        <v>0</v>
      </c>
      <c r="E45" s="340" t="s">
        <v>1910</v>
      </c>
    </row>
    <row r="46" spans="1:5" s="33" customFormat="1" ht="31.5" customHeight="1" x14ac:dyDescent="0.25">
      <c r="A46" s="36">
        <f t="shared" si="0"/>
        <v>38</v>
      </c>
      <c r="B46" s="340" t="s">
        <v>2171</v>
      </c>
      <c r="C46" s="340">
        <v>18000128102</v>
      </c>
      <c r="D46" s="340"/>
      <c r="E46" s="340" t="s">
        <v>1910</v>
      </c>
    </row>
    <row r="47" spans="1:5" s="33" customFormat="1" ht="31.5" customHeight="1" x14ac:dyDescent="0.25">
      <c r="A47" s="36">
        <f t="shared" si="0"/>
        <v>39</v>
      </c>
      <c r="B47" s="340" t="s">
        <v>2171</v>
      </c>
      <c r="C47" s="340">
        <v>18000128133</v>
      </c>
      <c r="D47" s="997">
        <v>1244079.9099999999</v>
      </c>
      <c r="E47" s="340" t="s">
        <v>1910</v>
      </c>
    </row>
    <row r="48" spans="1:5" s="33" customFormat="1" ht="31.5" customHeight="1" x14ac:dyDescent="0.25">
      <c r="A48" s="36">
        <f t="shared" si="0"/>
        <v>40</v>
      </c>
      <c r="B48" s="340" t="s">
        <v>2171</v>
      </c>
      <c r="C48" s="340">
        <v>65507646779</v>
      </c>
      <c r="D48" s="340">
        <v>0</v>
      </c>
      <c r="E48" s="340" t="s">
        <v>1910</v>
      </c>
    </row>
    <row r="49" spans="1:6" s="33" customFormat="1" ht="31.5" customHeight="1" x14ac:dyDescent="0.25">
      <c r="A49" s="36">
        <f t="shared" si="0"/>
        <v>41</v>
      </c>
      <c r="B49" s="340" t="s">
        <v>2171</v>
      </c>
      <c r="C49" s="340">
        <v>18000143645</v>
      </c>
      <c r="D49" s="997">
        <v>1918.34</v>
      </c>
      <c r="E49" s="340" t="s">
        <v>1910</v>
      </c>
    </row>
    <row r="50" spans="1:6" s="33" customFormat="1" ht="31.5" customHeight="1" x14ac:dyDescent="0.25">
      <c r="A50" s="36">
        <f t="shared" si="0"/>
        <v>42</v>
      </c>
      <c r="B50" s="340" t="s">
        <v>2171</v>
      </c>
      <c r="C50" s="340">
        <v>18000143659</v>
      </c>
      <c r="D50" s="997">
        <v>1305895.1599999999</v>
      </c>
      <c r="E50" s="340" t="s">
        <v>1910</v>
      </c>
    </row>
    <row r="51" spans="1:6" s="33" customFormat="1" ht="31.5" customHeight="1" x14ac:dyDescent="0.25">
      <c r="A51" s="36">
        <f t="shared" si="0"/>
        <v>43</v>
      </c>
      <c r="B51" s="340" t="s">
        <v>2171</v>
      </c>
      <c r="C51" s="340">
        <v>18000143753</v>
      </c>
      <c r="D51" s="997">
        <v>700753.1</v>
      </c>
      <c r="E51" s="340" t="s">
        <v>1910</v>
      </c>
    </row>
    <row r="52" spans="1:6" s="33" customFormat="1" ht="31.5" customHeight="1" x14ac:dyDescent="0.25">
      <c r="A52" s="36">
        <f t="shared" si="0"/>
        <v>44</v>
      </c>
      <c r="B52" s="340" t="s">
        <v>2171</v>
      </c>
      <c r="C52" s="340">
        <v>18000143719</v>
      </c>
      <c r="D52" s="997">
        <v>211055.05</v>
      </c>
      <c r="E52" s="340" t="s">
        <v>1910</v>
      </c>
    </row>
    <row r="53" spans="1:6" s="33" customFormat="1" ht="31.5" customHeight="1" x14ac:dyDescent="0.25">
      <c r="A53" s="36">
        <f t="shared" si="0"/>
        <v>45</v>
      </c>
      <c r="B53" s="340" t="s">
        <v>2171</v>
      </c>
      <c r="C53" s="340">
        <v>65507646779</v>
      </c>
      <c r="D53" s="997">
        <v>76179.28</v>
      </c>
      <c r="E53" s="340" t="s">
        <v>1910</v>
      </c>
    </row>
    <row r="54" spans="1:6" s="33" customFormat="1" ht="31.5" customHeight="1" x14ac:dyDescent="0.25">
      <c r="A54" s="36">
        <f t="shared" si="0"/>
        <v>46</v>
      </c>
      <c r="B54" s="340" t="s">
        <v>2171</v>
      </c>
      <c r="C54" s="340">
        <v>18000150233</v>
      </c>
      <c r="D54" s="340"/>
      <c r="E54" s="340" t="s">
        <v>1910</v>
      </c>
    </row>
    <row r="55" spans="1:6" s="33" customFormat="1" ht="31.5" customHeight="1" x14ac:dyDescent="0.25">
      <c r="A55" s="36">
        <f t="shared" si="0"/>
        <v>47</v>
      </c>
      <c r="B55" s="340" t="s">
        <v>2171</v>
      </c>
      <c r="C55" s="340">
        <v>18000150247</v>
      </c>
      <c r="D55" s="997">
        <v>392395.48</v>
      </c>
      <c r="E55" s="340" t="s">
        <v>1910</v>
      </c>
    </row>
    <row r="56" spans="1:6" s="33" customFormat="1" ht="31.5" customHeight="1" x14ac:dyDescent="0.25">
      <c r="A56" s="36">
        <f t="shared" si="0"/>
        <v>48</v>
      </c>
      <c r="B56" s="340" t="s">
        <v>2171</v>
      </c>
      <c r="C56" s="340">
        <v>18000150250</v>
      </c>
      <c r="D56" s="997">
        <v>960036.7</v>
      </c>
      <c r="E56" s="340" t="s">
        <v>1910</v>
      </c>
    </row>
    <row r="57" spans="1:6" s="33" customFormat="1" ht="31.5" customHeight="1" x14ac:dyDescent="0.25">
      <c r="A57" s="36">
        <f t="shared" si="0"/>
        <v>49</v>
      </c>
      <c r="B57" s="340" t="s">
        <v>2171</v>
      </c>
      <c r="C57" s="340">
        <v>18000150264</v>
      </c>
      <c r="D57" s="997">
        <v>878933.82</v>
      </c>
      <c r="E57" s="340" t="s">
        <v>1910</v>
      </c>
    </row>
    <row r="58" spans="1:6" s="33" customFormat="1" ht="31.5" customHeight="1" x14ac:dyDescent="0.25">
      <c r="A58" s="36">
        <f t="shared" si="0"/>
        <v>50</v>
      </c>
      <c r="B58" s="340" t="s">
        <v>2171</v>
      </c>
      <c r="C58" s="340">
        <v>18000150281</v>
      </c>
      <c r="D58" s="997">
        <v>4406907.1900000004</v>
      </c>
      <c r="E58" s="340" t="s">
        <v>1910</v>
      </c>
    </row>
    <row r="59" spans="1:6" s="33" customFormat="1" ht="31.5" customHeight="1" x14ac:dyDescent="0.25">
      <c r="A59" s="36">
        <f t="shared" si="0"/>
        <v>51</v>
      </c>
      <c r="B59" s="340" t="s">
        <v>2171</v>
      </c>
      <c r="C59" s="340" t="s">
        <v>2180</v>
      </c>
      <c r="D59" s="997">
        <v>8582.77</v>
      </c>
      <c r="E59" s="340" t="s">
        <v>1910</v>
      </c>
    </row>
    <row r="60" spans="1:6" s="33" customFormat="1" ht="31.5" customHeight="1" x14ac:dyDescent="0.25">
      <c r="A60" s="36">
        <f t="shared" si="0"/>
        <v>52</v>
      </c>
      <c r="B60" s="340" t="s">
        <v>2171</v>
      </c>
      <c r="C60" s="340" t="s">
        <v>2181</v>
      </c>
      <c r="D60" s="997">
        <v>458581.42</v>
      </c>
      <c r="E60" s="340" t="s">
        <v>1910</v>
      </c>
    </row>
    <row r="61" spans="1:6" s="33" customFormat="1" ht="31.5" customHeight="1" x14ac:dyDescent="0.25">
      <c r="A61" s="36">
        <f t="shared" si="0"/>
        <v>53</v>
      </c>
      <c r="B61" s="340" t="s">
        <v>2171</v>
      </c>
      <c r="C61" s="340">
        <v>18000158820</v>
      </c>
      <c r="D61" s="997">
        <v>41007.230000000003</v>
      </c>
      <c r="E61" s="340" t="s">
        <v>1910</v>
      </c>
    </row>
    <row r="62" spans="1:6" s="33" customFormat="1" ht="18.75" customHeight="1" x14ac:dyDescent="0.25">
      <c r="A62" s="896"/>
      <c r="B62" s="897"/>
      <c r="C62" s="902" t="s">
        <v>788</v>
      </c>
      <c r="D62" s="998">
        <f>SUM(D9:D61)</f>
        <v>30902573.580000006</v>
      </c>
      <c r="E62" s="898"/>
      <c r="F62" s="901" t="str">
        <f>IF(D62='ETCA-I-02'!$B$10,"","VALOR INCORRECTO, DEBE SER IGUAL A LO REPORTADO EN ETCA-I-02 EN LA CUENTA a2) BANCOS/TESORERÍA")</f>
        <v>VALOR INCORRECTO, DEBE SER IGUAL A LO REPORTADO EN ETCA-I-02 EN LA CUENTA a2) BANCOS/TESORERÍA</v>
      </c>
    </row>
    <row r="63" spans="1:6" s="426" customFormat="1" ht="15" customHeight="1" x14ac:dyDescent="0.2">
      <c r="A63" s="903" t="s">
        <v>81</v>
      </c>
    </row>
    <row r="64" spans="1:6" x14ac:dyDescent="0.3">
      <c r="A64" s="903" t="s">
        <v>1005</v>
      </c>
    </row>
    <row r="65" spans="1:6" s="426" customFormat="1" ht="12.75" x14ac:dyDescent="0.2">
      <c r="A65" s="903" t="s">
        <v>1004</v>
      </c>
    </row>
    <row r="66" spans="1:6" x14ac:dyDescent="0.3">
      <c r="A66" s="3"/>
      <c r="B66" s="3"/>
    </row>
    <row r="67" spans="1:6" ht="33" customHeight="1" x14ac:dyDescent="0.3">
      <c r="A67" s="1389" t="s">
        <v>1001</v>
      </c>
      <c r="B67" s="1390"/>
      <c r="C67" s="1390"/>
      <c r="D67" s="1390"/>
      <c r="E67" s="1391"/>
    </row>
    <row r="68" spans="1:6" ht="18" x14ac:dyDescent="0.3">
      <c r="A68" s="1386" t="s">
        <v>891</v>
      </c>
      <c r="B68" s="1386"/>
      <c r="C68" s="1386"/>
      <c r="D68" s="1386"/>
      <c r="E68" s="1387" t="s">
        <v>998</v>
      </c>
    </row>
    <row r="69" spans="1:6" x14ac:dyDescent="0.3">
      <c r="A69" s="895"/>
      <c r="B69" s="894" t="s">
        <v>892</v>
      </c>
      <c r="C69" s="894" t="s">
        <v>893</v>
      </c>
      <c r="D69" s="894" t="s">
        <v>304</v>
      </c>
      <c r="E69" s="1387"/>
    </row>
    <row r="70" spans="1:6" x14ac:dyDescent="0.3">
      <c r="A70" s="36">
        <v>1</v>
      </c>
      <c r="B70" s="340"/>
      <c r="C70" s="340"/>
      <c r="D70" s="340"/>
      <c r="E70" s="340"/>
    </row>
    <row r="71" spans="1:6" x14ac:dyDescent="0.3">
      <c r="A71" s="36">
        <v>2</v>
      </c>
      <c r="B71" s="340"/>
      <c r="C71" s="340"/>
      <c r="D71" s="340"/>
      <c r="E71" s="340"/>
    </row>
    <row r="72" spans="1:6" x14ac:dyDescent="0.3">
      <c r="A72" s="36">
        <v>3</v>
      </c>
      <c r="B72" s="340"/>
      <c r="C72" s="340"/>
      <c r="D72" s="340"/>
      <c r="E72" s="340"/>
    </row>
    <row r="73" spans="1:6" x14ac:dyDescent="0.3">
      <c r="A73" s="36">
        <v>4</v>
      </c>
      <c r="B73" s="340"/>
      <c r="C73" s="340"/>
      <c r="D73" s="340"/>
      <c r="E73" s="340"/>
    </row>
    <row r="74" spans="1:6" x14ac:dyDescent="0.3">
      <c r="A74" s="36">
        <v>5</v>
      </c>
      <c r="B74" s="340"/>
      <c r="C74" s="340"/>
      <c r="D74" s="340"/>
      <c r="E74" s="340"/>
    </row>
    <row r="75" spans="1:6" x14ac:dyDescent="0.3">
      <c r="A75" s="36">
        <v>6</v>
      </c>
      <c r="B75" s="340"/>
      <c r="C75" s="340"/>
      <c r="D75" s="340"/>
      <c r="E75" s="340"/>
    </row>
    <row r="76" spans="1:6" x14ac:dyDescent="0.3">
      <c r="A76" s="36">
        <v>7</v>
      </c>
      <c r="B76" s="340"/>
      <c r="C76" s="340"/>
      <c r="D76" s="340"/>
      <c r="E76" s="340"/>
    </row>
    <row r="77" spans="1:6" x14ac:dyDescent="0.3">
      <c r="A77" s="36">
        <v>8</v>
      </c>
      <c r="B77" s="340"/>
      <c r="C77" s="340"/>
      <c r="D77" s="340"/>
      <c r="E77" s="340"/>
    </row>
    <row r="78" spans="1:6" x14ac:dyDescent="0.3">
      <c r="A78" s="36">
        <v>9</v>
      </c>
      <c r="B78" s="340"/>
      <c r="C78" s="340"/>
      <c r="D78" s="340"/>
      <c r="E78" s="340"/>
    </row>
    <row r="79" spans="1:6" ht="18.75" x14ac:dyDescent="0.3">
      <c r="A79" s="896"/>
      <c r="B79" s="897"/>
      <c r="C79" s="902" t="s">
        <v>788</v>
      </c>
      <c r="D79" s="897">
        <f>SUM(D70:D78)</f>
        <v>0</v>
      </c>
      <c r="E79" s="898"/>
      <c r="F79" s="901" t="str">
        <f>IF(D79='ETCA-I-02'!$B$12,"","VALOR INCORRECTO, DEBE SER IGUAL A LO REPORTADO EN ETCA-I-02 EN LA CUENTA a4) INVERSIONES TEMPORALES (HASTA 3 MESES)")</f>
        <v/>
      </c>
    </row>
    <row r="81" spans="1:6" ht="33.75" customHeight="1" x14ac:dyDescent="0.3">
      <c r="A81" s="1389" t="s">
        <v>1002</v>
      </c>
      <c r="B81" s="1390"/>
      <c r="C81" s="1390"/>
      <c r="D81" s="1390"/>
      <c r="E81" s="1391"/>
    </row>
    <row r="82" spans="1:6" ht="18" customHeight="1" x14ac:dyDescent="0.3">
      <c r="A82" s="1386" t="s">
        <v>891</v>
      </c>
      <c r="B82" s="1386"/>
      <c r="C82" s="1386"/>
      <c r="D82" s="1386"/>
      <c r="E82" s="1387" t="s">
        <v>998</v>
      </c>
    </row>
    <row r="83" spans="1:6" x14ac:dyDescent="0.3">
      <c r="A83" s="895"/>
      <c r="B83" s="894" t="s">
        <v>892</v>
      </c>
      <c r="C83" s="894" t="s">
        <v>893</v>
      </c>
      <c r="D83" s="894" t="s">
        <v>304</v>
      </c>
      <c r="E83" s="1387"/>
    </row>
    <row r="84" spans="1:6" x14ac:dyDescent="0.3">
      <c r="A84" s="36">
        <v>1</v>
      </c>
      <c r="B84" s="340"/>
      <c r="C84" s="340"/>
      <c r="D84" s="340"/>
      <c r="E84" s="340"/>
    </row>
    <row r="85" spans="1:6" x14ac:dyDescent="0.3">
      <c r="A85" s="36">
        <v>2</v>
      </c>
      <c r="B85" s="340"/>
      <c r="C85" s="340"/>
      <c r="D85" s="340"/>
      <c r="E85" s="340"/>
    </row>
    <row r="86" spans="1:6" x14ac:dyDescent="0.3">
      <c r="A86" s="36">
        <v>3</v>
      </c>
      <c r="B86" s="340"/>
      <c r="C86" s="340"/>
      <c r="D86" s="340"/>
      <c r="E86" s="340"/>
    </row>
    <row r="87" spans="1:6" x14ac:dyDescent="0.3">
      <c r="A87" s="36">
        <v>4</v>
      </c>
      <c r="B87" s="340"/>
      <c r="C87" s="340"/>
      <c r="D87" s="340"/>
      <c r="E87" s="340"/>
    </row>
    <row r="88" spans="1:6" x14ac:dyDescent="0.3">
      <c r="A88" s="36">
        <v>5</v>
      </c>
      <c r="B88" s="340"/>
      <c r="C88" s="340"/>
      <c r="D88" s="340"/>
      <c r="E88" s="340"/>
    </row>
    <row r="89" spans="1:6" x14ac:dyDescent="0.3">
      <c r="A89" s="36">
        <v>6</v>
      </c>
      <c r="B89" s="340"/>
      <c r="C89" s="340"/>
      <c r="D89" s="340"/>
      <c r="E89" s="340"/>
    </row>
    <row r="90" spans="1:6" x14ac:dyDescent="0.3">
      <c r="A90" s="36">
        <v>7</v>
      </c>
      <c r="B90" s="340"/>
      <c r="C90" s="340"/>
      <c r="D90" s="340"/>
      <c r="E90" s="340"/>
    </row>
    <row r="91" spans="1:6" x14ac:dyDescent="0.3">
      <c r="A91" s="36">
        <v>8</v>
      </c>
      <c r="B91" s="340"/>
      <c r="C91" s="340"/>
      <c r="D91" s="340"/>
      <c r="E91" s="340"/>
    </row>
    <row r="92" spans="1:6" x14ac:dyDescent="0.3">
      <c r="A92" s="36">
        <v>9</v>
      </c>
      <c r="B92" s="340"/>
      <c r="C92" s="340"/>
      <c r="D92" s="340"/>
      <c r="E92" s="340"/>
    </row>
    <row r="93" spans="1:6" ht="18.75" x14ac:dyDescent="0.3">
      <c r="A93" s="896"/>
      <c r="B93" s="897"/>
      <c r="C93" s="902" t="s">
        <v>788</v>
      </c>
      <c r="D93" s="897">
        <f>SUM(D84:D92)</f>
        <v>0</v>
      </c>
      <c r="E93" s="898"/>
      <c r="F93" s="901" t="str">
        <f>IF(D93='ETCA-I-02'!$B$17,"","VALOR INCORRECTO, DEBE SER IGUAL A LO REPORTADO EN ETCA-I-02 EN LA CUENTA b1) INVERSIONES FINANCIERAS DE CORTO PLAZO")</f>
        <v/>
      </c>
    </row>
    <row r="95" spans="1:6" ht="33.75" customHeight="1" x14ac:dyDescent="0.3">
      <c r="A95" s="1389" t="s">
        <v>1003</v>
      </c>
      <c r="B95" s="1390"/>
      <c r="C95" s="1390"/>
      <c r="D95" s="1390"/>
      <c r="E95" s="1391"/>
    </row>
    <row r="96" spans="1:6" ht="18" x14ac:dyDescent="0.3">
      <c r="A96" s="1386" t="s">
        <v>891</v>
      </c>
      <c r="B96" s="1386"/>
      <c r="C96" s="1386"/>
      <c r="D96" s="1386"/>
      <c r="E96" s="1387" t="s">
        <v>998</v>
      </c>
    </row>
    <row r="97" spans="1:6" x14ac:dyDescent="0.3">
      <c r="A97" s="895"/>
      <c r="B97" s="894" t="s">
        <v>892</v>
      </c>
      <c r="C97" s="894" t="s">
        <v>893</v>
      </c>
      <c r="D97" s="894" t="s">
        <v>304</v>
      </c>
      <c r="E97" s="1387"/>
    </row>
    <row r="98" spans="1:6" x14ac:dyDescent="0.3">
      <c r="A98" s="36">
        <v>1</v>
      </c>
      <c r="B98" s="340"/>
      <c r="C98" s="340"/>
      <c r="D98" s="340"/>
      <c r="E98" s="340"/>
    </row>
    <row r="99" spans="1:6" x14ac:dyDescent="0.3">
      <c r="A99" s="36">
        <v>2</v>
      </c>
      <c r="B99" s="340"/>
      <c r="C99" s="340"/>
      <c r="D99" s="340"/>
      <c r="E99" s="340"/>
    </row>
    <row r="100" spans="1:6" x14ac:dyDescent="0.3">
      <c r="A100" s="36">
        <v>3</v>
      </c>
      <c r="B100" s="340"/>
      <c r="C100" s="340"/>
      <c r="D100" s="340"/>
      <c r="E100" s="340"/>
    </row>
    <row r="101" spans="1:6" x14ac:dyDescent="0.3">
      <c r="A101" s="36">
        <v>4</v>
      </c>
      <c r="B101" s="340"/>
      <c r="C101" s="340"/>
      <c r="D101" s="340"/>
      <c r="E101" s="340"/>
    </row>
    <row r="102" spans="1:6" x14ac:dyDescent="0.3">
      <c r="A102" s="36">
        <v>5</v>
      </c>
      <c r="B102" s="340"/>
      <c r="C102" s="340"/>
      <c r="D102" s="340"/>
      <c r="E102" s="340"/>
    </row>
    <row r="103" spans="1:6" x14ac:dyDescent="0.3">
      <c r="A103" s="36">
        <v>6</v>
      </c>
      <c r="B103" s="340"/>
      <c r="C103" s="340"/>
      <c r="D103" s="340"/>
      <c r="E103" s="340"/>
    </row>
    <row r="104" spans="1:6" x14ac:dyDescent="0.3">
      <c r="A104" s="36">
        <v>7</v>
      </c>
      <c r="B104" s="340"/>
      <c r="C104" s="340"/>
      <c r="D104" s="340"/>
      <c r="E104" s="340"/>
    </row>
    <row r="105" spans="1:6" x14ac:dyDescent="0.3">
      <c r="A105" s="36">
        <v>8</v>
      </c>
      <c r="B105" s="340"/>
      <c r="C105" s="340"/>
      <c r="D105" s="340"/>
      <c r="E105" s="340"/>
    </row>
    <row r="106" spans="1:6" x14ac:dyDescent="0.3">
      <c r="A106" s="36">
        <v>9</v>
      </c>
      <c r="B106" s="340"/>
      <c r="C106" s="340"/>
      <c r="D106" s="340"/>
      <c r="E106" s="340"/>
    </row>
    <row r="107" spans="1:6" ht="18.75" x14ac:dyDescent="0.3">
      <c r="A107" s="896"/>
      <c r="B107" s="897"/>
      <c r="C107" s="902" t="s">
        <v>788</v>
      </c>
      <c r="D107" s="897">
        <f>SUM(D98:D106)</f>
        <v>0</v>
      </c>
      <c r="E107" s="898"/>
      <c r="F107" s="901" t="str">
        <f>IF(D107='ETCA-I-02'!$B$47,"","VALOR INCORRECTO, DEBE SER IGUAL A LO REPORTADO EN ETCA-I-02 EN LA CUENTA a) INVERSIONES FINANCIERAS A LARGO PLAZO")</f>
        <v/>
      </c>
    </row>
    <row r="108" spans="1:6" x14ac:dyDescent="0.3">
      <c r="A108" s="903" t="s">
        <v>81</v>
      </c>
      <c r="B108" s="426"/>
      <c r="C108" s="41"/>
    </row>
    <row r="109" spans="1:6" x14ac:dyDescent="0.3">
      <c r="A109" s="903" t="s">
        <v>1005</v>
      </c>
      <c r="B109" s="426"/>
      <c r="C109" s="41"/>
    </row>
    <row r="110" spans="1:6" x14ac:dyDescent="0.3">
      <c r="A110" s="903" t="s">
        <v>1004</v>
      </c>
      <c r="B110" s="426"/>
      <c r="C110" s="426"/>
      <c r="D110" s="426"/>
      <c r="E110" s="426"/>
    </row>
    <row r="111" spans="1:6" x14ac:dyDescent="0.3">
      <c r="A111" s="426"/>
      <c r="B111" s="426"/>
      <c r="C111" s="426"/>
      <c r="D111" s="426"/>
      <c r="E111" s="426"/>
    </row>
    <row r="112" spans="1:6" ht="39" customHeight="1" x14ac:dyDescent="0.3">
      <c r="A112" s="900"/>
      <c r="B112" s="900"/>
      <c r="C112" s="900"/>
      <c r="D112" s="900"/>
      <c r="E112" s="900"/>
    </row>
    <row r="113" spans="1:5" ht="15.75" customHeight="1" x14ac:dyDescent="0.3">
      <c r="A113" s="900"/>
      <c r="B113" s="900"/>
      <c r="C113" s="900"/>
      <c r="D113" s="900"/>
      <c r="E113" s="900"/>
    </row>
  </sheetData>
  <mergeCells count="16">
    <mergeCell ref="A82:D82"/>
    <mergeCell ref="E82:E83"/>
    <mergeCell ref="A95:E95"/>
    <mergeCell ref="A96:D96"/>
    <mergeCell ref="E96:E97"/>
    <mergeCell ref="A68:D68"/>
    <mergeCell ref="A6:E6"/>
    <mergeCell ref="A67:E67"/>
    <mergeCell ref="E68:E69"/>
    <mergeCell ref="A81:E81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6699"/>
  </sheetPr>
  <dimension ref="A1:V433"/>
  <sheetViews>
    <sheetView topLeftCell="A335" workbookViewId="0">
      <selection activeCell="G344" sqref="G344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893" t="s">
        <v>997</v>
      </c>
      <c r="B1" s="1392" t="s">
        <v>996</v>
      </c>
      <c r="C1" s="1393"/>
      <c r="D1" s="1393"/>
      <c r="E1" s="1393"/>
      <c r="F1" s="1393"/>
      <c r="G1" s="1393"/>
      <c r="H1" s="1394"/>
      <c r="I1" s="1395" t="s">
        <v>995</v>
      </c>
      <c r="J1" s="1396"/>
      <c r="K1" s="1392" t="s">
        <v>994</v>
      </c>
      <c r="L1" s="1393"/>
      <c r="M1" s="1393"/>
      <c r="N1" s="1393"/>
      <c r="O1" s="1394"/>
      <c r="P1" s="1392" t="s">
        <v>993</v>
      </c>
      <c r="Q1" s="1393"/>
      <c r="R1" s="1393"/>
      <c r="S1" s="1393"/>
      <c r="T1" s="1393"/>
      <c r="U1" s="1393"/>
      <c r="V1" s="1394"/>
    </row>
    <row r="2" spans="1:22" ht="168" customHeight="1" thickBot="1" x14ac:dyDescent="0.3">
      <c r="A2" s="892" t="s">
        <v>992</v>
      </c>
      <c r="B2" s="891" t="s">
        <v>991</v>
      </c>
      <c r="C2" s="890" t="s">
        <v>990</v>
      </c>
      <c r="D2" s="890" t="s">
        <v>989</v>
      </c>
      <c r="E2" s="889" t="s">
        <v>988</v>
      </c>
      <c r="F2" s="888" t="s">
        <v>987</v>
      </c>
      <c r="G2" s="888" t="s">
        <v>986</v>
      </c>
      <c r="H2" s="888" t="s">
        <v>985</v>
      </c>
      <c r="I2" s="887" t="s">
        <v>984</v>
      </c>
      <c r="J2" s="886" t="s">
        <v>983</v>
      </c>
      <c r="K2" s="885" t="s">
        <v>982</v>
      </c>
      <c r="L2" s="884" t="s">
        <v>981</v>
      </c>
      <c r="M2" s="884" t="s">
        <v>980</v>
      </c>
      <c r="N2" s="884" t="s">
        <v>979</v>
      </c>
      <c r="O2" s="883" t="s">
        <v>978</v>
      </c>
      <c r="P2" s="882" t="s">
        <v>977</v>
      </c>
      <c r="Q2" s="881" t="s">
        <v>976</v>
      </c>
      <c r="R2" s="881" t="s">
        <v>975</v>
      </c>
      <c r="S2" s="880" t="s">
        <v>974</v>
      </c>
      <c r="T2" s="880" t="s">
        <v>973</v>
      </c>
      <c r="U2" s="880" t="s">
        <v>972</v>
      </c>
      <c r="V2" s="879" t="s">
        <v>971</v>
      </c>
    </row>
    <row r="3" spans="1:22" ht="15.75" thickBot="1" x14ac:dyDescent="0.3">
      <c r="A3" s="878">
        <v>10</v>
      </c>
      <c r="B3" s="878">
        <v>1</v>
      </c>
      <c r="C3" s="878">
        <v>1</v>
      </c>
      <c r="D3" s="878">
        <v>2</v>
      </c>
      <c r="E3" s="878">
        <v>7</v>
      </c>
      <c r="F3" s="878">
        <v>3</v>
      </c>
      <c r="G3" s="878">
        <v>1</v>
      </c>
      <c r="H3" s="878">
        <v>1</v>
      </c>
      <c r="I3" s="878">
        <v>5</v>
      </c>
      <c r="J3" s="878">
        <v>1</v>
      </c>
      <c r="K3" s="878">
        <v>2</v>
      </c>
      <c r="L3" s="878">
        <v>1</v>
      </c>
      <c r="M3" s="877">
        <v>1</v>
      </c>
      <c r="N3" s="877">
        <v>2</v>
      </c>
      <c r="O3" s="877">
        <v>2</v>
      </c>
      <c r="P3" s="877"/>
      <c r="Q3" s="877"/>
      <c r="R3" s="877"/>
      <c r="S3" s="877"/>
      <c r="T3" s="877"/>
      <c r="U3" s="877"/>
      <c r="V3" s="877"/>
    </row>
    <row r="4" spans="1:22" x14ac:dyDescent="0.25">
      <c r="A4">
        <v>4101700100</v>
      </c>
      <c r="B4">
        <v>2</v>
      </c>
      <c r="C4">
        <v>2</v>
      </c>
      <c r="D4">
        <v>2</v>
      </c>
      <c r="E4" t="s">
        <v>2561</v>
      </c>
      <c r="F4">
        <v>287</v>
      </c>
      <c r="G4" t="s">
        <v>781</v>
      </c>
      <c r="H4">
        <v>1</v>
      </c>
      <c r="I4">
        <v>11301</v>
      </c>
      <c r="J4">
        <v>1</v>
      </c>
      <c r="K4">
        <v>20</v>
      </c>
      <c r="L4">
        <v>1</v>
      </c>
      <c r="M4">
        <v>1</v>
      </c>
      <c r="N4" t="s">
        <v>2562</v>
      </c>
      <c r="O4">
        <v>13</v>
      </c>
      <c r="P4" s="999">
        <v>3303725.81</v>
      </c>
      <c r="Q4" s="999">
        <v>-1532254.91</v>
      </c>
      <c r="R4" s="999">
        <v>1771470.9</v>
      </c>
      <c r="S4" s="1000">
        <v>1609796.79</v>
      </c>
      <c r="T4" s="999">
        <v>1609796.79</v>
      </c>
      <c r="U4" s="999">
        <v>1609796.79</v>
      </c>
      <c r="V4" s="999">
        <v>1609796.79</v>
      </c>
    </row>
    <row r="5" spans="1:22" x14ac:dyDescent="0.25">
      <c r="A5">
        <v>4101700100</v>
      </c>
      <c r="B5">
        <v>2</v>
      </c>
      <c r="C5">
        <v>2</v>
      </c>
      <c r="D5">
        <v>2</v>
      </c>
      <c r="E5" t="s">
        <v>2561</v>
      </c>
      <c r="F5">
        <v>287</v>
      </c>
      <c r="G5" t="s">
        <v>781</v>
      </c>
      <c r="H5">
        <v>1</v>
      </c>
      <c r="I5">
        <v>11305</v>
      </c>
      <c r="J5">
        <v>1</v>
      </c>
      <c r="K5">
        <v>20</v>
      </c>
      <c r="L5">
        <v>1</v>
      </c>
      <c r="M5">
        <v>1</v>
      </c>
      <c r="N5" t="s">
        <v>2562</v>
      </c>
      <c r="O5">
        <v>13</v>
      </c>
      <c r="P5" s="999">
        <v>0</v>
      </c>
      <c r="Q5" s="999">
        <v>49755.62</v>
      </c>
      <c r="R5" s="999">
        <v>49755.62</v>
      </c>
      <c r="S5" s="1000">
        <v>37967.599999999999</v>
      </c>
      <c r="T5" s="999">
        <v>37967.599999999999</v>
      </c>
      <c r="U5" s="999">
        <v>37967.599999999999</v>
      </c>
      <c r="V5" s="999">
        <v>37967.599999999999</v>
      </c>
    </row>
    <row r="6" spans="1:22" x14ac:dyDescent="0.25">
      <c r="A6">
        <v>4101700100</v>
      </c>
      <c r="B6">
        <v>2</v>
      </c>
      <c r="C6">
        <v>2</v>
      </c>
      <c r="D6">
        <v>2</v>
      </c>
      <c r="E6" t="s">
        <v>2561</v>
      </c>
      <c r="F6">
        <v>287</v>
      </c>
      <c r="G6" t="s">
        <v>781</v>
      </c>
      <c r="H6">
        <v>1</v>
      </c>
      <c r="I6">
        <v>11306</v>
      </c>
      <c r="J6">
        <v>1</v>
      </c>
      <c r="K6">
        <v>20</v>
      </c>
      <c r="L6">
        <v>1</v>
      </c>
      <c r="M6">
        <v>1</v>
      </c>
      <c r="N6" t="s">
        <v>2562</v>
      </c>
      <c r="O6">
        <v>13</v>
      </c>
      <c r="P6" s="999">
        <v>0</v>
      </c>
      <c r="Q6" s="999">
        <v>114956.2</v>
      </c>
      <c r="R6" s="999">
        <v>114956.2</v>
      </c>
      <c r="S6" s="1000">
        <v>65212.800000000003</v>
      </c>
      <c r="T6" s="999">
        <v>65212.800000000003</v>
      </c>
      <c r="U6" s="999">
        <v>65212.800000000003</v>
      </c>
      <c r="V6" s="999">
        <v>65212.800000000003</v>
      </c>
    </row>
    <row r="7" spans="1:22" x14ac:dyDescent="0.25">
      <c r="A7">
        <v>4101700100</v>
      </c>
      <c r="B7">
        <v>2</v>
      </c>
      <c r="C7">
        <v>2</v>
      </c>
      <c r="D7">
        <v>2</v>
      </c>
      <c r="E7" t="s">
        <v>2561</v>
      </c>
      <c r="F7">
        <v>287</v>
      </c>
      <c r="G7" t="s">
        <v>781</v>
      </c>
      <c r="H7">
        <v>1</v>
      </c>
      <c r="I7">
        <v>11307</v>
      </c>
      <c r="J7">
        <v>1</v>
      </c>
      <c r="K7">
        <v>20</v>
      </c>
      <c r="L7">
        <v>1</v>
      </c>
      <c r="M7">
        <v>1</v>
      </c>
      <c r="N7" t="s">
        <v>2562</v>
      </c>
      <c r="O7">
        <v>13</v>
      </c>
      <c r="P7" s="999">
        <v>0</v>
      </c>
      <c r="Q7" s="999">
        <v>40188.239999999998</v>
      </c>
      <c r="R7" s="999">
        <v>40188.239999999998</v>
      </c>
      <c r="S7" s="1000">
        <v>17397.099999999999</v>
      </c>
      <c r="T7" s="999">
        <v>17397.099999999999</v>
      </c>
      <c r="U7" s="999">
        <v>17397.099999999999</v>
      </c>
      <c r="V7" s="999">
        <v>17397.099999999999</v>
      </c>
    </row>
    <row r="8" spans="1:22" x14ac:dyDescent="0.25">
      <c r="A8">
        <v>4101700100</v>
      </c>
      <c r="B8">
        <v>2</v>
      </c>
      <c r="C8">
        <v>2</v>
      </c>
      <c r="D8">
        <v>2</v>
      </c>
      <c r="E8" t="s">
        <v>2561</v>
      </c>
      <c r="F8">
        <v>287</v>
      </c>
      <c r="G8" t="s">
        <v>781</v>
      </c>
      <c r="H8">
        <v>1</v>
      </c>
      <c r="I8">
        <v>11308</v>
      </c>
      <c r="J8">
        <v>1</v>
      </c>
      <c r="K8">
        <v>20</v>
      </c>
      <c r="L8">
        <v>1</v>
      </c>
      <c r="M8">
        <v>1</v>
      </c>
      <c r="N8" t="s">
        <v>2562</v>
      </c>
      <c r="O8">
        <v>13</v>
      </c>
      <c r="P8" s="999">
        <v>0</v>
      </c>
      <c r="Q8" s="999">
        <v>24442.959999999999</v>
      </c>
      <c r="R8" s="999">
        <v>24442.959999999999</v>
      </c>
      <c r="S8" s="1000">
        <v>23104.89</v>
      </c>
      <c r="T8" s="999">
        <v>23104.89</v>
      </c>
      <c r="U8" s="999">
        <v>23104.89</v>
      </c>
      <c r="V8" s="999">
        <v>23104.89</v>
      </c>
    </row>
    <row r="9" spans="1:22" x14ac:dyDescent="0.25">
      <c r="A9">
        <v>4101700100</v>
      </c>
      <c r="B9">
        <v>2</v>
      </c>
      <c r="C9">
        <v>2</v>
      </c>
      <c r="D9">
        <v>2</v>
      </c>
      <c r="E9" t="s">
        <v>2561</v>
      </c>
      <c r="F9">
        <v>287</v>
      </c>
      <c r="G9" t="s">
        <v>781</v>
      </c>
      <c r="H9">
        <v>1</v>
      </c>
      <c r="I9">
        <v>12201</v>
      </c>
      <c r="J9">
        <v>1</v>
      </c>
      <c r="K9">
        <v>20</v>
      </c>
      <c r="L9">
        <v>1</v>
      </c>
      <c r="M9">
        <v>1</v>
      </c>
      <c r="N9" t="s">
        <v>2562</v>
      </c>
      <c r="O9">
        <v>13</v>
      </c>
      <c r="P9" s="999">
        <v>0</v>
      </c>
      <c r="Q9" s="999">
        <v>1447181.04</v>
      </c>
      <c r="R9" s="999">
        <v>1447181.04</v>
      </c>
      <c r="S9" s="1000">
        <v>1447181.04</v>
      </c>
      <c r="T9" s="999">
        <v>1447181.04</v>
      </c>
      <c r="U9" s="999">
        <v>1447181.04</v>
      </c>
      <c r="V9" s="999">
        <v>1447181.04</v>
      </c>
    </row>
    <row r="10" spans="1:22" x14ac:dyDescent="0.25">
      <c r="A10">
        <v>4101700100</v>
      </c>
      <c r="B10">
        <v>2</v>
      </c>
      <c r="C10">
        <v>2</v>
      </c>
      <c r="D10">
        <v>2</v>
      </c>
      <c r="E10" t="s">
        <v>2561</v>
      </c>
      <c r="F10">
        <v>287</v>
      </c>
      <c r="G10" t="s">
        <v>781</v>
      </c>
      <c r="H10">
        <v>1</v>
      </c>
      <c r="I10">
        <v>13101</v>
      </c>
      <c r="J10">
        <v>1</v>
      </c>
      <c r="K10">
        <v>20</v>
      </c>
      <c r="L10">
        <v>1</v>
      </c>
      <c r="M10">
        <v>1</v>
      </c>
      <c r="N10" t="s">
        <v>2562</v>
      </c>
      <c r="O10">
        <v>13</v>
      </c>
      <c r="P10" s="999">
        <v>0</v>
      </c>
      <c r="Q10" s="999">
        <v>48143.74</v>
      </c>
      <c r="R10" s="999">
        <v>48143.74</v>
      </c>
      <c r="S10" s="1000">
        <v>48143.74</v>
      </c>
      <c r="T10" s="999">
        <v>48143.74</v>
      </c>
      <c r="U10" s="999">
        <v>48143.74</v>
      </c>
      <c r="V10" s="999">
        <v>48143.74</v>
      </c>
    </row>
    <row r="11" spans="1:22" x14ac:dyDescent="0.25">
      <c r="A11">
        <v>4101700100</v>
      </c>
      <c r="B11">
        <v>2</v>
      </c>
      <c r="C11">
        <v>2</v>
      </c>
      <c r="D11">
        <v>2</v>
      </c>
      <c r="E11" t="s">
        <v>2561</v>
      </c>
      <c r="F11">
        <v>287</v>
      </c>
      <c r="G11" t="s">
        <v>781</v>
      </c>
      <c r="H11">
        <v>1</v>
      </c>
      <c r="I11">
        <v>13201</v>
      </c>
      <c r="J11">
        <v>1</v>
      </c>
      <c r="K11">
        <v>20</v>
      </c>
      <c r="L11">
        <v>1</v>
      </c>
      <c r="M11">
        <v>1</v>
      </c>
      <c r="N11" t="s">
        <v>2562</v>
      </c>
      <c r="O11">
        <v>13</v>
      </c>
      <c r="P11" s="999">
        <v>0</v>
      </c>
      <c r="Q11" s="999">
        <v>127489.01</v>
      </c>
      <c r="R11" s="999">
        <v>127489.01</v>
      </c>
      <c r="S11" s="1000">
        <v>127489.01</v>
      </c>
      <c r="T11" s="999">
        <v>127489.01</v>
      </c>
      <c r="U11" s="999">
        <v>127489.01</v>
      </c>
      <c r="V11" s="999">
        <v>127489.01</v>
      </c>
    </row>
    <row r="12" spans="1:22" x14ac:dyDescent="0.25">
      <c r="A12">
        <v>4101700100</v>
      </c>
      <c r="B12">
        <v>2</v>
      </c>
      <c r="C12">
        <v>2</v>
      </c>
      <c r="D12">
        <v>2</v>
      </c>
      <c r="E12" t="s">
        <v>2561</v>
      </c>
      <c r="F12">
        <v>287</v>
      </c>
      <c r="G12" t="s">
        <v>781</v>
      </c>
      <c r="H12">
        <v>1</v>
      </c>
      <c r="I12">
        <v>13202</v>
      </c>
      <c r="J12">
        <v>1</v>
      </c>
      <c r="K12">
        <v>20</v>
      </c>
      <c r="L12">
        <v>1</v>
      </c>
      <c r="M12">
        <v>1</v>
      </c>
      <c r="N12" t="s">
        <v>2562</v>
      </c>
      <c r="O12">
        <v>13</v>
      </c>
      <c r="P12" s="999">
        <v>0</v>
      </c>
      <c r="Q12" s="999">
        <v>327561.99</v>
      </c>
      <c r="R12" s="999">
        <v>327561.99</v>
      </c>
      <c r="S12" s="1000">
        <v>327561.99</v>
      </c>
      <c r="T12" s="999">
        <v>327561.99</v>
      </c>
      <c r="U12" s="999">
        <v>327561.99</v>
      </c>
      <c r="V12" s="999">
        <v>327561.99</v>
      </c>
    </row>
    <row r="13" spans="1:22" x14ac:dyDescent="0.25">
      <c r="A13">
        <v>4101700100</v>
      </c>
      <c r="B13">
        <v>2</v>
      </c>
      <c r="C13">
        <v>2</v>
      </c>
      <c r="D13">
        <v>2</v>
      </c>
      <c r="E13" t="s">
        <v>2561</v>
      </c>
      <c r="F13">
        <v>287</v>
      </c>
      <c r="G13" t="s">
        <v>781</v>
      </c>
      <c r="H13">
        <v>1</v>
      </c>
      <c r="I13">
        <v>13203</v>
      </c>
      <c r="J13">
        <v>1</v>
      </c>
      <c r="K13">
        <v>20</v>
      </c>
      <c r="L13">
        <v>1</v>
      </c>
      <c r="M13">
        <v>1</v>
      </c>
      <c r="N13" t="s">
        <v>2562</v>
      </c>
      <c r="O13">
        <v>13</v>
      </c>
      <c r="P13" s="999">
        <v>0</v>
      </c>
      <c r="Q13" s="999">
        <v>26616.42</v>
      </c>
      <c r="R13" s="999">
        <v>26616.42</v>
      </c>
      <c r="S13" s="1000">
        <v>26616.42</v>
      </c>
      <c r="T13" s="999">
        <v>26616.42</v>
      </c>
      <c r="U13" s="999">
        <v>26616.42</v>
      </c>
      <c r="V13" s="999">
        <v>26616.42</v>
      </c>
    </row>
    <row r="14" spans="1:22" x14ac:dyDescent="0.25">
      <c r="A14">
        <v>4101700100</v>
      </c>
      <c r="B14">
        <v>2</v>
      </c>
      <c r="C14">
        <v>2</v>
      </c>
      <c r="D14">
        <v>2</v>
      </c>
      <c r="E14" t="s">
        <v>2561</v>
      </c>
      <c r="F14">
        <v>287</v>
      </c>
      <c r="G14" t="s">
        <v>781</v>
      </c>
      <c r="H14">
        <v>1</v>
      </c>
      <c r="I14">
        <v>13204</v>
      </c>
      <c r="J14">
        <v>1</v>
      </c>
      <c r="K14">
        <v>20</v>
      </c>
      <c r="L14">
        <v>1</v>
      </c>
      <c r="M14">
        <v>1</v>
      </c>
      <c r="N14" t="s">
        <v>2562</v>
      </c>
      <c r="O14">
        <v>13</v>
      </c>
      <c r="P14" s="999">
        <v>0</v>
      </c>
      <c r="Q14" s="999">
        <v>22180.36</v>
      </c>
      <c r="R14" s="999">
        <v>22180.36</v>
      </c>
      <c r="S14" s="1000">
        <v>22180.36</v>
      </c>
      <c r="T14" s="999">
        <v>22180.36</v>
      </c>
      <c r="U14" s="999">
        <v>22180.36</v>
      </c>
      <c r="V14" s="999">
        <v>22180.36</v>
      </c>
    </row>
    <row r="15" spans="1:22" x14ac:dyDescent="0.25">
      <c r="A15">
        <v>4101700100</v>
      </c>
      <c r="B15">
        <v>2</v>
      </c>
      <c r="C15">
        <v>2</v>
      </c>
      <c r="D15">
        <v>2</v>
      </c>
      <c r="E15" t="s">
        <v>2561</v>
      </c>
      <c r="F15">
        <v>287</v>
      </c>
      <c r="G15" t="s">
        <v>781</v>
      </c>
      <c r="H15">
        <v>1</v>
      </c>
      <c r="I15">
        <v>13403</v>
      </c>
      <c r="J15">
        <v>1</v>
      </c>
      <c r="K15">
        <v>20</v>
      </c>
      <c r="L15">
        <v>1</v>
      </c>
      <c r="M15">
        <v>1</v>
      </c>
      <c r="N15" t="s">
        <v>2562</v>
      </c>
      <c r="O15">
        <v>13</v>
      </c>
      <c r="P15" s="999">
        <v>0</v>
      </c>
      <c r="Q15" s="999">
        <v>246400</v>
      </c>
      <c r="R15" s="999">
        <v>246400</v>
      </c>
      <c r="S15" s="1000">
        <v>235200</v>
      </c>
      <c r="T15" s="999">
        <v>235200</v>
      </c>
      <c r="U15" s="999">
        <v>235200</v>
      </c>
      <c r="V15" s="999">
        <v>235200</v>
      </c>
    </row>
    <row r="16" spans="1:22" x14ac:dyDescent="0.25">
      <c r="A16">
        <v>4101700100</v>
      </c>
      <c r="B16">
        <v>2</v>
      </c>
      <c r="C16">
        <v>2</v>
      </c>
      <c r="D16">
        <v>2</v>
      </c>
      <c r="E16" t="s">
        <v>2561</v>
      </c>
      <c r="F16">
        <v>287</v>
      </c>
      <c r="G16" t="s">
        <v>781</v>
      </c>
      <c r="H16">
        <v>1</v>
      </c>
      <c r="I16">
        <v>13404</v>
      </c>
      <c r="J16">
        <v>1</v>
      </c>
      <c r="K16">
        <v>20</v>
      </c>
      <c r="L16">
        <v>1</v>
      </c>
      <c r="M16">
        <v>1</v>
      </c>
      <c r="N16" t="s">
        <v>2562</v>
      </c>
      <c r="O16">
        <v>13</v>
      </c>
      <c r="P16" s="999">
        <v>0</v>
      </c>
      <c r="Q16" s="999">
        <v>885</v>
      </c>
      <c r="R16" s="999">
        <v>885</v>
      </c>
      <c r="S16" s="1000">
        <v>885</v>
      </c>
      <c r="T16" s="999">
        <v>885</v>
      </c>
      <c r="U16" s="999">
        <v>885</v>
      </c>
      <c r="V16" s="999">
        <v>885</v>
      </c>
    </row>
    <row r="17" spans="1:22" x14ac:dyDescent="0.25">
      <c r="A17">
        <v>4101700100</v>
      </c>
      <c r="B17">
        <v>2</v>
      </c>
      <c r="C17">
        <v>2</v>
      </c>
      <c r="D17">
        <v>2</v>
      </c>
      <c r="E17" t="s">
        <v>2561</v>
      </c>
      <c r="F17">
        <v>287</v>
      </c>
      <c r="G17" t="s">
        <v>781</v>
      </c>
      <c r="H17">
        <v>1</v>
      </c>
      <c r="I17">
        <v>14101</v>
      </c>
      <c r="J17">
        <v>1</v>
      </c>
      <c r="K17">
        <v>20</v>
      </c>
      <c r="L17">
        <v>1</v>
      </c>
      <c r="M17">
        <v>1</v>
      </c>
      <c r="N17" t="s">
        <v>2562</v>
      </c>
      <c r="O17">
        <v>13</v>
      </c>
      <c r="P17" s="999">
        <v>0</v>
      </c>
      <c r="Q17" s="999">
        <v>149617.79</v>
      </c>
      <c r="R17" s="999">
        <v>149617.79</v>
      </c>
      <c r="S17" s="1000">
        <v>149617.79</v>
      </c>
      <c r="T17" s="999">
        <v>149617.79</v>
      </c>
      <c r="U17" s="999">
        <v>149617.79</v>
      </c>
      <c r="V17" s="999">
        <v>149617.79</v>
      </c>
    </row>
    <row r="18" spans="1:22" x14ac:dyDescent="0.25">
      <c r="A18">
        <v>4101700100</v>
      </c>
      <c r="B18">
        <v>2</v>
      </c>
      <c r="C18">
        <v>2</v>
      </c>
      <c r="D18">
        <v>2</v>
      </c>
      <c r="E18" t="s">
        <v>2561</v>
      </c>
      <c r="F18">
        <v>287</v>
      </c>
      <c r="G18" t="s">
        <v>781</v>
      </c>
      <c r="H18">
        <v>1</v>
      </c>
      <c r="I18">
        <v>14102</v>
      </c>
      <c r="J18">
        <v>1</v>
      </c>
      <c r="K18">
        <v>20</v>
      </c>
      <c r="L18">
        <v>1</v>
      </c>
      <c r="M18">
        <v>1</v>
      </c>
      <c r="N18" t="s">
        <v>2562</v>
      </c>
      <c r="O18">
        <v>13</v>
      </c>
      <c r="P18" s="999">
        <v>0</v>
      </c>
      <c r="Q18" s="999">
        <v>59.28</v>
      </c>
      <c r="R18" s="999">
        <v>59.28</v>
      </c>
      <c r="S18" s="1000">
        <v>59.28</v>
      </c>
      <c r="T18" s="999">
        <v>59.28</v>
      </c>
      <c r="U18" s="999">
        <v>59.28</v>
      </c>
      <c r="V18" s="999">
        <v>59.28</v>
      </c>
    </row>
    <row r="19" spans="1:22" x14ac:dyDescent="0.25">
      <c r="A19">
        <v>4101700100</v>
      </c>
      <c r="B19">
        <v>2</v>
      </c>
      <c r="C19">
        <v>2</v>
      </c>
      <c r="D19">
        <v>2</v>
      </c>
      <c r="E19" t="s">
        <v>2561</v>
      </c>
      <c r="F19">
        <v>287</v>
      </c>
      <c r="G19" t="s">
        <v>781</v>
      </c>
      <c r="H19">
        <v>1</v>
      </c>
      <c r="I19">
        <v>14103</v>
      </c>
      <c r="J19">
        <v>1</v>
      </c>
      <c r="K19">
        <v>20</v>
      </c>
      <c r="L19">
        <v>1</v>
      </c>
      <c r="M19">
        <v>1</v>
      </c>
      <c r="N19" t="s">
        <v>2562</v>
      </c>
      <c r="O19">
        <v>13</v>
      </c>
      <c r="P19" s="999">
        <v>0</v>
      </c>
      <c r="Q19" s="999">
        <v>289.89</v>
      </c>
      <c r="R19" s="999">
        <v>289.89</v>
      </c>
      <c r="S19" s="1000">
        <v>289.89</v>
      </c>
      <c r="T19" s="999">
        <v>289.89</v>
      </c>
      <c r="U19" s="999">
        <v>289.89</v>
      </c>
      <c r="V19" s="999">
        <v>289.89</v>
      </c>
    </row>
    <row r="20" spans="1:22" x14ac:dyDescent="0.25">
      <c r="A20">
        <v>4101700100</v>
      </c>
      <c r="B20">
        <v>2</v>
      </c>
      <c r="C20">
        <v>2</v>
      </c>
      <c r="D20">
        <v>2</v>
      </c>
      <c r="E20" t="s">
        <v>2561</v>
      </c>
      <c r="F20">
        <v>287</v>
      </c>
      <c r="G20" t="s">
        <v>781</v>
      </c>
      <c r="H20">
        <v>1</v>
      </c>
      <c r="I20">
        <v>14104</v>
      </c>
      <c r="J20">
        <v>1</v>
      </c>
      <c r="K20">
        <v>20</v>
      </c>
      <c r="L20">
        <v>1</v>
      </c>
      <c r="M20">
        <v>1</v>
      </c>
      <c r="N20" t="s">
        <v>2562</v>
      </c>
      <c r="O20">
        <v>13</v>
      </c>
      <c r="P20" s="999">
        <v>0</v>
      </c>
      <c r="Q20" s="999">
        <v>8718.89</v>
      </c>
      <c r="R20" s="999">
        <v>8718.89</v>
      </c>
      <c r="S20" s="1000">
        <v>8424.7000000000007</v>
      </c>
      <c r="T20" s="999">
        <v>8424.7000000000007</v>
      </c>
      <c r="U20" s="999">
        <v>8424.7000000000007</v>
      </c>
      <c r="V20" s="999">
        <v>8424.7000000000007</v>
      </c>
    </row>
    <row r="21" spans="1:22" x14ac:dyDescent="0.25">
      <c r="A21">
        <v>4101700100</v>
      </c>
      <c r="B21">
        <v>2</v>
      </c>
      <c r="C21">
        <v>2</v>
      </c>
      <c r="D21">
        <v>2</v>
      </c>
      <c r="E21" t="s">
        <v>2561</v>
      </c>
      <c r="F21">
        <v>287</v>
      </c>
      <c r="G21" t="s">
        <v>781</v>
      </c>
      <c r="H21">
        <v>1</v>
      </c>
      <c r="I21">
        <v>14105</v>
      </c>
      <c r="J21">
        <v>1</v>
      </c>
      <c r="K21">
        <v>20</v>
      </c>
      <c r="L21">
        <v>1</v>
      </c>
      <c r="M21">
        <v>1</v>
      </c>
      <c r="N21" t="s">
        <v>2562</v>
      </c>
      <c r="O21">
        <v>13</v>
      </c>
      <c r="P21" s="999">
        <v>0</v>
      </c>
      <c r="Q21" s="999">
        <v>8779.92</v>
      </c>
      <c r="R21" s="999">
        <v>8779.92</v>
      </c>
      <c r="S21" s="1000">
        <v>8779.92</v>
      </c>
      <c r="T21" s="999">
        <v>8779.92</v>
      </c>
      <c r="U21" s="999">
        <v>8779.92</v>
      </c>
      <c r="V21" s="999">
        <v>8779.92</v>
      </c>
    </row>
    <row r="22" spans="1:22" x14ac:dyDescent="0.25">
      <c r="A22">
        <v>4101700100</v>
      </c>
      <c r="B22">
        <v>2</v>
      </c>
      <c r="C22">
        <v>2</v>
      </c>
      <c r="D22">
        <v>2</v>
      </c>
      <c r="E22" t="s">
        <v>2561</v>
      </c>
      <c r="F22">
        <v>287</v>
      </c>
      <c r="G22" t="s">
        <v>781</v>
      </c>
      <c r="H22">
        <v>1</v>
      </c>
      <c r="I22">
        <v>14106</v>
      </c>
      <c r="J22">
        <v>1</v>
      </c>
      <c r="K22">
        <v>20</v>
      </c>
      <c r="L22">
        <v>1</v>
      </c>
      <c r="M22">
        <v>1</v>
      </c>
      <c r="N22" t="s">
        <v>2562</v>
      </c>
      <c r="O22">
        <v>13</v>
      </c>
      <c r="P22" s="999">
        <v>0</v>
      </c>
      <c r="Q22" s="999">
        <v>52680.71</v>
      </c>
      <c r="R22" s="999">
        <v>52680.71</v>
      </c>
      <c r="S22" s="1000">
        <v>52680.71</v>
      </c>
      <c r="T22" s="999">
        <v>52680.71</v>
      </c>
      <c r="U22" s="999">
        <v>52680.71</v>
      </c>
      <c r="V22" s="999">
        <v>52680.71</v>
      </c>
    </row>
    <row r="23" spans="1:22" x14ac:dyDescent="0.25">
      <c r="A23">
        <v>4101700100</v>
      </c>
      <c r="B23">
        <v>2</v>
      </c>
      <c r="C23">
        <v>2</v>
      </c>
      <c r="D23">
        <v>2</v>
      </c>
      <c r="E23" t="s">
        <v>2561</v>
      </c>
      <c r="F23">
        <v>287</v>
      </c>
      <c r="G23" t="s">
        <v>781</v>
      </c>
      <c r="H23">
        <v>1</v>
      </c>
      <c r="I23">
        <v>14107</v>
      </c>
      <c r="J23">
        <v>1</v>
      </c>
      <c r="K23">
        <v>20</v>
      </c>
      <c r="L23">
        <v>1</v>
      </c>
      <c r="M23">
        <v>1</v>
      </c>
      <c r="N23" t="s">
        <v>2562</v>
      </c>
      <c r="O23">
        <v>13</v>
      </c>
      <c r="P23" s="999">
        <v>0</v>
      </c>
      <c r="Q23" s="999">
        <v>17560.419999999998</v>
      </c>
      <c r="R23" s="999">
        <v>17560.419999999998</v>
      </c>
      <c r="S23" s="1000">
        <v>17560.419999999998</v>
      </c>
      <c r="T23" s="999">
        <v>17560.419999999998</v>
      </c>
      <c r="U23" s="999">
        <v>17560.419999999998</v>
      </c>
      <c r="V23" s="999">
        <v>17560.419999999998</v>
      </c>
    </row>
    <row r="24" spans="1:22" x14ac:dyDescent="0.25">
      <c r="A24">
        <v>4101700100</v>
      </c>
      <c r="B24">
        <v>2</v>
      </c>
      <c r="C24">
        <v>2</v>
      </c>
      <c r="D24">
        <v>2</v>
      </c>
      <c r="E24" t="s">
        <v>2561</v>
      </c>
      <c r="F24">
        <v>287</v>
      </c>
      <c r="G24" t="s">
        <v>781</v>
      </c>
      <c r="H24">
        <v>1</v>
      </c>
      <c r="I24">
        <v>14108</v>
      </c>
      <c r="J24">
        <v>1</v>
      </c>
      <c r="K24">
        <v>20</v>
      </c>
      <c r="L24">
        <v>1</v>
      </c>
      <c r="M24">
        <v>1</v>
      </c>
      <c r="N24" t="s">
        <v>2562</v>
      </c>
      <c r="O24">
        <v>13</v>
      </c>
      <c r="P24" s="999">
        <v>0</v>
      </c>
      <c r="Q24" s="999">
        <v>29536</v>
      </c>
      <c r="R24" s="999">
        <v>29536</v>
      </c>
      <c r="S24" s="1000">
        <v>29536</v>
      </c>
      <c r="T24" s="999">
        <v>29536</v>
      </c>
      <c r="U24" s="999">
        <v>29536</v>
      </c>
      <c r="V24" s="999">
        <v>29536</v>
      </c>
    </row>
    <row r="25" spans="1:22" x14ac:dyDescent="0.25">
      <c r="A25">
        <v>4101700100</v>
      </c>
      <c r="B25">
        <v>2</v>
      </c>
      <c r="C25">
        <v>2</v>
      </c>
      <c r="D25">
        <v>2</v>
      </c>
      <c r="E25" t="s">
        <v>2561</v>
      </c>
      <c r="F25">
        <v>287</v>
      </c>
      <c r="G25" t="s">
        <v>781</v>
      </c>
      <c r="H25">
        <v>1</v>
      </c>
      <c r="I25">
        <v>14201</v>
      </c>
      <c r="J25">
        <v>1</v>
      </c>
      <c r="K25">
        <v>20</v>
      </c>
      <c r="L25">
        <v>1</v>
      </c>
      <c r="M25">
        <v>1</v>
      </c>
      <c r="N25" t="s">
        <v>2562</v>
      </c>
      <c r="O25">
        <v>13</v>
      </c>
      <c r="P25" s="999">
        <v>0</v>
      </c>
      <c r="Q25" s="999">
        <v>70241.22</v>
      </c>
      <c r="R25" s="999">
        <v>70241.22</v>
      </c>
      <c r="S25" s="1000">
        <v>70241.22</v>
      </c>
      <c r="T25" s="999">
        <v>70241.22</v>
      </c>
      <c r="U25" s="999">
        <v>70241.22</v>
      </c>
      <c r="V25" s="999">
        <v>70241.22</v>
      </c>
    </row>
    <row r="26" spans="1:22" x14ac:dyDescent="0.25">
      <c r="A26">
        <v>4101700100</v>
      </c>
      <c r="B26">
        <v>2</v>
      </c>
      <c r="C26">
        <v>2</v>
      </c>
      <c r="D26">
        <v>2</v>
      </c>
      <c r="E26" t="s">
        <v>2561</v>
      </c>
      <c r="F26">
        <v>287</v>
      </c>
      <c r="G26" t="s">
        <v>781</v>
      </c>
      <c r="H26">
        <v>1</v>
      </c>
      <c r="I26">
        <v>14301</v>
      </c>
      <c r="J26">
        <v>1</v>
      </c>
      <c r="K26">
        <v>20</v>
      </c>
      <c r="L26">
        <v>1</v>
      </c>
      <c r="M26">
        <v>1</v>
      </c>
      <c r="N26" t="s">
        <v>2562</v>
      </c>
      <c r="O26">
        <v>13</v>
      </c>
      <c r="P26" s="999">
        <v>0</v>
      </c>
      <c r="Q26" s="999">
        <v>298525.14</v>
      </c>
      <c r="R26" s="999">
        <v>298525.14</v>
      </c>
      <c r="S26" s="1000">
        <v>298525.14</v>
      </c>
      <c r="T26" s="999">
        <v>298525.14</v>
      </c>
      <c r="U26" s="999">
        <v>298525.14</v>
      </c>
      <c r="V26" s="999">
        <v>298525.14</v>
      </c>
    </row>
    <row r="27" spans="1:22" x14ac:dyDescent="0.25">
      <c r="A27">
        <v>4101700100</v>
      </c>
      <c r="B27">
        <v>2</v>
      </c>
      <c r="C27">
        <v>2</v>
      </c>
      <c r="D27">
        <v>2</v>
      </c>
      <c r="E27" t="s">
        <v>2561</v>
      </c>
      <c r="F27">
        <v>287</v>
      </c>
      <c r="G27" t="s">
        <v>781</v>
      </c>
      <c r="H27">
        <v>1</v>
      </c>
      <c r="I27">
        <v>15416</v>
      </c>
      <c r="J27">
        <v>1</v>
      </c>
      <c r="K27">
        <v>20</v>
      </c>
      <c r="L27">
        <v>1</v>
      </c>
      <c r="M27">
        <v>1</v>
      </c>
      <c r="N27" t="s">
        <v>2562</v>
      </c>
      <c r="O27">
        <v>13</v>
      </c>
      <c r="P27" s="999">
        <v>0</v>
      </c>
      <c r="Q27" s="999">
        <v>2720</v>
      </c>
      <c r="R27" s="999">
        <v>2720</v>
      </c>
      <c r="S27" s="1000">
        <v>2720</v>
      </c>
      <c r="T27" s="999">
        <v>1360</v>
      </c>
      <c r="U27" s="999">
        <v>1360</v>
      </c>
      <c r="V27" s="999">
        <v>1360</v>
      </c>
    </row>
    <row r="28" spans="1:22" x14ac:dyDescent="0.25">
      <c r="A28">
        <v>4101700100</v>
      </c>
      <c r="B28">
        <v>2</v>
      </c>
      <c r="C28">
        <v>2</v>
      </c>
      <c r="D28">
        <v>2</v>
      </c>
      <c r="E28" t="s">
        <v>2561</v>
      </c>
      <c r="F28">
        <v>287</v>
      </c>
      <c r="G28" t="s">
        <v>781</v>
      </c>
      <c r="H28">
        <v>1</v>
      </c>
      <c r="I28">
        <v>15419</v>
      </c>
      <c r="J28">
        <v>1</v>
      </c>
      <c r="K28">
        <v>20</v>
      </c>
      <c r="L28">
        <v>1</v>
      </c>
      <c r="M28">
        <v>1</v>
      </c>
      <c r="N28" t="s">
        <v>2562</v>
      </c>
      <c r="O28">
        <v>13</v>
      </c>
      <c r="P28" s="999">
        <v>0</v>
      </c>
      <c r="Q28" s="999">
        <v>9100</v>
      </c>
      <c r="R28" s="999">
        <v>9100</v>
      </c>
      <c r="S28" s="1000">
        <v>6024</v>
      </c>
      <c r="T28" s="999">
        <v>6024</v>
      </c>
      <c r="U28" s="999">
        <v>6024</v>
      </c>
      <c r="V28" s="999">
        <v>6024</v>
      </c>
    </row>
    <row r="29" spans="1:22" x14ac:dyDescent="0.25">
      <c r="A29">
        <v>4101700100</v>
      </c>
      <c r="B29">
        <v>2</v>
      </c>
      <c r="C29">
        <v>2</v>
      </c>
      <c r="D29">
        <v>2</v>
      </c>
      <c r="E29" t="s">
        <v>2561</v>
      </c>
      <c r="F29">
        <v>287</v>
      </c>
      <c r="G29" t="s">
        <v>781</v>
      </c>
      <c r="H29">
        <v>1</v>
      </c>
      <c r="I29">
        <v>15421</v>
      </c>
      <c r="J29">
        <v>1</v>
      </c>
      <c r="K29">
        <v>20</v>
      </c>
      <c r="L29">
        <v>1</v>
      </c>
      <c r="M29">
        <v>1</v>
      </c>
      <c r="N29" t="s">
        <v>2562</v>
      </c>
      <c r="O29">
        <v>13</v>
      </c>
      <c r="P29" s="999">
        <v>0</v>
      </c>
      <c r="Q29" s="999">
        <v>1190</v>
      </c>
      <c r="R29" s="999">
        <v>1190</v>
      </c>
      <c r="S29" s="1000">
        <v>1190</v>
      </c>
      <c r="T29" s="999">
        <v>1190</v>
      </c>
      <c r="U29" s="999">
        <v>1190</v>
      </c>
      <c r="V29" s="999">
        <v>1190</v>
      </c>
    </row>
    <row r="30" spans="1:22" x14ac:dyDescent="0.25">
      <c r="A30">
        <v>4101700100</v>
      </c>
      <c r="B30">
        <v>2</v>
      </c>
      <c r="C30">
        <v>2</v>
      </c>
      <c r="D30">
        <v>2</v>
      </c>
      <c r="E30" t="s">
        <v>2561</v>
      </c>
      <c r="F30">
        <v>287</v>
      </c>
      <c r="G30" t="s">
        <v>781</v>
      </c>
      <c r="H30">
        <v>1</v>
      </c>
      <c r="I30">
        <v>15423</v>
      </c>
      <c r="J30">
        <v>1</v>
      </c>
      <c r="K30">
        <v>20</v>
      </c>
      <c r="L30">
        <v>1</v>
      </c>
      <c r="M30">
        <v>1</v>
      </c>
      <c r="N30" t="s">
        <v>2562</v>
      </c>
      <c r="O30">
        <v>13</v>
      </c>
      <c r="P30" s="999">
        <v>0</v>
      </c>
      <c r="Q30" s="999">
        <v>590</v>
      </c>
      <c r="R30" s="999">
        <v>590</v>
      </c>
      <c r="S30" s="1000">
        <v>590</v>
      </c>
      <c r="T30" s="999">
        <v>590</v>
      </c>
      <c r="U30" s="999">
        <v>590</v>
      </c>
      <c r="V30" s="999">
        <v>590</v>
      </c>
    </row>
    <row r="31" spans="1:22" x14ac:dyDescent="0.25">
      <c r="A31">
        <v>4101700100</v>
      </c>
      <c r="B31">
        <v>2</v>
      </c>
      <c r="C31">
        <v>2</v>
      </c>
      <c r="D31">
        <v>2</v>
      </c>
      <c r="E31" t="s">
        <v>2561</v>
      </c>
      <c r="F31">
        <v>287</v>
      </c>
      <c r="G31" t="s">
        <v>781</v>
      </c>
      <c r="H31">
        <v>1</v>
      </c>
      <c r="I31">
        <v>15425</v>
      </c>
      <c r="J31">
        <v>1</v>
      </c>
      <c r="K31">
        <v>20</v>
      </c>
      <c r="L31">
        <v>1</v>
      </c>
      <c r="M31">
        <v>1</v>
      </c>
      <c r="N31" t="s">
        <v>2562</v>
      </c>
      <c r="O31">
        <v>13</v>
      </c>
      <c r="P31" s="999">
        <v>0</v>
      </c>
      <c r="Q31" s="999">
        <v>4404</v>
      </c>
      <c r="R31" s="999">
        <v>4404</v>
      </c>
      <c r="S31" s="1000">
        <v>2936</v>
      </c>
      <c r="T31" s="999">
        <v>2936</v>
      </c>
      <c r="U31" s="999">
        <v>2936</v>
      </c>
      <c r="V31" s="999">
        <v>2936</v>
      </c>
    </row>
    <row r="32" spans="1:22" x14ac:dyDescent="0.25">
      <c r="A32">
        <v>4101700100</v>
      </c>
      <c r="B32">
        <v>2</v>
      </c>
      <c r="C32">
        <v>2</v>
      </c>
      <c r="D32">
        <v>2</v>
      </c>
      <c r="E32" t="s">
        <v>2561</v>
      </c>
      <c r="F32">
        <v>287</v>
      </c>
      <c r="G32" t="s">
        <v>781</v>
      </c>
      <c r="H32">
        <v>1</v>
      </c>
      <c r="I32">
        <v>15501</v>
      </c>
      <c r="J32">
        <v>1</v>
      </c>
      <c r="K32">
        <v>20</v>
      </c>
      <c r="L32">
        <v>1</v>
      </c>
      <c r="M32">
        <v>1</v>
      </c>
      <c r="N32" t="s">
        <v>2562</v>
      </c>
      <c r="O32">
        <v>13</v>
      </c>
      <c r="P32" s="999">
        <v>0</v>
      </c>
      <c r="Q32" s="999">
        <v>8000</v>
      </c>
      <c r="R32" s="999">
        <v>8000</v>
      </c>
      <c r="S32" s="1000">
        <v>5408</v>
      </c>
      <c r="T32" s="999">
        <v>5408</v>
      </c>
      <c r="U32" s="999">
        <v>5408</v>
      </c>
      <c r="V32" s="999">
        <v>5408</v>
      </c>
    </row>
    <row r="33" spans="1:22" x14ac:dyDescent="0.25">
      <c r="A33">
        <v>4101700100</v>
      </c>
      <c r="B33">
        <v>2</v>
      </c>
      <c r="C33">
        <v>2</v>
      </c>
      <c r="D33">
        <v>2</v>
      </c>
      <c r="E33" t="s">
        <v>2561</v>
      </c>
      <c r="F33">
        <v>287</v>
      </c>
      <c r="G33" t="s">
        <v>781</v>
      </c>
      <c r="H33">
        <v>1</v>
      </c>
      <c r="I33">
        <v>15901</v>
      </c>
      <c r="J33">
        <v>1</v>
      </c>
      <c r="K33">
        <v>20</v>
      </c>
      <c r="L33">
        <v>1</v>
      </c>
      <c r="M33">
        <v>1</v>
      </c>
      <c r="N33" t="s">
        <v>2562</v>
      </c>
      <c r="O33">
        <v>13</v>
      </c>
      <c r="P33" s="999">
        <v>0</v>
      </c>
      <c r="Q33" s="999">
        <v>700</v>
      </c>
      <c r="R33" s="999">
        <v>700</v>
      </c>
      <c r="S33" s="1000">
        <v>700</v>
      </c>
      <c r="T33" s="999">
        <v>700</v>
      </c>
      <c r="U33" s="999">
        <v>700</v>
      </c>
      <c r="V33" s="999">
        <v>700</v>
      </c>
    </row>
    <row r="34" spans="1:22" x14ac:dyDescent="0.25">
      <c r="A34">
        <v>4101700100</v>
      </c>
      <c r="B34">
        <v>2</v>
      </c>
      <c r="C34">
        <v>2</v>
      </c>
      <c r="D34">
        <v>2</v>
      </c>
      <c r="E34" t="s">
        <v>2561</v>
      </c>
      <c r="F34">
        <v>287</v>
      </c>
      <c r="G34" t="s">
        <v>781</v>
      </c>
      <c r="H34">
        <v>1</v>
      </c>
      <c r="I34">
        <v>17104</v>
      </c>
      <c r="J34">
        <v>1</v>
      </c>
      <c r="K34">
        <v>20</v>
      </c>
      <c r="L34">
        <v>1</v>
      </c>
      <c r="M34">
        <v>1</v>
      </c>
      <c r="N34" t="s">
        <v>2562</v>
      </c>
      <c r="O34">
        <v>13</v>
      </c>
      <c r="P34" s="999">
        <v>0</v>
      </c>
      <c r="Q34" s="999">
        <v>1720</v>
      </c>
      <c r="R34" s="999">
        <v>1720</v>
      </c>
      <c r="S34" s="1000">
        <v>1720</v>
      </c>
      <c r="T34" s="999">
        <v>1720</v>
      </c>
      <c r="U34" s="999">
        <v>1720</v>
      </c>
      <c r="V34" s="999">
        <v>1720</v>
      </c>
    </row>
    <row r="35" spans="1:22" x14ac:dyDescent="0.25">
      <c r="A35">
        <v>4101700100</v>
      </c>
      <c r="B35">
        <v>2</v>
      </c>
      <c r="C35">
        <v>2</v>
      </c>
      <c r="D35">
        <v>2</v>
      </c>
      <c r="E35" t="s">
        <v>2561</v>
      </c>
      <c r="F35">
        <v>287</v>
      </c>
      <c r="G35" t="s">
        <v>781</v>
      </c>
      <c r="H35">
        <v>1</v>
      </c>
      <c r="I35">
        <v>21101</v>
      </c>
      <c r="J35">
        <v>1</v>
      </c>
      <c r="K35">
        <v>20</v>
      </c>
      <c r="L35">
        <v>1</v>
      </c>
      <c r="M35">
        <v>1</v>
      </c>
      <c r="N35" t="s">
        <v>2562</v>
      </c>
      <c r="O35">
        <v>13</v>
      </c>
      <c r="P35" s="999">
        <v>16535</v>
      </c>
      <c r="Q35" s="999">
        <v>50000</v>
      </c>
      <c r="R35" s="999">
        <v>66535</v>
      </c>
      <c r="S35" s="1000">
        <v>38976.720000000001</v>
      </c>
      <c r="T35" s="999">
        <v>38976.720000000001</v>
      </c>
      <c r="U35" s="999">
        <v>38976.720000000001</v>
      </c>
      <c r="V35" s="999">
        <v>38976.720000000001</v>
      </c>
    </row>
    <row r="36" spans="1:22" x14ac:dyDescent="0.25">
      <c r="A36">
        <v>4101700100</v>
      </c>
      <c r="B36">
        <v>2</v>
      </c>
      <c r="C36">
        <v>2</v>
      </c>
      <c r="D36">
        <v>2</v>
      </c>
      <c r="E36" t="s">
        <v>2561</v>
      </c>
      <c r="F36">
        <v>287</v>
      </c>
      <c r="G36" t="s">
        <v>781</v>
      </c>
      <c r="H36">
        <v>1</v>
      </c>
      <c r="I36">
        <v>21201</v>
      </c>
      <c r="J36">
        <v>1</v>
      </c>
      <c r="K36">
        <v>20</v>
      </c>
      <c r="L36">
        <v>1</v>
      </c>
      <c r="M36">
        <v>1</v>
      </c>
      <c r="N36" t="s">
        <v>2562</v>
      </c>
      <c r="O36">
        <v>13</v>
      </c>
      <c r="P36" s="999">
        <v>23366</v>
      </c>
      <c r="Q36" s="999">
        <v>-17734</v>
      </c>
      <c r="R36" s="999">
        <v>5632</v>
      </c>
      <c r="S36" s="1000">
        <v>0</v>
      </c>
      <c r="T36" s="999">
        <v>0</v>
      </c>
      <c r="U36" s="999">
        <v>0</v>
      </c>
      <c r="V36" s="999">
        <v>0</v>
      </c>
    </row>
    <row r="37" spans="1:22" x14ac:dyDescent="0.25">
      <c r="A37">
        <v>4101700100</v>
      </c>
      <c r="B37">
        <v>2</v>
      </c>
      <c r="C37">
        <v>2</v>
      </c>
      <c r="D37">
        <v>2</v>
      </c>
      <c r="E37" t="s">
        <v>2561</v>
      </c>
      <c r="F37">
        <v>287</v>
      </c>
      <c r="G37" t="s">
        <v>781</v>
      </c>
      <c r="H37">
        <v>1</v>
      </c>
      <c r="I37">
        <v>21401</v>
      </c>
      <c r="J37">
        <v>1</v>
      </c>
      <c r="K37">
        <v>20</v>
      </c>
      <c r="L37">
        <v>1</v>
      </c>
      <c r="M37">
        <v>1</v>
      </c>
      <c r="N37" t="s">
        <v>2562</v>
      </c>
      <c r="O37">
        <v>13</v>
      </c>
      <c r="P37" s="999">
        <v>5632</v>
      </c>
      <c r="Q37" s="999">
        <v>77734</v>
      </c>
      <c r="R37" s="999">
        <v>83366</v>
      </c>
      <c r="S37" s="1000">
        <v>73655.179999999993</v>
      </c>
      <c r="T37" s="999">
        <v>73655.179999999993</v>
      </c>
      <c r="U37" s="999">
        <v>73655.179999999993</v>
      </c>
      <c r="V37" s="999">
        <v>64978.080000000002</v>
      </c>
    </row>
    <row r="38" spans="1:22" x14ac:dyDescent="0.25">
      <c r="A38">
        <v>4101700100</v>
      </c>
      <c r="B38">
        <v>2</v>
      </c>
      <c r="C38">
        <v>2</v>
      </c>
      <c r="D38">
        <v>2</v>
      </c>
      <c r="E38" t="s">
        <v>2561</v>
      </c>
      <c r="F38">
        <v>287</v>
      </c>
      <c r="G38" t="s">
        <v>781</v>
      </c>
      <c r="H38">
        <v>1</v>
      </c>
      <c r="I38">
        <v>21501</v>
      </c>
      <c r="J38">
        <v>1</v>
      </c>
      <c r="K38">
        <v>20</v>
      </c>
      <c r="L38">
        <v>1</v>
      </c>
      <c r="M38">
        <v>1</v>
      </c>
      <c r="N38" t="s">
        <v>2562</v>
      </c>
      <c r="O38">
        <v>13</v>
      </c>
      <c r="P38" s="999">
        <v>3243</v>
      </c>
      <c r="Q38" s="999">
        <v>0</v>
      </c>
      <c r="R38" s="999">
        <v>3243</v>
      </c>
      <c r="S38" s="1000">
        <v>0</v>
      </c>
      <c r="T38" s="999">
        <v>0</v>
      </c>
      <c r="U38" s="999">
        <v>0</v>
      </c>
      <c r="V38" s="999">
        <v>0</v>
      </c>
    </row>
    <row r="39" spans="1:22" x14ac:dyDescent="0.25">
      <c r="A39">
        <v>4101700100</v>
      </c>
      <c r="B39">
        <v>2</v>
      </c>
      <c r="C39">
        <v>2</v>
      </c>
      <c r="D39">
        <v>2</v>
      </c>
      <c r="E39" t="s">
        <v>2561</v>
      </c>
      <c r="F39">
        <v>287</v>
      </c>
      <c r="G39" t="s">
        <v>781</v>
      </c>
      <c r="H39">
        <v>1</v>
      </c>
      <c r="I39">
        <v>21502</v>
      </c>
      <c r="J39">
        <v>1</v>
      </c>
      <c r="K39">
        <v>20</v>
      </c>
      <c r="L39">
        <v>1</v>
      </c>
      <c r="M39">
        <v>1</v>
      </c>
      <c r="N39" t="s">
        <v>2562</v>
      </c>
      <c r="O39">
        <v>13</v>
      </c>
      <c r="P39" s="999">
        <v>16482</v>
      </c>
      <c r="Q39" s="999">
        <v>37781.99</v>
      </c>
      <c r="R39" s="999">
        <v>54263.99</v>
      </c>
      <c r="S39" s="1000">
        <v>47885.97</v>
      </c>
      <c r="T39" s="999">
        <v>47885.97</v>
      </c>
      <c r="U39" s="999">
        <v>47885.97</v>
      </c>
      <c r="V39" s="999">
        <v>47885.97</v>
      </c>
    </row>
    <row r="40" spans="1:22" x14ac:dyDescent="0.25">
      <c r="A40">
        <v>4101700100</v>
      </c>
      <c r="B40">
        <v>2</v>
      </c>
      <c r="C40">
        <v>2</v>
      </c>
      <c r="D40">
        <v>2</v>
      </c>
      <c r="E40" t="s">
        <v>2561</v>
      </c>
      <c r="F40">
        <v>287</v>
      </c>
      <c r="G40" t="s">
        <v>781</v>
      </c>
      <c r="H40">
        <v>1</v>
      </c>
      <c r="I40">
        <v>21601</v>
      </c>
      <c r="J40">
        <v>1</v>
      </c>
      <c r="K40">
        <v>20</v>
      </c>
      <c r="L40">
        <v>1</v>
      </c>
      <c r="M40">
        <v>1</v>
      </c>
      <c r="N40" t="s">
        <v>2562</v>
      </c>
      <c r="O40">
        <v>13</v>
      </c>
      <c r="P40" s="999">
        <v>12438</v>
      </c>
      <c r="Q40" s="999">
        <v>0</v>
      </c>
      <c r="R40" s="999">
        <v>12438</v>
      </c>
      <c r="S40" s="1000">
        <v>10829.81</v>
      </c>
      <c r="T40" s="999">
        <v>10829.81</v>
      </c>
      <c r="U40" s="999">
        <v>10829.81</v>
      </c>
      <c r="V40" s="999">
        <v>10829.81</v>
      </c>
    </row>
    <row r="41" spans="1:22" x14ac:dyDescent="0.25">
      <c r="A41">
        <v>4101700100</v>
      </c>
      <c r="B41">
        <v>2</v>
      </c>
      <c r="C41">
        <v>2</v>
      </c>
      <c r="D41">
        <v>2</v>
      </c>
      <c r="E41" t="s">
        <v>2561</v>
      </c>
      <c r="F41">
        <v>287</v>
      </c>
      <c r="G41" t="s">
        <v>781</v>
      </c>
      <c r="H41">
        <v>1</v>
      </c>
      <c r="I41">
        <v>22101</v>
      </c>
      <c r="J41">
        <v>1</v>
      </c>
      <c r="K41">
        <v>20</v>
      </c>
      <c r="L41">
        <v>1</v>
      </c>
      <c r="M41">
        <v>1</v>
      </c>
      <c r="N41" t="s">
        <v>2562</v>
      </c>
      <c r="O41">
        <v>13</v>
      </c>
      <c r="P41" s="999">
        <v>11130</v>
      </c>
      <c r="Q41" s="999">
        <v>0</v>
      </c>
      <c r="R41" s="999">
        <v>11130</v>
      </c>
      <c r="S41" s="1000">
        <v>4737.95</v>
      </c>
      <c r="T41" s="999">
        <v>4737.95</v>
      </c>
      <c r="U41" s="999">
        <v>4737.95</v>
      </c>
      <c r="V41" s="999">
        <v>4737.95</v>
      </c>
    </row>
    <row r="42" spans="1:22" x14ac:dyDescent="0.25">
      <c r="A42">
        <v>4101700100</v>
      </c>
      <c r="B42">
        <v>2</v>
      </c>
      <c r="C42">
        <v>2</v>
      </c>
      <c r="D42">
        <v>2</v>
      </c>
      <c r="E42" t="s">
        <v>2561</v>
      </c>
      <c r="F42">
        <v>287</v>
      </c>
      <c r="G42" t="s">
        <v>781</v>
      </c>
      <c r="H42">
        <v>1</v>
      </c>
      <c r="I42">
        <v>22106</v>
      </c>
      <c r="J42">
        <v>1</v>
      </c>
      <c r="K42">
        <v>20</v>
      </c>
      <c r="L42">
        <v>1</v>
      </c>
      <c r="M42">
        <v>1</v>
      </c>
      <c r="N42" t="s">
        <v>2562</v>
      </c>
      <c r="O42">
        <v>13</v>
      </c>
      <c r="P42" s="999">
        <v>8260</v>
      </c>
      <c r="Q42" s="999">
        <v>0</v>
      </c>
      <c r="R42" s="999">
        <v>8260</v>
      </c>
      <c r="S42" s="1000">
        <v>2430</v>
      </c>
      <c r="T42" s="999">
        <v>2430</v>
      </c>
      <c r="U42" s="999">
        <v>2430</v>
      </c>
      <c r="V42" s="999">
        <v>2430</v>
      </c>
    </row>
    <row r="43" spans="1:22" x14ac:dyDescent="0.25">
      <c r="A43">
        <v>4101700100</v>
      </c>
      <c r="B43">
        <v>2</v>
      </c>
      <c r="C43">
        <v>2</v>
      </c>
      <c r="D43">
        <v>2</v>
      </c>
      <c r="E43" t="s">
        <v>2561</v>
      </c>
      <c r="F43">
        <v>287</v>
      </c>
      <c r="G43" t="s">
        <v>781</v>
      </c>
      <c r="H43">
        <v>1</v>
      </c>
      <c r="I43">
        <v>22301</v>
      </c>
      <c r="J43">
        <v>1</v>
      </c>
      <c r="K43">
        <v>20</v>
      </c>
      <c r="L43">
        <v>1</v>
      </c>
      <c r="M43">
        <v>1</v>
      </c>
      <c r="N43" t="s">
        <v>2562</v>
      </c>
      <c r="O43">
        <v>13</v>
      </c>
      <c r="P43" s="999">
        <v>2320</v>
      </c>
      <c r="Q43" s="999">
        <v>0</v>
      </c>
      <c r="R43" s="999">
        <v>2320</v>
      </c>
      <c r="S43" s="1000">
        <v>373.82</v>
      </c>
      <c r="T43" s="999">
        <v>373.82</v>
      </c>
      <c r="U43" s="999">
        <v>373.82</v>
      </c>
      <c r="V43" s="999">
        <v>373.82</v>
      </c>
    </row>
    <row r="44" spans="1:22" x14ac:dyDescent="0.25">
      <c r="A44">
        <v>4101700100</v>
      </c>
      <c r="B44">
        <v>2</v>
      </c>
      <c r="C44">
        <v>2</v>
      </c>
      <c r="D44">
        <v>2</v>
      </c>
      <c r="E44" t="s">
        <v>2561</v>
      </c>
      <c r="F44">
        <v>287</v>
      </c>
      <c r="G44" t="s">
        <v>781</v>
      </c>
      <c r="H44">
        <v>1</v>
      </c>
      <c r="I44">
        <v>24601</v>
      </c>
      <c r="J44">
        <v>1</v>
      </c>
      <c r="K44">
        <v>20</v>
      </c>
      <c r="L44">
        <v>1</v>
      </c>
      <c r="M44">
        <v>1</v>
      </c>
      <c r="N44" t="s">
        <v>2562</v>
      </c>
      <c r="O44">
        <v>13</v>
      </c>
      <c r="P44" s="999">
        <v>5667</v>
      </c>
      <c r="Q44" s="999">
        <v>-5000</v>
      </c>
      <c r="R44" s="999">
        <v>667</v>
      </c>
      <c r="S44" s="1000">
        <v>0</v>
      </c>
      <c r="T44" s="999">
        <v>0</v>
      </c>
      <c r="U44" s="999">
        <v>0</v>
      </c>
      <c r="V44" s="999">
        <v>0</v>
      </c>
    </row>
    <row r="45" spans="1:22" x14ac:dyDescent="0.25">
      <c r="A45">
        <v>4101700100</v>
      </c>
      <c r="B45">
        <v>2</v>
      </c>
      <c r="C45">
        <v>2</v>
      </c>
      <c r="D45">
        <v>2</v>
      </c>
      <c r="E45" t="s">
        <v>2561</v>
      </c>
      <c r="F45">
        <v>287</v>
      </c>
      <c r="G45" t="s">
        <v>781</v>
      </c>
      <c r="H45">
        <v>1</v>
      </c>
      <c r="I45">
        <v>24801</v>
      </c>
      <c r="J45">
        <v>1</v>
      </c>
      <c r="K45">
        <v>20</v>
      </c>
      <c r="L45">
        <v>1</v>
      </c>
      <c r="M45">
        <v>1</v>
      </c>
      <c r="N45" t="s">
        <v>2562</v>
      </c>
      <c r="O45">
        <v>13</v>
      </c>
      <c r="P45" s="999">
        <v>7404</v>
      </c>
      <c r="Q45" s="999">
        <v>0</v>
      </c>
      <c r="R45" s="999">
        <v>7404</v>
      </c>
      <c r="S45" s="1000">
        <v>5336</v>
      </c>
      <c r="T45" s="999">
        <v>5336</v>
      </c>
      <c r="U45" s="999">
        <v>5336</v>
      </c>
      <c r="V45" s="999">
        <v>5336</v>
      </c>
    </row>
    <row r="46" spans="1:22" x14ac:dyDescent="0.25">
      <c r="A46">
        <v>4101700100</v>
      </c>
      <c r="B46">
        <v>2</v>
      </c>
      <c r="C46">
        <v>2</v>
      </c>
      <c r="D46">
        <v>2</v>
      </c>
      <c r="E46" t="s">
        <v>2561</v>
      </c>
      <c r="F46">
        <v>287</v>
      </c>
      <c r="G46" t="s">
        <v>781</v>
      </c>
      <c r="H46">
        <v>1</v>
      </c>
      <c r="I46">
        <v>26101</v>
      </c>
      <c r="J46">
        <v>1</v>
      </c>
      <c r="K46">
        <v>20</v>
      </c>
      <c r="L46">
        <v>1</v>
      </c>
      <c r="M46">
        <v>1</v>
      </c>
      <c r="N46" t="s">
        <v>2562</v>
      </c>
      <c r="O46">
        <v>13</v>
      </c>
      <c r="P46" s="999">
        <v>460000</v>
      </c>
      <c r="Q46" s="999">
        <v>-13561</v>
      </c>
      <c r="R46" s="999">
        <v>446439</v>
      </c>
      <c r="S46" s="1000">
        <v>232682.58</v>
      </c>
      <c r="T46" s="999">
        <v>232682.58</v>
      </c>
      <c r="U46" s="999">
        <v>232682.58</v>
      </c>
      <c r="V46" s="999">
        <v>182971.51999999999</v>
      </c>
    </row>
    <row r="47" spans="1:22" x14ac:dyDescent="0.25">
      <c r="A47">
        <v>4101700100</v>
      </c>
      <c r="B47">
        <v>2</v>
      </c>
      <c r="C47">
        <v>2</v>
      </c>
      <c r="D47">
        <v>2</v>
      </c>
      <c r="E47" t="s">
        <v>2561</v>
      </c>
      <c r="F47">
        <v>287</v>
      </c>
      <c r="G47" t="s">
        <v>781</v>
      </c>
      <c r="H47">
        <v>1</v>
      </c>
      <c r="I47">
        <v>26102</v>
      </c>
      <c r="J47">
        <v>1</v>
      </c>
      <c r="K47">
        <v>20</v>
      </c>
      <c r="L47">
        <v>1</v>
      </c>
      <c r="M47">
        <v>1</v>
      </c>
      <c r="N47" t="s">
        <v>2562</v>
      </c>
      <c r="O47">
        <v>13</v>
      </c>
      <c r="P47" s="999">
        <v>5600</v>
      </c>
      <c r="Q47" s="999">
        <v>0</v>
      </c>
      <c r="R47" s="999">
        <v>5600</v>
      </c>
      <c r="S47" s="1000">
        <v>1716.57</v>
      </c>
      <c r="T47" s="999">
        <v>1716.57</v>
      </c>
      <c r="U47" s="999">
        <v>1716.57</v>
      </c>
      <c r="V47" s="999">
        <v>1716.57</v>
      </c>
    </row>
    <row r="48" spans="1:22" x14ac:dyDescent="0.25">
      <c r="A48">
        <v>4101700100</v>
      </c>
      <c r="B48">
        <v>2</v>
      </c>
      <c r="C48">
        <v>2</v>
      </c>
      <c r="D48">
        <v>2</v>
      </c>
      <c r="E48" t="s">
        <v>2561</v>
      </c>
      <c r="F48">
        <v>287</v>
      </c>
      <c r="G48" t="s">
        <v>781</v>
      </c>
      <c r="H48">
        <v>1</v>
      </c>
      <c r="I48">
        <v>27101</v>
      </c>
      <c r="J48">
        <v>1</v>
      </c>
      <c r="K48">
        <v>20</v>
      </c>
      <c r="L48">
        <v>1</v>
      </c>
      <c r="M48">
        <v>1</v>
      </c>
      <c r="N48" t="s">
        <v>2562</v>
      </c>
      <c r="O48">
        <v>13</v>
      </c>
      <c r="P48" s="999">
        <v>5450</v>
      </c>
      <c r="Q48" s="999">
        <v>0</v>
      </c>
      <c r="R48" s="999">
        <v>5450</v>
      </c>
      <c r="S48" s="1000">
        <v>0</v>
      </c>
      <c r="T48" s="999">
        <v>0</v>
      </c>
      <c r="U48" s="999">
        <v>0</v>
      </c>
      <c r="V48" s="999">
        <v>0</v>
      </c>
    </row>
    <row r="49" spans="1:22" x14ac:dyDescent="0.25">
      <c r="A49">
        <v>4101700100</v>
      </c>
      <c r="B49">
        <v>2</v>
      </c>
      <c r="C49">
        <v>2</v>
      </c>
      <c r="D49">
        <v>2</v>
      </c>
      <c r="E49" t="s">
        <v>2561</v>
      </c>
      <c r="F49">
        <v>287</v>
      </c>
      <c r="G49" t="s">
        <v>781</v>
      </c>
      <c r="H49">
        <v>1</v>
      </c>
      <c r="I49">
        <v>27201</v>
      </c>
      <c r="J49">
        <v>1</v>
      </c>
      <c r="K49">
        <v>20</v>
      </c>
      <c r="L49">
        <v>1</v>
      </c>
      <c r="M49">
        <v>1</v>
      </c>
      <c r="N49" t="s">
        <v>2562</v>
      </c>
      <c r="O49">
        <v>13</v>
      </c>
      <c r="P49" s="999">
        <v>1250</v>
      </c>
      <c r="Q49" s="999">
        <v>0</v>
      </c>
      <c r="R49" s="999">
        <v>1250</v>
      </c>
      <c r="S49" s="1000">
        <v>0</v>
      </c>
      <c r="T49" s="999">
        <v>0</v>
      </c>
      <c r="U49" s="999">
        <v>0</v>
      </c>
      <c r="V49" s="999">
        <v>0</v>
      </c>
    </row>
    <row r="50" spans="1:22" x14ac:dyDescent="0.25">
      <c r="A50">
        <v>4101700100</v>
      </c>
      <c r="B50">
        <v>2</v>
      </c>
      <c r="C50">
        <v>2</v>
      </c>
      <c r="D50">
        <v>2</v>
      </c>
      <c r="E50" t="s">
        <v>2561</v>
      </c>
      <c r="F50">
        <v>287</v>
      </c>
      <c r="G50" t="s">
        <v>781</v>
      </c>
      <c r="H50">
        <v>1</v>
      </c>
      <c r="I50">
        <v>29101</v>
      </c>
      <c r="J50">
        <v>1</v>
      </c>
      <c r="K50">
        <v>20</v>
      </c>
      <c r="L50">
        <v>1</v>
      </c>
      <c r="M50">
        <v>1</v>
      </c>
      <c r="N50" t="s">
        <v>2562</v>
      </c>
      <c r="O50">
        <v>13</v>
      </c>
      <c r="P50" s="999">
        <v>560</v>
      </c>
      <c r="Q50" s="999">
        <v>0</v>
      </c>
      <c r="R50" s="999">
        <v>560</v>
      </c>
      <c r="S50" s="1000">
        <v>0</v>
      </c>
      <c r="T50" s="999">
        <v>0</v>
      </c>
      <c r="U50" s="999">
        <v>0</v>
      </c>
      <c r="V50" s="999">
        <v>0</v>
      </c>
    </row>
    <row r="51" spans="1:22" x14ac:dyDescent="0.25">
      <c r="A51">
        <v>4101700100</v>
      </c>
      <c r="B51">
        <v>2</v>
      </c>
      <c r="C51">
        <v>2</v>
      </c>
      <c r="D51">
        <v>2</v>
      </c>
      <c r="E51" t="s">
        <v>2561</v>
      </c>
      <c r="F51">
        <v>287</v>
      </c>
      <c r="G51" t="s">
        <v>781</v>
      </c>
      <c r="H51">
        <v>1</v>
      </c>
      <c r="I51">
        <v>29401</v>
      </c>
      <c r="J51">
        <v>1</v>
      </c>
      <c r="K51">
        <v>20</v>
      </c>
      <c r="L51">
        <v>1</v>
      </c>
      <c r="M51">
        <v>1</v>
      </c>
      <c r="N51" t="s">
        <v>2562</v>
      </c>
      <c r="O51">
        <v>13</v>
      </c>
      <c r="P51" s="999">
        <v>1428</v>
      </c>
      <c r="Q51" s="999">
        <v>29401.54</v>
      </c>
      <c r="R51" s="999">
        <v>30829.54</v>
      </c>
      <c r="S51" s="1000">
        <v>30829.47</v>
      </c>
      <c r="T51" s="999">
        <v>30829.47</v>
      </c>
      <c r="U51" s="999">
        <v>30829.47</v>
      </c>
      <c r="V51" s="999">
        <v>30829.47</v>
      </c>
    </row>
    <row r="52" spans="1:22" x14ac:dyDescent="0.25">
      <c r="A52">
        <v>4101700100</v>
      </c>
      <c r="B52">
        <v>2</v>
      </c>
      <c r="C52">
        <v>2</v>
      </c>
      <c r="D52">
        <v>2</v>
      </c>
      <c r="E52" t="s">
        <v>2561</v>
      </c>
      <c r="F52">
        <v>287</v>
      </c>
      <c r="G52" t="s">
        <v>781</v>
      </c>
      <c r="H52">
        <v>1</v>
      </c>
      <c r="I52">
        <v>29601</v>
      </c>
      <c r="J52">
        <v>1</v>
      </c>
      <c r="K52">
        <v>20</v>
      </c>
      <c r="L52">
        <v>1</v>
      </c>
      <c r="M52">
        <v>1</v>
      </c>
      <c r="N52" t="s">
        <v>2562</v>
      </c>
      <c r="O52">
        <v>13</v>
      </c>
      <c r="P52" s="999">
        <v>29798</v>
      </c>
      <c r="Q52" s="999">
        <v>0</v>
      </c>
      <c r="R52" s="999">
        <v>29798</v>
      </c>
      <c r="S52" s="1000">
        <v>27367.87</v>
      </c>
      <c r="T52" s="999">
        <v>27367.87</v>
      </c>
      <c r="U52" s="999">
        <v>27367.87</v>
      </c>
      <c r="V52" s="999">
        <v>23834.51</v>
      </c>
    </row>
    <row r="53" spans="1:22" x14ac:dyDescent="0.25">
      <c r="A53">
        <v>4101700100</v>
      </c>
      <c r="B53">
        <v>2</v>
      </c>
      <c r="C53">
        <v>2</v>
      </c>
      <c r="D53">
        <v>2</v>
      </c>
      <c r="E53" t="s">
        <v>2561</v>
      </c>
      <c r="F53">
        <v>287</v>
      </c>
      <c r="G53" t="s">
        <v>781</v>
      </c>
      <c r="H53">
        <v>1</v>
      </c>
      <c r="I53">
        <v>29901</v>
      </c>
      <c r="J53">
        <v>1</v>
      </c>
      <c r="K53">
        <v>20</v>
      </c>
      <c r="L53">
        <v>1</v>
      </c>
      <c r="M53">
        <v>1</v>
      </c>
      <c r="N53" t="s">
        <v>2562</v>
      </c>
      <c r="O53">
        <v>13</v>
      </c>
      <c r="P53" s="999">
        <v>2740</v>
      </c>
      <c r="Q53" s="999">
        <v>0</v>
      </c>
      <c r="R53" s="999">
        <v>2740</v>
      </c>
      <c r="S53" s="1000">
        <v>0</v>
      </c>
      <c r="T53" s="999">
        <v>0</v>
      </c>
      <c r="U53" s="999">
        <v>0</v>
      </c>
      <c r="V53" s="999">
        <v>0</v>
      </c>
    </row>
    <row r="54" spans="1:22" x14ac:dyDescent="0.25">
      <c r="A54">
        <v>4101700100</v>
      </c>
      <c r="B54">
        <v>2</v>
      </c>
      <c r="C54">
        <v>2</v>
      </c>
      <c r="D54">
        <v>2</v>
      </c>
      <c r="E54" t="s">
        <v>2561</v>
      </c>
      <c r="F54">
        <v>287</v>
      </c>
      <c r="G54" t="s">
        <v>781</v>
      </c>
      <c r="H54">
        <v>1</v>
      </c>
      <c r="I54">
        <v>31101</v>
      </c>
      <c r="J54">
        <v>1</v>
      </c>
      <c r="K54">
        <v>20</v>
      </c>
      <c r="L54">
        <v>1</v>
      </c>
      <c r="M54">
        <v>1</v>
      </c>
      <c r="N54" t="s">
        <v>2562</v>
      </c>
      <c r="O54">
        <v>13</v>
      </c>
      <c r="P54" s="999">
        <v>89800</v>
      </c>
      <c r="Q54" s="999">
        <v>0</v>
      </c>
      <c r="R54" s="999">
        <v>89800</v>
      </c>
      <c r="S54" s="1000">
        <v>87383.56</v>
      </c>
      <c r="T54" s="999">
        <v>87383.56</v>
      </c>
      <c r="U54" s="999">
        <v>87383.56</v>
      </c>
      <c r="V54" s="999">
        <v>87383.56</v>
      </c>
    </row>
    <row r="55" spans="1:22" x14ac:dyDescent="0.25">
      <c r="A55">
        <v>4101700100</v>
      </c>
      <c r="B55">
        <v>2</v>
      </c>
      <c r="C55">
        <v>2</v>
      </c>
      <c r="D55">
        <v>2</v>
      </c>
      <c r="E55" t="s">
        <v>2561</v>
      </c>
      <c r="F55">
        <v>287</v>
      </c>
      <c r="G55" t="s">
        <v>781</v>
      </c>
      <c r="H55">
        <v>1</v>
      </c>
      <c r="I55">
        <v>31301</v>
      </c>
      <c r="J55">
        <v>1</v>
      </c>
      <c r="K55">
        <v>20</v>
      </c>
      <c r="L55">
        <v>1</v>
      </c>
      <c r="M55">
        <v>1</v>
      </c>
      <c r="N55" t="s">
        <v>2562</v>
      </c>
      <c r="O55">
        <v>13</v>
      </c>
      <c r="P55" s="999">
        <v>6800</v>
      </c>
      <c r="Q55" s="999">
        <v>0</v>
      </c>
      <c r="R55" s="999">
        <v>6800</v>
      </c>
      <c r="S55" s="1000">
        <v>4754</v>
      </c>
      <c r="T55" s="999">
        <v>4754</v>
      </c>
      <c r="U55" s="999">
        <v>4754</v>
      </c>
      <c r="V55" s="999">
        <v>4754</v>
      </c>
    </row>
    <row r="56" spans="1:22" x14ac:dyDescent="0.25">
      <c r="A56">
        <v>4101700100</v>
      </c>
      <c r="B56">
        <v>2</v>
      </c>
      <c r="C56">
        <v>2</v>
      </c>
      <c r="D56">
        <v>2</v>
      </c>
      <c r="E56" t="s">
        <v>2561</v>
      </c>
      <c r="F56">
        <v>287</v>
      </c>
      <c r="G56" t="s">
        <v>781</v>
      </c>
      <c r="H56">
        <v>1</v>
      </c>
      <c r="I56">
        <v>31401</v>
      </c>
      <c r="J56">
        <v>1</v>
      </c>
      <c r="K56">
        <v>20</v>
      </c>
      <c r="L56">
        <v>1</v>
      </c>
      <c r="M56">
        <v>1</v>
      </c>
      <c r="N56" t="s">
        <v>2562</v>
      </c>
      <c r="O56">
        <v>13</v>
      </c>
      <c r="P56" s="999">
        <v>8700</v>
      </c>
      <c r="Q56" s="999">
        <v>0</v>
      </c>
      <c r="R56" s="999">
        <v>8700</v>
      </c>
      <c r="S56" s="1000">
        <v>7971.81</v>
      </c>
      <c r="T56" s="999">
        <v>7971.81</v>
      </c>
      <c r="U56" s="999">
        <v>7971.81</v>
      </c>
      <c r="V56" s="999">
        <v>7971.82</v>
      </c>
    </row>
    <row r="57" spans="1:22" x14ac:dyDescent="0.25">
      <c r="A57">
        <v>4101700100</v>
      </c>
      <c r="B57">
        <v>2</v>
      </c>
      <c r="C57">
        <v>2</v>
      </c>
      <c r="D57">
        <v>2</v>
      </c>
      <c r="E57" t="s">
        <v>2561</v>
      </c>
      <c r="F57">
        <v>287</v>
      </c>
      <c r="G57" t="s">
        <v>781</v>
      </c>
      <c r="H57">
        <v>1</v>
      </c>
      <c r="I57">
        <v>31701</v>
      </c>
      <c r="J57">
        <v>1</v>
      </c>
      <c r="K57">
        <v>20</v>
      </c>
      <c r="L57">
        <v>1</v>
      </c>
      <c r="M57">
        <v>1</v>
      </c>
      <c r="N57" t="s">
        <v>2562</v>
      </c>
      <c r="O57">
        <v>13</v>
      </c>
      <c r="P57" s="999">
        <v>56000</v>
      </c>
      <c r="Q57" s="999">
        <v>0</v>
      </c>
      <c r="R57" s="999">
        <v>56000</v>
      </c>
      <c r="S57" s="1000">
        <v>51329.79</v>
      </c>
      <c r="T57" s="999">
        <v>51329.79</v>
      </c>
      <c r="U57" s="999">
        <v>51329.79</v>
      </c>
      <c r="V57" s="999">
        <v>51329.79</v>
      </c>
    </row>
    <row r="58" spans="1:22" x14ac:dyDescent="0.25">
      <c r="A58">
        <v>4101700100</v>
      </c>
      <c r="B58">
        <v>2</v>
      </c>
      <c r="C58">
        <v>2</v>
      </c>
      <c r="D58">
        <v>2</v>
      </c>
      <c r="E58" t="s">
        <v>2561</v>
      </c>
      <c r="F58">
        <v>287</v>
      </c>
      <c r="G58" t="s">
        <v>781</v>
      </c>
      <c r="H58">
        <v>1</v>
      </c>
      <c r="I58">
        <v>32301</v>
      </c>
      <c r="J58">
        <v>1</v>
      </c>
      <c r="K58">
        <v>20</v>
      </c>
      <c r="L58">
        <v>1</v>
      </c>
      <c r="M58">
        <v>1</v>
      </c>
      <c r="N58" t="s">
        <v>2562</v>
      </c>
      <c r="O58">
        <v>13</v>
      </c>
      <c r="P58" s="999">
        <v>22828.799999999999</v>
      </c>
      <c r="Q58" s="999">
        <v>0</v>
      </c>
      <c r="R58" s="999">
        <v>22828.799999999999</v>
      </c>
      <c r="S58" s="1000">
        <v>15776</v>
      </c>
      <c r="T58" s="999">
        <v>15776</v>
      </c>
      <c r="U58" s="999">
        <v>15776</v>
      </c>
      <c r="V58" s="999">
        <v>15776</v>
      </c>
    </row>
    <row r="59" spans="1:22" x14ac:dyDescent="0.25">
      <c r="A59">
        <v>4101700100</v>
      </c>
      <c r="B59">
        <v>2</v>
      </c>
      <c r="C59">
        <v>2</v>
      </c>
      <c r="D59">
        <v>2</v>
      </c>
      <c r="E59" t="s">
        <v>2561</v>
      </c>
      <c r="F59">
        <v>287</v>
      </c>
      <c r="G59" t="s">
        <v>781</v>
      </c>
      <c r="H59">
        <v>1</v>
      </c>
      <c r="I59">
        <v>33101</v>
      </c>
      <c r="J59">
        <v>1</v>
      </c>
      <c r="K59">
        <v>20</v>
      </c>
      <c r="L59">
        <v>1</v>
      </c>
      <c r="M59">
        <v>1</v>
      </c>
      <c r="N59" t="s">
        <v>2562</v>
      </c>
      <c r="O59">
        <v>13</v>
      </c>
      <c r="P59" s="999">
        <v>274456</v>
      </c>
      <c r="Q59" s="999">
        <v>0</v>
      </c>
      <c r="R59" s="999">
        <v>274456</v>
      </c>
      <c r="S59" s="1000">
        <v>271440</v>
      </c>
      <c r="T59" s="999">
        <v>271440</v>
      </c>
      <c r="U59" s="999">
        <v>271440</v>
      </c>
      <c r="V59" s="999">
        <v>271440</v>
      </c>
    </row>
    <row r="60" spans="1:22" x14ac:dyDescent="0.25">
      <c r="A60">
        <v>4101700100</v>
      </c>
      <c r="B60">
        <v>2</v>
      </c>
      <c r="C60">
        <v>2</v>
      </c>
      <c r="D60">
        <v>2</v>
      </c>
      <c r="E60" t="s">
        <v>2561</v>
      </c>
      <c r="F60">
        <v>287</v>
      </c>
      <c r="G60" t="s">
        <v>781</v>
      </c>
      <c r="H60">
        <v>1</v>
      </c>
      <c r="I60">
        <v>33301</v>
      </c>
      <c r="J60">
        <v>1</v>
      </c>
      <c r="K60">
        <v>20</v>
      </c>
      <c r="L60">
        <v>1</v>
      </c>
      <c r="M60">
        <v>1</v>
      </c>
      <c r="N60" t="s">
        <v>2562</v>
      </c>
      <c r="O60">
        <v>13</v>
      </c>
      <c r="P60" s="999">
        <v>7900</v>
      </c>
      <c r="Q60" s="999">
        <v>0</v>
      </c>
      <c r="R60" s="999">
        <v>7900</v>
      </c>
      <c r="S60" s="1000">
        <v>5800</v>
      </c>
      <c r="T60" s="999">
        <v>5800</v>
      </c>
      <c r="U60" s="999">
        <v>5800</v>
      </c>
      <c r="V60" s="999">
        <v>5800</v>
      </c>
    </row>
    <row r="61" spans="1:22" x14ac:dyDescent="0.25">
      <c r="A61">
        <v>4101700100</v>
      </c>
      <c r="B61">
        <v>2</v>
      </c>
      <c r="C61">
        <v>2</v>
      </c>
      <c r="D61">
        <v>2</v>
      </c>
      <c r="E61" t="s">
        <v>2561</v>
      </c>
      <c r="F61">
        <v>287</v>
      </c>
      <c r="G61" t="s">
        <v>781</v>
      </c>
      <c r="H61">
        <v>1</v>
      </c>
      <c r="I61">
        <v>33401</v>
      </c>
      <c r="J61">
        <v>1</v>
      </c>
      <c r="K61">
        <v>20</v>
      </c>
      <c r="L61">
        <v>1</v>
      </c>
      <c r="M61">
        <v>1</v>
      </c>
      <c r="N61" t="s">
        <v>2562</v>
      </c>
      <c r="O61">
        <v>13</v>
      </c>
      <c r="P61" s="999">
        <v>15700</v>
      </c>
      <c r="Q61" s="999">
        <v>0</v>
      </c>
      <c r="R61" s="999">
        <v>15700</v>
      </c>
      <c r="S61" s="1000">
        <v>0</v>
      </c>
      <c r="T61" s="999">
        <v>0</v>
      </c>
      <c r="U61" s="999">
        <v>0</v>
      </c>
      <c r="V61" s="999">
        <v>0</v>
      </c>
    </row>
    <row r="62" spans="1:22" x14ac:dyDescent="0.25">
      <c r="A62">
        <v>4101700100</v>
      </c>
      <c r="B62">
        <v>2</v>
      </c>
      <c r="C62">
        <v>2</v>
      </c>
      <c r="D62">
        <v>2</v>
      </c>
      <c r="E62" t="s">
        <v>2561</v>
      </c>
      <c r="F62">
        <v>287</v>
      </c>
      <c r="G62" t="s">
        <v>781</v>
      </c>
      <c r="H62">
        <v>1</v>
      </c>
      <c r="I62">
        <v>33603</v>
      </c>
      <c r="J62">
        <v>1</v>
      </c>
      <c r="K62">
        <v>20</v>
      </c>
      <c r="L62">
        <v>1</v>
      </c>
      <c r="M62">
        <v>1</v>
      </c>
      <c r="N62" t="s">
        <v>2562</v>
      </c>
      <c r="O62">
        <v>13</v>
      </c>
      <c r="P62" s="999">
        <v>2400</v>
      </c>
      <c r="Q62" s="999">
        <v>0</v>
      </c>
      <c r="R62" s="999">
        <v>2400</v>
      </c>
      <c r="S62" s="1000">
        <v>0</v>
      </c>
      <c r="T62" s="999">
        <v>0</v>
      </c>
      <c r="U62" s="999">
        <v>0</v>
      </c>
      <c r="V62" s="999">
        <v>0</v>
      </c>
    </row>
    <row r="63" spans="1:22" x14ac:dyDescent="0.25">
      <c r="A63">
        <v>4101700100</v>
      </c>
      <c r="B63">
        <v>2</v>
      </c>
      <c r="C63">
        <v>2</v>
      </c>
      <c r="D63">
        <v>2</v>
      </c>
      <c r="E63" t="s">
        <v>2561</v>
      </c>
      <c r="F63">
        <v>287</v>
      </c>
      <c r="G63" t="s">
        <v>781</v>
      </c>
      <c r="H63">
        <v>1</v>
      </c>
      <c r="I63">
        <v>33608</v>
      </c>
      <c r="J63">
        <v>1</v>
      </c>
      <c r="K63">
        <v>20</v>
      </c>
      <c r="L63">
        <v>1</v>
      </c>
      <c r="M63">
        <v>1</v>
      </c>
      <c r="N63" t="s">
        <v>2562</v>
      </c>
      <c r="O63">
        <v>13</v>
      </c>
      <c r="P63" s="999">
        <v>3400</v>
      </c>
      <c r="Q63" s="999">
        <v>0</v>
      </c>
      <c r="R63" s="999">
        <v>3400</v>
      </c>
      <c r="S63" s="1000">
        <v>323.77999999999997</v>
      </c>
      <c r="T63" s="999">
        <v>323.77999999999997</v>
      </c>
      <c r="U63" s="999">
        <v>323.77999999999997</v>
      </c>
      <c r="V63" s="999">
        <v>323.77999999999997</v>
      </c>
    </row>
    <row r="64" spans="1:22" x14ac:dyDescent="0.25">
      <c r="A64">
        <v>4101700100</v>
      </c>
      <c r="B64">
        <v>2</v>
      </c>
      <c r="C64">
        <v>2</v>
      </c>
      <c r="D64">
        <v>2</v>
      </c>
      <c r="E64" t="s">
        <v>2561</v>
      </c>
      <c r="F64">
        <v>287</v>
      </c>
      <c r="G64" t="s">
        <v>781</v>
      </c>
      <c r="H64">
        <v>1</v>
      </c>
      <c r="I64">
        <v>33801</v>
      </c>
      <c r="J64">
        <v>1</v>
      </c>
      <c r="K64">
        <v>20</v>
      </c>
      <c r="L64">
        <v>1</v>
      </c>
      <c r="M64">
        <v>1</v>
      </c>
      <c r="N64" t="s">
        <v>2562</v>
      </c>
      <c r="O64">
        <v>13</v>
      </c>
      <c r="P64" s="999">
        <v>97440</v>
      </c>
      <c r="Q64" s="999">
        <v>0</v>
      </c>
      <c r="R64" s="999">
        <v>97440</v>
      </c>
      <c r="S64" s="1000">
        <v>97440</v>
      </c>
      <c r="T64" s="999">
        <v>97440</v>
      </c>
      <c r="U64" s="999">
        <v>97440</v>
      </c>
      <c r="V64" s="999">
        <v>97440</v>
      </c>
    </row>
    <row r="65" spans="1:22" x14ac:dyDescent="0.25">
      <c r="A65">
        <v>4101700100</v>
      </c>
      <c r="B65">
        <v>2</v>
      </c>
      <c r="C65">
        <v>2</v>
      </c>
      <c r="D65">
        <v>2</v>
      </c>
      <c r="E65" t="s">
        <v>2561</v>
      </c>
      <c r="F65">
        <v>287</v>
      </c>
      <c r="G65" t="s">
        <v>781</v>
      </c>
      <c r="H65">
        <v>1</v>
      </c>
      <c r="I65">
        <v>33901</v>
      </c>
      <c r="J65">
        <v>1</v>
      </c>
      <c r="K65">
        <v>20</v>
      </c>
      <c r="L65">
        <v>1</v>
      </c>
      <c r="M65">
        <v>1</v>
      </c>
      <c r="N65" t="s">
        <v>2562</v>
      </c>
      <c r="O65">
        <v>13</v>
      </c>
      <c r="P65" s="999">
        <v>3750</v>
      </c>
      <c r="Q65" s="999">
        <v>0</v>
      </c>
      <c r="R65" s="999">
        <v>3750</v>
      </c>
      <c r="S65" s="1000">
        <v>0</v>
      </c>
      <c r="T65" s="999">
        <v>0</v>
      </c>
      <c r="U65" s="999">
        <v>0</v>
      </c>
      <c r="V65" s="999">
        <v>0</v>
      </c>
    </row>
    <row r="66" spans="1:22" x14ac:dyDescent="0.25">
      <c r="A66">
        <v>4101700100</v>
      </c>
      <c r="B66">
        <v>2</v>
      </c>
      <c r="C66">
        <v>2</v>
      </c>
      <c r="D66">
        <v>2</v>
      </c>
      <c r="E66" t="s">
        <v>2561</v>
      </c>
      <c r="F66">
        <v>287</v>
      </c>
      <c r="G66" t="s">
        <v>781</v>
      </c>
      <c r="H66">
        <v>1</v>
      </c>
      <c r="I66">
        <v>34501</v>
      </c>
      <c r="J66">
        <v>1</v>
      </c>
      <c r="K66">
        <v>20</v>
      </c>
      <c r="L66">
        <v>1</v>
      </c>
      <c r="M66">
        <v>1</v>
      </c>
      <c r="N66" t="s">
        <v>2562</v>
      </c>
      <c r="O66">
        <v>13</v>
      </c>
      <c r="P66" s="999">
        <v>32000</v>
      </c>
      <c r="Q66" s="999">
        <v>0</v>
      </c>
      <c r="R66" s="999">
        <v>32000</v>
      </c>
      <c r="S66" s="1000">
        <v>30894.91</v>
      </c>
      <c r="T66" s="999">
        <v>30894.91</v>
      </c>
      <c r="U66" s="999">
        <v>30894.91</v>
      </c>
      <c r="V66" s="999">
        <v>30894.91</v>
      </c>
    </row>
    <row r="67" spans="1:22" x14ac:dyDescent="0.25">
      <c r="A67">
        <v>4101700100</v>
      </c>
      <c r="B67">
        <v>2</v>
      </c>
      <c r="C67">
        <v>2</v>
      </c>
      <c r="D67">
        <v>2</v>
      </c>
      <c r="E67" t="s">
        <v>2561</v>
      </c>
      <c r="F67">
        <v>287</v>
      </c>
      <c r="G67" t="s">
        <v>781</v>
      </c>
      <c r="H67">
        <v>1</v>
      </c>
      <c r="I67">
        <v>35101</v>
      </c>
      <c r="J67">
        <v>1</v>
      </c>
      <c r="K67">
        <v>20</v>
      </c>
      <c r="L67">
        <v>1</v>
      </c>
      <c r="M67">
        <v>1</v>
      </c>
      <c r="N67" t="s">
        <v>2562</v>
      </c>
      <c r="O67">
        <v>13</v>
      </c>
      <c r="P67" s="999">
        <v>72000</v>
      </c>
      <c r="Q67" s="999">
        <v>0</v>
      </c>
      <c r="R67" s="999">
        <v>72000</v>
      </c>
      <c r="S67" s="1000">
        <v>14450.22</v>
      </c>
      <c r="T67" s="999">
        <v>14450.22</v>
      </c>
      <c r="U67" s="999">
        <v>14450.22</v>
      </c>
      <c r="V67" s="999">
        <v>14450.22</v>
      </c>
    </row>
    <row r="68" spans="1:22" x14ac:dyDescent="0.25">
      <c r="A68">
        <v>4101700100</v>
      </c>
      <c r="B68">
        <v>2</v>
      </c>
      <c r="C68">
        <v>2</v>
      </c>
      <c r="D68">
        <v>2</v>
      </c>
      <c r="E68" t="s">
        <v>2561</v>
      </c>
      <c r="F68">
        <v>287</v>
      </c>
      <c r="G68" t="s">
        <v>781</v>
      </c>
      <c r="H68">
        <v>1</v>
      </c>
      <c r="I68">
        <v>35201</v>
      </c>
      <c r="J68">
        <v>1</v>
      </c>
      <c r="K68">
        <v>20</v>
      </c>
      <c r="L68">
        <v>1</v>
      </c>
      <c r="M68">
        <v>1</v>
      </c>
      <c r="N68" t="s">
        <v>2562</v>
      </c>
      <c r="O68">
        <v>13</v>
      </c>
      <c r="P68" s="999">
        <v>17000</v>
      </c>
      <c r="Q68" s="999">
        <v>-10000</v>
      </c>
      <c r="R68" s="999">
        <v>7000</v>
      </c>
      <c r="S68" s="1000">
        <v>5800</v>
      </c>
      <c r="T68" s="999">
        <v>5800</v>
      </c>
      <c r="U68" s="999">
        <v>5800</v>
      </c>
      <c r="V68" s="999">
        <v>5800</v>
      </c>
    </row>
    <row r="69" spans="1:22" x14ac:dyDescent="0.25">
      <c r="A69">
        <v>4101700100</v>
      </c>
      <c r="B69">
        <v>2</v>
      </c>
      <c r="C69">
        <v>2</v>
      </c>
      <c r="D69">
        <v>2</v>
      </c>
      <c r="E69" t="s">
        <v>2561</v>
      </c>
      <c r="F69">
        <v>287</v>
      </c>
      <c r="G69" t="s">
        <v>781</v>
      </c>
      <c r="H69">
        <v>1</v>
      </c>
      <c r="I69">
        <v>35301</v>
      </c>
      <c r="J69">
        <v>1</v>
      </c>
      <c r="K69">
        <v>20</v>
      </c>
      <c r="L69">
        <v>1</v>
      </c>
      <c r="M69">
        <v>1</v>
      </c>
      <c r="N69" t="s">
        <v>2562</v>
      </c>
      <c r="O69">
        <v>13</v>
      </c>
      <c r="P69" s="999">
        <v>8000</v>
      </c>
      <c r="Q69" s="999">
        <v>0</v>
      </c>
      <c r="R69" s="999">
        <v>8000</v>
      </c>
      <c r="S69" s="1000">
        <v>3396.48</v>
      </c>
      <c r="T69" s="999">
        <v>3396.48</v>
      </c>
      <c r="U69" s="999">
        <v>3396.48</v>
      </c>
      <c r="V69" s="999">
        <v>3396.48</v>
      </c>
    </row>
    <row r="70" spans="1:22" x14ac:dyDescent="0.25">
      <c r="A70">
        <v>4101700100</v>
      </c>
      <c r="B70">
        <v>2</v>
      </c>
      <c r="C70">
        <v>2</v>
      </c>
      <c r="D70">
        <v>2</v>
      </c>
      <c r="E70" t="s">
        <v>2561</v>
      </c>
      <c r="F70">
        <v>287</v>
      </c>
      <c r="G70" t="s">
        <v>781</v>
      </c>
      <c r="H70">
        <v>1</v>
      </c>
      <c r="I70">
        <v>35302</v>
      </c>
      <c r="J70">
        <v>1</v>
      </c>
      <c r="K70">
        <v>20</v>
      </c>
      <c r="L70">
        <v>1</v>
      </c>
      <c r="M70">
        <v>1</v>
      </c>
      <c r="N70" t="s">
        <v>2562</v>
      </c>
      <c r="O70">
        <v>13</v>
      </c>
      <c r="P70" s="999">
        <v>36238.400000000001</v>
      </c>
      <c r="Q70" s="999">
        <v>0</v>
      </c>
      <c r="R70" s="999">
        <v>36238.400000000001</v>
      </c>
      <c r="S70" s="1000">
        <v>36238.400000000001</v>
      </c>
      <c r="T70" s="999">
        <v>36238.400000000001</v>
      </c>
      <c r="U70" s="999">
        <v>36238.400000000001</v>
      </c>
      <c r="V70" s="999">
        <v>36238.400000000001</v>
      </c>
    </row>
    <row r="71" spans="1:22" x14ac:dyDescent="0.25">
      <c r="A71">
        <v>4101700100</v>
      </c>
      <c r="B71">
        <v>2</v>
      </c>
      <c r="C71">
        <v>2</v>
      </c>
      <c r="D71">
        <v>2</v>
      </c>
      <c r="E71" t="s">
        <v>2561</v>
      </c>
      <c r="F71">
        <v>287</v>
      </c>
      <c r="G71" t="s">
        <v>781</v>
      </c>
      <c r="H71">
        <v>1</v>
      </c>
      <c r="I71">
        <v>35501</v>
      </c>
      <c r="J71">
        <v>1</v>
      </c>
      <c r="K71">
        <v>20</v>
      </c>
      <c r="L71">
        <v>1</v>
      </c>
      <c r="M71">
        <v>1</v>
      </c>
      <c r="N71" t="s">
        <v>2562</v>
      </c>
      <c r="O71">
        <v>13</v>
      </c>
      <c r="P71" s="999">
        <v>17500</v>
      </c>
      <c r="Q71" s="999">
        <v>0</v>
      </c>
      <c r="R71" s="999">
        <v>17500</v>
      </c>
      <c r="S71" s="1000">
        <v>10641.84</v>
      </c>
      <c r="T71" s="999">
        <v>10641.84</v>
      </c>
      <c r="U71" s="999">
        <v>10641.84</v>
      </c>
      <c r="V71" s="999">
        <v>10351.84</v>
      </c>
    </row>
    <row r="72" spans="1:22" x14ac:dyDescent="0.25">
      <c r="A72">
        <v>4101700100</v>
      </c>
      <c r="B72">
        <v>2</v>
      </c>
      <c r="C72">
        <v>2</v>
      </c>
      <c r="D72">
        <v>2</v>
      </c>
      <c r="E72" t="s">
        <v>2561</v>
      </c>
      <c r="F72">
        <v>287</v>
      </c>
      <c r="G72" t="s">
        <v>781</v>
      </c>
      <c r="H72">
        <v>1</v>
      </c>
      <c r="I72">
        <v>35701</v>
      </c>
      <c r="J72">
        <v>1</v>
      </c>
      <c r="K72">
        <v>20</v>
      </c>
      <c r="L72">
        <v>1</v>
      </c>
      <c r="M72">
        <v>1</v>
      </c>
      <c r="N72" t="s">
        <v>2562</v>
      </c>
      <c r="O72">
        <v>13</v>
      </c>
      <c r="P72" s="999">
        <v>0</v>
      </c>
      <c r="Q72" s="999">
        <v>10000</v>
      </c>
      <c r="R72" s="999">
        <v>10000</v>
      </c>
      <c r="S72" s="1000">
        <v>4392.3999999999996</v>
      </c>
      <c r="T72" s="999">
        <v>4392.3999999999996</v>
      </c>
      <c r="U72" s="999">
        <v>4392.3999999999996</v>
      </c>
      <c r="V72" s="999">
        <v>4392.3999999999996</v>
      </c>
    </row>
    <row r="73" spans="1:22" x14ac:dyDescent="0.25">
      <c r="A73">
        <v>4101700100</v>
      </c>
      <c r="B73">
        <v>2</v>
      </c>
      <c r="C73">
        <v>2</v>
      </c>
      <c r="D73">
        <v>2</v>
      </c>
      <c r="E73" t="s">
        <v>2561</v>
      </c>
      <c r="F73">
        <v>287</v>
      </c>
      <c r="G73" t="s">
        <v>781</v>
      </c>
      <c r="H73">
        <v>1</v>
      </c>
      <c r="I73">
        <v>36101</v>
      </c>
      <c r="J73">
        <v>1</v>
      </c>
      <c r="K73">
        <v>20</v>
      </c>
      <c r="L73">
        <v>1</v>
      </c>
      <c r="M73">
        <v>1</v>
      </c>
      <c r="N73" t="s">
        <v>2562</v>
      </c>
      <c r="O73">
        <v>13</v>
      </c>
      <c r="P73" s="999">
        <v>120060</v>
      </c>
      <c r="Q73" s="999">
        <v>-114840</v>
      </c>
      <c r="R73" s="999">
        <v>5220</v>
      </c>
      <c r="S73" s="1000">
        <v>5220</v>
      </c>
      <c r="T73" s="999">
        <v>5220</v>
      </c>
      <c r="U73" s="999">
        <v>5220</v>
      </c>
      <c r="V73" s="999">
        <v>5220</v>
      </c>
    </row>
    <row r="74" spans="1:22" x14ac:dyDescent="0.25">
      <c r="A74">
        <v>4101700100</v>
      </c>
      <c r="B74">
        <v>2</v>
      </c>
      <c r="C74">
        <v>2</v>
      </c>
      <c r="D74">
        <v>2</v>
      </c>
      <c r="E74" t="s">
        <v>2561</v>
      </c>
      <c r="F74">
        <v>287</v>
      </c>
      <c r="G74" t="s">
        <v>781</v>
      </c>
      <c r="H74">
        <v>1</v>
      </c>
      <c r="I74">
        <v>37101</v>
      </c>
      <c r="J74">
        <v>1</v>
      </c>
      <c r="K74">
        <v>20</v>
      </c>
      <c r="L74">
        <v>1</v>
      </c>
      <c r="M74">
        <v>1</v>
      </c>
      <c r="N74" t="s">
        <v>2562</v>
      </c>
      <c r="O74">
        <v>13</v>
      </c>
      <c r="P74" s="999">
        <v>56000</v>
      </c>
      <c r="Q74" s="999">
        <v>0</v>
      </c>
      <c r="R74" s="999">
        <v>56000</v>
      </c>
      <c r="S74" s="1000">
        <v>34824</v>
      </c>
      <c r="T74" s="999">
        <v>34824</v>
      </c>
      <c r="U74" s="999">
        <v>34824</v>
      </c>
      <c r="V74" s="999">
        <v>20235</v>
      </c>
    </row>
    <row r="75" spans="1:22" x14ac:dyDescent="0.25">
      <c r="A75">
        <v>4101700100</v>
      </c>
      <c r="B75">
        <v>2</v>
      </c>
      <c r="C75">
        <v>2</v>
      </c>
      <c r="D75">
        <v>2</v>
      </c>
      <c r="E75" t="s">
        <v>2561</v>
      </c>
      <c r="F75">
        <v>287</v>
      </c>
      <c r="G75" t="s">
        <v>781</v>
      </c>
      <c r="H75">
        <v>1</v>
      </c>
      <c r="I75">
        <v>37501</v>
      </c>
      <c r="J75">
        <v>1</v>
      </c>
      <c r="K75">
        <v>20</v>
      </c>
      <c r="L75">
        <v>1</v>
      </c>
      <c r="M75">
        <v>1</v>
      </c>
      <c r="N75" t="s">
        <v>2562</v>
      </c>
      <c r="O75">
        <v>13</v>
      </c>
      <c r="P75" s="999">
        <v>320000</v>
      </c>
      <c r="Q75" s="999">
        <v>0</v>
      </c>
      <c r="R75" s="999">
        <v>320000</v>
      </c>
      <c r="S75" s="1000">
        <v>52050</v>
      </c>
      <c r="T75" s="999">
        <v>52050</v>
      </c>
      <c r="U75" s="999">
        <v>52050</v>
      </c>
      <c r="V75" s="999">
        <v>52050</v>
      </c>
    </row>
    <row r="76" spans="1:22" x14ac:dyDescent="0.25">
      <c r="A76">
        <v>4101700100</v>
      </c>
      <c r="B76">
        <v>2</v>
      </c>
      <c r="C76">
        <v>2</v>
      </c>
      <c r="D76">
        <v>2</v>
      </c>
      <c r="E76" t="s">
        <v>2561</v>
      </c>
      <c r="F76">
        <v>287</v>
      </c>
      <c r="G76" t="s">
        <v>781</v>
      </c>
      <c r="H76">
        <v>1</v>
      </c>
      <c r="I76">
        <v>37502</v>
      </c>
      <c r="J76">
        <v>1</v>
      </c>
      <c r="K76">
        <v>20</v>
      </c>
      <c r="L76">
        <v>1</v>
      </c>
      <c r="M76">
        <v>1</v>
      </c>
      <c r="N76" t="s">
        <v>2562</v>
      </c>
      <c r="O76">
        <v>13</v>
      </c>
      <c r="P76" s="999">
        <v>65000</v>
      </c>
      <c r="Q76" s="999">
        <v>0</v>
      </c>
      <c r="R76" s="999">
        <v>65000</v>
      </c>
      <c r="S76" s="1000">
        <v>29200</v>
      </c>
      <c r="T76" s="999">
        <v>29200</v>
      </c>
      <c r="U76" s="999">
        <v>29200</v>
      </c>
      <c r="V76" s="999">
        <v>29200</v>
      </c>
    </row>
    <row r="77" spans="1:22" x14ac:dyDescent="0.25">
      <c r="A77">
        <v>4101700100</v>
      </c>
      <c r="B77">
        <v>2</v>
      </c>
      <c r="C77">
        <v>2</v>
      </c>
      <c r="D77">
        <v>2</v>
      </c>
      <c r="E77" t="s">
        <v>2561</v>
      </c>
      <c r="F77">
        <v>287</v>
      </c>
      <c r="G77" t="s">
        <v>781</v>
      </c>
      <c r="H77">
        <v>1</v>
      </c>
      <c r="I77">
        <v>37901</v>
      </c>
      <c r="J77">
        <v>1</v>
      </c>
      <c r="K77">
        <v>20</v>
      </c>
      <c r="L77">
        <v>1</v>
      </c>
      <c r="M77">
        <v>1</v>
      </c>
      <c r="N77" t="s">
        <v>2562</v>
      </c>
      <c r="O77">
        <v>13</v>
      </c>
      <c r="P77" s="999">
        <v>3000</v>
      </c>
      <c r="Q77" s="999">
        <v>0</v>
      </c>
      <c r="R77" s="999">
        <v>3000</v>
      </c>
      <c r="S77" s="1000">
        <v>0</v>
      </c>
      <c r="T77" s="999">
        <v>0</v>
      </c>
      <c r="U77" s="999">
        <v>0</v>
      </c>
      <c r="V77" s="999">
        <v>0</v>
      </c>
    </row>
    <row r="78" spans="1:22" x14ac:dyDescent="0.25">
      <c r="A78">
        <v>4101700100</v>
      </c>
      <c r="B78">
        <v>2</v>
      </c>
      <c r="C78">
        <v>2</v>
      </c>
      <c r="D78">
        <v>2</v>
      </c>
      <c r="E78" t="s">
        <v>2561</v>
      </c>
      <c r="F78">
        <v>287</v>
      </c>
      <c r="G78" t="s">
        <v>781</v>
      </c>
      <c r="H78">
        <v>1</v>
      </c>
      <c r="I78">
        <v>38201</v>
      </c>
      <c r="J78">
        <v>1</v>
      </c>
      <c r="K78">
        <v>20</v>
      </c>
      <c r="L78">
        <v>1</v>
      </c>
      <c r="M78">
        <v>1</v>
      </c>
      <c r="N78" t="s">
        <v>2562</v>
      </c>
      <c r="O78">
        <v>13</v>
      </c>
      <c r="P78" s="999">
        <v>32000</v>
      </c>
      <c r="Q78" s="999">
        <v>-32000</v>
      </c>
      <c r="R78" s="999">
        <v>0</v>
      </c>
      <c r="S78" s="1000">
        <v>0</v>
      </c>
      <c r="T78" s="999">
        <v>0</v>
      </c>
      <c r="U78" s="999">
        <v>0</v>
      </c>
      <c r="V78" s="999">
        <v>0</v>
      </c>
    </row>
    <row r="79" spans="1:22" x14ac:dyDescent="0.25">
      <c r="A79">
        <v>4101700100</v>
      </c>
      <c r="B79">
        <v>2</v>
      </c>
      <c r="C79">
        <v>2</v>
      </c>
      <c r="D79">
        <v>2</v>
      </c>
      <c r="E79" t="s">
        <v>2561</v>
      </c>
      <c r="F79">
        <v>287</v>
      </c>
      <c r="G79" t="s">
        <v>781</v>
      </c>
      <c r="H79">
        <v>1</v>
      </c>
      <c r="I79">
        <v>38301</v>
      </c>
      <c r="J79">
        <v>1</v>
      </c>
      <c r="K79">
        <v>20</v>
      </c>
      <c r="L79">
        <v>1</v>
      </c>
      <c r="M79">
        <v>1</v>
      </c>
      <c r="N79" t="s">
        <v>2562</v>
      </c>
      <c r="O79">
        <v>13</v>
      </c>
      <c r="P79" s="999">
        <v>48000</v>
      </c>
      <c r="Q79" s="999">
        <v>-18304</v>
      </c>
      <c r="R79" s="999">
        <v>29696</v>
      </c>
      <c r="S79" s="1000">
        <v>0</v>
      </c>
      <c r="T79" s="999">
        <v>0</v>
      </c>
      <c r="U79" s="999">
        <v>0</v>
      </c>
      <c r="V79" s="999">
        <v>0</v>
      </c>
    </row>
    <row r="80" spans="1:22" x14ac:dyDescent="0.25">
      <c r="A80">
        <v>4101700100</v>
      </c>
      <c r="B80">
        <v>2</v>
      </c>
      <c r="C80">
        <v>2</v>
      </c>
      <c r="D80">
        <v>2</v>
      </c>
      <c r="E80" t="s">
        <v>2561</v>
      </c>
      <c r="F80">
        <v>287</v>
      </c>
      <c r="G80" t="s">
        <v>781</v>
      </c>
      <c r="H80">
        <v>1</v>
      </c>
      <c r="I80">
        <v>39801</v>
      </c>
      <c r="J80">
        <v>1</v>
      </c>
      <c r="K80">
        <v>20</v>
      </c>
      <c r="L80">
        <v>1</v>
      </c>
      <c r="M80">
        <v>1</v>
      </c>
      <c r="N80" t="s">
        <v>2562</v>
      </c>
      <c r="O80">
        <v>13</v>
      </c>
      <c r="P80" s="999">
        <v>221000</v>
      </c>
      <c r="Q80" s="999">
        <v>0</v>
      </c>
      <c r="R80" s="999">
        <v>221000</v>
      </c>
      <c r="S80" s="1000">
        <v>0</v>
      </c>
      <c r="T80" s="999">
        <v>0</v>
      </c>
      <c r="U80" s="999">
        <v>0</v>
      </c>
      <c r="V80" s="999">
        <v>0</v>
      </c>
    </row>
    <row r="81" spans="1:22" x14ac:dyDescent="0.25">
      <c r="A81">
        <v>4101700100</v>
      </c>
      <c r="B81">
        <v>2</v>
      </c>
      <c r="C81">
        <v>2</v>
      </c>
      <c r="D81">
        <v>2</v>
      </c>
      <c r="E81" t="s">
        <v>2561</v>
      </c>
      <c r="F81">
        <v>287</v>
      </c>
      <c r="G81" t="s">
        <v>781</v>
      </c>
      <c r="H81">
        <v>1</v>
      </c>
      <c r="I81">
        <v>51501</v>
      </c>
      <c r="J81">
        <v>1</v>
      </c>
      <c r="K81">
        <v>20</v>
      </c>
      <c r="L81">
        <v>1</v>
      </c>
      <c r="M81">
        <v>1</v>
      </c>
      <c r="N81" t="s">
        <v>2562</v>
      </c>
      <c r="O81">
        <v>13</v>
      </c>
      <c r="P81" s="999">
        <v>0</v>
      </c>
      <c r="Q81" s="999">
        <v>23200</v>
      </c>
      <c r="R81" s="999">
        <v>23200</v>
      </c>
      <c r="S81" s="1000">
        <v>23200</v>
      </c>
      <c r="T81" s="999">
        <v>23200</v>
      </c>
      <c r="U81" s="999">
        <v>23200</v>
      </c>
      <c r="V81" s="999">
        <v>23200</v>
      </c>
    </row>
    <row r="82" spans="1:22" x14ac:dyDescent="0.25">
      <c r="A82">
        <v>4101700100</v>
      </c>
      <c r="B82">
        <v>2</v>
      </c>
      <c r="C82">
        <v>2</v>
      </c>
      <c r="D82">
        <v>2</v>
      </c>
      <c r="E82" t="s">
        <v>2561</v>
      </c>
      <c r="F82">
        <v>287</v>
      </c>
      <c r="G82" t="s">
        <v>781</v>
      </c>
      <c r="H82">
        <v>1</v>
      </c>
      <c r="I82">
        <v>54101</v>
      </c>
      <c r="J82">
        <v>1</v>
      </c>
      <c r="K82">
        <v>20</v>
      </c>
      <c r="L82">
        <v>1</v>
      </c>
      <c r="M82">
        <v>1</v>
      </c>
      <c r="N82" t="s">
        <v>2562</v>
      </c>
      <c r="O82">
        <v>13</v>
      </c>
      <c r="P82" s="999">
        <v>0</v>
      </c>
      <c r="Q82" s="999">
        <v>1167375</v>
      </c>
      <c r="R82" s="999">
        <v>1167375</v>
      </c>
      <c r="S82" s="1000">
        <v>0</v>
      </c>
      <c r="T82" s="999">
        <v>0</v>
      </c>
      <c r="U82" s="999">
        <v>0</v>
      </c>
      <c r="V82" s="999">
        <v>0</v>
      </c>
    </row>
    <row r="83" spans="1:22" x14ac:dyDescent="0.25">
      <c r="A83">
        <v>4101700100</v>
      </c>
      <c r="B83">
        <v>2</v>
      </c>
      <c r="C83">
        <v>2</v>
      </c>
      <c r="D83">
        <v>2</v>
      </c>
      <c r="E83" t="s">
        <v>2561</v>
      </c>
      <c r="F83">
        <v>287</v>
      </c>
      <c r="G83" t="s">
        <v>781</v>
      </c>
      <c r="H83">
        <v>1</v>
      </c>
      <c r="I83">
        <v>56401</v>
      </c>
      <c r="J83">
        <v>1</v>
      </c>
      <c r="K83">
        <v>20</v>
      </c>
      <c r="L83">
        <v>1</v>
      </c>
      <c r="M83">
        <v>1</v>
      </c>
      <c r="N83" t="s">
        <v>2562</v>
      </c>
      <c r="O83">
        <v>13</v>
      </c>
      <c r="P83" s="999">
        <v>150000</v>
      </c>
      <c r="Q83" s="999">
        <v>-106985.34</v>
      </c>
      <c r="R83" s="999">
        <v>43014.66</v>
      </c>
      <c r="S83" s="1000">
        <v>0</v>
      </c>
      <c r="T83" s="999">
        <v>0</v>
      </c>
      <c r="U83" s="999">
        <v>0</v>
      </c>
      <c r="V83" s="999">
        <v>0</v>
      </c>
    </row>
    <row r="84" spans="1:22" s="1004" customFormat="1" x14ac:dyDescent="0.25">
      <c r="P84" s="1005">
        <f t="shared" ref="P84:V84" si="0">SUM(P4:P83)</f>
        <v>5710002.0099999998</v>
      </c>
      <c r="Q84" s="1005">
        <f t="shared" si="0"/>
        <v>2685047.12</v>
      </c>
      <c r="R84" s="1005">
        <f t="shared" si="0"/>
        <v>8395049.129999999</v>
      </c>
      <c r="S84" s="1005">
        <f t="shared" si="0"/>
        <v>5915088.9399999995</v>
      </c>
      <c r="T84" s="1005">
        <f t="shared" si="0"/>
        <v>5913728.9399999995</v>
      </c>
      <c r="U84" s="1005">
        <f t="shared" si="0"/>
        <v>5913728.9399999995</v>
      </c>
      <c r="V84" s="1005">
        <f t="shared" si="0"/>
        <v>5836928.4299999997</v>
      </c>
    </row>
    <row r="85" spans="1:22" x14ac:dyDescent="0.25">
      <c r="A85">
        <v>4101700200</v>
      </c>
      <c r="B85">
        <v>2</v>
      </c>
      <c r="C85">
        <v>2</v>
      </c>
      <c r="D85">
        <v>2</v>
      </c>
      <c r="E85" t="s">
        <v>2561</v>
      </c>
      <c r="F85">
        <v>79</v>
      </c>
      <c r="G85" t="s">
        <v>781</v>
      </c>
      <c r="H85">
        <v>1</v>
      </c>
      <c r="I85">
        <v>11301</v>
      </c>
      <c r="J85">
        <v>1</v>
      </c>
      <c r="K85">
        <v>20</v>
      </c>
      <c r="L85">
        <v>1</v>
      </c>
      <c r="M85">
        <v>1</v>
      </c>
      <c r="N85" t="s">
        <v>2562</v>
      </c>
      <c r="O85">
        <v>13</v>
      </c>
      <c r="P85" s="999">
        <v>7382042.6200000001</v>
      </c>
      <c r="Q85" s="999">
        <v>-4444792.5</v>
      </c>
      <c r="R85" s="999">
        <v>2937250.12</v>
      </c>
      <c r="S85" s="999">
        <v>2937250.12</v>
      </c>
      <c r="T85" s="999">
        <v>2937250.12</v>
      </c>
      <c r="U85" s="999">
        <v>2937250.12</v>
      </c>
      <c r="V85" s="999">
        <v>2937250.12</v>
      </c>
    </row>
    <row r="86" spans="1:22" x14ac:dyDescent="0.25">
      <c r="A86">
        <v>4101700200</v>
      </c>
      <c r="B86">
        <v>2</v>
      </c>
      <c r="C86">
        <v>2</v>
      </c>
      <c r="D86">
        <v>2</v>
      </c>
      <c r="E86" t="s">
        <v>2561</v>
      </c>
      <c r="F86">
        <v>79</v>
      </c>
      <c r="G86" t="s">
        <v>781</v>
      </c>
      <c r="H86">
        <v>1</v>
      </c>
      <c r="I86">
        <v>11305</v>
      </c>
      <c r="J86">
        <v>1</v>
      </c>
      <c r="K86">
        <v>20</v>
      </c>
      <c r="L86">
        <v>1</v>
      </c>
      <c r="M86">
        <v>1</v>
      </c>
      <c r="N86" t="s">
        <v>2562</v>
      </c>
      <c r="O86">
        <v>13</v>
      </c>
      <c r="P86" s="999">
        <v>0</v>
      </c>
      <c r="Q86" s="999">
        <v>48968.61</v>
      </c>
      <c r="R86" s="999">
        <v>48968.61</v>
      </c>
      <c r="S86" s="999">
        <v>48968.61</v>
      </c>
      <c r="T86" s="999">
        <v>48968.61</v>
      </c>
      <c r="U86" s="999">
        <v>48968.61</v>
      </c>
      <c r="V86" s="999">
        <v>48968.61</v>
      </c>
    </row>
    <row r="87" spans="1:22" x14ac:dyDescent="0.25">
      <c r="A87">
        <v>4101700200</v>
      </c>
      <c r="B87">
        <v>2</v>
      </c>
      <c r="C87">
        <v>2</v>
      </c>
      <c r="D87">
        <v>2</v>
      </c>
      <c r="E87" t="s">
        <v>2561</v>
      </c>
      <c r="F87">
        <v>79</v>
      </c>
      <c r="G87" t="s">
        <v>781</v>
      </c>
      <c r="H87">
        <v>1</v>
      </c>
      <c r="I87">
        <v>11306</v>
      </c>
      <c r="J87">
        <v>1</v>
      </c>
      <c r="K87">
        <v>20</v>
      </c>
      <c r="L87">
        <v>1</v>
      </c>
      <c r="M87">
        <v>1</v>
      </c>
      <c r="N87" t="s">
        <v>2562</v>
      </c>
      <c r="O87">
        <v>13</v>
      </c>
      <c r="P87" s="999">
        <v>0</v>
      </c>
      <c r="Q87" s="999">
        <v>166957.42000000001</v>
      </c>
      <c r="R87" s="999">
        <v>166957.42000000001</v>
      </c>
      <c r="S87" s="999">
        <v>166957.42000000001</v>
      </c>
      <c r="T87" s="999">
        <v>158516.47</v>
      </c>
      <c r="U87" s="999">
        <v>158516.47</v>
      </c>
      <c r="V87" s="999">
        <v>158516.47</v>
      </c>
    </row>
    <row r="88" spans="1:22" x14ac:dyDescent="0.25">
      <c r="A88">
        <v>4101700200</v>
      </c>
      <c r="B88">
        <v>2</v>
      </c>
      <c r="C88">
        <v>2</v>
      </c>
      <c r="D88">
        <v>2</v>
      </c>
      <c r="E88" t="s">
        <v>2561</v>
      </c>
      <c r="F88">
        <v>79</v>
      </c>
      <c r="G88" t="s">
        <v>781</v>
      </c>
      <c r="H88">
        <v>1</v>
      </c>
      <c r="I88">
        <v>11307</v>
      </c>
      <c r="J88">
        <v>1</v>
      </c>
      <c r="K88">
        <v>20</v>
      </c>
      <c r="L88">
        <v>1</v>
      </c>
      <c r="M88">
        <v>1</v>
      </c>
      <c r="N88" t="s">
        <v>2562</v>
      </c>
      <c r="O88">
        <v>13</v>
      </c>
      <c r="P88" s="999">
        <v>0</v>
      </c>
      <c r="Q88" s="999">
        <v>30693.08</v>
      </c>
      <c r="R88" s="999">
        <v>30693.08</v>
      </c>
      <c r="S88" s="999">
        <v>30693.08</v>
      </c>
      <c r="T88" s="999">
        <v>30693.08</v>
      </c>
      <c r="U88" s="999">
        <v>30693.08</v>
      </c>
      <c r="V88" s="999">
        <v>30693.08</v>
      </c>
    </row>
    <row r="89" spans="1:22" x14ac:dyDescent="0.25">
      <c r="A89">
        <v>4101700200</v>
      </c>
      <c r="B89">
        <v>2</v>
      </c>
      <c r="C89">
        <v>2</v>
      </c>
      <c r="D89">
        <v>2</v>
      </c>
      <c r="E89" t="s">
        <v>2561</v>
      </c>
      <c r="F89">
        <v>79</v>
      </c>
      <c r="G89" t="s">
        <v>781</v>
      </c>
      <c r="H89">
        <v>1</v>
      </c>
      <c r="I89">
        <v>11308</v>
      </c>
      <c r="J89">
        <v>1</v>
      </c>
      <c r="K89">
        <v>20</v>
      </c>
      <c r="L89">
        <v>1</v>
      </c>
      <c r="M89">
        <v>1</v>
      </c>
      <c r="N89" t="s">
        <v>2562</v>
      </c>
      <c r="O89">
        <v>13</v>
      </c>
      <c r="P89" s="999">
        <v>0</v>
      </c>
      <c r="Q89" s="999">
        <v>76667.070000000007</v>
      </c>
      <c r="R89" s="999">
        <v>76667.070000000007</v>
      </c>
      <c r="S89" s="999">
        <v>76667.070000000007</v>
      </c>
      <c r="T89" s="999">
        <v>76667.070000000007</v>
      </c>
      <c r="U89" s="999">
        <v>76667.070000000007</v>
      </c>
      <c r="V89" s="999">
        <v>76667.070000000007</v>
      </c>
    </row>
    <row r="90" spans="1:22" x14ac:dyDescent="0.25">
      <c r="A90">
        <v>4101700200</v>
      </c>
      <c r="B90">
        <v>2</v>
      </c>
      <c r="C90">
        <v>2</v>
      </c>
      <c r="D90">
        <v>2</v>
      </c>
      <c r="E90" t="s">
        <v>2561</v>
      </c>
      <c r="F90">
        <v>79</v>
      </c>
      <c r="G90" t="s">
        <v>781</v>
      </c>
      <c r="H90">
        <v>1</v>
      </c>
      <c r="I90">
        <v>12201</v>
      </c>
      <c r="J90">
        <v>1</v>
      </c>
      <c r="K90">
        <v>20</v>
      </c>
      <c r="L90">
        <v>1</v>
      </c>
      <c r="M90">
        <v>1</v>
      </c>
      <c r="N90" t="s">
        <v>2562</v>
      </c>
      <c r="O90">
        <v>13</v>
      </c>
      <c r="P90" s="999">
        <v>0</v>
      </c>
      <c r="Q90" s="999">
        <v>5861296.8799999999</v>
      </c>
      <c r="R90" s="999">
        <v>5861296.8799999999</v>
      </c>
      <c r="S90" s="999">
        <v>5861296.8799999999</v>
      </c>
      <c r="T90" s="999">
        <v>5861296.8799999999</v>
      </c>
      <c r="U90" s="999">
        <v>5861296.8799999999</v>
      </c>
      <c r="V90" s="999">
        <v>5861296.8799999999</v>
      </c>
    </row>
    <row r="91" spans="1:22" x14ac:dyDescent="0.25">
      <c r="A91">
        <v>4101700200</v>
      </c>
      <c r="B91">
        <v>2</v>
      </c>
      <c r="C91">
        <v>2</v>
      </c>
      <c r="D91">
        <v>2</v>
      </c>
      <c r="E91" t="s">
        <v>2561</v>
      </c>
      <c r="F91">
        <v>79</v>
      </c>
      <c r="G91" t="s">
        <v>781</v>
      </c>
      <c r="H91">
        <v>1</v>
      </c>
      <c r="I91">
        <v>13101</v>
      </c>
      <c r="J91">
        <v>1</v>
      </c>
      <c r="K91">
        <v>20</v>
      </c>
      <c r="L91">
        <v>1</v>
      </c>
      <c r="M91">
        <v>1</v>
      </c>
      <c r="N91" t="s">
        <v>2562</v>
      </c>
      <c r="O91">
        <v>13</v>
      </c>
      <c r="P91" s="999">
        <v>0</v>
      </c>
      <c r="Q91" s="999">
        <v>102907.92</v>
      </c>
      <c r="R91" s="999">
        <v>102907.92</v>
      </c>
      <c r="S91" s="999">
        <v>101977.18</v>
      </c>
      <c r="T91" s="999">
        <v>101977.18</v>
      </c>
      <c r="U91" s="999">
        <v>101977.18</v>
      </c>
      <c r="V91" s="999">
        <v>101977.18</v>
      </c>
    </row>
    <row r="92" spans="1:22" x14ac:dyDescent="0.25">
      <c r="A92">
        <v>4101700200</v>
      </c>
      <c r="B92">
        <v>2</v>
      </c>
      <c r="C92">
        <v>2</v>
      </c>
      <c r="D92">
        <v>2</v>
      </c>
      <c r="E92" t="s">
        <v>2561</v>
      </c>
      <c r="F92">
        <v>79</v>
      </c>
      <c r="G92" t="s">
        <v>781</v>
      </c>
      <c r="H92">
        <v>1</v>
      </c>
      <c r="I92">
        <v>13201</v>
      </c>
      <c r="J92">
        <v>1</v>
      </c>
      <c r="K92">
        <v>20</v>
      </c>
      <c r="L92">
        <v>1</v>
      </c>
      <c r="M92">
        <v>1</v>
      </c>
      <c r="N92" t="s">
        <v>2562</v>
      </c>
      <c r="O92">
        <v>13</v>
      </c>
      <c r="P92" s="999">
        <v>0</v>
      </c>
      <c r="Q92" s="999">
        <v>313434.84999999998</v>
      </c>
      <c r="R92" s="999">
        <v>313434.84999999998</v>
      </c>
      <c r="S92" s="999">
        <v>313434.84999999998</v>
      </c>
      <c r="T92" s="999">
        <v>313434.84999999998</v>
      </c>
      <c r="U92" s="999">
        <v>313434.84999999998</v>
      </c>
      <c r="V92" s="999">
        <v>313434.84999999998</v>
      </c>
    </row>
    <row r="93" spans="1:22" x14ac:dyDescent="0.25">
      <c r="A93">
        <v>4101700200</v>
      </c>
      <c r="B93">
        <v>2</v>
      </c>
      <c r="C93">
        <v>2</v>
      </c>
      <c r="D93">
        <v>2</v>
      </c>
      <c r="E93" t="s">
        <v>2561</v>
      </c>
      <c r="F93">
        <v>79</v>
      </c>
      <c r="G93" t="s">
        <v>781</v>
      </c>
      <c r="H93">
        <v>1</v>
      </c>
      <c r="I93">
        <v>13202</v>
      </c>
      <c r="J93">
        <v>1</v>
      </c>
      <c r="K93">
        <v>20</v>
      </c>
      <c r="L93">
        <v>1</v>
      </c>
      <c r="M93">
        <v>1</v>
      </c>
      <c r="N93" t="s">
        <v>2562</v>
      </c>
      <c r="O93">
        <v>13</v>
      </c>
      <c r="P93" s="999">
        <v>0</v>
      </c>
      <c r="Q93" s="999">
        <v>796325.54</v>
      </c>
      <c r="R93" s="999">
        <v>796325.54</v>
      </c>
      <c r="S93" s="999">
        <v>796325.54</v>
      </c>
      <c r="T93" s="999">
        <v>796325.54</v>
      </c>
      <c r="U93" s="999">
        <v>796325.54</v>
      </c>
      <c r="V93" s="999">
        <v>796325.54</v>
      </c>
    </row>
    <row r="94" spans="1:22" x14ac:dyDescent="0.25">
      <c r="A94">
        <v>4101700200</v>
      </c>
      <c r="B94">
        <v>2</v>
      </c>
      <c r="C94">
        <v>2</v>
      </c>
      <c r="D94">
        <v>2</v>
      </c>
      <c r="E94" t="s">
        <v>2561</v>
      </c>
      <c r="F94">
        <v>79</v>
      </c>
      <c r="G94" t="s">
        <v>781</v>
      </c>
      <c r="H94">
        <v>1</v>
      </c>
      <c r="I94">
        <v>13203</v>
      </c>
      <c r="J94">
        <v>1</v>
      </c>
      <c r="K94">
        <v>20</v>
      </c>
      <c r="L94">
        <v>1</v>
      </c>
      <c r="M94">
        <v>1</v>
      </c>
      <c r="N94" t="s">
        <v>2562</v>
      </c>
      <c r="O94">
        <v>13</v>
      </c>
      <c r="P94" s="999">
        <v>0</v>
      </c>
      <c r="Q94" s="999">
        <v>66975.8</v>
      </c>
      <c r="R94" s="999">
        <v>66975.8</v>
      </c>
      <c r="S94" s="999">
        <v>66975.8</v>
      </c>
      <c r="T94" s="999">
        <v>66975.8</v>
      </c>
      <c r="U94" s="999">
        <v>66975.8</v>
      </c>
      <c r="V94" s="999">
        <v>66975.8</v>
      </c>
    </row>
    <row r="95" spans="1:22" x14ac:dyDescent="0.25">
      <c r="A95">
        <v>4101700200</v>
      </c>
      <c r="B95">
        <v>2</v>
      </c>
      <c r="C95">
        <v>2</v>
      </c>
      <c r="D95">
        <v>2</v>
      </c>
      <c r="E95" t="s">
        <v>2561</v>
      </c>
      <c r="F95">
        <v>79</v>
      </c>
      <c r="G95" t="s">
        <v>781</v>
      </c>
      <c r="H95">
        <v>1</v>
      </c>
      <c r="I95">
        <v>13204</v>
      </c>
      <c r="J95">
        <v>1</v>
      </c>
      <c r="K95">
        <v>20</v>
      </c>
      <c r="L95">
        <v>1</v>
      </c>
      <c r="M95">
        <v>1</v>
      </c>
      <c r="N95" t="s">
        <v>2562</v>
      </c>
      <c r="O95">
        <v>13</v>
      </c>
      <c r="P95" s="999">
        <v>0</v>
      </c>
      <c r="Q95" s="999">
        <v>55813.19</v>
      </c>
      <c r="R95" s="999">
        <v>55813.19</v>
      </c>
      <c r="S95" s="999">
        <v>55813.19</v>
      </c>
      <c r="T95" s="999">
        <v>55813.19</v>
      </c>
      <c r="U95" s="999">
        <v>55813.19</v>
      </c>
      <c r="V95" s="999">
        <v>55813.19</v>
      </c>
    </row>
    <row r="96" spans="1:22" x14ac:dyDescent="0.25">
      <c r="A96">
        <v>4101700200</v>
      </c>
      <c r="B96">
        <v>2</v>
      </c>
      <c r="C96">
        <v>2</v>
      </c>
      <c r="D96">
        <v>2</v>
      </c>
      <c r="E96" t="s">
        <v>2561</v>
      </c>
      <c r="F96">
        <v>79</v>
      </c>
      <c r="G96" t="s">
        <v>781</v>
      </c>
      <c r="H96">
        <v>1</v>
      </c>
      <c r="I96">
        <v>13404</v>
      </c>
      <c r="J96">
        <v>1</v>
      </c>
      <c r="K96">
        <v>20</v>
      </c>
      <c r="L96">
        <v>1</v>
      </c>
      <c r="M96">
        <v>1</v>
      </c>
      <c r="N96" t="s">
        <v>2562</v>
      </c>
      <c r="O96">
        <v>13</v>
      </c>
      <c r="P96" s="999">
        <v>0</v>
      </c>
      <c r="Q96" s="999">
        <v>2655</v>
      </c>
      <c r="R96" s="999">
        <v>2655</v>
      </c>
      <c r="S96" s="999">
        <v>2655</v>
      </c>
      <c r="T96" s="999">
        <v>2655</v>
      </c>
      <c r="U96" s="999">
        <v>2655</v>
      </c>
      <c r="V96" s="999">
        <v>2655</v>
      </c>
    </row>
    <row r="97" spans="1:22" x14ac:dyDescent="0.25">
      <c r="A97">
        <v>4101700200</v>
      </c>
      <c r="B97">
        <v>2</v>
      </c>
      <c r="C97">
        <v>2</v>
      </c>
      <c r="D97">
        <v>2</v>
      </c>
      <c r="E97" t="s">
        <v>2561</v>
      </c>
      <c r="F97">
        <v>79</v>
      </c>
      <c r="G97" t="s">
        <v>781</v>
      </c>
      <c r="H97">
        <v>1</v>
      </c>
      <c r="I97">
        <v>14101</v>
      </c>
      <c r="J97">
        <v>1</v>
      </c>
      <c r="K97">
        <v>20</v>
      </c>
      <c r="L97">
        <v>1</v>
      </c>
      <c r="M97">
        <v>1</v>
      </c>
      <c r="N97" t="s">
        <v>2562</v>
      </c>
      <c r="O97">
        <v>13</v>
      </c>
      <c r="P97" s="999">
        <v>0</v>
      </c>
      <c r="Q97" s="999">
        <v>419904.35</v>
      </c>
      <c r="R97" s="999">
        <v>419904.35</v>
      </c>
      <c r="S97" s="999">
        <v>401791.89</v>
      </c>
      <c r="T97" s="999">
        <v>401791.89</v>
      </c>
      <c r="U97" s="999">
        <v>401791.89</v>
      </c>
      <c r="V97" s="999">
        <v>401791.89</v>
      </c>
    </row>
    <row r="98" spans="1:22" x14ac:dyDescent="0.25">
      <c r="A98">
        <v>4101700200</v>
      </c>
      <c r="B98">
        <v>2</v>
      </c>
      <c r="C98">
        <v>2</v>
      </c>
      <c r="D98">
        <v>2</v>
      </c>
      <c r="E98" t="s">
        <v>2561</v>
      </c>
      <c r="F98">
        <v>79</v>
      </c>
      <c r="G98" t="s">
        <v>781</v>
      </c>
      <c r="H98">
        <v>1</v>
      </c>
      <c r="I98">
        <v>14102</v>
      </c>
      <c r="J98">
        <v>1</v>
      </c>
      <c r="K98">
        <v>20</v>
      </c>
      <c r="L98">
        <v>1</v>
      </c>
      <c r="M98">
        <v>1</v>
      </c>
      <c r="N98" t="s">
        <v>2562</v>
      </c>
      <c r="O98">
        <v>13</v>
      </c>
      <c r="P98" s="999">
        <v>0</v>
      </c>
      <c r="Q98" s="999">
        <v>229.71</v>
      </c>
      <c r="R98" s="999">
        <v>229.71</v>
      </c>
      <c r="S98" s="999">
        <v>221.73</v>
      </c>
      <c r="T98" s="999">
        <v>221.73</v>
      </c>
      <c r="U98" s="999">
        <v>221.73</v>
      </c>
      <c r="V98" s="999">
        <v>221.73</v>
      </c>
    </row>
    <row r="99" spans="1:22" x14ac:dyDescent="0.25">
      <c r="A99">
        <v>4101700200</v>
      </c>
      <c r="B99">
        <v>2</v>
      </c>
      <c r="C99">
        <v>2</v>
      </c>
      <c r="D99">
        <v>2</v>
      </c>
      <c r="E99" t="s">
        <v>2561</v>
      </c>
      <c r="F99">
        <v>79</v>
      </c>
      <c r="G99" t="s">
        <v>781</v>
      </c>
      <c r="H99">
        <v>1</v>
      </c>
      <c r="I99">
        <v>14103</v>
      </c>
      <c r="J99">
        <v>1</v>
      </c>
      <c r="K99">
        <v>20</v>
      </c>
      <c r="L99">
        <v>1</v>
      </c>
      <c r="M99">
        <v>1</v>
      </c>
      <c r="N99" t="s">
        <v>2562</v>
      </c>
      <c r="O99">
        <v>13</v>
      </c>
      <c r="P99" s="999">
        <v>0</v>
      </c>
      <c r="Q99" s="999">
        <v>1124.44</v>
      </c>
      <c r="R99" s="999">
        <v>1124.44</v>
      </c>
      <c r="S99" s="999">
        <v>1085.0999999999999</v>
      </c>
      <c r="T99" s="999">
        <v>1085.0999999999999</v>
      </c>
      <c r="U99" s="999">
        <v>1085.0999999999999</v>
      </c>
      <c r="V99" s="999">
        <v>1085.0999999999999</v>
      </c>
    </row>
    <row r="100" spans="1:22" x14ac:dyDescent="0.25">
      <c r="A100">
        <v>4101700200</v>
      </c>
      <c r="B100">
        <v>2</v>
      </c>
      <c r="C100">
        <v>2</v>
      </c>
      <c r="D100">
        <v>2</v>
      </c>
      <c r="E100" t="s">
        <v>2561</v>
      </c>
      <c r="F100">
        <v>79</v>
      </c>
      <c r="G100" t="s">
        <v>781</v>
      </c>
      <c r="H100">
        <v>1</v>
      </c>
      <c r="I100">
        <v>14104</v>
      </c>
      <c r="J100">
        <v>1</v>
      </c>
      <c r="K100">
        <v>20</v>
      </c>
      <c r="L100">
        <v>1</v>
      </c>
      <c r="M100">
        <v>1</v>
      </c>
      <c r="N100" t="s">
        <v>2562</v>
      </c>
      <c r="O100">
        <v>13</v>
      </c>
      <c r="P100" s="999">
        <v>0</v>
      </c>
      <c r="Q100" s="999">
        <v>24406.65</v>
      </c>
      <c r="R100" s="999">
        <v>24406.65</v>
      </c>
      <c r="S100" s="999">
        <v>23635.25</v>
      </c>
      <c r="T100" s="999">
        <v>23635.25</v>
      </c>
      <c r="U100" s="999">
        <v>23635.25</v>
      </c>
      <c r="V100" s="999">
        <v>23635.25</v>
      </c>
    </row>
    <row r="101" spans="1:22" x14ac:dyDescent="0.25">
      <c r="A101">
        <v>4101700200</v>
      </c>
      <c r="B101">
        <v>2</v>
      </c>
      <c r="C101">
        <v>2</v>
      </c>
      <c r="D101">
        <v>2</v>
      </c>
      <c r="E101" t="s">
        <v>2561</v>
      </c>
      <c r="F101">
        <v>79</v>
      </c>
      <c r="G101" t="s">
        <v>781</v>
      </c>
      <c r="H101">
        <v>1</v>
      </c>
      <c r="I101">
        <v>14105</v>
      </c>
      <c r="J101">
        <v>1</v>
      </c>
      <c r="K101">
        <v>20</v>
      </c>
      <c r="L101">
        <v>1</v>
      </c>
      <c r="M101">
        <v>1</v>
      </c>
      <c r="N101" t="s">
        <v>2562</v>
      </c>
      <c r="O101">
        <v>13</v>
      </c>
      <c r="P101" s="999">
        <v>0</v>
      </c>
      <c r="Q101" s="999">
        <v>34402.65</v>
      </c>
      <c r="R101" s="999">
        <v>34402.65</v>
      </c>
      <c r="S101" s="999">
        <v>23635.25</v>
      </c>
      <c r="T101" s="999">
        <v>23635.25</v>
      </c>
      <c r="U101" s="999">
        <v>23635.25</v>
      </c>
      <c r="V101" s="999">
        <v>23635.25</v>
      </c>
    </row>
    <row r="102" spans="1:22" x14ac:dyDescent="0.25">
      <c r="A102">
        <v>4101700200</v>
      </c>
      <c r="B102">
        <v>2</v>
      </c>
      <c r="C102">
        <v>2</v>
      </c>
      <c r="D102">
        <v>2</v>
      </c>
      <c r="E102" t="s">
        <v>2561</v>
      </c>
      <c r="F102">
        <v>79</v>
      </c>
      <c r="G102" t="s">
        <v>781</v>
      </c>
      <c r="H102">
        <v>1</v>
      </c>
      <c r="I102">
        <v>14106</v>
      </c>
      <c r="J102">
        <v>1</v>
      </c>
      <c r="K102">
        <v>20</v>
      </c>
      <c r="L102">
        <v>1</v>
      </c>
      <c r="M102">
        <v>1</v>
      </c>
      <c r="N102" t="s">
        <v>2562</v>
      </c>
      <c r="O102">
        <v>13</v>
      </c>
      <c r="P102" s="999">
        <v>0</v>
      </c>
      <c r="Q102" s="999">
        <v>146732.03</v>
      </c>
      <c r="R102" s="999">
        <v>146732.03</v>
      </c>
      <c r="S102" s="999">
        <v>141809.45000000001</v>
      </c>
      <c r="T102" s="999">
        <v>141809.45000000001</v>
      </c>
      <c r="U102" s="999">
        <v>141809.45000000001</v>
      </c>
      <c r="V102" s="999">
        <v>141809.45000000001</v>
      </c>
    </row>
    <row r="103" spans="1:22" x14ac:dyDescent="0.25">
      <c r="A103">
        <v>4101700200</v>
      </c>
      <c r="B103">
        <v>2</v>
      </c>
      <c r="C103">
        <v>2</v>
      </c>
      <c r="D103">
        <v>2</v>
      </c>
      <c r="E103" t="s">
        <v>2561</v>
      </c>
      <c r="F103">
        <v>79</v>
      </c>
      <c r="G103" t="s">
        <v>781</v>
      </c>
      <c r="H103">
        <v>1</v>
      </c>
      <c r="I103">
        <v>14107</v>
      </c>
      <c r="J103">
        <v>1</v>
      </c>
      <c r="K103">
        <v>20</v>
      </c>
      <c r="L103">
        <v>1</v>
      </c>
      <c r="M103">
        <v>1</v>
      </c>
      <c r="N103" t="s">
        <v>2562</v>
      </c>
      <c r="O103">
        <v>13</v>
      </c>
      <c r="P103" s="999">
        <v>0</v>
      </c>
      <c r="Q103" s="999">
        <v>55878.18</v>
      </c>
      <c r="R103" s="999">
        <v>55878.18</v>
      </c>
      <c r="S103" s="999">
        <v>47268.71</v>
      </c>
      <c r="T103" s="999">
        <v>47268.71</v>
      </c>
      <c r="U103" s="999">
        <v>47268.71</v>
      </c>
      <c r="V103" s="999">
        <v>47268.71</v>
      </c>
    </row>
    <row r="104" spans="1:22" x14ac:dyDescent="0.25">
      <c r="A104">
        <v>4101700200</v>
      </c>
      <c r="B104">
        <v>2</v>
      </c>
      <c r="C104">
        <v>2</v>
      </c>
      <c r="D104">
        <v>2</v>
      </c>
      <c r="E104" t="s">
        <v>2561</v>
      </c>
      <c r="F104">
        <v>79</v>
      </c>
      <c r="G104" t="s">
        <v>781</v>
      </c>
      <c r="H104">
        <v>1</v>
      </c>
      <c r="I104">
        <v>14108</v>
      </c>
      <c r="J104">
        <v>1</v>
      </c>
      <c r="K104">
        <v>20</v>
      </c>
      <c r="L104">
        <v>1</v>
      </c>
      <c r="M104">
        <v>1</v>
      </c>
      <c r="N104" t="s">
        <v>2562</v>
      </c>
      <c r="O104">
        <v>13</v>
      </c>
      <c r="P104" s="999">
        <v>0</v>
      </c>
      <c r="Q104" s="999">
        <v>185078</v>
      </c>
      <c r="R104" s="999">
        <v>185078</v>
      </c>
      <c r="S104" s="999">
        <v>174040</v>
      </c>
      <c r="T104" s="999">
        <v>174040</v>
      </c>
      <c r="U104" s="999">
        <v>174040</v>
      </c>
      <c r="V104" s="999">
        <v>174040</v>
      </c>
    </row>
    <row r="105" spans="1:22" x14ac:dyDescent="0.25">
      <c r="A105">
        <v>4101700200</v>
      </c>
      <c r="B105">
        <v>2</v>
      </c>
      <c r="C105">
        <v>2</v>
      </c>
      <c r="D105">
        <v>2</v>
      </c>
      <c r="E105" t="s">
        <v>2561</v>
      </c>
      <c r="F105">
        <v>79</v>
      </c>
      <c r="G105" t="s">
        <v>781</v>
      </c>
      <c r="H105">
        <v>1</v>
      </c>
      <c r="I105">
        <v>14201</v>
      </c>
      <c r="J105">
        <v>1</v>
      </c>
      <c r="K105">
        <v>20</v>
      </c>
      <c r="L105">
        <v>1</v>
      </c>
      <c r="M105">
        <v>1</v>
      </c>
      <c r="N105" t="s">
        <v>2562</v>
      </c>
      <c r="O105">
        <v>13</v>
      </c>
      <c r="P105" s="999">
        <v>0</v>
      </c>
      <c r="Q105" s="999">
        <v>197601.64</v>
      </c>
      <c r="R105" s="999">
        <v>197601.64</v>
      </c>
      <c r="S105" s="999">
        <v>189078.16</v>
      </c>
      <c r="T105" s="999">
        <v>189078.16</v>
      </c>
      <c r="U105" s="999">
        <v>189078.16</v>
      </c>
      <c r="V105" s="999">
        <v>189078.16</v>
      </c>
    </row>
    <row r="106" spans="1:22" x14ac:dyDescent="0.25">
      <c r="A106">
        <v>4101700200</v>
      </c>
      <c r="B106">
        <v>2</v>
      </c>
      <c r="C106">
        <v>2</v>
      </c>
      <c r="D106">
        <v>2</v>
      </c>
      <c r="E106" t="s">
        <v>2561</v>
      </c>
      <c r="F106">
        <v>79</v>
      </c>
      <c r="G106" t="s">
        <v>781</v>
      </c>
      <c r="H106">
        <v>1</v>
      </c>
      <c r="I106">
        <v>14301</v>
      </c>
      <c r="J106">
        <v>1</v>
      </c>
      <c r="K106">
        <v>20</v>
      </c>
      <c r="L106">
        <v>1</v>
      </c>
      <c r="M106">
        <v>1</v>
      </c>
      <c r="N106" t="s">
        <v>2562</v>
      </c>
      <c r="O106">
        <v>13</v>
      </c>
      <c r="P106" s="999">
        <v>0</v>
      </c>
      <c r="Q106" s="999">
        <v>829811.22</v>
      </c>
      <c r="R106" s="999">
        <v>829811.22</v>
      </c>
      <c r="S106" s="999">
        <v>803582.3</v>
      </c>
      <c r="T106" s="999">
        <v>803582.3</v>
      </c>
      <c r="U106" s="999">
        <v>803582.3</v>
      </c>
      <c r="V106" s="999">
        <v>803582.3</v>
      </c>
    </row>
    <row r="107" spans="1:22" x14ac:dyDescent="0.25">
      <c r="A107">
        <v>4101700200</v>
      </c>
      <c r="B107">
        <v>2</v>
      </c>
      <c r="C107">
        <v>2</v>
      </c>
      <c r="D107">
        <v>2</v>
      </c>
      <c r="E107" t="s">
        <v>2561</v>
      </c>
      <c r="F107">
        <v>79</v>
      </c>
      <c r="G107" t="s">
        <v>781</v>
      </c>
      <c r="H107">
        <v>1</v>
      </c>
      <c r="I107">
        <v>15202</v>
      </c>
      <c r="J107">
        <v>1</v>
      </c>
      <c r="K107">
        <v>20</v>
      </c>
      <c r="L107">
        <v>1</v>
      </c>
      <c r="M107">
        <v>1</v>
      </c>
      <c r="N107" t="s">
        <v>2562</v>
      </c>
      <c r="O107">
        <v>13</v>
      </c>
      <c r="P107" s="999">
        <v>0</v>
      </c>
      <c r="Q107" s="999">
        <v>57992.88</v>
      </c>
      <c r="R107" s="999">
        <v>57992.88</v>
      </c>
      <c r="S107" s="999">
        <v>57992.88</v>
      </c>
      <c r="T107" s="999">
        <v>57992.88</v>
      </c>
      <c r="U107" s="999">
        <v>57992.88</v>
      </c>
      <c r="V107" s="999">
        <v>57992.88</v>
      </c>
    </row>
    <row r="108" spans="1:22" x14ac:dyDescent="0.25">
      <c r="A108">
        <v>4101700200</v>
      </c>
      <c r="B108">
        <v>2</v>
      </c>
      <c r="C108">
        <v>2</v>
      </c>
      <c r="D108">
        <v>2</v>
      </c>
      <c r="E108" t="s">
        <v>2561</v>
      </c>
      <c r="F108">
        <v>79</v>
      </c>
      <c r="G108" t="s">
        <v>781</v>
      </c>
      <c r="H108">
        <v>1</v>
      </c>
      <c r="I108">
        <v>15416</v>
      </c>
      <c r="J108">
        <v>1</v>
      </c>
      <c r="K108">
        <v>20</v>
      </c>
      <c r="L108">
        <v>1</v>
      </c>
      <c r="M108">
        <v>1</v>
      </c>
      <c r="N108" t="s">
        <v>2562</v>
      </c>
      <c r="O108">
        <v>13</v>
      </c>
      <c r="P108" s="999">
        <v>0</v>
      </c>
      <c r="Q108" s="999">
        <v>1360</v>
      </c>
      <c r="R108" s="999">
        <v>1360</v>
      </c>
      <c r="S108" s="999">
        <v>1360</v>
      </c>
      <c r="T108" s="999">
        <v>1360</v>
      </c>
      <c r="U108" s="999">
        <v>1360</v>
      </c>
      <c r="V108" s="999">
        <v>1360</v>
      </c>
    </row>
    <row r="109" spans="1:22" x14ac:dyDescent="0.25">
      <c r="A109">
        <v>4101700200</v>
      </c>
      <c r="B109">
        <v>2</v>
      </c>
      <c r="C109">
        <v>2</v>
      </c>
      <c r="D109">
        <v>2</v>
      </c>
      <c r="E109" t="s">
        <v>2561</v>
      </c>
      <c r="F109">
        <v>79</v>
      </c>
      <c r="G109" t="s">
        <v>781</v>
      </c>
      <c r="H109">
        <v>1</v>
      </c>
      <c r="I109">
        <v>15419</v>
      </c>
      <c r="J109">
        <v>1</v>
      </c>
      <c r="K109">
        <v>20</v>
      </c>
      <c r="L109">
        <v>1</v>
      </c>
      <c r="M109">
        <v>1</v>
      </c>
      <c r="N109" t="s">
        <v>2562</v>
      </c>
      <c r="O109">
        <v>13</v>
      </c>
      <c r="P109" s="999">
        <v>0</v>
      </c>
      <c r="Q109" s="999">
        <v>36000</v>
      </c>
      <c r="R109" s="999">
        <v>36000</v>
      </c>
      <c r="S109" s="999">
        <v>20331</v>
      </c>
      <c r="T109" s="999">
        <v>20331</v>
      </c>
      <c r="U109" s="999">
        <v>20331</v>
      </c>
      <c r="V109" s="999">
        <v>20331</v>
      </c>
    </row>
    <row r="110" spans="1:22" x14ac:dyDescent="0.25">
      <c r="A110">
        <v>4101700200</v>
      </c>
      <c r="B110">
        <v>2</v>
      </c>
      <c r="C110">
        <v>2</v>
      </c>
      <c r="D110">
        <v>2</v>
      </c>
      <c r="E110" t="s">
        <v>2561</v>
      </c>
      <c r="F110">
        <v>79</v>
      </c>
      <c r="G110" t="s">
        <v>781</v>
      </c>
      <c r="H110">
        <v>1</v>
      </c>
      <c r="I110">
        <v>15423</v>
      </c>
      <c r="J110">
        <v>1</v>
      </c>
      <c r="K110">
        <v>20</v>
      </c>
      <c r="L110">
        <v>1</v>
      </c>
      <c r="M110">
        <v>1</v>
      </c>
      <c r="N110" t="s">
        <v>2562</v>
      </c>
      <c r="O110">
        <v>13</v>
      </c>
      <c r="P110" s="999">
        <v>0</v>
      </c>
      <c r="Q110" s="999">
        <v>1770</v>
      </c>
      <c r="R110" s="999">
        <v>1770</v>
      </c>
      <c r="S110" s="999">
        <v>1770</v>
      </c>
      <c r="T110" s="999">
        <v>1770</v>
      </c>
      <c r="U110" s="999">
        <v>1770</v>
      </c>
      <c r="V110" s="999">
        <v>1770</v>
      </c>
    </row>
    <row r="111" spans="1:22" x14ac:dyDescent="0.25">
      <c r="A111">
        <v>4101700200</v>
      </c>
      <c r="B111">
        <v>2</v>
      </c>
      <c r="C111">
        <v>2</v>
      </c>
      <c r="D111">
        <v>2</v>
      </c>
      <c r="E111" t="s">
        <v>2561</v>
      </c>
      <c r="F111">
        <v>79</v>
      </c>
      <c r="G111" t="s">
        <v>781</v>
      </c>
      <c r="H111">
        <v>1</v>
      </c>
      <c r="I111">
        <v>15424</v>
      </c>
      <c r="J111">
        <v>1</v>
      </c>
      <c r="K111">
        <v>20</v>
      </c>
      <c r="L111">
        <v>1</v>
      </c>
      <c r="M111">
        <v>1</v>
      </c>
      <c r="N111" t="s">
        <v>2562</v>
      </c>
      <c r="O111">
        <v>13</v>
      </c>
      <c r="P111" s="999">
        <v>0</v>
      </c>
      <c r="Q111" s="999">
        <v>750</v>
      </c>
      <c r="R111" s="999">
        <v>750</v>
      </c>
      <c r="S111" s="999">
        <v>750</v>
      </c>
      <c r="T111" s="999">
        <v>750</v>
      </c>
      <c r="U111" s="999">
        <v>750</v>
      </c>
      <c r="V111" s="999">
        <v>750</v>
      </c>
    </row>
    <row r="112" spans="1:22" x14ac:dyDescent="0.25">
      <c r="A112">
        <v>4101700200</v>
      </c>
      <c r="B112">
        <v>2</v>
      </c>
      <c r="C112">
        <v>2</v>
      </c>
      <c r="D112">
        <v>2</v>
      </c>
      <c r="E112" t="s">
        <v>2561</v>
      </c>
      <c r="F112">
        <v>79</v>
      </c>
      <c r="G112" t="s">
        <v>781</v>
      </c>
      <c r="H112">
        <v>1</v>
      </c>
      <c r="I112">
        <v>15425</v>
      </c>
      <c r="J112">
        <v>1</v>
      </c>
      <c r="K112">
        <v>20</v>
      </c>
      <c r="L112">
        <v>1</v>
      </c>
      <c r="M112">
        <v>1</v>
      </c>
      <c r="N112" t="s">
        <v>2562</v>
      </c>
      <c r="O112">
        <v>13</v>
      </c>
      <c r="P112" s="999">
        <v>0</v>
      </c>
      <c r="Q112" s="999">
        <v>17000</v>
      </c>
      <c r="R112" s="999">
        <v>17000</v>
      </c>
      <c r="S112" s="999">
        <v>9909</v>
      </c>
      <c r="T112" s="999">
        <v>9909</v>
      </c>
      <c r="U112" s="999">
        <v>9909</v>
      </c>
      <c r="V112" s="999">
        <v>9909</v>
      </c>
    </row>
    <row r="113" spans="1:22" x14ac:dyDescent="0.25">
      <c r="A113">
        <v>4101700200</v>
      </c>
      <c r="B113">
        <v>2</v>
      </c>
      <c r="C113">
        <v>2</v>
      </c>
      <c r="D113">
        <v>2</v>
      </c>
      <c r="E113" t="s">
        <v>2561</v>
      </c>
      <c r="F113">
        <v>79</v>
      </c>
      <c r="G113" t="s">
        <v>781</v>
      </c>
      <c r="H113">
        <v>1</v>
      </c>
      <c r="I113">
        <v>15501</v>
      </c>
      <c r="J113">
        <v>1</v>
      </c>
      <c r="K113">
        <v>20</v>
      </c>
      <c r="L113">
        <v>1</v>
      </c>
      <c r="M113">
        <v>1</v>
      </c>
      <c r="N113" t="s">
        <v>2562</v>
      </c>
      <c r="O113">
        <v>13</v>
      </c>
      <c r="P113" s="999">
        <v>0</v>
      </c>
      <c r="Q113" s="999">
        <v>77000</v>
      </c>
      <c r="R113" s="999">
        <v>77000</v>
      </c>
      <c r="S113" s="999">
        <v>41612.54</v>
      </c>
      <c r="T113" s="999">
        <v>41612.54</v>
      </c>
      <c r="U113" s="999">
        <v>41612.54</v>
      </c>
      <c r="V113" s="999">
        <v>41612.54</v>
      </c>
    </row>
    <row r="114" spans="1:22" x14ac:dyDescent="0.25">
      <c r="A114">
        <v>4101700200</v>
      </c>
      <c r="B114">
        <v>2</v>
      </c>
      <c r="C114">
        <v>2</v>
      </c>
      <c r="D114">
        <v>2</v>
      </c>
      <c r="E114" t="s">
        <v>2561</v>
      </c>
      <c r="F114">
        <v>79</v>
      </c>
      <c r="G114" t="s">
        <v>781</v>
      </c>
      <c r="H114">
        <v>1</v>
      </c>
      <c r="I114">
        <v>15901</v>
      </c>
      <c r="J114">
        <v>1</v>
      </c>
      <c r="K114">
        <v>20</v>
      </c>
      <c r="L114">
        <v>1</v>
      </c>
      <c r="M114">
        <v>1</v>
      </c>
      <c r="N114" t="s">
        <v>2562</v>
      </c>
      <c r="O114">
        <v>13</v>
      </c>
      <c r="P114" s="999">
        <v>0</v>
      </c>
      <c r="Q114" s="999">
        <v>2800</v>
      </c>
      <c r="R114" s="999">
        <v>2800</v>
      </c>
      <c r="S114" s="999">
        <v>2800</v>
      </c>
      <c r="T114" s="999">
        <v>2800</v>
      </c>
      <c r="U114" s="999">
        <v>2800</v>
      </c>
      <c r="V114" s="999">
        <v>2800</v>
      </c>
    </row>
    <row r="115" spans="1:22" x14ac:dyDescent="0.25">
      <c r="A115">
        <v>4101700200</v>
      </c>
      <c r="B115">
        <v>2</v>
      </c>
      <c r="C115">
        <v>2</v>
      </c>
      <c r="D115">
        <v>2</v>
      </c>
      <c r="E115" t="s">
        <v>2561</v>
      </c>
      <c r="F115">
        <v>79</v>
      </c>
      <c r="G115" t="s">
        <v>781</v>
      </c>
      <c r="H115">
        <v>1</v>
      </c>
      <c r="I115">
        <v>17104</v>
      </c>
      <c r="J115">
        <v>1</v>
      </c>
      <c r="K115">
        <v>20</v>
      </c>
      <c r="L115">
        <v>1</v>
      </c>
      <c r="M115">
        <v>1</v>
      </c>
      <c r="N115" t="s">
        <v>2562</v>
      </c>
      <c r="O115">
        <v>13</v>
      </c>
      <c r="P115" s="999">
        <v>0</v>
      </c>
      <c r="Q115" s="999">
        <v>6020</v>
      </c>
      <c r="R115" s="999">
        <v>6020</v>
      </c>
      <c r="S115" s="999">
        <v>6020</v>
      </c>
      <c r="T115" s="999">
        <v>6020</v>
      </c>
      <c r="U115" s="999">
        <v>6020</v>
      </c>
      <c r="V115" s="999">
        <v>6020</v>
      </c>
    </row>
    <row r="116" spans="1:22" x14ac:dyDescent="0.25">
      <c r="A116">
        <v>4101700200</v>
      </c>
      <c r="B116">
        <v>2</v>
      </c>
      <c r="C116">
        <v>2</v>
      </c>
      <c r="D116">
        <v>2</v>
      </c>
      <c r="E116" t="s">
        <v>2561</v>
      </c>
      <c r="F116">
        <v>79</v>
      </c>
      <c r="G116" t="s">
        <v>781</v>
      </c>
      <c r="H116">
        <v>1</v>
      </c>
      <c r="I116">
        <v>21101</v>
      </c>
      <c r="J116">
        <v>1</v>
      </c>
      <c r="K116">
        <v>20</v>
      </c>
      <c r="L116">
        <v>1</v>
      </c>
      <c r="M116">
        <v>1</v>
      </c>
      <c r="N116" t="s">
        <v>2562</v>
      </c>
      <c r="O116">
        <v>13</v>
      </c>
      <c r="P116" s="999">
        <v>36838</v>
      </c>
      <c r="Q116" s="999">
        <v>50000</v>
      </c>
      <c r="R116" s="999">
        <v>86838</v>
      </c>
      <c r="S116" s="999">
        <v>32006.85</v>
      </c>
      <c r="T116" s="999">
        <v>32006.85</v>
      </c>
      <c r="U116" s="999">
        <v>32006.85</v>
      </c>
      <c r="V116" s="999">
        <v>27830.85</v>
      </c>
    </row>
    <row r="117" spans="1:22" x14ac:dyDescent="0.25">
      <c r="A117">
        <v>4101700200</v>
      </c>
      <c r="B117">
        <v>2</v>
      </c>
      <c r="C117">
        <v>2</v>
      </c>
      <c r="D117">
        <v>2</v>
      </c>
      <c r="E117" t="s">
        <v>2561</v>
      </c>
      <c r="F117">
        <v>79</v>
      </c>
      <c r="G117" t="s">
        <v>781</v>
      </c>
      <c r="H117">
        <v>1</v>
      </c>
      <c r="I117">
        <v>21201</v>
      </c>
      <c r="J117">
        <v>1</v>
      </c>
      <c r="K117">
        <v>20</v>
      </c>
      <c r="L117">
        <v>1</v>
      </c>
      <c r="M117">
        <v>1</v>
      </c>
      <c r="N117" t="s">
        <v>2562</v>
      </c>
      <c r="O117">
        <v>13</v>
      </c>
      <c r="P117" s="999">
        <v>52060.01</v>
      </c>
      <c r="Q117" s="999">
        <v>-43424.01</v>
      </c>
      <c r="R117" s="999">
        <v>8636</v>
      </c>
      <c r="S117" s="999">
        <v>0</v>
      </c>
      <c r="T117" s="999">
        <v>0</v>
      </c>
      <c r="U117" s="999">
        <v>0</v>
      </c>
      <c r="V117" s="999">
        <v>0</v>
      </c>
    </row>
    <row r="118" spans="1:22" x14ac:dyDescent="0.25">
      <c r="A118">
        <v>4101700200</v>
      </c>
      <c r="B118">
        <v>2</v>
      </c>
      <c r="C118">
        <v>2</v>
      </c>
      <c r="D118">
        <v>2</v>
      </c>
      <c r="E118" t="s">
        <v>2561</v>
      </c>
      <c r="F118">
        <v>79</v>
      </c>
      <c r="G118" t="s">
        <v>781</v>
      </c>
      <c r="H118">
        <v>1</v>
      </c>
      <c r="I118">
        <v>21401</v>
      </c>
      <c r="J118">
        <v>1</v>
      </c>
      <c r="K118">
        <v>20</v>
      </c>
      <c r="L118">
        <v>1</v>
      </c>
      <c r="M118">
        <v>1</v>
      </c>
      <c r="N118" t="s">
        <v>2562</v>
      </c>
      <c r="O118">
        <v>13</v>
      </c>
      <c r="P118" s="999">
        <v>8636</v>
      </c>
      <c r="Q118" s="999">
        <v>140424.01</v>
      </c>
      <c r="R118" s="999">
        <v>149060.01</v>
      </c>
      <c r="S118" s="999">
        <v>104584.72</v>
      </c>
      <c r="T118" s="999">
        <v>104584.72</v>
      </c>
      <c r="U118" s="999">
        <v>104584.72</v>
      </c>
      <c r="V118" s="999">
        <v>77935.92</v>
      </c>
    </row>
    <row r="119" spans="1:22" x14ac:dyDescent="0.25">
      <c r="A119">
        <v>4101700200</v>
      </c>
      <c r="B119">
        <v>2</v>
      </c>
      <c r="C119">
        <v>2</v>
      </c>
      <c r="D119">
        <v>2</v>
      </c>
      <c r="E119" t="s">
        <v>2561</v>
      </c>
      <c r="F119">
        <v>79</v>
      </c>
      <c r="G119" t="s">
        <v>781</v>
      </c>
      <c r="H119">
        <v>1</v>
      </c>
      <c r="I119">
        <v>21501</v>
      </c>
      <c r="J119">
        <v>1</v>
      </c>
      <c r="K119">
        <v>20</v>
      </c>
      <c r="L119">
        <v>1</v>
      </c>
      <c r="M119">
        <v>1</v>
      </c>
      <c r="N119" t="s">
        <v>2562</v>
      </c>
      <c r="O119">
        <v>13</v>
      </c>
      <c r="P119" s="999">
        <v>4225</v>
      </c>
      <c r="Q119" s="999">
        <v>0</v>
      </c>
      <c r="R119" s="999">
        <v>4225</v>
      </c>
      <c r="S119" s="999">
        <v>0</v>
      </c>
      <c r="T119" s="999">
        <v>0</v>
      </c>
      <c r="U119" s="999">
        <v>0</v>
      </c>
      <c r="V119" s="999">
        <v>0</v>
      </c>
    </row>
    <row r="120" spans="1:22" x14ac:dyDescent="0.25">
      <c r="A120">
        <v>4101700200</v>
      </c>
      <c r="B120">
        <v>2</v>
      </c>
      <c r="C120">
        <v>2</v>
      </c>
      <c r="D120">
        <v>2</v>
      </c>
      <c r="E120" t="s">
        <v>2561</v>
      </c>
      <c r="F120">
        <v>79</v>
      </c>
      <c r="G120" t="s">
        <v>781</v>
      </c>
      <c r="H120">
        <v>1</v>
      </c>
      <c r="I120">
        <v>21502</v>
      </c>
      <c r="J120">
        <v>1</v>
      </c>
      <c r="K120">
        <v>20</v>
      </c>
      <c r="L120">
        <v>1</v>
      </c>
      <c r="M120">
        <v>1</v>
      </c>
      <c r="N120" t="s">
        <v>2562</v>
      </c>
      <c r="O120">
        <v>13</v>
      </c>
      <c r="P120" s="999">
        <v>48897</v>
      </c>
      <c r="Q120" s="999">
        <v>-15000</v>
      </c>
      <c r="R120" s="999">
        <v>33897</v>
      </c>
      <c r="S120" s="999">
        <v>24723.94</v>
      </c>
      <c r="T120" s="999">
        <v>24723.94</v>
      </c>
      <c r="U120" s="999">
        <v>24723.94</v>
      </c>
      <c r="V120" s="999">
        <v>24723.94</v>
      </c>
    </row>
    <row r="121" spans="1:22" x14ac:dyDescent="0.25">
      <c r="A121">
        <v>4101700200</v>
      </c>
      <c r="B121">
        <v>2</v>
      </c>
      <c r="C121">
        <v>2</v>
      </c>
      <c r="D121">
        <v>2</v>
      </c>
      <c r="E121" t="s">
        <v>2561</v>
      </c>
      <c r="F121">
        <v>79</v>
      </c>
      <c r="G121" t="s">
        <v>781</v>
      </c>
      <c r="H121">
        <v>1</v>
      </c>
      <c r="I121">
        <v>21601</v>
      </c>
      <c r="J121">
        <v>1</v>
      </c>
      <c r="K121">
        <v>20</v>
      </c>
      <c r="L121">
        <v>1</v>
      </c>
      <c r="M121">
        <v>1</v>
      </c>
      <c r="N121" t="s">
        <v>2562</v>
      </c>
      <c r="O121">
        <v>13</v>
      </c>
      <c r="P121" s="999">
        <v>15432</v>
      </c>
      <c r="Q121" s="999">
        <v>0</v>
      </c>
      <c r="R121" s="999">
        <v>15432</v>
      </c>
      <c r="S121" s="999">
        <v>14886.89</v>
      </c>
      <c r="T121" s="999">
        <v>14886.89</v>
      </c>
      <c r="U121" s="999">
        <v>14886.89</v>
      </c>
      <c r="V121" s="999">
        <v>14886.89</v>
      </c>
    </row>
    <row r="122" spans="1:22" x14ac:dyDescent="0.25">
      <c r="A122">
        <v>4101700200</v>
      </c>
      <c r="B122">
        <v>2</v>
      </c>
      <c r="C122">
        <v>2</v>
      </c>
      <c r="D122">
        <v>2</v>
      </c>
      <c r="E122" t="s">
        <v>2561</v>
      </c>
      <c r="F122">
        <v>79</v>
      </c>
      <c r="G122" t="s">
        <v>781</v>
      </c>
      <c r="H122">
        <v>1</v>
      </c>
      <c r="I122">
        <v>21801</v>
      </c>
      <c r="J122">
        <v>1</v>
      </c>
      <c r="K122">
        <v>20</v>
      </c>
      <c r="L122">
        <v>1</v>
      </c>
      <c r="M122">
        <v>1</v>
      </c>
      <c r="N122" t="s">
        <v>2562</v>
      </c>
      <c r="O122">
        <v>13</v>
      </c>
      <c r="P122" s="999">
        <v>15000</v>
      </c>
      <c r="Q122" s="999">
        <v>-1961</v>
      </c>
      <c r="R122" s="999">
        <v>13039</v>
      </c>
      <c r="S122" s="999">
        <v>13039</v>
      </c>
      <c r="T122" s="999">
        <v>13039</v>
      </c>
      <c r="U122" s="999">
        <v>13039</v>
      </c>
      <c r="V122" s="999">
        <v>13039</v>
      </c>
    </row>
    <row r="123" spans="1:22" x14ac:dyDescent="0.25">
      <c r="A123">
        <v>4101700200</v>
      </c>
      <c r="B123">
        <v>2</v>
      </c>
      <c r="C123">
        <v>2</v>
      </c>
      <c r="D123">
        <v>2</v>
      </c>
      <c r="E123" t="s">
        <v>2561</v>
      </c>
      <c r="F123">
        <v>79</v>
      </c>
      <c r="G123" t="s">
        <v>781</v>
      </c>
      <c r="H123">
        <v>1</v>
      </c>
      <c r="I123">
        <v>22101</v>
      </c>
      <c r="J123">
        <v>1</v>
      </c>
      <c r="K123">
        <v>20</v>
      </c>
      <c r="L123">
        <v>1</v>
      </c>
      <c r="M123">
        <v>1</v>
      </c>
      <c r="N123" t="s">
        <v>2562</v>
      </c>
      <c r="O123">
        <v>13</v>
      </c>
      <c r="P123" s="999">
        <v>2516</v>
      </c>
      <c r="Q123" s="999">
        <v>0</v>
      </c>
      <c r="R123" s="999">
        <v>2516</v>
      </c>
      <c r="S123" s="999">
        <v>0</v>
      </c>
      <c r="T123" s="999">
        <v>0</v>
      </c>
      <c r="U123" s="999">
        <v>0</v>
      </c>
      <c r="V123" s="999">
        <v>0</v>
      </c>
    </row>
    <row r="124" spans="1:22" x14ac:dyDescent="0.25">
      <c r="A124">
        <v>4101700200</v>
      </c>
      <c r="B124">
        <v>2</v>
      </c>
      <c r="C124">
        <v>2</v>
      </c>
      <c r="D124">
        <v>2</v>
      </c>
      <c r="E124" t="s">
        <v>2561</v>
      </c>
      <c r="F124">
        <v>79</v>
      </c>
      <c r="G124" t="s">
        <v>781</v>
      </c>
      <c r="H124">
        <v>1</v>
      </c>
      <c r="I124">
        <v>22106</v>
      </c>
      <c r="J124">
        <v>1</v>
      </c>
      <c r="K124">
        <v>20</v>
      </c>
      <c r="L124">
        <v>1</v>
      </c>
      <c r="M124">
        <v>1</v>
      </c>
      <c r="N124" t="s">
        <v>2562</v>
      </c>
      <c r="O124">
        <v>13</v>
      </c>
      <c r="P124" s="999">
        <v>12262</v>
      </c>
      <c r="Q124" s="999">
        <v>-5000</v>
      </c>
      <c r="R124" s="999">
        <v>7262</v>
      </c>
      <c r="S124" s="999">
        <v>5240</v>
      </c>
      <c r="T124" s="999">
        <v>5240</v>
      </c>
      <c r="U124" s="999">
        <v>5240</v>
      </c>
      <c r="V124" s="999">
        <v>5240</v>
      </c>
    </row>
    <row r="125" spans="1:22" x14ac:dyDescent="0.25">
      <c r="A125">
        <v>4101700200</v>
      </c>
      <c r="B125">
        <v>2</v>
      </c>
      <c r="C125">
        <v>2</v>
      </c>
      <c r="D125">
        <v>2</v>
      </c>
      <c r="E125" t="s">
        <v>2561</v>
      </c>
      <c r="F125">
        <v>79</v>
      </c>
      <c r="G125" t="s">
        <v>781</v>
      </c>
      <c r="H125">
        <v>1</v>
      </c>
      <c r="I125">
        <v>22301</v>
      </c>
      <c r="J125">
        <v>1</v>
      </c>
      <c r="K125">
        <v>20</v>
      </c>
      <c r="L125">
        <v>1</v>
      </c>
      <c r="M125">
        <v>1</v>
      </c>
      <c r="N125" t="s">
        <v>2562</v>
      </c>
      <c r="O125">
        <v>13</v>
      </c>
      <c r="P125" s="999">
        <v>716</v>
      </c>
      <c r="Q125" s="999">
        <v>0</v>
      </c>
      <c r="R125" s="999">
        <v>716</v>
      </c>
      <c r="S125" s="999">
        <v>0</v>
      </c>
      <c r="T125" s="999">
        <v>0</v>
      </c>
      <c r="U125" s="999">
        <v>0</v>
      </c>
      <c r="V125" s="999">
        <v>0</v>
      </c>
    </row>
    <row r="126" spans="1:22" x14ac:dyDescent="0.25">
      <c r="A126">
        <v>4101700200</v>
      </c>
      <c r="B126">
        <v>2</v>
      </c>
      <c r="C126">
        <v>2</v>
      </c>
      <c r="D126">
        <v>2</v>
      </c>
      <c r="E126" t="s">
        <v>2561</v>
      </c>
      <c r="F126">
        <v>79</v>
      </c>
      <c r="G126" t="s">
        <v>781</v>
      </c>
      <c r="H126">
        <v>1</v>
      </c>
      <c r="I126">
        <v>24601</v>
      </c>
      <c r="J126">
        <v>1</v>
      </c>
      <c r="K126">
        <v>20</v>
      </c>
      <c r="L126">
        <v>1</v>
      </c>
      <c r="M126">
        <v>1</v>
      </c>
      <c r="N126" t="s">
        <v>2562</v>
      </c>
      <c r="O126">
        <v>13</v>
      </c>
      <c r="P126" s="999">
        <v>7715</v>
      </c>
      <c r="Q126" s="999">
        <v>-7000</v>
      </c>
      <c r="R126" s="999">
        <v>715</v>
      </c>
      <c r="S126" s="999">
        <v>0</v>
      </c>
      <c r="T126" s="999">
        <v>0</v>
      </c>
      <c r="U126" s="999">
        <v>0</v>
      </c>
      <c r="V126" s="999">
        <v>0</v>
      </c>
    </row>
    <row r="127" spans="1:22" x14ac:dyDescent="0.25">
      <c r="A127">
        <v>4101700200</v>
      </c>
      <c r="B127">
        <v>2</v>
      </c>
      <c r="C127">
        <v>2</v>
      </c>
      <c r="D127">
        <v>2</v>
      </c>
      <c r="E127" t="s">
        <v>2561</v>
      </c>
      <c r="F127">
        <v>79</v>
      </c>
      <c r="G127" t="s">
        <v>781</v>
      </c>
      <c r="H127">
        <v>1</v>
      </c>
      <c r="I127">
        <v>24801</v>
      </c>
      <c r="J127">
        <v>1</v>
      </c>
      <c r="K127">
        <v>20</v>
      </c>
      <c r="L127">
        <v>1</v>
      </c>
      <c r="M127">
        <v>1</v>
      </c>
      <c r="N127" t="s">
        <v>2562</v>
      </c>
      <c r="O127">
        <v>13</v>
      </c>
      <c r="P127" s="999">
        <v>3052</v>
      </c>
      <c r="Q127" s="999">
        <v>0</v>
      </c>
      <c r="R127" s="999">
        <v>3052</v>
      </c>
      <c r="S127" s="999">
        <v>0</v>
      </c>
      <c r="T127" s="999">
        <v>0</v>
      </c>
      <c r="U127" s="999">
        <v>0</v>
      </c>
      <c r="V127" s="999">
        <v>0</v>
      </c>
    </row>
    <row r="128" spans="1:22" x14ac:dyDescent="0.25">
      <c r="A128">
        <v>4101700200</v>
      </c>
      <c r="B128">
        <v>2</v>
      </c>
      <c r="C128">
        <v>2</v>
      </c>
      <c r="D128">
        <v>2</v>
      </c>
      <c r="E128" t="s">
        <v>2561</v>
      </c>
      <c r="F128">
        <v>79</v>
      </c>
      <c r="G128" t="s">
        <v>781</v>
      </c>
      <c r="H128">
        <v>1</v>
      </c>
      <c r="I128">
        <v>26101</v>
      </c>
      <c r="J128">
        <v>1</v>
      </c>
      <c r="K128">
        <v>20</v>
      </c>
      <c r="L128">
        <v>1</v>
      </c>
      <c r="M128">
        <v>1</v>
      </c>
      <c r="N128" t="s">
        <v>2562</v>
      </c>
      <c r="O128">
        <v>13</v>
      </c>
      <c r="P128" s="999">
        <v>856480</v>
      </c>
      <c r="Q128" s="999">
        <v>0</v>
      </c>
      <c r="R128" s="999">
        <v>856480</v>
      </c>
      <c r="S128" s="999">
        <v>659796.66</v>
      </c>
      <c r="T128" s="999">
        <v>659796.66</v>
      </c>
      <c r="U128" s="999">
        <v>659796.66</v>
      </c>
      <c r="V128" s="999">
        <v>615904.5</v>
      </c>
    </row>
    <row r="129" spans="1:22" x14ac:dyDescent="0.25">
      <c r="A129">
        <v>4101700200</v>
      </c>
      <c r="B129">
        <v>2</v>
      </c>
      <c r="C129">
        <v>2</v>
      </c>
      <c r="D129">
        <v>2</v>
      </c>
      <c r="E129" t="s">
        <v>2561</v>
      </c>
      <c r="F129">
        <v>79</v>
      </c>
      <c r="G129" t="s">
        <v>781</v>
      </c>
      <c r="H129">
        <v>1</v>
      </c>
      <c r="I129">
        <v>26102</v>
      </c>
      <c r="J129">
        <v>1</v>
      </c>
      <c r="K129">
        <v>20</v>
      </c>
      <c r="L129">
        <v>1</v>
      </c>
      <c r="M129">
        <v>1</v>
      </c>
      <c r="N129" t="s">
        <v>2562</v>
      </c>
      <c r="O129">
        <v>13</v>
      </c>
      <c r="P129" s="999">
        <v>27477</v>
      </c>
      <c r="Q129" s="999">
        <v>0</v>
      </c>
      <c r="R129" s="999">
        <v>27477</v>
      </c>
      <c r="S129" s="999">
        <v>14265.92</v>
      </c>
      <c r="T129" s="999">
        <v>14265.92</v>
      </c>
      <c r="U129" s="999">
        <v>14265.92</v>
      </c>
      <c r="V129" s="999">
        <v>14265.92</v>
      </c>
    </row>
    <row r="130" spans="1:22" x14ac:dyDescent="0.25">
      <c r="A130">
        <v>4101700200</v>
      </c>
      <c r="B130">
        <v>2</v>
      </c>
      <c r="C130">
        <v>2</v>
      </c>
      <c r="D130">
        <v>2</v>
      </c>
      <c r="E130" t="s">
        <v>2561</v>
      </c>
      <c r="F130">
        <v>79</v>
      </c>
      <c r="G130" t="s">
        <v>781</v>
      </c>
      <c r="H130">
        <v>1</v>
      </c>
      <c r="I130">
        <v>27101</v>
      </c>
      <c r="J130">
        <v>1</v>
      </c>
      <c r="K130">
        <v>20</v>
      </c>
      <c r="L130">
        <v>1</v>
      </c>
      <c r="M130">
        <v>1</v>
      </c>
      <c r="N130" t="s">
        <v>2562</v>
      </c>
      <c r="O130">
        <v>13</v>
      </c>
      <c r="P130" s="999">
        <v>3230</v>
      </c>
      <c r="Q130" s="999">
        <v>0</v>
      </c>
      <c r="R130" s="999">
        <v>3230</v>
      </c>
      <c r="S130" s="999">
        <v>0</v>
      </c>
      <c r="T130" s="999">
        <v>0</v>
      </c>
      <c r="U130" s="999">
        <v>0</v>
      </c>
      <c r="V130" s="999">
        <v>0</v>
      </c>
    </row>
    <row r="131" spans="1:22" x14ac:dyDescent="0.25">
      <c r="A131">
        <v>4101700200</v>
      </c>
      <c r="B131">
        <v>2</v>
      </c>
      <c r="C131">
        <v>2</v>
      </c>
      <c r="D131">
        <v>2</v>
      </c>
      <c r="E131" t="s">
        <v>2561</v>
      </c>
      <c r="F131">
        <v>79</v>
      </c>
      <c r="G131" t="s">
        <v>781</v>
      </c>
      <c r="H131">
        <v>1</v>
      </c>
      <c r="I131">
        <v>27201</v>
      </c>
      <c r="J131">
        <v>1</v>
      </c>
      <c r="K131">
        <v>20</v>
      </c>
      <c r="L131">
        <v>1</v>
      </c>
      <c r="M131">
        <v>1</v>
      </c>
      <c r="N131" t="s">
        <v>2562</v>
      </c>
      <c r="O131">
        <v>13</v>
      </c>
      <c r="P131" s="999">
        <v>8000</v>
      </c>
      <c r="Q131" s="999">
        <v>0</v>
      </c>
      <c r="R131" s="999">
        <v>8000</v>
      </c>
      <c r="S131" s="999">
        <v>0</v>
      </c>
      <c r="T131" s="999">
        <v>0</v>
      </c>
      <c r="U131" s="999">
        <v>0</v>
      </c>
      <c r="V131" s="999">
        <v>0</v>
      </c>
    </row>
    <row r="132" spans="1:22" x14ac:dyDescent="0.25">
      <c r="A132">
        <v>4101700200</v>
      </c>
      <c r="B132">
        <v>2</v>
      </c>
      <c r="C132">
        <v>2</v>
      </c>
      <c r="D132">
        <v>2</v>
      </c>
      <c r="E132" t="s">
        <v>2561</v>
      </c>
      <c r="F132">
        <v>79</v>
      </c>
      <c r="G132" t="s">
        <v>781</v>
      </c>
      <c r="H132">
        <v>1</v>
      </c>
      <c r="I132">
        <v>29101</v>
      </c>
      <c r="J132">
        <v>1</v>
      </c>
      <c r="K132">
        <v>20</v>
      </c>
      <c r="L132">
        <v>1</v>
      </c>
      <c r="M132">
        <v>1</v>
      </c>
      <c r="N132" t="s">
        <v>2562</v>
      </c>
      <c r="O132">
        <v>13</v>
      </c>
      <c r="P132" s="999">
        <v>2346</v>
      </c>
      <c r="Q132" s="999">
        <v>5000</v>
      </c>
      <c r="R132" s="999">
        <v>7346</v>
      </c>
      <c r="S132" s="999">
        <v>6288.36</v>
      </c>
      <c r="T132" s="999">
        <v>6288.36</v>
      </c>
      <c r="U132" s="999">
        <v>6288.36</v>
      </c>
      <c r="V132" s="999">
        <v>6288.36</v>
      </c>
    </row>
    <row r="133" spans="1:22" x14ac:dyDescent="0.25">
      <c r="A133">
        <v>4101700200</v>
      </c>
      <c r="B133">
        <v>2</v>
      </c>
      <c r="C133">
        <v>2</v>
      </c>
      <c r="D133">
        <v>2</v>
      </c>
      <c r="E133" t="s">
        <v>2561</v>
      </c>
      <c r="F133">
        <v>79</v>
      </c>
      <c r="G133" t="s">
        <v>781</v>
      </c>
      <c r="H133">
        <v>1</v>
      </c>
      <c r="I133">
        <v>29401</v>
      </c>
      <c r="J133">
        <v>1</v>
      </c>
      <c r="K133">
        <v>20</v>
      </c>
      <c r="L133">
        <v>1</v>
      </c>
      <c r="M133">
        <v>1</v>
      </c>
      <c r="N133" t="s">
        <v>2562</v>
      </c>
      <c r="O133">
        <v>13</v>
      </c>
      <c r="P133" s="999">
        <v>5410</v>
      </c>
      <c r="Q133" s="999">
        <v>17000</v>
      </c>
      <c r="R133" s="999">
        <v>22410</v>
      </c>
      <c r="S133" s="999">
        <v>21555.49</v>
      </c>
      <c r="T133" s="999">
        <v>21555.49</v>
      </c>
      <c r="U133" s="999">
        <v>21555.49</v>
      </c>
      <c r="V133" s="999">
        <v>21555.49</v>
      </c>
    </row>
    <row r="134" spans="1:22" x14ac:dyDescent="0.25">
      <c r="A134">
        <v>4101700200</v>
      </c>
      <c r="B134">
        <v>2</v>
      </c>
      <c r="C134">
        <v>2</v>
      </c>
      <c r="D134">
        <v>2</v>
      </c>
      <c r="E134" t="s">
        <v>2561</v>
      </c>
      <c r="F134">
        <v>79</v>
      </c>
      <c r="G134" t="s">
        <v>781</v>
      </c>
      <c r="H134">
        <v>1</v>
      </c>
      <c r="I134">
        <v>29601</v>
      </c>
      <c r="J134">
        <v>1</v>
      </c>
      <c r="K134">
        <v>20</v>
      </c>
      <c r="L134">
        <v>1</v>
      </c>
      <c r="M134">
        <v>1</v>
      </c>
      <c r="N134" t="s">
        <v>2562</v>
      </c>
      <c r="O134">
        <v>13</v>
      </c>
      <c r="P134" s="999">
        <v>190390</v>
      </c>
      <c r="Q134" s="999">
        <v>-42400</v>
      </c>
      <c r="R134" s="999">
        <v>147990</v>
      </c>
      <c r="S134" s="999">
        <v>143516.41</v>
      </c>
      <c r="T134" s="999">
        <v>143516.41</v>
      </c>
      <c r="U134" s="999">
        <v>143516.41</v>
      </c>
      <c r="V134" s="999">
        <v>143516.41</v>
      </c>
    </row>
    <row r="135" spans="1:22" x14ac:dyDescent="0.25">
      <c r="A135">
        <v>4101700200</v>
      </c>
      <c r="B135">
        <v>2</v>
      </c>
      <c r="C135">
        <v>2</v>
      </c>
      <c r="D135">
        <v>2</v>
      </c>
      <c r="E135" t="s">
        <v>2561</v>
      </c>
      <c r="F135">
        <v>79</v>
      </c>
      <c r="G135" t="s">
        <v>781</v>
      </c>
      <c r="H135">
        <v>1</v>
      </c>
      <c r="I135">
        <v>29801</v>
      </c>
      <c r="J135">
        <v>1</v>
      </c>
      <c r="K135">
        <v>20</v>
      </c>
      <c r="L135">
        <v>1</v>
      </c>
      <c r="M135">
        <v>1</v>
      </c>
      <c r="N135" t="s">
        <v>2562</v>
      </c>
      <c r="O135">
        <v>13</v>
      </c>
      <c r="P135" s="999">
        <v>0</v>
      </c>
      <c r="Q135" s="999">
        <v>7400</v>
      </c>
      <c r="R135" s="999">
        <v>7400</v>
      </c>
      <c r="S135" s="999">
        <v>7389.2</v>
      </c>
      <c r="T135" s="999">
        <v>7389.2</v>
      </c>
      <c r="U135" s="999">
        <v>7389.2</v>
      </c>
      <c r="V135" s="999">
        <v>7389.2</v>
      </c>
    </row>
    <row r="136" spans="1:22" x14ac:dyDescent="0.25">
      <c r="A136">
        <v>4101700200</v>
      </c>
      <c r="B136">
        <v>2</v>
      </c>
      <c r="C136">
        <v>2</v>
      </c>
      <c r="D136">
        <v>2</v>
      </c>
      <c r="E136" t="s">
        <v>2561</v>
      </c>
      <c r="F136">
        <v>79</v>
      </c>
      <c r="G136" t="s">
        <v>781</v>
      </c>
      <c r="H136">
        <v>1</v>
      </c>
      <c r="I136">
        <v>29901</v>
      </c>
      <c r="J136">
        <v>1</v>
      </c>
      <c r="K136">
        <v>20</v>
      </c>
      <c r="L136">
        <v>1</v>
      </c>
      <c r="M136">
        <v>1</v>
      </c>
      <c r="N136" t="s">
        <v>2562</v>
      </c>
      <c r="O136">
        <v>13</v>
      </c>
      <c r="P136" s="999">
        <v>2952</v>
      </c>
      <c r="Q136" s="999">
        <v>0</v>
      </c>
      <c r="R136" s="999">
        <v>2952</v>
      </c>
      <c r="S136" s="999">
        <v>0</v>
      </c>
      <c r="T136" s="999">
        <v>0</v>
      </c>
      <c r="U136" s="999">
        <v>0</v>
      </c>
      <c r="V136" s="999">
        <v>0</v>
      </c>
    </row>
    <row r="137" spans="1:22" x14ac:dyDescent="0.25">
      <c r="A137">
        <v>4101700200</v>
      </c>
      <c r="B137">
        <v>2</v>
      </c>
      <c r="C137">
        <v>2</v>
      </c>
      <c r="D137">
        <v>2</v>
      </c>
      <c r="E137" t="s">
        <v>2561</v>
      </c>
      <c r="F137">
        <v>79</v>
      </c>
      <c r="G137" t="s">
        <v>781</v>
      </c>
      <c r="H137">
        <v>1</v>
      </c>
      <c r="I137">
        <v>31101</v>
      </c>
      <c r="J137">
        <v>1</v>
      </c>
      <c r="K137">
        <v>20</v>
      </c>
      <c r="L137">
        <v>1</v>
      </c>
      <c r="M137">
        <v>1</v>
      </c>
      <c r="N137" t="s">
        <v>2562</v>
      </c>
      <c r="O137">
        <v>13</v>
      </c>
      <c r="P137" s="999">
        <v>84114</v>
      </c>
      <c r="Q137" s="999">
        <v>0</v>
      </c>
      <c r="R137" s="999">
        <v>84114</v>
      </c>
      <c r="S137" s="999">
        <v>65964.56</v>
      </c>
      <c r="T137" s="999">
        <v>65964.56</v>
      </c>
      <c r="U137" s="999">
        <v>65964.56</v>
      </c>
      <c r="V137" s="999">
        <v>65964.56</v>
      </c>
    </row>
    <row r="138" spans="1:22" x14ac:dyDescent="0.25">
      <c r="A138">
        <v>4101700200</v>
      </c>
      <c r="B138">
        <v>2</v>
      </c>
      <c r="C138">
        <v>2</v>
      </c>
      <c r="D138">
        <v>2</v>
      </c>
      <c r="E138" t="s">
        <v>2561</v>
      </c>
      <c r="F138">
        <v>79</v>
      </c>
      <c r="G138" t="s">
        <v>781</v>
      </c>
      <c r="H138">
        <v>1</v>
      </c>
      <c r="I138">
        <v>31301</v>
      </c>
      <c r="J138">
        <v>1</v>
      </c>
      <c r="K138">
        <v>20</v>
      </c>
      <c r="L138">
        <v>1</v>
      </c>
      <c r="M138">
        <v>1</v>
      </c>
      <c r="N138" t="s">
        <v>2562</v>
      </c>
      <c r="O138">
        <v>13</v>
      </c>
      <c r="P138" s="999">
        <v>14500</v>
      </c>
      <c r="Q138" s="999">
        <v>0</v>
      </c>
      <c r="R138" s="999">
        <v>14500</v>
      </c>
      <c r="S138" s="999">
        <v>10510</v>
      </c>
      <c r="T138" s="999">
        <v>10510</v>
      </c>
      <c r="U138" s="999">
        <v>10510</v>
      </c>
      <c r="V138" s="999">
        <v>10510</v>
      </c>
    </row>
    <row r="139" spans="1:22" x14ac:dyDescent="0.25">
      <c r="A139">
        <v>4101700200</v>
      </c>
      <c r="B139">
        <v>2</v>
      </c>
      <c r="C139">
        <v>2</v>
      </c>
      <c r="D139">
        <v>2</v>
      </c>
      <c r="E139" t="s">
        <v>2561</v>
      </c>
      <c r="F139">
        <v>79</v>
      </c>
      <c r="G139" t="s">
        <v>781</v>
      </c>
      <c r="H139">
        <v>1</v>
      </c>
      <c r="I139">
        <v>31401</v>
      </c>
      <c r="J139">
        <v>1</v>
      </c>
      <c r="K139">
        <v>20</v>
      </c>
      <c r="L139">
        <v>1</v>
      </c>
      <c r="M139">
        <v>1</v>
      </c>
      <c r="N139" t="s">
        <v>2562</v>
      </c>
      <c r="O139">
        <v>13</v>
      </c>
      <c r="P139" s="999">
        <v>8700</v>
      </c>
      <c r="Q139" s="999">
        <v>0</v>
      </c>
      <c r="R139" s="999">
        <v>8700</v>
      </c>
      <c r="S139" s="999">
        <v>7971.81</v>
      </c>
      <c r="T139" s="999">
        <v>7971.81</v>
      </c>
      <c r="U139" s="999">
        <v>7971.81</v>
      </c>
      <c r="V139" s="999">
        <v>7971.81</v>
      </c>
    </row>
    <row r="140" spans="1:22" x14ac:dyDescent="0.25">
      <c r="A140">
        <v>4101700200</v>
      </c>
      <c r="B140">
        <v>2</v>
      </c>
      <c r="C140">
        <v>2</v>
      </c>
      <c r="D140">
        <v>2</v>
      </c>
      <c r="E140" t="s">
        <v>2561</v>
      </c>
      <c r="F140">
        <v>79</v>
      </c>
      <c r="G140" t="s">
        <v>781</v>
      </c>
      <c r="H140">
        <v>1</v>
      </c>
      <c r="I140">
        <v>31701</v>
      </c>
      <c r="J140">
        <v>1</v>
      </c>
      <c r="K140">
        <v>20</v>
      </c>
      <c r="L140">
        <v>1</v>
      </c>
      <c r="M140">
        <v>1</v>
      </c>
      <c r="N140" t="s">
        <v>2562</v>
      </c>
      <c r="O140">
        <v>13</v>
      </c>
      <c r="P140" s="999">
        <v>56000</v>
      </c>
      <c r="Q140" s="999">
        <v>0</v>
      </c>
      <c r="R140" s="999">
        <v>56000</v>
      </c>
      <c r="S140" s="999">
        <v>47849.96</v>
      </c>
      <c r="T140" s="999">
        <v>47849.96</v>
      </c>
      <c r="U140" s="999">
        <v>47849.96</v>
      </c>
      <c r="V140" s="999">
        <v>47849.96</v>
      </c>
    </row>
    <row r="141" spans="1:22" x14ac:dyDescent="0.25">
      <c r="A141">
        <v>4101700200</v>
      </c>
      <c r="B141">
        <v>2</v>
      </c>
      <c r="C141">
        <v>2</v>
      </c>
      <c r="D141">
        <v>2</v>
      </c>
      <c r="E141" t="s">
        <v>2561</v>
      </c>
      <c r="F141">
        <v>79</v>
      </c>
      <c r="G141" t="s">
        <v>781</v>
      </c>
      <c r="H141">
        <v>1</v>
      </c>
      <c r="I141">
        <v>32301</v>
      </c>
      <c r="J141">
        <v>1</v>
      </c>
      <c r="K141">
        <v>20</v>
      </c>
      <c r="L141">
        <v>1</v>
      </c>
      <c r="M141">
        <v>1</v>
      </c>
      <c r="N141" t="s">
        <v>2562</v>
      </c>
      <c r="O141">
        <v>13</v>
      </c>
      <c r="P141" s="999">
        <v>22828.799999999999</v>
      </c>
      <c r="Q141" s="999">
        <v>0</v>
      </c>
      <c r="R141" s="999">
        <v>22828.799999999999</v>
      </c>
      <c r="S141" s="999">
        <v>22828.799999999999</v>
      </c>
      <c r="T141" s="999">
        <v>22828.799999999999</v>
      </c>
      <c r="U141" s="999">
        <v>22828.799999999999</v>
      </c>
      <c r="V141" s="999">
        <v>22828.799999999999</v>
      </c>
    </row>
    <row r="142" spans="1:22" x14ac:dyDescent="0.25">
      <c r="A142">
        <v>4101700200</v>
      </c>
      <c r="B142">
        <v>2</v>
      </c>
      <c r="C142">
        <v>2</v>
      </c>
      <c r="D142">
        <v>2</v>
      </c>
      <c r="E142" t="s">
        <v>2561</v>
      </c>
      <c r="F142">
        <v>79</v>
      </c>
      <c r="G142" t="s">
        <v>781</v>
      </c>
      <c r="H142">
        <v>1</v>
      </c>
      <c r="I142">
        <v>33101</v>
      </c>
      <c r="J142">
        <v>1</v>
      </c>
      <c r="K142">
        <v>20</v>
      </c>
      <c r="L142">
        <v>1</v>
      </c>
      <c r="M142">
        <v>1</v>
      </c>
      <c r="N142" t="s">
        <v>2562</v>
      </c>
      <c r="O142">
        <v>13</v>
      </c>
      <c r="P142" s="999">
        <v>274456</v>
      </c>
      <c r="Q142" s="999">
        <v>321974</v>
      </c>
      <c r="R142" s="999">
        <v>596430</v>
      </c>
      <c r="S142" s="999">
        <v>572554.39</v>
      </c>
      <c r="T142" s="999">
        <v>572554.39</v>
      </c>
      <c r="U142" s="999">
        <v>572554.39</v>
      </c>
      <c r="V142" s="999">
        <v>572554.39</v>
      </c>
    </row>
    <row r="143" spans="1:22" x14ac:dyDescent="0.25">
      <c r="A143">
        <v>4101700200</v>
      </c>
      <c r="B143">
        <v>2</v>
      </c>
      <c r="C143">
        <v>2</v>
      </c>
      <c r="D143">
        <v>2</v>
      </c>
      <c r="E143" t="s">
        <v>2561</v>
      </c>
      <c r="F143">
        <v>79</v>
      </c>
      <c r="G143" t="s">
        <v>781</v>
      </c>
      <c r="H143">
        <v>1</v>
      </c>
      <c r="I143">
        <v>33201</v>
      </c>
      <c r="J143">
        <v>1</v>
      </c>
      <c r="K143">
        <v>20</v>
      </c>
      <c r="L143">
        <v>1</v>
      </c>
      <c r="M143">
        <v>1</v>
      </c>
      <c r="N143" t="s">
        <v>2562</v>
      </c>
      <c r="O143">
        <v>13</v>
      </c>
      <c r="P143" s="999">
        <v>286456</v>
      </c>
      <c r="Q143" s="999">
        <v>-195204</v>
      </c>
      <c r="R143" s="999">
        <v>91252</v>
      </c>
      <c r="S143" s="999">
        <v>91252</v>
      </c>
      <c r="T143" s="999">
        <v>91252</v>
      </c>
      <c r="U143" s="999">
        <v>91252</v>
      </c>
      <c r="V143" s="999">
        <v>91252</v>
      </c>
    </row>
    <row r="144" spans="1:22" x14ac:dyDescent="0.25">
      <c r="A144">
        <v>4101700200</v>
      </c>
      <c r="B144">
        <v>2</v>
      </c>
      <c r="C144">
        <v>2</v>
      </c>
      <c r="D144">
        <v>2</v>
      </c>
      <c r="E144" t="s">
        <v>2561</v>
      </c>
      <c r="F144">
        <v>79</v>
      </c>
      <c r="G144" t="s">
        <v>781</v>
      </c>
      <c r="H144">
        <v>1</v>
      </c>
      <c r="I144">
        <v>33301</v>
      </c>
      <c r="J144">
        <v>1</v>
      </c>
      <c r="K144">
        <v>20</v>
      </c>
      <c r="L144">
        <v>1</v>
      </c>
      <c r="M144">
        <v>1</v>
      </c>
      <c r="N144" t="s">
        <v>2562</v>
      </c>
      <c r="O144">
        <v>13</v>
      </c>
      <c r="P144" s="999">
        <v>23400</v>
      </c>
      <c r="Q144" s="999">
        <v>1183200</v>
      </c>
      <c r="R144" s="999">
        <v>1206600</v>
      </c>
      <c r="S144" s="999">
        <v>1206460</v>
      </c>
      <c r="T144" s="999">
        <v>1206460</v>
      </c>
      <c r="U144" s="999">
        <v>1206460</v>
      </c>
      <c r="V144" s="999">
        <v>23260</v>
      </c>
    </row>
    <row r="145" spans="1:22" x14ac:dyDescent="0.25">
      <c r="A145">
        <v>4101700200</v>
      </c>
      <c r="B145">
        <v>2</v>
      </c>
      <c r="C145">
        <v>2</v>
      </c>
      <c r="D145">
        <v>2</v>
      </c>
      <c r="E145" t="s">
        <v>2561</v>
      </c>
      <c r="F145">
        <v>79</v>
      </c>
      <c r="G145" t="s">
        <v>781</v>
      </c>
      <c r="H145">
        <v>1</v>
      </c>
      <c r="I145">
        <v>33401</v>
      </c>
      <c r="J145">
        <v>1</v>
      </c>
      <c r="K145">
        <v>20</v>
      </c>
      <c r="L145">
        <v>1</v>
      </c>
      <c r="M145">
        <v>1</v>
      </c>
      <c r="N145" t="s">
        <v>2562</v>
      </c>
      <c r="O145">
        <v>13</v>
      </c>
      <c r="P145" s="999">
        <v>65000</v>
      </c>
      <c r="Q145" s="999">
        <v>0</v>
      </c>
      <c r="R145" s="999">
        <v>65000</v>
      </c>
      <c r="S145" s="999">
        <v>20880</v>
      </c>
      <c r="T145" s="999">
        <v>20880</v>
      </c>
      <c r="U145" s="999">
        <v>20880</v>
      </c>
      <c r="V145" s="999">
        <v>20880</v>
      </c>
    </row>
    <row r="146" spans="1:22" x14ac:dyDescent="0.25">
      <c r="A146">
        <v>4101700200</v>
      </c>
      <c r="B146">
        <v>2</v>
      </c>
      <c r="C146">
        <v>2</v>
      </c>
      <c r="D146">
        <v>2</v>
      </c>
      <c r="E146" t="s">
        <v>2561</v>
      </c>
      <c r="F146">
        <v>79</v>
      </c>
      <c r="G146" t="s">
        <v>781</v>
      </c>
      <c r="H146">
        <v>1</v>
      </c>
      <c r="I146">
        <v>33603</v>
      </c>
      <c r="J146">
        <v>1</v>
      </c>
      <c r="K146">
        <v>20</v>
      </c>
      <c r="L146">
        <v>1</v>
      </c>
      <c r="M146">
        <v>1</v>
      </c>
      <c r="N146" t="s">
        <v>2562</v>
      </c>
      <c r="O146">
        <v>13</v>
      </c>
      <c r="P146" s="999">
        <v>5600</v>
      </c>
      <c r="Q146" s="999">
        <v>0</v>
      </c>
      <c r="R146" s="999">
        <v>5600</v>
      </c>
      <c r="S146" s="999">
        <v>0</v>
      </c>
      <c r="T146" s="999">
        <v>0</v>
      </c>
      <c r="U146" s="999">
        <v>0</v>
      </c>
      <c r="V146" s="999">
        <v>0</v>
      </c>
    </row>
    <row r="147" spans="1:22" x14ac:dyDescent="0.25">
      <c r="A147">
        <v>4101700200</v>
      </c>
      <c r="B147">
        <v>2</v>
      </c>
      <c r="C147">
        <v>2</v>
      </c>
      <c r="D147">
        <v>2</v>
      </c>
      <c r="E147" t="s">
        <v>2561</v>
      </c>
      <c r="F147">
        <v>79</v>
      </c>
      <c r="G147" t="s">
        <v>781</v>
      </c>
      <c r="H147">
        <v>1</v>
      </c>
      <c r="I147">
        <v>33605</v>
      </c>
      <c r="J147">
        <v>1</v>
      </c>
      <c r="K147">
        <v>20</v>
      </c>
      <c r="L147">
        <v>1</v>
      </c>
      <c r="M147">
        <v>1</v>
      </c>
      <c r="N147" t="s">
        <v>2562</v>
      </c>
      <c r="O147">
        <v>13</v>
      </c>
      <c r="P147" s="999">
        <v>85000</v>
      </c>
      <c r="Q147" s="999">
        <v>0</v>
      </c>
      <c r="R147" s="999">
        <v>85000</v>
      </c>
      <c r="S147" s="999">
        <v>8505</v>
      </c>
      <c r="T147" s="999">
        <v>8505</v>
      </c>
      <c r="U147" s="999">
        <v>8505</v>
      </c>
      <c r="V147" s="999">
        <v>8505</v>
      </c>
    </row>
    <row r="148" spans="1:22" x14ac:dyDescent="0.25">
      <c r="A148">
        <v>4101700200</v>
      </c>
      <c r="B148">
        <v>2</v>
      </c>
      <c r="C148">
        <v>2</v>
      </c>
      <c r="D148">
        <v>2</v>
      </c>
      <c r="E148" t="s">
        <v>2561</v>
      </c>
      <c r="F148">
        <v>79</v>
      </c>
      <c r="G148" t="s">
        <v>781</v>
      </c>
      <c r="H148">
        <v>1</v>
      </c>
      <c r="I148">
        <v>33608</v>
      </c>
      <c r="J148">
        <v>1</v>
      </c>
      <c r="K148">
        <v>20</v>
      </c>
      <c r="L148">
        <v>1</v>
      </c>
      <c r="M148">
        <v>1</v>
      </c>
      <c r="N148" t="s">
        <v>2562</v>
      </c>
      <c r="O148">
        <v>13</v>
      </c>
      <c r="P148" s="999">
        <v>6800</v>
      </c>
      <c r="Q148" s="999">
        <v>0</v>
      </c>
      <c r="R148" s="999">
        <v>6800</v>
      </c>
      <c r="S148" s="999">
        <v>1387.69</v>
      </c>
      <c r="T148" s="999">
        <v>1387.69</v>
      </c>
      <c r="U148" s="999">
        <v>1387.69</v>
      </c>
      <c r="V148" s="999">
        <v>1387.69</v>
      </c>
    </row>
    <row r="149" spans="1:22" x14ac:dyDescent="0.25">
      <c r="A149">
        <v>4101700200</v>
      </c>
      <c r="B149">
        <v>2</v>
      </c>
      <c r="C149">
        <v>2</v>
      </c>
      <c r="D149">
        <v>2</v>
      </c>
      <c r="E149" t="s">
        <v>2561</v>
      </c>
      <c r="F149">
        <v>79</v>
      </c>
      <c r="G149" t="s">
        <v>781</v>
      </c>
      <c r="H149">
        <v>1</v>
      </c>
      <c r="I149">
        <v>33801</v>
      </c>
      <c r="J149">
        <v>1</v>
      </c>
      <c r="K149">
        <v>20</v>
      </c>
      <c r="L149">
        <v>1</v>
      </c>
      <c r="M149">
        <v>1</v>
      </c>
      <c r="N149" t="s">
        <v>2562</v>
      </c>
      <c r="O149">
        <v>13</v>
      </c>
      <c r="P149" s="999">
        <v>97440</v>
      </c>
      <c r="Q149" s="999">
        <v>0</v>
      </c>
      <c r="R149" s="999">
        <v>97440</v>
      </c>
      <c r="S149" s="999">
        <v>97440</v>
      </c>
      <c r="T149" s="999">
        <v>97440</v>
      </c>
      <c r="U149" s="999">
        <v>97440</v>
      </c>
      <c r="V149" s="999">
        <v>97440</v>
      </c>
    </row>
    <row r="150" spans="1:22" x14ac:dyDescent="0.25">
      <c r="A150">
        <v>4101700200</v>
      </c>
      <c r="B150">
        <v>2</v>
      </c>
      <c r="C150">
        <v>2</v>
      </c>
      <c r="D150">
        <v>2</v>
      </c>
      <c r="E150" t="s">
        <v>2561</v>
      </c>
      <c r="F150">
        <v>79</v>
      </c>
      <c r="G150" t="s">
        <v>781</v>
      </c>
      <c r="H150">
        <v>1</v>
      </c>
      <c r="I150">
        <v>33901</v>
      </c>
      <c r="J150">
        <v>1</v>
      </c>
      <c r="K150">
        <v>20</v>
      </c>
      <c r="L150">
        <v>1</v>
      </c>
      <c r="M150">
        <v>1</v>
      </c>
      <c r="N150" t="s">
        <v>2562</v>
      </c>
      <c r="O150">
        <v>13</v>
      </c>
      <c r="P150" s="999">
        <v>8355</v>
      </c>
      <c r="Q150" s="999">
        <v>0</v>
      </c>
      <c r="R150" s="999">
        <v>8355</v>
      </c>
      <c r="S150" s="999">
        <v>0</v>
      </c>
      <c r="T150" s="999">
        <v>0</v>
      </c>
      <c r="U150" s="999">
        <v>0</v>
      </c>
      <c r="V150" s="999">
        <v>0</v>
      </c>
    </row>
    <row r="151" spans="1:22" x14ac:dyDescent="0.25">
      <c r="A151">
        <v>4101700200</v>
      </c>
      <c r="B151">
        <v>2</v>
      </c>
      <c r="C151">
        <v>2</v>
      </c>
      <c r="D151">
        <v>2</v>
      </c>
      <c r="E151" t="s">
        <v>2561</v>
      </c>
      <c r="F151">
        <v>79</v>
      </c>
      <c r="G151" t="s">
        <v>781</v>
      </c>
      <c r="H151">
        <v>1</v>
      </c>
      <c r="I151">
        <v>34501</v>
      </c>
      <c r="J151">
        <v>1</v>
      </c>
      <c r="K151">
        <v>20</v>
      </c>
      <c r="L151">
        <v>1</v>
      </c>
      <c r="M151">
        <v>1</v>
      </c>
      <c r="N151" t="s">
        <v>2562</v>
      </c>
      <c r="O151">
        <v>13</v>
      </c>
      <c r="P151" s="999">
        <v>32000</v>
      </c>
      <c r="Q151" s="999">
        <v>0</v>
      </c>
      <c r="R151" s="999">
        <v>32000</v>
      </c>
      <c r="S151" s="999">
        <v>31999.99</v>
      </c>
      <c r="T151" s="999">
        <v>31999.99</v>
      </c>
      <c r="U151" s="999">
        <v>31999.99</v>
      </c>
      <c r="V151" s="999">
        <v>31999.99</v>
      </c>
    </row>
    <row r="152" spans="1:22" x14ac:dyDescent="0.25">
      <c r="A152">
        <v>4101700200</v>
      </c>
      <c r="B152">
        <v>2</v>
      </c>
      <c r="C152">
        <v>2</v>
      </c>
      <c r="D152">
        <v>2</v>
      </c>
      <c r="E152" t="s">
        <v>2561</v>
      </c>
      <c r="F152">
        <v>79</v>
      </c>
      <c r="G152" t="s">
        <v>781</v>
      </c>
      <c r="H152">
        <v>1</v>
      </c>
      <c r="I152">
        <v>35101</v>
      </c>
      <c r="J152">
        <v>1</v>
      </c>
      <c r="K152">
        <v>20</v>
      </c>
      <c r="L152">
        <v>1</v>
      </c>
      <c r="M152">
        <v>1</v>
      </c>
      <c r="N152" t="s">
        <v>2562</v>
      </c>
      <c r="O152">
        <v>13</v>
      </c>
      <c r="P152" s="999">
        <v>72000</v>
      </c>
      <c r="Q152" s="999">
        <v>0</v>
      </c>
      <c r="R152" s="999">
        <v>72000</v>
      </c>
      <c r="S152" s="999">
        <v>11990.5</v>
      </c>
      <c r="T152" s="999">
        <v>11990.5</v>
      </c>
      <c r="U152" s="999">
        <v>11990.5</v>
      </c>
      <c r="V152" s="999">
        <v>11990.5</v>
      </c>
    </row>
    <row r="153" spans="1:22" x14ac:dyDescent="0.25">
      <c r="A153">
        <v>4101700200</v>
      </c>
      <c r="B153">
        <v>2</v>
      </c>
      <c r="C153">
        <v>2</v>
      </c>
      <c r="D153">
        <v>2</v>
      </c>
      <c r="E153" t="s">
        <v>2561</v>
      </c>
      <c r="F153">
        <v>79</v>
      </c>
      <c r="G153" t="s">
        <v>781</v>
      </c>
      <c r="H153">
        <v>1</v>
      </c>
      <c r="I153">
        <v>35201</v>
      </c>
      <c r="J153">
        <v>1</v>
      </c>
      <c r="K153">
        <v>20</v>
      </c>
      <c r="L153">
        <v>1</v>
      </c>
      <c r="M153">
        <v>1</v>
      </c>
      <c r="N153" t="s">
        <v>2562</v>
      </c>
      <c r="O153">
        <v>13</v>
      </c>
      <c r="P153" s="999">
        <v>17000</v>
      </c>
      <c r="Q153" s="999">
        <v>-17000</v>
      </c>
      <c r="R153" s="999">
        <v>0</v>
      </c>
      <c r="S153" s="999">
        <v>0</v>
      </c>
      <c r="T153" s="999">
        <v>0</v>
      </c>
      <c r="U153" s="999">
        <v>0</v>
      </c>
      <c r="V153" s="999">
        <v>0</v>
      </c>
    </row>
    <row r="154" spans="1:22" x14ac:dyDescent="0.25">
      <c r="A154">
        <v>4101700200</v>
      </c>
      <c r="B154">
        <v>2</v>
      </c>
      <c r="C154">
        <v>2</v>
      </c>
      <c r="D154">
        <v>2</v>
      </c>
      <c r="E154" t="s">
        <v>2561</v>
      </c>
      <c r="F154">
        <v>79</v>
      </c>
      <c r="G154" t="s">
        <v>781</v>
      </c>
      <c r="H154">
        <v>1</v>
      </c>
      <c r="I154">
        <v>35301</v>
      </c>
      <c r="J154">
        <v>1</v>
      </c>
      <c r="K154">
        <v>20</v>
      </c>
      <c r="L154">
        <v>1</v>
      </c>
      <c r="M154">
        <v>1</v>
      </c>
      <c r="N154" t="s">
        <v>2562</v>
      </c>
      <c r="O154">
        <v>13</v>
      </c>
      <c r="P154" s="999">
        <v>14000</v>
      </c>
      <c r="Q154" s="999">
        <v>0</v>
      </c>
      <c r="R154" s="999">
        <v>14000</v>
      </c>
      <c r="S154" s="999">
        <v>2668</v>
      </c>
      <c r="T154" s="999">
        <v>2668</v>
      </c>
      <c r="U154" s="999">
        <v>2668</v>
      </c>
      <c r="V154" s="999">
        <v>2668</v>
      </c>
    </row>
    <row r="155" spans="1:22" x14ac:dyDescent="0.25">
      <c r="A155">
        <v>4101700200</v>
      </c>
      <c r="B155">
        <v>2</v>
      </c>
      <c r="C155">
        <v>2</v>
      </c>
      <c r="D155">
        <v>2</v>
      </c>
      <c r="E155" t="s">
        <v>2561</v>
      </c>
      <c r="F155">
        <v>79</v>
      </c>
      <c r="G155" t="s">
        <v>781</v>
      </c>
      <c r="H155">
        <v>1</v>
      </c>
      <c r="I155">
        <v>35302</v>
      </c>
      <c r="J155">
        <v>1</v>
      </c>
      <c r="K155">
        <v>20</v>
      </c>
      <c r="L155">
        <v>1</v>
      </c>
      <c r="M155">
        <v>1</v>
      </c>
      <c r="N155" t="s">
        <v>2562</v>
      </c>
      <c r="O155">
        <v>13</v>
      </c>
      <c r="P155" s="999">
        <v>54357.599999999999</v>
      </c>
      <c r="Q155" s="999">
        <v>0</v>
      </c>
      <c r="R155" s="999">
        <v>54357.599999999999</v>
      </c>
      <c r="S155" s="999">
        <v>54357.599999999999</v>
      </c>
      <c r="T155" s="999">
        <v>54357.599999999999</v>
      </c>
      <c r="U155" s="999">
        <v>54357.599999999999</v>
      </c>
      <c r="V155" s="999">
        <v>54357.599999999999</v>
      </c>
    </row>
    <row r="156" spans="1:22" x14ac:dyDescent="0.25">
      <c r="A156">
        <v>4101700200</v>
      </c>
      <c r="B156">
        <v>2</v>
      </c>
      <c r="C156">
        <v>2</v>
      </c>
      <c r="D156">
        <v>2</v>
      </c>
      <c r="E156" t="s">
        <v>2561</v>
      </c>
      <c r="F156">
        <v>79</v>
      </c>
      <c r="G156" t="s">
        <v>781</v>
      </c>
      <c r="H156">
        <v>1</v>
      </c>
      <c r="I156">
        <v>35501</v>
      </c>
      <c r="J156">
        <v>1</v>
      </c>
      <c r="K156">
        <v>20</v>
      </c>
      <c r="L156">
        <v>1</v>
      </c>
      <c r="M156">
        <v>1</v>
      </c>
      <c r="N156" t="s">
        <v>2562</v>
      </c>
      <c r="O156">
        <v>13</v>
      </c>
      <c r="P156" s="999">
        <v>98990</v>
      </c>
      <c r="Q156" s="999">
        <v>0</v>
      </c>
      <c r="R156" s="999">
        <v>98990</v>
      </c>
      <c r="S156" s="999">
        <v>84011.32</v>
      </c>
      <c r="T156" s="999">
        <v>84011.32</v>
      </c>
      <c r="U156" s="999">
        <v>84011.32</v>
      </c>
      <c r="V156" s="999">
        <v>84011.32</v>
      </c>
    </row>
    <row r="157" spans="1:22" x14ac:dyDescent="0.25">
      <c r="A157">
        <v>4101700200</v>
      </c>
      <c r="B157">
        <v>2</v>
      </c>
      <c r="C157">
        <v>2</v>
      </c>
      <c r="D157">
        <v>2</v>
      </c>
      <c r="E157" t="s">
        <v>2561</v>
      </c>
      <c r="F157">
        <v>79</v>
      </c>
      <c r="G157" t="s">
        <v>781</v>
      </c>
      <c r="H157">
        <v>1</v>
      </c>
      <c r="I157">
        <v>35701</v>
      </c>
      <c r="J157">
        <v>1</v>
      </c>
      <c r="K157">
        <v>20</v>
      </c>
      <c r="L157">
        <v>1</v>
      </c>
      <c r="M157">
        <v>1</v>
      </c>
      <c r="N157" t="s">
        <v>2562</v>
      </c>
      <c r="O157">
        <v>13</v>
      </c>
      <c r="P157" s="999">
        <v>0</v>
      </c>
      <c r="Q157" s="999">
        <v>18500</v>
      </c>
      <c r="R157" s="999">
        <v>18500</v>
      </c>
      <c r="S157" s="999">
        <v>14964</v>
      </c>
      <c r="T157" s="999">
        <v>14964</v>
      </c>
      <c r="U157" s="999">
        <v>14964</v>
      </c>
      <c r="V157" s="999">
        <v>14964</v>
      </c>
    </row>
    <row r="158" spans="1:22" x14ac:dyDescent="0.25">
      <c r="A158">
        <v>4101700200</v>
      </c>
      <c r="B158">
        <v>2</v>
      </c>
      <c r="C158">
        <v>2</v>
      </c>
      <c r="D158">
        <v>2</v>
      </c>
      <c r="E158" t="s">
        <v>2561</v>
      </c>
      <c r="F158">
        <v>79</v>
      </c>
      <c r="G158" t="s">
        <v>781</v>
      </c>
      <c r="H158">
        <v>1</v>
      </c>
      <c r="I158">
        <v>35702</v>
      </c>
      <c r="J158">
        <v>1</v>
      </c>
      <c r="K158">
        <v>20</v>
      </c>
      <c r="L158">
        <v>1</v>
      </c>
      <c r="M158">
        <v>1</v>
      </c>
      <c r="N158" t="s">
        <v>2562</v>
      </c>
      <c r="O158">
        <v>13</v>
      </c>
      <c r="P158" s="999">
        <v>0</v>
      </c>
      <c r="Q158" s="999">
        <v>8500</v>
      </c>
      <c r="R158" s="999">
        <v>8500</v>
      </c>
      <c r="S158" s="999">
        <v>8096.8</v>
      </c>
      <c r="T158" s="999">
        <v>8096.8</v>
      </c>
      <c r="U158" s="999">
        <v>8096.8</v>
      </c>
      <c r="V158" s="999">
        <v>8096.8</v>
      </c>
    </row>
    <row r="159" spans="1:22" x14ac:dyDescent="0.25">
      <c r="A159">
        <v>4101700200</v>
      </c>
      <c r="B159">
        <v>2</v>
      </c>
      <c r="C159">
        <v>2</v>
      </c>
      <c r="D159">
        <v>2</v>
      </c>
      <c r="E159" t="s">
        <v>2561</v>
      </c>
      <c r="F159">
        <v>79</v>
      </c>
      <c r="G159" t="s">
        <v>781</v>
      </c>
      <c r="H159">
        <v>1</v>
      </c>
      <c r="I159">
        <v>36101</v>
      </c>
      <c r="J159">
        <v>1</v>
      </c>
      <c r="K159">
        <v>20</v>
      </c>
      <c r="L159">
        <v>1</v>
      </c>
      <c r="M159">
        <v>1</v>
      </c>
      <c r="N159" t="s">
        <v>2562</v>
      </c>
      <c r="O159">
        <v>13</v>
      </c>
      <c r="P159" s="999">
        <v>120060</v>
      </c>
      <c r="Q159" s="999">
        <v>-117461.6</v>
      </c>
      <c r="R159" s="999">
        <v>2598.4</v>
      </c>
      <c r="S159" s="999">
        <v>2598.4</v>
      </c>
      <c r="T159" s="999">
        <v>2598.4</v>
      </c>
      <c r="U159" s="999">
        <v>2598.4</v>
      </c>
      <c r="V159" s="999">
        <v>2598.4</v>
      </c>
    </row>
    <row r="160" spans="1:22" x14ac:dyDescent="0.25">
      <c r="A160">
        <v>4101700200</v>
      </c>
      <c r="B160">
        <v>2</v>
      </c>
      <c r="C160">
        <v>2</v>
      </c>
      <c r="D160">
        <v>2</v>
      </c>
      <c r="E160" t="s">
        <v>2561</v>
      </c>
      <c r="F160">
        <v>79</v>
      </c>
      <c r="G160" t="s">
        <v>781</v>
      </c>
      <c r="H160">
        <v>1</v>
      </c>
      <c r="I160">
        <v>37101</v>
      </c>
      <c r="J160">
        <v>1</v>
      </c>
      <c r="K160">
        <v>20</v>
      </c>
      <c r="L160">
        <v>1</v>
      </c>
      <c r="M160">
        <v>1</v>
      </c>
      <c r="N160" t="s">
        <v>2562</v>
      </c>
      <c r="O160">
        <v>13</v>
      </c>
      <c r="P160" s="999">
        <v>15339</v>
      </c>
      <c r="Q160" s="999">
        <v>0</v>
      </c>
      <c r="R160" s="999">
        <v>15339</v>
      </c>
      <c r="S160" s="999">
        <v>0</v>
      </c>
      <c r="T160" s="999">
        <v>0</v>
      </c>
      <c r="U160" s="999">
        <v>0</v>
      </c>
      <c r="V160" s="999">
        <v>0</v>
      </c>
    </row>
    <row r="161" spans="1:22" x14ac:dyDescent="0.25">
      <c r="A161">
        <v>4101700200</v>
      </c>
      <c r="B161">
        <v>2</v>
      </c>
      <c r="C161">
        <v>2</v>
      </c>
      <c r="D161">
        <v>2</v>
      </c>
      <c r="E161" t="s">
        <v>2561</v>
      </c>
      <c r="F161">
        <v>79</v>
      </c>
      <c r="G161" t="s">
        <v>781</v>
      </c>
      <c r="H161">
        <v>1</v>
      </c>
      <c r="I161">
        <v>37201</v>
      </c>
      <c r="J161">
        <v>1</v>
      </c>
      <c r="K161">
        <v>20</v>
      </c>
      <c r="L161">
        <v>1</v>
      </c>
      <c r="M161">
        <v>1</v>
      </c>
      <c r="N161" t="s">
        <v>2562</v>
      </c>
      <c r="O161">
        <v>13</v>
      </c>
      <c r="P161" s="999">
        <v>0</v>
      </c>
      <c r="Q161" s="999">
        <v>485</v>
      </c>
      <c r="R161" s="999">
        <v>485</v>
      </c>
      <c r="S161" s="999">
        <v>485</v>
      </c>
      <c r="T161" s="999">
        <v>485</v>
      </c>
      <c r="U161" s="999">
        <v>485</v>
      </c>
      <c r="V161" s="999">
        <v>485</v>
      </c>
    </row>
    <row r="162" spans="1:22" x14ac:dyDescent="0.25">
      <c r="A162">
        <v>4101700200</v>
      </c>
      <c r="B162">
        <v>2</v>
      </c>
      <c r="C162">
        <v>2</v>
      </c>
      <c r="D162">
        <v>2</v>
      </c>
      <c r="E162" t="s">
        <v>2561</v>
      </c>
      <c r="F162">
        <v>79</v>
      </c>
      <c r="G162" t="s">
        <v>781</v>
      </c>
      <c r="H162">
        <v>1</v>
      </c>
      <c r="I162">
        <v>37501</v>
      </c>
      <c r="J162">
        <v>1</v>
      </c>
      <c r="K162">
        <v>20</v>
      </c>
      <c r="L162">
        <v>1</v>
      </c>
      <c r="M162">
        <v>1</v>
      </c>
      <c r="N162" t="s">
        <v>2562</v>
      </c>
      <c r="O162">
        <v>13</v>
      </c>
      <c r="P162" s="999">
        <v>730000</v>
      </c>
      <c r="Q162" s="999">
        <v>-485</v>
      </c>
      <c r="R162" s="999">
        <v>729515</v>
      </c>
      <c r="S162" s="999">
        <v>356950</v>
      </c>
      <c r="T162" s="999">
        <v>356950</v>
      </c>
      <c r="U162" s="999">
        <v>356950</v>
      </c>
      <c r="V162" s="999">
        <v>356950</v>
      </c>
    </row>
    <row r="163" spans="1:22" x14ac:dyDescent="0.25">
      <c r="A163">
        <v>4101700200</v>
      </c>
      <c r="B163">
        <v>2</v>
      </c>
      <c r="C163">
        <v>2</v>
      </c>
      <c r="D163">
        <v>2</v>
      </c>
      <c r="E163" t="s">
        <v>2561</v>
      </c>
      <c r="F163">
        <v>79</v>
      </c>
      <c r="G163" t="s">
        <v>781</v>
      </c>
      <c r="H163">
        <v>1</v>
      </c>
      <c r="I163">
        <v>37502</v>
      </c>
      <c r="J163">
        <v>1</v>
      </c>
      <c r="K163">
        <v>20</v>
      </c>
      <c r="L163">
        <v>1</v>
      </c>
      <c r="M163">
        <v>1</v>
      </c>
      <c r="N163" t="s">
        <v>2562</v>
      </c>
      <c r="O163">
        <v>13</v>
      </c>
      <c r="P163" s="999">
        <v>150000</v>
      </c>
      <c r="Q163" s="999">
        <v>0</v>
      </c>
      <c r="R163" s="999">
        <v>150000</v>
      </c>
      <c r="S163" s="999">
        <v>118900</v>
      </c>
      <c r="T163" s="999">
        <v>118900</v>
      </c>
      <c r="U163" s="999">
        <v>118900</v>
      </c>
      <c r="V163" s="999">
        <v>118900</v>
      </c>
    </row>
    <row r="164" spans="1:22" x14ac:dyDescent="0.25">
      <c r="A164">
        <v>4101700200</v>
      </c>
      <c r="B164">
        <v>2</v>
      </c>
      <c r="C164">
        <v>2</v>
      </c>
      <c r="D164">
        <v>2</v>
      </c>
      <c r="E164" t="s">
        <v>2561</v>
      </c>
      <c r="F164">
        <v>79</v>
      </c>
      <c r="G164" t="s">
        <v>781</v>
      </c>
      <c r="H164">
        <v>1</v>
      </c>
      <c r="I164">
        <v>37901</v>
      </c>
      <c r="J164">
        <v>1</v>
      </c>
      <c r="K164">
        <v>20</v>
      </c>
      <c r="L164">
        <v>1</v>
      </c>
      <c r="M164">
        <v>1</v>
      </c>
      <c r="N164" t="s">
        <v>2562</v>
      </c>
      <c r="O164">
        <v>13</v>
      </c>
      <c r="P164" s="999">
        <v>7500</v>
      </c>
      <c r="Q164" s="999">
        <v>0</v>
      </c>
      <c r="R164" s="999">
        <v>7500</v>
      </c>
      <c r="S164" s="999">
        <v>5209</v>
      </c>
      <c r="T164" s="999">
        <v>5209</v>
      </c>
      <c r="U164" s="999">
        <v>5209</v>
      </c>
      <c r="V164" s="999">
        <v>5209</v>
      </c>
    </row>
    <row r="165" spans="1:22" x14ac:dyDescent="0.25">
      <c r="A165">
        <v>4101700200</v>
      </c>
      <c r="B165">
        <v>2</v>
      </c>
      <c r="C165">
        <v>2</v>
      </c>
      <c r="D165">
        <v>2</v>
      </c>
      <c r="E165" t="s">
        <v>2561</v>
      </c>
      <c r="F165">
        <v>79</v>
      </c>
      <c r="G165" t="s">
        <v>781</v>
      </c>
      <c r="H165">
        <v>1</v>
      </c>
      <c r="I165">
        <v>38201</v>
      </c>
      <c r="J165">
        <v>1</v>
      </c>
      <c r="K165">
        <v>20</v>
      </c>
      <c r="L165">
        <v>1</v>
      </c>
      <c r="M165">
        <v>1</v>
      </c>
      <c r="N165" t="s">
        <v>2562</v>
      </c>
      <c r="O165">
        <v>13</v>
      </c>
      <c r="P165" s="999">
        <v>42000</v>
      </c>
      <c r="Q165" s="999">
        <v>-42000</v>
      </c>
      <c r="R165" s="999">
        <v>0</v>
      </c>
      <c r="S165" s="999">
        <v>0</v>
      </c>
      <c r="T165" s="999">
        <v>0</v>
      </c>
      <c r="U165" s="999">
        <v>0</v>
      </c>
      <c r="V165" s="999">
        <v>0</v>
      </c>
    </row>
    <row r="166" spans="1:22" x14ac:dyDescent="0.25">
      <c r="A166">
        <v>4101700200</v>
      </c>
      <c r="B166">
        <v>2</v>
      </c>
      <c r="C166">
        <v>2</v>
      </c>
      <c r="D166">
        <v>2</v>
      </c>
      <c r="E166" t="s">
        <v>2561</v>
      </c>
      <c r="F166">
        <v>79</v>
      </c>
      <c r="G166" t="s">
        <v>781</v>
      </c>
      <c r="H166">
        <v>1</v>
      </c>
      <c r="I166">
        <v>38301</v>
      </c>
      <c r="J166">
        <v>1</v>
      </c>
      <c r="K166">
        <v>20</v>
      </c>
      <c r="L166">
        <v>1</v>
      </c>
      <c r="M166">
        <v>1</v>
      </c>
      <c r="N166" t="s">
        <v>2562</v>
      </c>
      <c r="O166">
        <v>13</v>
      </c>
      <c r="P166" s="999">
        <v>60000</v>
      </c>
      <c r="Q166" s="999">
        <v>-60000</v>
      </c>
      <c r="R166" s="999">
        <v>0</v>
      </c>
      <c r="S166" s="999">
        <v>0</v>
      </c>
      <c r="T166" s="999">
        <v>0</v>
      </c>
      <c r="U166" s="999">
        <v>0</v>
      </c>
      <c r="V166" s="999">
        <v>0</v>
      </c>
    </row>
    <row r="167" spans="1:22" x14ac:dyDescent="0.25">
      <c r="A167">
        <v>4101700200</v>
      </c>
      <c r="B167">
        <v>2</v>
      </c>
      <c r="C167">
        <v>2</v>
      </c>
      <c r="D167">
        <v>2</v>
      </c>
      <c r="E167" t="s">
        <v>2561</v>
      </c>
      <c r="F167">
        <v>79</v>
      </c>
      <c r="G167" t="s">
        <v>781</v>
      </c>
      <c r="H167">
        <v>1</v>
      </c>
      <c r="I167">
        <v>39801</v>
      </c>
      <c r="J167">
        <v>1</v>
      </c>
      <c r="K167">
        <v>20</v>
      </c>
      <c r="L167">
        <v>1</v>
      </c>
      <c r="M167">
        <v>1</v>
      </c>
      <c r="N167" t="s">
        <v>2562</v>
      </c>
      <c r="O167">
        <v>13</v>
      </c>
      <c r="P167" s="999">
        <v>236000</v>
      </c>
      <c r="Q167" s="999">
        <v>-80530</v>
      </c>
      <c r="R167" s="999">
        <v>155470</v>
      </c>
      <c r="S167" s="999">
        <v>0</v>
      </c>
      <c r="T167" s="999">
        <v>0</v>
      </c>
      <c r="U167" s="999">
        <v>0</v>
      </c>
      <c r="V167" s="999">
        <v>0</v>
      </c>
    </row>
    <row r="168" spans="1:22" x14ac:dyDescent="0.25">
      <c r="A168">
        <v>4101700200</v>
      </c>
      <c r="B168">
        <v>2</v>
      </c>
      <c r="C168">
        <v>2</v>
      </c>
      <c r="D168">
        <v>2</v>
      </c>
      <c r="E168" t="s">
        <v>2561</v>
      </c>
      <c r="F168">
        <v>79</v>
      </c>
      <c r="G168" t="s">
        <v>781</v>
      </c>
      <c r="H168">
        <v>1</v>
      </c>
      <c r="I168">
        <v>61223</v>
      </c>
      <c r="J168">
        <v>1</v>
      </c>
      <c r="K168">
        <v>20</v>
      </c>
      <c r="L168">
        <v>1</v>
      </c>
      <c r="M168">
        <v>1</v>
      </c>
      <c r="N168" t="s">
        <v>2562</v>
      </c>
      <c r="O168">
        <v>13</v>
      </c>
      <c r="P168" s="999">
        <v>0</v>
      </c>
      <c r="Q168" s="999">
        <v>2323951.11</v>
      </c>
      <c r="R168" s="999">
        <v>2323951.11</v>
      </c>
      <c r="S168" s="999">
        <v>2323951.11</v>
      </c>
      <c r="T168" s="999">
        <v>1824056.75</v>
      </c>
      <c r="U168" s="999">
        <v>1254523.54</v>
      </c>
      <c r="V168" s="999">
        <v>1254523.54</v>
      </c>
    </row>
    <row r="169" spans="1:22" x14ac:dyDescent="0.25">
      <c r="A169">
        <v>4101700200</v>
      </c>
      <c r="B169">
        <v>2</v>
      </c>
      <c r="C169">
        <v>2</v>
      </c>
      <c r="D169">
        <v>2</v>
      </c>
      <c r="E169" t="s">
        <v>2561</v>
      </c>
      <c r="F169">
        <v>79</v>
      </c>
      <c r="G169" t="s">
        <v>781</v>
      </c>
      <c r="H169">
        <v>1</v>
      </c>
      <c r="I169">
        <v>61416</v>
      </c>
      <c r="J169">
        <v>1</v>
      </c>
      <c r="K169">
        <v>20</v>
      </c>
      <c r="L169">
        <v>1</v>
      </c>
      <c r="M169">
        <v>1</v>
      </c>
      <c r="N169" t="s">
        <v>2562</v>
      </c>
      <c r="O169">
        <v>13</v>
      </c>
      <c r="P169" s="999">
        <v>63554932</v>
      </c>
      <c r="Q169" s="999">
        <v>-1788036.52</v>
      </c>
      <c r="R169" s="999">
        <v>61766895.479999997</v>
      </c>
      <c r="S169" s="999">
        <v>60497200.240000002</v>
      </c>
      <c r="T169" s="999">
        <v>54115751.439999998</v>
      </c>
      <c r="U169" s="999">
        <v>48786263.609999999</v>
      </c>
      <c r="V169" s="999">
        <v>48786263.609999999</v>
      </c>
    </row>
    <row r="170" spans="1:22" x14ac:dyDescent="0.25">
      <c r="A170">
        <v>4101700200</v>
      </c>
      <c r="B170">
        <v>2</v>
      </c>
      <c r="C170">
        <v>2</v>
      </c>
      <c r="D170">
        <v>2</v>
      </c>
      <c r="E170" t="s">
        <v>2561</v>
      </c>
      <c r="F170">
        <v>79</v>
      </c>
      <c r="G170" t="s">
        <v>781</v>
      </c>
      <c r="H170">
        <v>1</v>
      </c>
      <c r="I170">
        <v>61425</v>
      </c>
      <c r="J170">
        <v>1</v>
      </c>
      <c r="K170">
        <v>20</v>
      </c>
      <c r="L170">
        <v>1</v>
      </c>
      <c r="M170">
        <v>1</v>
      </c>
      <c r="N170" t="s">
        <v>2562</v>
      </c>
      <c r="O170">
        <v>13</v>
      </c>
      <c r="P170" s="999">
        <v>120000000</v>
      </c>
      <c r="Q170" s="999">
        <v>0</v>
      </c>
      <c r="R170" s="999">
        <v>120000000</v>
      </c>
      <c r="S170" s="999">
        <v>3562009.8</v>
      </c>
      <c r="T170" s="999">
        <v>3562009.8</v>
      </c>
      <c r="U170" s="999">
        <v>3562009.8</v>
      </c>
      <c r="V170" s="999">
        <v>3562009.8</v>
      </c>
    </row>
    <row r="171" spans="1:22" s="1004" customFormat="1" x14ac:dyDescent="0.25">
      <c r="P171" s="1005">
        <f t="shared" ref="P171:V171" si="1">SUM(P85:P170)</f>
        <v>194928505.03</v>
      </c>
      <c r="Q171" s="1005">
        <f t="shared" si="1"/>
        <v>6834696.5999999996</v>
      </c>
      <c r="R171" s="1005">
        <f t="shared" si="1"/>
        <v>201763201.63</v>
      </c>
      <c r="S171" s="1005">
        <f t="shared" si="1"/>
        <v>82683997.410000011</v>
      </c>
      <c r="T171" s="1005">
        <f t="shared" si="1"/>
        <v>75794213.299999997</v>
      </c>
      <c r="U171" s="1005">
        <f t="shared" si="1"/>
        <v>69895192.260000005</v>
      </c>
      <c r="V171" s="1005">
        <f t="shared" si="1"/>
        <v>68637275.299999997</v>
      </c>
    </row>
    <row r="172" spans="1:22" x14ac:dyDescent="0.25">
      <c r="A172" s="1001">
        <v>4101700300</v>
      </c>
      <c r="B172" s="1001">
        <v>2</v>
      </c>
      <c r="C172" s="1001">
        <v>2</v>
      </c>
      <c r="D172" s="1001">
        <v>2</v>
      </c>
      <c r="E172" s="1001" t="s">
        <v>2561</v>
      </c>
      <c r="F172" s="1001">
        <v>280</v>
      </c>
      <c r="G172" s="1001" t="s">
        <v>781</v>
      </c>
      <c r="H172" s="1001">
        <v>1</v>
      </c>
      <c r="I172">
        <v>11301</v>
      </c>
      <c r="J172">
        <v>1</v>
      </c>
      <c r="K172">
        <v>20</v>
      </c>
      <c r="L172">
        <v>1</v>
      </c>
      <c r="M172">
        <v>1</v>
      </c>
      <c r="N172" t="s">
        <v>2562</v>
      </c>
      <c r="O172">
        <v>13</v>
      </c>
      <c r="P172" s="999">
        <v>6733491.1699999999</v>
      </c>
      <c r="Q172" s="999">
        <v>-3272639.81</v>
      </c>
      <c r="R172" s="999">
        <v>3460851.36</v>
      </c>
      <c r="S172" s="999">
        <v>3330400.73</v>
      </c>
      <c r="T172" s="999">
        <v>3330400.73</v>
      </c>
      <c r="U172" s="999">
        <v>3330400.73</v>
      </c>
      <c r="V172" s="999">
        <v>3330400.73</v>
      </c>
    </row>
    <row r="173" spans="1:22" x14ac:dyDescent="0.25">
      <c r="A173" s="1001">
        <v>4101700300</v>
      </c>
      <c r="B173" s="1001">
        <v>2</v>
      </c>
      <c r="C173" s="1001">
        <v>2</v>
      </c>
      <c r="D173" s="1001">
        <v>2</v>
      </c>
      <c r="E173" s="1001" t="s">
        <v>2561</v>
      </c>
      <c r="F173" s="1001">
        <v>280</v>
      </c>
      <c r="G173" s="1001" t="s">
        <v>781</v>
      </c>
      <c r="H173" s="1001">
        <v>1</v>
      </c>
      <c r="I173">
        <v>11305</v>
      </c>
      <c r="J173">
        <v>1</v>
      </c>
      <c r="K173">
        <v>20</v>
      </c>
      <c r="L173">
        <v>1</v>
      </c>
      <c r="M173">
        <v>1</v>
      </c>
      <c r="N173" t="s">
        <v>2562</v>
      </c>
      <c r="O173">
        <v>13</v>
      </c>
      <c r="P173" s="999">
        <v>0</v>
      </c>
      <c r="Q173" s="999">
        <v>94026.27</v>
      </c>
      <c r="R173" s="999">
        <v>94026.27</v>
      </c>
      <c r="S173" s="999">
        <v>51490.400000000001</v>
      </c>
      <c r="T173" s="999">
        <v>51490.400000000001</v>
      </c>
      <c r="U173" s="999">
        <v>51490.400000000001</v>
      </c>
      <c r="V173" s="999">
        <v>51490.400000000001</v>
      </c>
    </row>
    <row r="174" spans="1:22" x14ac:dyDescent="0.25">
      <c r="A174" s="1001">
        <v>4101700300</v>
      </c>
      <c r="B174" s="1001">
        <v>2</v>
      </c>
      <c r="C174" s="1001">
        <v>2</v>
      </c>
      <c r="D174" s="1001">
        <v>2</v>
      </c>
      <c r="E174" s="1001" t="s">
        <v>2561</v>
      </c>
      <c r="F174" s="1001">
        <v>280</v>
      </c>
      <c r="G174" s="1001" t="s">
        <v>781</v>
      </c>
      <c r="H174" s="1001">
        <v>1</v>
      </c>
      <c r="I174">
        <v>11306</v>
      </c>
      <c r="J174">
        <v>1</v>
      </c>
      <c r="K174">
        <v>20</v>
      </c>
      <c r="L174">
        <v>1</v>
      </c>
      <c r="M174">
        <v>1</v>
      </c>
      <c r="N174" t="s">
        <v>2562</v>
      </c>
      <c r="O174">
        <v>13</v>
      </c>
      <c r="P174" s="999">
        <v>0</v>
      </c>
      <c r="Q174" s="999">
        <v>127596.82</v>
      </c>
      <c r="R174" s="999">
        <v>127596.82</v>
      </c>
      <c r="S174" s="999">
        <v>127070.61</v>
      </c>
      <c r="T174" s="999">
        <v>126570.61</v>
      </c>
      <c r="U174" s="999">
        <v>126570.61</v>
      </c>
      <c r="V174" s="999">
        <v>126570.61</v>
      </c>
    </row>
    <row r="175" spans="1:22" x14ac:dyDescent="0.25">
      <c r="A175" s="1001">
        <v>4101700300</v>
      </c>
      <c r="B175" s="1001">
        <v>2</v>
      </c>
      <c r="C175" s="1001">
        <v>2</v>
      </c>
      <c r="D175" s="1001">
        <v>2</v>
      </c>
      <c r="E175" s="1001" t="s">
        <v>2561</v>
      </c>
      <c r="F175" s="1001">
        <v>280</v>
      </c>
      <c r="G175" s="1001" t="s">
        <v>781</v>
      </c>
      <c r="H175" s="1001">
        <v>1</v>
      </c>
      <c r="I175">
        <v>11307</v>
      </c>
      <c r="J175">
        <v>1</v>
      </c>
      <c r="K175">
        <v>20</v>
      </c>
      <c r="L175">
        <v>1</v>
      </c>
      <c r="M175">
        <v>1</v>
      </c>
      <c r="N175" t="s">
        <v>2562</v>
      </c>
      <c r="O175">
        <v>13</v>
      </c>
      <c r="P175" s="999">
        <v>0</v>
      </c>
      <c r="Q175" s="999">
        <v>31355.23</v>
      </c>
      <c r="R175" s="999">
        <v>31355.23</v>
      </c>
      <c r="S175" s="999">
        <v>31355.23</v>
      </c>
      <c r="T175" s="999">
        <v>31355.23</v>
      </c>
      <c r="U175" s="999">
        <v>31355.23</v>
      </c>
      <c r="V175" s="999">
        <v>31355.23</v>
      </c>
    </row>
    <row r="176" spans="1:22" x14ac:dyDescent="0.25">
      <c r="A176" s="1001">
        <v>4101700300</v>
      </c>
      <c r="B176" s="1001">
        <v>2</v>
      </c>
      <c r="C176" s="1001">
        <v>2</v>
      </c>
      <c r="D176" s="1001">
        <v>2</v>
      </c>
      <c r="E176" s="1001" t="s">
        <v>2561</v>
      </c>
      <c r="F176" s="1001">
        <v>280</v>
      </c>
      <c r="G176" s="1001" t="s">
        <v>781</v>
      </c>
      <c r="H176" s="1001">
        <v>1</v>
      </c>
      <c r="I176">
        <v>11308</v>
      </c>
      <c r="J176">
        <v>1</v>
      </c>
      <c r="K176">
        <v>20</v>
      </c>
      <c r="L176">
        <v>1</v>
      </c>
      <c r="M176">
        <v>1</v>
      </c>
      <c r="N176" t="s">
        <v>2562</v>
      </c>
      <c r="O176">
        <v>13</v>
      </c>
      <c r="P176" s="999">
        <v>0</v>
      </c>
      <c r="Q176" s="999">
        <v>63583.32</v>
      </c>
      <c r="R176" s="999">
        <v>63583.32</v>
      </c>
      <c r="S176" s="999">
        <v>63583.32</v>
      </c>
      <c r="T176" s="999">
        <v>63583.32</v>
      </c>
      <c r="U176" s="999">
        <v>63583.32</v>
      </c>
      <c r="V176" s="999">
        <v>63583.32</v>
      </c>
    </row>
    <row r="177" spans="1:22" x14ac:dyDescent="0.25">
      <c r="A177" s="1001">
        <v>4101700300</v>
      </c>
      <c r="B177" s="1001">
        <v>2</v>
      </c>
      <c r="C177" s="1001">
        <v>2</v>
      </c>
      <c r="D177" s="1001">
        <v>2</v>
      </c>
      <c r="E177" s="1001" t="s">
        <v>2561</v>
      </c>
      <c r="F177" s="1001">
        <v>280</v>
      </c>
      <c r="G177" s="1001" t="s">
        <v>781</v>
      </c>
      <c r="H177" s="1001">
        <v>1</v>
      </c>
      <c r="I177">
        <v>12201</v>
      </c>
      <c r="J177">
        <v>1</v>
      </c>
      <c r="K177">
        <v>20</v>
      </c>
      <c r="L177">
        <v>1</v>
      </c>
      <c r="M177">
        <v>1</v>
      </c>
      <c r="N177" t="s">
        <v>2562</v>
      </c>
      <c r="O177">
        <v>13</v>
      </c>
      <c r="P177" s="999">
        <v>0</v>
      </c>
      <c r="Q177" s="999">
        <v>3940178.12</v>
      </c>
      <c r="R177" s="999">
        <v>3940178.12</v>
      </c>
      <c r="S177" s="999">
        <v>3940178.12</v>
      </c>
      <c r="T177" s="999">
        <v>3940178.12</v>
      </c>
      <c r="U177" s="999">
        <v>3940178.12</v>
      </c>
      <c r="V177" s="999">
        <v>3940178.12</v>
      </c>
    </row>
    <row r="178" spans="1:22" x14ac:dyDescent="0.25">
      <c r="A178" s="1001">
        <v>4101700300</v>
      </c>
      <c r="B178" s="1001">
        <v>2</v>
      </c>
      <c r="C178" s="1001">
        <v>2</v>
      </c>
      <c r="D178" s="1001">
        <v>2</v>
      </c>
      <c r="E178" s="1001" t="s">
        <v>2561</v>
      </c>
      <c r="F178" s="1001">
        <v>280</v>
      </c>
      <c r="G178" s="1001" t="s">
        <v>781</v>
      </c>
      <c r="H178" s="1001">
        <v>1</v>
      </c>
      <c r="I178">
        <v>13101</v>
      </c>
      <c r="J178">
        <v>1</v>
      </c>
      <c r="K178">
        <v>20</v>
      </c>
      <c r="L178">
        <v>1</v>
      </c>
      <c r="M178">
        <v>1</v>
      </c>
      <c r="N178" t="s">
        <v>2562</v>
      </c>
      <c r="O178">
        <v>13</v>
      </c>
      <c r="P178" s="999">
        <v>0</v>
      </c>
      <c r="Q178" s="999">
        <v>110568.3</v>
      </c>
      <c r="R178" s="999">
        <v>110568.3</v>
      </c>
      <c r="S178" s="999">
        <v>110568.3</v>
      </c>
      <c r="T178" s="999">
        <v>110568.3</v>
      </c>
      <c r="U178" s="999">
        <v>110568.3</v>
      </c>
      <c r="V178" s="999">
        <v>110568.3</v>
      </c>
    </row>
    <row r="179" spans="1:22" x14ac:dyDescent="0.25">
      <c r="A179" s="1001">
        <v>4101700300</v>
      </c>
      <c r="B179" s="1001">
        <v>2</v>
      </c>
      <c r="C179" s="1001">
        <v>2</v>
      </c>
      <c r="D179" s="1001">
        <v>2</v>
      </c>
      <c r="E179" s="1001" t="s">
        <v>2561</v>
      </c>
      <c r="F179" s="1001">
        <v>280</v>
      </c>
      <c r="G179" s="1001" t="s">
        <v>781</v>
      </c>
      <c r="H179" s="1001">
        <v>1</v>
      </c>
      <c r="I179">
        <v>13201</v>
      </c>
      <c r="J179">
        <v>1</v>
      </c>
      <c r="K179">
        <v>20</v>
      </c>
      <c r="L179">
        <v>1</v>
      </c>
      <c r="M179">
        <v>1</v>
      </c>
      <c r="N179" t="s">
        <v>2562</v>
      </c>
      <c r="O179">
        <v>13</v>
      </c>
      <c r="P179" s="999">
        <v>0</v>
      </c>
      <c r="Q179" s="999">
        <v>249476.14</v>
      </c>
      <c r="R179" s="999">
        <v>249476.14</v>
      </c>
      <c r="S179" s="999">
        <v>249472.2</v>
      </c>
      <c r="T179" s="999">
        <v>249472.2</v>
      </c>
      <c r="U179" s="999">
        <v>249472.2</v>
      </c>
      <c r="V179" s="999">
        <v>249472.2</v>
      </c>
    </row>
    <row r="180" spans="1:22" x14ac:dyDescent="0.25">
      <c r="A180" s="1001">
        <v>4101700300</v>
      </c>
      <c r="B180" s="1001">
        <v>2</v>
      </c>
      <c r="C180" s="1001">
        <v>2</v>
      </c>
      <c r="D180" s="1001">
        <v>2</v>
      </c>
      <c r="E180" s="1001" t="s">
        <v>2561</v>
      </c>
      <c r="F180" s="1001">
        <v>280</v>
      </c>
      <c r="G180" s="1001" t="s">
        <v>781</v>
      </c>
      <c r="H180" s="1001">
        <v>1</v>
      </c>
      <c r="I180">
        <v>13202</v>
      </c>
      <c r="J180">
        <v>1</v>
      </c>
      <c r="K180">
        <v>20</v>
      </c>
      <c r="L180">
        <v>1</v>
      </c>
      <c r="M180">
        <v>1</v>
      </c>
      <c r="N180" t="s">
        <v>2562</v>
      </c>
      <c r="O180">
        <v>13</v>
      </c>
      <c r="P180" s="999">
        <v>0</v>
      </c>
      <c r="Q180" s="999">
        <v>671644.88</v>
      </c>
      <c r="R180" s="999">
        <v>671644.88</v>
      </c>
      <c r="S180" s="999">
        <v>671644.88</v>
      </c>
      <c r="T180" s="999">
        <v>671644.88</v>
      </c>
      <c r="U180" s="999">
        <v>671644.88</v>
      </c>
      <c r="V180" s="999">
        <v>671644.88</v>
      </c>
    </row>
    <row r="181" spans="1:22" x14ac:dyDescent="0.25">
      <c r="A181" s="1001">
        <v>4101700300</v>
      </c>
      <c r="B181" s="1001">
        <v>2</v>
      </c>
      <c r="C181" s="1001">
        <v>2</v>
      </c>
      <c r="D181" s="1001">
        <v>2</v>
      </c>
      <c r="E181" s="1001" t="s">
        <v>2561</v>
      </c>
      <c r="F181" s="1001">
        <v>280</v>
      </c>
      <c r="G181" s="1001" t="s">
        <v>781</v>
      </c>
      <c r="H181" s="1001">
        <v>1</v>
      </c>
      <c r="I181">
        <v>13203</v>
      </c>
      <c r="J181">
        <v>1</v>
      </c>
      <c r="K181">
        <v>20</v>
      </c>
      <c r="L181">
        <v>1</v>
      </c>
      <c r="M181">
        <v>1</v>
      </c>
      <c r="N181" t="s">
        <v>2562</v>
      </c>
      <c r="O181">
        <v>13</v>
      </c>
      <c r="P181" s="999">
        <v>0</v>
      </c>
      <c r="Q181" s="999">
        <v>49687.65</v>
      </c>
      <c r="R181" s="999">
        <v>49687.65</v>
      </c>
      <c r="S181" s="999">
        <v>49687.65</v>
      </c>
      <c r="T181" s="999">
        <v>49687.65</v>
      </c>
      <c r="U181" s="999">
        <v>49687.65</v>
      </c>
      <c r="V181" s="999">
        <v>49687.65</v>
      </c>
    </row>
    <row r="182" spans="1:22" x14ac:dyDescent="0.25">
      <c r="A182" s="1001">
        <v>4101700300</v>
      </c>
      <c r="B182" s="1001">
        <v>2</v>
      </c>
      <c r="C182" s="1001">
        <v>2</v>
      </c>
      <c r="D182" s="1001">
        <v>2</v>
      </c>
      <c r="E182" s="1001" t="s">
        <v>2561</v>
      </c>
      <c r="F182" s="1001">
        <v>280</v>
      </c>
      <c r="G182" s="1001" t="s">
        <v>781</v>
      </c>
      <c r="H182" s="1001">
        <v>1</v>
      </c>
      <c r="I182">
        <v>13204</v>
      </c>
      <c r="J182">
        <v>1</v>
      </c>
      <c r="K182">
        <v>20</v>
      </c>
      <c r="L182">
        <v>1</v>
      </c>
      <c r="M182">
        <v>1</v>
      </c>
      <c r="N182" t="s">
        <v>2562</v>
      </c>
      <c r="O182">
        <v>13</v>
      </c>
      <c r="P182" s="999">
        <v>0</v>
      </c>
      <c r="Q182" s="999">
        <v>41406.39</v>
      </c>
      <c r="R182" s="999">
        <v>41406.39</v>
      </c>
      <c r="S182" s="999">
        <v>41406.39</v>
      </c>
      <c r="T182" s="999">
        <v>41406.39</v>
      </c>
      <c r="U182" s="999">
        <v>41406.39</v>
      </c>
      <c r="V182" s="999">
        <v>41406.39</v>
      </c>
    </row>
    <row r="183" spans="1:22" x14ac:dyDescent="0.25">
      <c r="A183" s="1001">
        <v>4101700300</v>
      </c>
      <c r="B183" s="1001">
        <v>2</v>
      </c>
      <c r="C183" s="1001">
        <v>2</v>
      </c>
      <c r="D183" s="1001">
        <v>2</v>
      </c>
      <c r="E183" s="1001" t="s">
        <v>2561</v>
      </c>
      <c r="F183" s="1001">
        <v>280</v>
      </c>
      <c r="G183" s="1001" t="s">
        <v>781</v>
      </c>
      <c r="H183" s="1001">
        <v>1</v>
      </c>
      <c r="I183">
        <v>13403</v>
      </c>
      <c r="J183">
        <v>1</v>
      </c>
      <c r="K183">
        <v>20</v>
      </c>
      <c r="L183">
        <v>1</v>
      </c>
      <c r="M183">
        <v>1</v>
      </c>
      <c r="N183" t="s">
        <v>2562</v>
      </c>
      <c r="O183">
        <v>13</v>
      </c>
      <c r="P183" s="999">
        <v>0</v>
      </c>
      <c r="Q183" s="999">
        <v>117600</v>
      </c>
      <c r="R183" s="999">
        <v>117600</v>
      </c>
      <c r="S183" s="999">
        <v>117600</v>
      </c>
      <c r="T183" s="999">
        <v>117600</v>
      </c>
      <c r="U183" s="999">
        <v>117600</v>
      </c>
      <c r="V183" s="999">
        <v>117600</v>
      </c>
    </row>
    <row r="184" spans="1:22" x14ac:dyDescent="0.25">
      <c r="A184" s="1001">
        <v>4101700300</v>
      </c>
      <c r="B184" s="1001">
        <v>2</v>
      </c>
      <c r="C184" s="1001">
        <v>2</v>
      </c>
      <c r="D184" s="1001">
        <v>2</v>
      </c>
      <c r="E184" s="1001" t="s">
        <v>2561</v>
      </c>
      <c r="F184" s="1001">
        <v>280</v>
      </c>
      <c r="G184" s="1001" t="s">
        <v>781</v>
      </c>
      <c r="H184" s="1001">
        <v>1</v>
      </c>
      <c r="I184">
        <v>13404</v>
      </c>
      <c r="J184">
        <v>1</v>
      </c>
      <c r="K184">
        <v>20</v>
      </c>
      <c r="L184">
        <v>1</v>
      </c>
      <c r="M184">
        <v>1</v>
      </c>
      <c r="N184" t="s">
        <v>2562</v>
      </c>
      <c r="O184">
        <v>13</v>
      </c>
      <c r="P184" s="999">
        <v>0</v>
      </c>
      <c r="Q184" s="999">
        <v>2655</v>
      </c>
      <c r="R184" s="999">
        <v>2655</v>
      </c>
      <c r="S184" s="999">
        <v>2655</v>
      </c>
      <c r="T184" s="999">
        <v>2655</v>
      </c>
      <c r="U184" s="999">
        <v>2655</v>
      </c>
      <c r="V184" s="999">
        <v>2655</v>
      </c>
    </row>
    <row r="185" spans="1:22" x14ac:dyDescent="0.25">
      <c r="A185" s="1001">
        <v>4101700300</v>
      </c>
      <c r="B185" s="1001">
        <v>2</v>
      </c>
      <c r="C185" s="1001">
        <v>2</v>
      </c>
      <c r="D185" s="1001">
        <v>2</v>
      </c>
      <c r="E185" s="1001" t="s">
        <v>2561</v>
      </c>
      <c r="F185" s="1001">
        <v>280</v>
      </c>
      <c r="G185" s="1001" t="s">
        <v>781</v>
      </c>
      <c r="H185" s="1001">
        <v>1</v>
      </c>
      <c r="I185">
        <v>14101</v>
      </c>
      <c r="J185">
        <v>1</v>
      </c>
      <c r="K185">
        <v>20</v>
      </c>
      <c r="L185">
        <v>1</v>
      </c>
      <c r="M185">
        <v>1</v>
      </c>
      <c r="N185" t="s">
        <v>2562</v>
      </c>
      <c r="O185">
        <v>13</v>
      </c>
      <c r="P185" s="999">
        <v>0</v>
      </c>
      <c r="Q185" s="999">
        <v>316786.31</v>
      </c>
      <c r="R185" s="999">
        <v>316786.31</v>
      </c>
      <c r="S185" s="999">
        <v>316786.31</v>
      </c>
      <c r="T185" s="999">
        <v>316786.31</v>
      </c>
      <c r="U185" s="999">
        <v>316786.31</v>
      </c>
      <c r="V185" s="999">
        <v>316786.31</v>
      </c>
    </row>
    <row r="186" spans="1:22" x14ac:dyDescent="0.25">
      <c r="A186" s="1001">
        <v>4101700300</v>
      </c>
      <c r="B186" s="1001">
        <v>2</v>
      </c>
      <c r="C186" s="1001">
        <v>2</v>
      </c>
      <c r="D186" s="1001">
        <v>2</v>
      </c>
      <c r="E186" s="1001" t="s">
        <v>2561</v>
      </c>
      <c r="F186" s="1001">
        <v>280</v>
      </c>
      <c r="G186" s="1001" t="s">
        <v>781</v>
      </c>
      <c r="H186" s="1001">
        <v>1</v>
      </c>
      <c r="I186">
        <v>14102</v>
      </c>
      <c r="J186">
        <v>1</v>
      </c>
      <c r="K186">
        <v>20</v>
      </c>
      <c r="L186">
        <v>1</v>
      </c>
      <c r="M186">
        <v>1</v>
      </c>
      <c r="N186" t="s">
        <v>2562</v>
      </c>
      <c r="O186">
        <v>13</v>
      </c>
      <c r="P186" s="999">
        <v>0</v>
      </c>
      <c r="Q186" s="999">
        <v>176.82</v>
      </c>
      <c r="R186" s="999">
        <v>176.82</v>
      </c>
      <c r="S186" s="999">
        <v>163.02000000000001</v>
      </c>
      <c r="T186" s="999">
        <v>163.02000000000001</v>
      </c>
      <c r="U186" s="999">
        <v>163.02000000000001</v>
      </c>
      <c r="V186" s="999">
        <v>163.02000000000001</v>
      </c>
    </row>
    <row r="187" spans="1:22" x14ac:dyDescent="0.25">
      <c r="A187" s="1001">
        <v>4101700300</v>
      </c>
      <c r="B187" s="1001">
        <v>2</v>
      </c>
      <c r="C187" s="1001">
        <v>2</v>
      </c>
      <c r="D187" s="1001">
        <v>2</v>
      </c>
      <c r="E187" s="1001" t="s">
        <v>2561</v>
      </c>
      <c r="F187" s="1001">
        <v>280</v>
      </c>
      <c r="G187" s="1001" t="s">
        <v>781</v>
      </c>
      <c r="H187" s="1001">
        <v>1</v>
      </c>
      <c r="I187">
        <v>14103</v>
      </c>
      <c r="J187">
        <v>1</v>
      </c>
      <c r="K187">
        <v>20</v>
      </c>
      <c r="L187">
        <v>1</v>
      </c>
      <c r="M187">
        <v>1</v>
      </c>
      <c r="N187" t="s">
        <v>2562</v>
      </c>
      <c r="O187">
        <v>13</v>
      </c>
      <c r="P187" s="999">
        <v>0</v>
      </c>
      <c r="Q187" s="999">
        <v>810.91</v>
      </c>
      <c r="R187" s="999">
        <v>810.91</v>
      </c>
      <c r="S187" s="999">
        <v>798.02</v>
      </c>
      <c r="T187" s="999">
        <v>798.02</v>
      </c>
      <c r="U187" s="999">
        <v>798.02</v>
      </c>
      <c r="V187" s="999">
        <v>798.02</v>
      </c>
    </row>
    <row r="188" spans="1:22" x14ac:dyDescent="0.25">
      <c r="A188" s="1001">
        <v>4101700300</v>
      </c>
      <c r="B188" s="1001">
        <v>2</v>
      </c>
      <c r="C188" s="1001">
        <v>2</v>
      </c>
      <c r="D188" s="1001">
        <v>2</v>
      </c>
      <c r="E188" s="1001" t="s">
        <v>2561</v>
      </c>
      <c r="F188" s="1001">
        <v>280</v>
      </c>
      <c r="G188" s="1001" t="s">
        <v>781</v>
      </c>
      <c r="H188" s="1001">
        <v>1</v>
      </c>
      <c r="I188">
        <v>14104</v>
      </c>
      <c r="J188">
        <v>1</v>
      </c>
      <c r="K188">
        <v>20</v>
      </c>
      <c r="L188">
        <v>1</v>
      </c>
      <c r="M188">
        <v>1</v>
      </c>
      <c r="N188" t="s">
        <v>2562</v>
      </c>
      <c r="O188">
        <v>13</v>
      </c>
      <c r="P188" s="999">
        <v>0</v>
      </c>
      <c r="Q188" s="999">
        <v>18291.61</v>
      </c>
      <c r="R188" s="999">
        <v>18291.61</v>
      </c>
      <c r="S188" s="999">
        <v>18046.59</v>
      </c>
      <c r="T188" s="999">
        <v>18046.59</v>
      </c>
      <c r="U188" s="999">
        <v>18046.59</v>
      </c>
      <c r="V188" s="999">
        <v>18046.59</v>
      </c>
    </row>
    <row r="189" spans="1:22" x14ac:dyDescent="0.25">
      <c r="A189" s="1001">
        <v>4101700300</v>
      </c>
      <c r="B189" s="1001">
        <v>2</v>
      </c>
      <c r="C189" s="1001">
        <v>2</v>
      </c>
      <c r="D189" s="1001">
        <v>2</v>
      </c>
      <c r="E189" s="1001" t="s">
        <v>2561</v>
      </c>
      <c r="F189" s="1001">
        <v>280</v>
      </c>
      <c r="G189" s="1001" t="s">
        <v>781</v>
      </c>
      <c r="H189" s="1001">
        <v>1</v>
      </c>
      <c r="I189">
        <v>14105</v>
      </c>
      <c r="J189">
        <v>1</v>
      </c>
      <c r="K189">
        <v>20</v>
      </c>
      <c r="L189">
        <v>1</v>
      </c>
      <c r="M189">
        <v>1</v>
      </c>
      <c r="N189" t="s">
        <v>2562</v>
      </c>
      <c r="O189">
        <v>13</v>
      </c>
      <c r="P189" s="999">
        <v>0</v>
      </c>
      <c r="Q189" s="999">
        <v>38059.050000000003</v>
      </c>
      <c r="R189" s="999">
        <v>38059.050000000003</v>
      </c>
      <c r="S189" s="999">
        <v>38038.589999999997</v>
      </c>
      <c r="T189" s="999">
        <v>38038.589999999997</v>
      </c>
      <c r="U189" s="999">
        <v>38038.589999999997</v>
      </c>
      <c r="V189" s="999">
        <v>38038.589999999997</v>
      </c>
    </row>
    <row r="190" spans="1:22" x14ac:dyDescent="0.25">
      <c r="A190" s="1001">
        <v>4101700300</v>
      </c>
      <c r="B190" s="1001">
        <v>2</v>
      </c>
      <c r="C190" s="1001">
        <v>2</v>
      </c>
      <c r="D190" s="1001">
        <v>2</v>
      </c>
      <c r="E190" s="1001" t="s">
        <v>2561</v>
      </c>
      <c r="F190" s="1001">
        <v>280</v>
      </c>
      <c r="G190" s="1001" t="s">
        <v>781</v>
      </c>
      <c r="H190" s="1001">
        <v>1</v>
      </c>
      <c r="I190">
        <v>14106</v>
      </c>
      <c r="J190">
        <v>1</v>
      </c>
      <c r="K190">
        <v>20</v>
      </c>
      <c r="L190">
        <v>1</v>
      </c>
      <c r="M190">
        <v>1</v>
      </c>
      <c r="N190" t="s">
        <v>2562</v>
      </c>
      <c r="O190">
        <v>13</v>
      </c>
      <c r="P190" s="999">
        <v>0</v>
      </c>
      <c r="Q190" s="999">
        <v>113239.57</v>
      </c>
      <c r="R190" s="999">
        <v>113239.57</v>
      </c>
      <c r="S190" s="999">
        <v>108867.45</v>
      </c>
      <c r="T190" s="999">
        <v>108867.45</v>
      </c>
      <c r="U190" s="999">
        <v>108867.45</v>
      </c>
      <c r="V190" s="999">
        <v>108867.45</v>
      </c>
    </row>
    <row r="191" spans="1:22" x14ac:dyDescent="0.25">
      <c r="A191" s="1001">
        <v>4101700300</v>
      </c>
      <c r="B191" s="1001">
        <v>2</v>
      </c>
      <c r="C191" s="1001">
        <v>2</v>
      </c>
      <c r="D191" s="1001">
        <v>2</v>
      </c>
      <c r="E191" s="1001" t="s">
        <v>2561</v>
      </c>
      <c r="F191" s="1001">
        <v>280</v>
      </c>
      <c r="G191" s="1001" t="s">
        <v>781</v>
      </c>
      <c r="H191" s="1001">
        <v>1</v>
      </c>
      <c r="I191">
        <v>14107</v>
      </c>
      <c r="J191">
        <v>1</v>
      </c>
      <c r="K191">
        <v>20</v>
      </c>
      <c r="L191">
        <v>1</v>
      </c>
      <c r="M191">
        <v>1</v>
      </c>
      <c r="N191" t="s">
        <v>2562</v>
      </c>
      <c r="O191">
        <v>13</v>
      </c>
      <c r="P191" s="999">
        <v>0</v>
      </c>
      <c r="Q191" s="999">
        <v>45584.26</v>
      </c>
      <c r="R191" s="999">
        <v>45584.26</v>
      </c>
      <c r="S191" s="999">
        <v>36680.76</v>
      </c>
      <c r="T191" s="999">
        <v>36680.76</v>
      </c>
      <c r="U191" s="999">
        <v>36680.76</v>
      </c>
      <c r="V191" s="999">
        <v>36680.76</v>
      </c>
    </row>
    <row r="192" spans="1:22" x14ac:dyDescent="0.25">
      <c r="A192" s="1001">
        <v>4101700300</v>
      </c>
      <c r="B192" s="1001">
        <v>2</v>
      </c>
      <c r="C192" s="1001">
        <v>2</v>
      </c>
      <c r="D192" s="1001">
        <v>2</v>
      </c>
      <c r="E192" s="1001" t="s">
        <v>2561</v>
      </c>
      <c r="F192" s="1001">
        <v>280</v>
      </c>
      <c r="G192" s="1001" t="s">
        <v>781</v>
      </c>
      <c r="H192" s="1001">
        <v>1</v>
      </c>
      <c r="I192">
        <v>14108</v>
      </c>
      <c r="J192">
        <v>1</v>
      </c>
      <c r="K192">
        <v>20</v>
      </c>
      <c r="L192">
        <v>1</v>
      </c>
      <c r="M192">
        <v>1</v>
      </c>
      <c r="N192" t="s">
        <v>2562</v>
      </c>
      <c r="O192">
        <v>13</v>
      </c>
      <c r="P192" s="999">
        <v>0</v>
      </c>
      <c r="Q192" s="999">
        <v>88683</v>
      </c>
      <c r="R192" s="999">
        <v>88683</v>
      </c>
      <c r="S192" s="999">
        <v>86851</v>
      </c>
      <c r="T192" s="999">
        <v>86851</v>
      </c>
      <c r="U192" s="999">
        <v>86851</v>
      </c>
      <c r="V192" s="999">
        <v>86851</v>
      </c>
    </row>
    <row r="193" spans="1:22" x14ac:dyDescent="0.25">
      <c r="A193" s="1001">
        <v>4101700300</v>
      </c>
      <c r="B193" s="1001">
        <v>2</v>
      </c>
      <c r="C193" s="1001">
        <v>2</v>
      </c>
      <c r="D193" s="1001">
        <v>2</v>
      </c>
      <c r="E193" s="1001" t="s">
        <v>2561</v>
      </c>
      <c r="F193" s="1001">
        <v>280</v>
      </c>
      <c r="G193" s="1001" t="s">
        <v>781</v>
      </c>
      <c r="H193" s="1001">
        <v>1</v>
      </c>
      <c r="I193">
        <v>14201</v>
      </c>
      <c r="J193">
        <v>1</v>
      </c>
      <c r="K193">
        <v>20</v>
      </c>
      <c r="L193">
        <v>1</v>
      </c>
      <c r="M193">
        <v>1</v>
      </c>
      <c r="N193" t="s">
        <v>2562</v>
      </c>
      <c r="O193">
        <v>13</v>
      </c>
      <c r="P193" s="999">
        <v>0</v>
      </c>
      <c r="Q193" s="999">
        <v>150478.19</v>
      </c>
      <c r="R193" s="999">
        <v>150478.19</v>
      </c>
      <c r="S193" s="999">
        <v>149075.75</v>
      </c>
      <c r="T193" s="999">
        <v>149075.75</v>
      </c>
      <c r="U193" s="999">
        <v>149075.75</v>
      </c>
      <c r="V193" s="999">
        <v>149075.75</v>
      </c>
    </row>
    <row r="194" spans="1:22" x14ac:dyDescent="0.25">
      <c r="A194" s="1001">
        <v>4101700300</v>
      </c>
      <c r="B194" s="1001">
        <v>2</v>
      </c>
      <c r="C194" s="1001">
        <v>2</v>
      </c>
      <c r="D194" s="1001">
        <v>2</v>
      </c>
      <c r="E194" s="1001" t="s">
        <v>2561</v>
      </c>
      <c r="F194" s="1001">
        <v>280</v>
      </c>
      <c r="G194" s="1001" t="s">
        <v>781</v>
      </c>
      <c r="H194" s="1001">
        <v>1</v>
      </c>
      <c r="I194">
        <v>14301</v>
      </c>
      <c r="J194">
        <v>1</v>
      </c>
      <c r="K194">
        <v>20</v>
      </c>
      <c r="L194">
        <v>1</v>
      </c>
      <c r="M194">
        <v>1</v>
      </c>
      <c r="N194" t="s">
        <v>2562</v>
      </c>
      <c r="O194">
        <v>13</v>
      </c>
      <c r="P194" s="999">
        <v>0</v>
      </c>
      <c r="Q194" s="999">
        <v>632910.55000000005</v>
      </c>
      <c r="R194" s="999">
        <v>632910.55000000005</v>
      </c>
      <c r="S194" s="999">
        <v>613579.72</v>
      </c>
      <c r="T194" s="999">
        <v>613579.72</v>
      </c>
      <c r="U194" s="999">
        <v>613579.72</v>
      </c>
      <c r="V194" s="999">
        <v>613579.72</v>
      </c>
    </row>
    <row r="195" spans="1:22" x14ac:dyDescent="0.25">
      <c r="A195" s="1001">
        <v>4101700300</v>
      </c>
      <c r="B195" s="1001">
        <v>2</v>
      </c>
      <c r="C195" s="1001">
        <v>2</v>
      </c>
      <c r="D195" s="1001">
        <v>2</v>
      </c>
      <c r="E195" s="1001" t="s">
        <v>2561</v>
      </c>
      <c r="F195" s="1001">
        <v>280</v>
      </c>
      <c r="G195" s="1001" t="s">
        <v>781</v>
      </c>
      <c r="H195" s="1001">
        <v>1</v>
      </c>
      <c r="I195">
        <v>14303</v>
      </c>
      <c r="J195">
        <v>1</v>
      </c>
      <c r="K195">
        <v>20</v>
      </c>
      <c r="L195">
        <v>1</v>
      </c>
      <c r="M195">
        <v>1</v>
      </c>
      <c r="N195" t="s">
        <v>2562</v>
      </c>
      <c r="O195">
        <v>13</v>
      </c>
      <c r="P195" s="999">
        <v>0</v>
      </c>
      <c r="Q195" s="999">
        <v>137000</v>
      </c>
      <c r="R195" s="999">
        <v>137000</v>
      </c>
      <c r="S195" s="999">
        <v>172160.67</v>
      </c>
      <c r="T195" s="999">
        <v>172160.67</v>
      </c>
      <c r="U195" s="999">
        <v>98264.91</v>
      </c>
      <c r="V195" s="999">
        <v>98264.91</v>
      </c>
    </row>
    <row r="196" spans="1:22" x14ac:dyDescent="0.25">
      <c r="A196" s="1001">
        <v>4101700300</v>
      </c>
      <c r="B196" s="1001">
        <v>2</v>
      </c>
      <c r="C196" s="1001">
        <v>2</v>
      </c>
      <c r="D196" s="1001">
        <v>2</v>
      </c>
      <c r="E196" s="1001" t="s">
        <v>2561</v>
      </c>
      <c r="F196" s="1001">
        <v>280</v>
      </c>
      <c r="G196" s="1001" t="s">
        <v>781</v>
      </c>
      <c r="H196" s="1001">
        <v>1</v>
      </c>
      <c r="I196">
        <v>15419</v>
      </c>
      <c r="J196">
        <v>1</v>
      </c>
      <c r="K196">
        <v>20</v>
      </c>
      <c r="L196">
        <v>1</v>
      </c>
      <c r="M196">
        <v>1</v>
      </c>
      <c r="N196" t="s">
        <v>2562</v>
      </c>
      <c r="O196">
        <v>13</v>
      </c>
      <c r="P196" s="999">
        <v>0</v>
      </c>
      <c r="Q196" s="999">
        <v>27000</v>
      </c>
      <c r="R196" s="999">
        <v>27000</v>
      </c>
      <c r="S196" s="999">
        <v>18072</v>
      </c>
      <c r="T196" s="999">
        <v>18072</v>
      </c>
      <c r="U196" s="999">
        <v>18072</v>
      </c>
      <c r="V196" s="999">
        <v>18072</v>
      </c>
    </row>
    <row r="197" spans="1:22" x14ac:dyDescent="0.25">
      <c r="A197" s="1001">
        <v>4101700300</v>
      </c>
      <c r="B197" s="1001">
        <v>2</v>
      </c>
      <c r="C197" s="1001">
        <v>2</v>
      </c>
      <c r="D197" s="1001">
        <v>2</v>
      </c>
      <c r="E197" s="1001" t="s">
        <v>2561</v>
      </c>
      <c r="F197" s="1001">
        <v>280</v>
      </c>
      <c r="G197" s="1001" t="s">
        <v>781</v>
      </c>
      <c r="H197" s="1001">
        <v>1</v>
      </c>
      <c r="I197">
        <v>15421</v>
      </c>
      <c r="J197">
        <v>1</v>
      </c>
      <c r="K197">
        <v>20</v>
      </c>
      <c r="L197">
        <v>1</v>
      </c>
      <c r="M197">
        <v>1</v>
      </c>
      <c r="N197" t="s">
        <v>2562</v>
      </c>
      <c r="O197">
        <v>13</v>
      </c>
      <c r="P197" s="999">
        <v>0</v>
      </c>
      <c r="Q197" s="999">
        <v>1190</v>
      </c>
      <c r="R197" s="999">
        <v>1190</v>
      </c>
      <c r="S197" s="999">
        <v>1190</v>
      </c>
      <c r="T197" s="999">
        <v>1190</v>
      </c>
      <c r="U197" s="999">
        <v>1190</v>
      </c>
      <c r="V197" s="999">
        <v>1190</v>
      </c>
    </row>
    <row r="198" spans="1:22" x14ac:dyDescent="0.25">
      <c r="A198" s="1001">
        <v>4101700300</v>
      </c>
      <c r="B198" s="1001">
        <v>2</v>
      </c>
      <c r="C198" s="1001">
        <v>2</v>
      </c>
      <c r="D198" s="1001">
        <v>2</v>
      </c>
      <c r="E198" s="1001" t="s">
        <v>2561</v>
      </c>
      <c r="F198" s="1001">
        <v>280</v>
      </c>
      <c r="G198" s="1001" t="s">
        <v>781</v>
      </c>
      <c r="H198" s="1001">
        <v>1</v>
      </c>
      <c r="I198">
        <v>15423</v>
      </c>
      <c r="J198">
        <v>1</v>
      </c>
      <c r="K198">
        <v>20</v>
      </c>
      <c r="L198">
        <v>1</v>
      </c>
      <c r="M198">
        <v>1</v>
      </c>
      <c r="N198" t="s">
        <v>2562</v>
      </c>
      <c r="O198">
        <v>13</v>
      </c>
      <c r="P198" s="999">
        <v>0</v>
      </c>
      <c r="Q198" s="999">
        <v>1770</v>
      </c>
      <c r="R198" s="999">
        <v>1770</v>
      </c>
      <c r="S198" s="999">
        <v>1770</v>
      </c>
      <c r="T198" s="999">
        <v>1770</v>
      </c>
      <c r="U198" s="999">
        <v>1770</v>
      </c>
      <c r="V198" s="999">
        <v>1770</v>
      </c>
    </row>
    <row r="199" spans="1:22" x14ac:dyDescent="0.25">
      <c r="A199" s="1001">
        <v>4101700300</v>
      </c>
      <c r="B199" s="1001">
        <v>2</v>
      </c>
      <c r="C199" s="1001">
        <v>2</v>
      </c>
      <c r="D199" s="1001">
        <v>2</v>
      </c>
      <c r="E199" s="1001" t="s">
        <v>2561</v>
      </c>
      <c r="F199" s="1001">
        <v>280</v>
      </c>
      <c r="G199" s="1001" t="s">
        <v>781</v>
      </c>
      <c r="H199" s="1001">
        <v>1</v>
      </c>
      <c r="I199">
        <v>15424</v>
      </c>
      <c r="J199">
        <v>1</v>
      </c>
      <c r="K199">
        <v>20</v>
      </c>
      <c r="L199">
        <v>1</v>
      </c>
      <c r="M199">
        <v>1</v>
      </c>
      <c r="N199" t="s">
        <v>2562</v>
      </c>
      <c r="O199">
        <v>13</v>
      </c>
      <c r="P199" s="999">
        <v>0</v>
      </c>
      <c r="Q199" s="999">
        <v>1500</v>
      </c>
      <c r="R199" s="999">
        <v>1500</v>
      </c>
      <c r="S199" s="999">
        <v>1500</v>
      </c>
      <c r="T199" s="999">
        <v>1500</v>
      </c>
      <c r="U199" s="999">
        <v>1500</v>
      </c>
      <c r="V199" s="999">
        <v>1500</v>
      </c>
    </row>
    <row r="200" spans="1:22" x14ac:dyDescent="0.25">
      <c r="A200" s="1001">
        <v>4101700300</v>
      </c>
      <c r="B200" s="1001">
        <v>2</v>
      </c>
      <c r="C200" s="1001">
        <v>2</v>
      </c>
      <c r="D200" s="1001">
        <v>2</v>
      </c>
      <c r="E200" s="1001" t="s">
        <v>2561</v>
      </c>
      <c r="F200" s="1001">
        <v>280</v>
      </c>
      <c r="G200" s="1001" t="s">
        <v>781</v>
      </c>
      <c r="H200" s="1001">
        <v>1</v>
      </c>
      <c r="I200">
        <v>15425</v>
      </c>
      <c r="J200">
        <v>1</v>
      </c>
      <c r="K200">
        <v>20</v>
      </c>
      <c r="L200">
        <v>1</v>
      </c>
      <c r="M200">
        <v>1</v>
      </c>
      <c r="N200" t="s">
        <v>2562</v>
      </c>
      <c r="O200">
        <v>13</v>
      </c>
      <c r="P200" s="999">
        <v>0</v>
      </c>
      <c r="Q200" s="999">
        <v>13000</v>
      </c>
      <c r="R200" s="999">
        <v>13000</v>
      </c>
      <c r="S200" s="999">
        <v>8808</v>
      </c>
      <c r="T200" s="999">
        <v>8808</v>
      </c>
      <c r="U200" s="999">
        <v>8808</v>
      </c>
      <c r="V200" s="999">
        <v>8808</v>
      </c>
    </row>
    <row r="201" spans="1:22" x14ac:dyDescent="0.25">
      <c r="A201" s="1001">
        <v>4101700300</v>
      </c>
      <c r="B201" s="1001">
        <v>2</v>
      </c>
      <c r="C201" s="1001">
        <v>2</v>
      </c>
      <c r="D201" s="1001">
        <v>2</v>
      </c>
      <c r="E201" s="1001" t="s">
        <v>2561</v>
      </c>
      <c r="F201" s="1001">
        <v>280</v>
      </c>
      <c r="G201" s="1001" t="s">
        <v>781</v>
      </c>
      <c r="H201" s="1001">
        <v>1</v>
      </c>
      <c r="I201">
        <v>15426</v>
      </c>
      <c r="J201">
        <v>1</v>
      </c>
      <c r="K201">
        <v>20</v>
      </c>
      <c r="L201">
        <v>1</v>
      </c>
      <c r="M201">
        <v>1</v>
      </c>
      <c r="N201" t="s">
        <v>2562</v>
      </c>
      <c r="O201">
        <v>13</v>
      </c>
      <c r="P201" s="999">
        <v>0</v>
      </c>
      <c r="Q201" s="999">
        <v>6000</v>
      </c>
      <c r="R201" s="999">
        <v>6000</v>
      </c>
      <c r="S201" s="999">
        <v>3880</v>
      </c>
      <c r="T201" s="999">
        <v>3880</v>
      </c>
      <c r="U201" s="999">
        <v>3880</v>
      </c>
      <c r="V201" s="999">
        <v>3880</v>
      </c>
    </row>
    <row r="202" spans="1:22" x14ac:dyDescent="0.25">
      <c r="A202" s="1001">
        <v>4101700300</v>
      </c>
      <c r="B202" s="1001">
        <v>2</v>
      </c>
      <c r="C202" s="1001">
        <v>2</v>
      </c>
      <c r="D202" s="1001">
        <v>2</v>
      </c>
      <c r="E202" s="1001" t="s">
        <v>2561</v>
      </c>
      <c r="F202" s="1001">
        <v>280</v>
      </c>
      <c r="G202" s="1001" t="s">
        <v>781</v>
      </c>
      <c r="H202" s="1001">
        <v>1</v>
      </c>
      <c r="I202">
        <v>15427</v>
      </c>
      <c r="J202">
        <v>1</v>
      </c>
      <c r="K202">
        <v>20</v>
      </c>
      <c r="L202">
        <v>1</v>
      </c>
      <c r="M202">
        <v>1</v>
      </c>
      <c r="N202" t="s">
        <v>2562</v>
      </c>
      <c r="O202">
        <v>13</v>
      </c>
      <c r="P202" s="999">
        <v>0</v>
      </c>
      <c r="Q202" s="999">
        <v>871</v>
      </c>
      <c r="R202" s="999">
        <v>871</v>
      </c>
      <c r="S202" s="999">
        <v>870</v>
      </c>
      <c r="T202" s="999">
        <v>870</v>
      </c>
      <c r="U202" s="999">
        <v>870</v>
      </c>
      <c r="V202" s="999">
        <v>870</v>
      </c>
    </row>
    <row r="203" spans="1:22" x14ac:dyDescent="0.25">
      <c r="A203" s="1001">
        <v>4101700300</v>
      </c>
      <c r="B203" s="1001">
        <v>2</v>
      </c>
      <c r="C203" s="1001">
        <v>2</v>
      </c>
      <c r="D203" s="1001">
        <v>2</v>
      </c>
      <c r="E203" s="1001" t="s">
        <v>2561</v>
      </c>
      <c r="F203" s="1001">
        <v>280</v>
      </c>
      <c r="G203" s="1001" t="s">
        <v>781</v>
      </c>
      <c r="H203" s="1001">
        <v>1</v>
      </c>
      <c r="I203">
        <v>15501</v>
      </c>
      <c r="J203">
        <v>1</v>
      </c>
      <c r="K203">
        <v>20</v>
      </c>
      <c r="L203">
        <v>1</v>
      </c>
      <c r="M203">
        <v>1</v>
      </c>
      <c r="N203" t="s">
        <v>2562</v>
      </c>
      <c r="O203">
        <v>13</v>
      </c>
      <c r="P203" s="999">
        <v>0</v>
      </c>
      <c r="Q203" s="999">
        <v>24000</v>
      </c>
      <c r="R203" s="999">
        <v>24000</v>
      </c>
      <c r="S203" s="999">
        <v>16224</v>
      </c>
      <c r="T203" s="999">
        <v>16224</v>
      </c>
      <c r="U203" s="999">
        <v>16224</v>
      </c>
      <c r="V203" s="999">
        <v>16224</v>
      </c>
    </row>
    <row r="204" spans="1:22" x14ac:dyDescent="0.25">
      <c r="A204" s="1001">
        <v>4101700300</v>
      </c>
      <c r="B204" s="1001">
        <v>2</v>
      </c>
      <c r="C204" s="1001">
        <v>2</v>
      </c>
      <c r="D204" s="1001">
        <v>2</v>
      </c>
      <c r="E204" s="1001" t="s">
        <v>2561</v>
      </c>
      <c r="F204" s="1001">
        <v>280</v>
      </c>
      <c r="G204" s="1001" t="s">
        <v>781</v>
      </c>
      <c r="H204" s="1001">
        <v>1</v>
      </c>
      <c r="I204">
        <v>15901</v>
      </c>
      <c r="J204">
        <v>1</v>
      </c>
      <c r="K204">
        <v>20</v>
      </c>
      <c r="L204">
        <v>1</v>
      </c>
      <c r="M204">
        <v>1</v>
      </c>
      <c r="N204" t="s">
        <v>2562</v>
      </c>
      <c r="O204">
        <v>13</v>
      </c>
      <c r="P204" s="999">
        <v>0</v>
      </c>
      <c r="Q204" s="999">
        <v>2100</v>
      </c>
      <c r="R204" s="999">
        <v>2100</v>
      </c>
      <c r="S204" s="999">
        <v>2100</v>
      </c>
      <c r="T204" s="999">
        <v>2100</v>
      </c>
      <c r="U204" s="999">
        <v>2100</v>
      </c>
      <c r="V204" s="999">
        <v>2100</v>
      </c>
    </row>
    <row r="205" spans="1:22" x14ac:dyDescent="0.25">
      <c r="A205" s="1001">
        <v>4101700300</v>
      </c>
      <c r="B205" s="1001">
        <v>2</v>
      </c>
      <c r="C205" s="1001">
        <v>2</v>
      </c>
      <c r="D205" s="1001">
        <v>2</v>
      </c>
      <c r="E205" s="1001" t="s">
        <v>2561</v>
      </c>
      <c r="F205" s="1001">
        <v>280</v>
      </c>
      <c r="G205" s="1001" t="s">
        <v>781</v>
      </c>
      <c r="H205" s="1001">
        <v>1</v>
      </c>
      <c r="I205">
        <v>16101</v>
      </c>
      <c r="J205">
        <v>1</v>
      </c>
      <c r="K205">
        <v>20</v>
      </c>
      <c r="L205">
        <v>1</v>
      </c>
      <c r="M205">
        <v>1</v>
      </c>
      <c r="N205" t="s">
        <v>2562</v>
      </c>
      <c r="O205">
        <v>13</v>
      </c>
      <c r="P205" s="999">
        <v>976407</v>
      </c>
      <c r="Q205" s="999">
        <v>0</v>
      </c>
      <c r="R205" s="999">
        <v>976407</v>
      </c>
      <c r="S205" s="999">
        <v>0</v>
      </c>
      <c r="T205" s="999">
        <v>0</v>
      </c>
      <c r="U205" s="999">
        <v>0</v>
      </c>
      <c r="V205" s="999">
        <v>0</v>
      </c>
    </row>
    <row r="206" spans="1:22" x14ac:dyDescent="0.25">
      <c r="A206" s="1001">
        <v>4101700300</v>
      </c>
      <c r="B206" s="1001">
        <v>2</v>
      </c>
      <c r="C206" s="1001">
        <v>2</v>
      </c>
      <c r="D206" s="1001">
        <v>2</v>
      </c>
      <c r="E206" s="1001" t="s">
        <v>2561</v>
      </c>
      <c r="F206" s="1001">
        <v>280</v>
      </c>
      <c r="G206" s="1001" t="s">
        <v>781</v>
      </c>
      <c r="H206" s="1001">
        <v>1</v>
      </c>
      <c r="I206">
        <v>17104</v>
      </c>
      <c r="J206">
        <v>1</v>
      </c>
      <c r="K206">
        <v>20</v>
      </c>
      <c r="L206">
        <v>1</v>
      </c>
      <c r="M206">
        <v>1</v>
      </c>
      <c r="N206" t="s">
        <v>2562</v>
      </c>
      <c r="O206">
        <v>13</v>
      </c>
      <c r="P206" s="999">
        <v>0</v>
      </c>
      <c r="Q206" s="999">
        <v>5160</v>
      </c>
      <c r="R206" s="999">
        <v>5160</v>
      </c>
      <c r="S206" s="999">
        <v>5160</v>
      </c>
      <c r="T206" s="999">
        <v>5160</v>
      </c>
      <c r="U206" s="999">
        <v>5160</v>
      </c>
      <c r="V206" s="999">
        <v>5160</v>
      </c>
    </row>
    <row r="207" spans="1:22" x14ac:dyDescent="0.25">
      <c r="A207" s="1001">
        <v>4101700300</v>
      </c>
      <c r="B207" s="1001">
        <v>2</v>
      </c>
      <c r="C207" s="1001">
        <v>2</v>
      </c>
      <c r="D207" s="1001">
        <v>2</v>
      </c>
      <c r="E207" s="1001" t="s">
        <v>2561</v>
      </c>
      <c r="F207" s="1001">
        <v>280</v>
      </c>
      <c r="G207" s="1001" t="s">
        <v>781</v>
      </c>
      <c r="H207" s="1001">
        <v>1</v>
      </c>
      <c r="I207">
        <v>21101</v>
      </c>
      <c r="J207">
        <v>1</v>
      </c>
      <c r="K207">
        <v>20</v>
      </c>
      <c r="L207">
        <v>1</v>
      </c>
      <c r="M207">
        <v>1</v>
      </c>
      <c r="N207" t="s">
        <v>2562</v>
      </c>
      <c r="O207">
        <v>13</v>
      </c>
      <c r="P207" s="999">
        <v>39385</v>
      </c>
      <c r="Q207" s="999">
        <v>80000</v>
      </c>
      <c r="R207" s="999">
        <v>119385</v>
      </c>
      <c r="S207" s="999">
        <v>81333.67</v>
      </c>
      <c r="T207" s="999">
        <v>81333.67</v>
      </c>
      <c r="U207" s="999">
        <v>81333.67</v>
      </c>
      <c r="V207" s="999">
        <v>81333.67</v>
      </c>
    </row>
    <row r="208" spans="1:22" x14ac:dyDescent="0.25">
      <c r="A208" s="1001">
        <v>4101700300</v>
      </c>
      <c r="B208" s="1001">
        <v>2</v>
      </c>
      <c r="C208" s="1001">
        <v>2</v>
      </c>
      <c r="D208" s="1001">
        <v>2</v>
      </c>
      <c r="E208" s="1001" t="s">
        <v>2561</v>
      </c>
      <c r="F208" s="1001">
        <v>280</v>
      </c>
      <c r="G208" s="1001" t="s">
        <v>781</v>
      </c>
      <c r="H208" s="1001">
        <v>1</v>
      </c>
      <c r="I208">
        <v>21201</v>
      </c>
      <c r="J208">
        <v>1</v>
      </c>
      <c r="K208">
        <v>20</v>
      </c>
      <c r="L208">
        <v>1</v>
      </c>
      <c r="M208">
        <v>1</v>
      </c>
      <c r="N208" t="s">
        <v>2562</v>
      </c>
      <c r="O208">
        <v>13</v>
      </c>
      <c r="P208" s="999">
        <v>55658</v>
      </c>
      <c r="Q208" s="999">
        <v>-46771</v>
      </c>
      <c r="R208" s="999">
        <v>8887</v>
      </c>
      <c r="S208" s="999">
        <v>4640</v>
      </c>
      <c r="T208" s="999">
        <v>4640</v>
      </c>
      <c r="U208" s="999">
        <v>4640</v>
      </c>
      <c r="V208" s="999">
        <v>4640</v>
      </c>
    </row>
    <row r="209" spans="1:22" x14ac:dyDescent="0.25">
      <c r="A209" s="1001">
        <v>4101700300</v>
      </c>
      <c r="B209" s="1001">
        <v>2</v>
      </c>
      <c r="C209" s="1001">
        <v>2</v>
      </c>
      <c r="D209" s="1001">
        <v>2</v>
      </c>
      <c r="E209" s="1001" t="s">
        <v>2561</v>
      </c>
      <c r="F209" s="1001">
        <v>280</v>
      </c>
      <c r="G209" s="1001" t="s">
        <v>781</v>
      </c>
      <c r="H209" s="1001">
        <v>1</v>
      </c>
      <c r="I209">
        <v>21401</v>
      </c>
      <c r="J209">
        <v>1</v>
      </c>
      <c r="K209">
        <v>20</v>
      </c>
      <c r="L209">
        <v>1</v>
      </c>
      <c r="M209">
        <v>1</v>
      </c>
      <c r="N209" t="s">
        <v>2562</v>
      </c>
      <c r="O209">
        <v>13</v>
      </c>
      <c r="P209" s="999">
        <v>8887</v>
      </c>
      <c r="Q209" s="999">
        <v>149771</v>
      </c>
      <c r="R209" s="999">
        <v>158658</v>
      </c>
      <c r="S209" s="999">
        <v>157920.70000000001</v>
      </c>
      <c r="T209" s="999">
        <v>157920.70000000001</v>
      </c>
      <c r="U209" s="999">
        <v>157920.70000000001</v>
      </c>
      <c r="V209" s="999">
        <v>152754.67000000001</v>
      </c>
    </row>
    <row r="210" spans="1:22" x14ac:dyDescent="0.25">
      <c r="A210" s="1001">
        <v>4101700300</v>
      </c>
      <c r="B210" s="1001">
        <v>2</v>
      </c>
      <c r="C210" s="1001">
        <v>2</v>
      </c>
      <c r="D210" s="1001">
        <v>2</v>
      </c>
      <c r="E210" s="1001" t="s">
        <v>2561</v>
      </c>
      <c r="F210" s="1001">
        <v>280</v>
      </c>
      <c r="G210" s="1001" t="s">
        <v>781</v>
      </c>
      <c r="H210" s="1001">
        <v>1</v>
      </c>
      <c r="I210">
        <v>21501</v>
      </c>
      <c r="J210">
        <v>1</v>
      </c>
      <c r="K210">
        <v>20</v>
      </c>
      <c r="L210">
        <v>1</v>
      </c>
      <c r="M210">
        <v>1</v>
      </c>
      <c r="N210" t="s">
        <v>2562</v>
      </c>
      <c r="O210">
        <v>13</v>
      </c>
      <c r="P210" s="999">
        <v>7325</v>
      </c>
      <c r="Q210" s="999">
        <v>-7325</v>
      </c>
      <c r="R210" s="999">
        <v>0</v>
      </c>
      <c r="S210" s="999">
        <v>0</v>
      </c>
      <c r="T210" s="999">
        <v>0</v>
      </c>
      <c r="U210" s="999">
        <v>0</v>
      </c>
      <c r="V210" s="999">
        <v>0</v>
      </c>
    </row>
    <row r="211" spans="1:22" x14ac:dyDescent="0.25">
      <c r="A211" s="1001">
        <v>4101700300</v>
      </c>
      <c r="B211" s="1001">
        <v>2</v>
      </c>
      <c r="C211" s="1001">
        <v>2</v>
      </c>
      <c r="D211" s="1001">
        <v>2</v>
      </c>
      <c r="E211" s="1001" t="s">
        <v>2561</v>
      </c>
      <c r="F211" s="1001">
        <v>280</v>
      </c>
      <c r="G211" s="1001" t="s">
        <v>781</v>
      </c>
      <c r="H211" s="1001">
        <v>1</v>
      </c>
      <c r="I211">
        <v>21502</v>
      </c>
      <c r="J211">
        <v>1</v>
      </c>
      <c r="K211">
        <v>20</v>
      </c>
      <c r="L211">
        <v>1</v>
      </c>
      <c r="M211">
        <v>1</v>
      </c>
      <c r="N211" t="s">
        <v>2562</v>
      </c>
      <c r="O211">
        <v>13</v>
      </c>
      <c r="P211" s="999">
        <v>15203</v>
      </c>
      <c r="Q211" s="999">
        <v>0</v>
      </c>
      <c r="R211" s="999">
        <v>15203</v>
      </c>
      <c r="S211" s="999">
        <v>15120.04</v>
      </c>
      <c r="T211" s="999">
        <v>15120.04</v>
      </c>
      <c r="U211" s="999">
        <v>15120.04</v>
      </c>
      <c r="V211" s="999">
        <v>15120.04</v>
      </c>
    </row>
    <row r="212" spans="1:22" x14ac:dyDescent="0.25">
      <c r="A212" s="1001">
        <v>4101700300</v>
      </c>
      <c r="B212" s="1001">
        <v>2</v>
      </c>
      <c r="C212" s="1001">
        <v>2</v>
      </c>
      <c r="D212" s="1001">
        <v>2</v>
      </c>
      <c r="E212" s="1001" t="s">
        <v>2561</v>
      </c>
      <c r="F212" s="1001">
        <v>280</v>
      </c>
      <c r="G212" s="1001" t="s">
        <v>781</v>
      </c>
      <c r="H212" s="1001">
        <v>1</v>
      </c>
      <c r="I212">
        <v>21601</v>
      </c>
      <c r="J212">
        <v>1</v>
      </c>
      <c r="K212">
        <v>20</v>
      </c>
      <c r="L212">
        <v>1</v>
      </c>
      <c r="M212">
        <v>1</v>
      </c>
      <c r="N212" t="s">
        <v>2562</v>
      </c>
      <c r="O212">
        <v>13</v>
      </c>
      <c r="P212" s="999">
        <v>15807</v>
      </c>
      <c r="Q212" s="999">
        <v>7000</v>
      </c>
      <c r="R212" s="999">
        <v>22807</v>
      </c>
      <c r="S212" s="999">
        <v>22825.17</v>
      </c>
      <c r="T212" s="999">
        <v>22825.17</v>
      </c>
      <c r="U212" s="999">
        <v>22825.17</v>
      </c>
      <c r="V212" s="999">
        <v>22825.17</v>
      </c>
    </row>
    <row r="213" spans="1:22" x14ac:dyDescent="0.25">
      <c r="A213" s="1001">
        <v>4101700300</v>
      </c>
      <c r="B213" s="1001">
        <v>2</v>
      </c>
      <c r="C213" s="1001">
        <v>2</v>
      </c>
      <c r="D213" s="1001">
        <v>2</v>
      </c>
      <c r="E213" s="1001" t="s">
        <v>2561</v>
      </c>
      <c r="F213" s="1001">
        <v>280</v>
      </c>
      <c r="G213" s="1001" t="s">
        <v>781</v>
      </c>
      <c r="H213" s="1001">
        <v>1</v>
      </c>
      <c r="I213">
        <v>22101</v>
      </c>
      <c r="J213">
        <v>1</v>
      </c>
      <c r="K213">
        <v>20</v>
      </c>
      <c r="L213">
        <v>1</v>
      </c>
      <c r="M213">
        <v>1</v>
      </c>
      <c r="N213" t="s">
        <v>2562</v>
      </c>
      <c r="O213">
        <v>13</v>
      </c>
      <c r="P213" s="999">
        <v>2690</v>
      </c>
      <c r="Q213" s="999">
        <v>0</v>
      </c>
      <c r="R213" s="999">
        <v>2690</v>
      </c>
      <c r="S213" s="999">
        <v>2036.32</v>
      </c>
      <c r="T213" s="999">
        <v>2036.32</v>
      </c>
      <c r="U213" s="999">
        <v>2036.32</v>
      </c>
      <c r="V213" s="999">
        <v>2036.32</v>
      </c>
    </row>
    <row r="214" spans="1:22" x14ac:dyDescent="0.25">
      <c r="A214" s="1001">
        <v>4101700300</v>
      </c>
      <c r="B214" s="1001">
        <v>2</v>
      </c>
      <c r="C214" s="1001">
        <v>2</v>
      </c>
      <c r="D214" s="1001">
        <v>2</v>
      </c>
      <c r="E214" s="1001" t="s">
        <v>2561</v>
      </c>
      <c r="F214" s="1001">
        <v>280</v>
      </c>
      <c r="G214" s="1001" t="s">
        <v>781</v>
      </c>
      <c r="H214" s="1001">
        <v>1</v>
      </c>
      <c r="I214">
        <v>22106</v>
      </c>
      <c r="J214">
        <v>1</v>
      </c>
      <c r="K214">
        <v>20</v>
      </c>
      <c r="L214">
        <v>1</v>
      </c>
      <c r="M214">
        <v>1</v>
      </c>
      <c r="N214" t="s">
        <v>2562</v>
      </c>
      <c r="O214">
        <v>13</v>
      </c>
      <c r="P214" s="999">
        <v>12764</v>
      </c>
      <c r="Q214" s="999">
        <v>0</v>
      </c>
      <c r="R214" s="999">
        <v>12764</v>
      </c>
      <c r="S214" s="999">
        <v>5880</v>
      </c>
      <c r="T214" s="999">
        <v>5880</v>
      </c>
      <c r="U214" s="999">
        <v>5880</v>
      </c>
      <c r="V214" s="999">
        <v>5880</v>
      </c>
    </row>
    <row r="215" spans="1:22" x14ac:dyDescent="0.25">
      <c r="A215" s="1001">
        <v>4101700300</v>
      </c>
      <c r="B215" s="1001">
        <v>2</v>
      </c>
      <c r="C215" s="1001">
        <v>2</v>
      </c>
      <c r="D215" s="1001">
        <v>2</v>
      </c>
      <c r="E215" s="1001" t="s">
        <v>2561</v>
      </c>
      <c r="F215" s="1001">
        <v>280</v>
      </c>
      <c r="G215" s="1001" t="s">
        <v>781</v>
      </c>
      <c r="H215" s="1001">
        <v>1</v>
      </c>
      <c r="I215">
        <v>22301</v>
      </c>
      <c r="J215">
        <v>1</v>
      </c>
      <c r="K215">
        <v>20</v>
      </c>
      <c r="L215">
        <v>1</v>
      </c>
      <c r="M215">
        <v>1</v>
      </c>
      <c r="N215" t="s">
        <v>2562</v>
      </c>
      <c r="O215">
        <v>13</v>
      </c>
      <c r="P215" s="999">
        <v>1767</v>
      </c>
      <c r="Q215" s="999">
        <v>0</v>
      </c>
      <c r="R215" s="999">
        <v>1767</v>
      </c>
      <c r="S215" s="999">
        <v>1649.32</v>
      </c>
      <c r="T215" s="999">
        <v>1649.32</v>
      </c>
      <c r="U215" s="999">
        <v>1649.32</v>
      </c>
      <c r="V215" s="999">
        <v>1649.32</v>
      </c>
    </row>
    <row r="216" spans="1:22" x14ac:dyDescent="0.25">
      <c r="A216" s="1001">
        <v>4101700300</v>
      </c>
      <c r="B216" s="1001">
        <v>2</v>
      </c>
      <c r="C216" s="1001">
        <v>2</v>
      </c>
      <c r="D216" s="1001">
        <v>2</v>
      </c>
      <c r="E216" s="1001" t="s">
        <v>2561</v>
      </c>
      <c r="F216" s="1001">
        <v>280</v>
      </c>
      <c r="G216" s="1001" t="s">
        <v>781</v>
      </c>
      <c r="H216" s="1001">
        <v>1</v>
      </c>
      <c r="I216">
        <v>24601</v>
      </c>
      <c r="J216">
        <v>1</v>
      </c>
      <c r="K216">
        <v>20</v>
      </c>
      <c r="L216">
        <v>1</v>
      </c>
      <c r="M216">
        <v>1</v>
      </c>
      <c r="N216" t="s">
        <v>2562</v>
      </c>
      <c r="O216">
        <v>13</v>
      </c>
      <c r="P216" s="999">
        <v>8970</v>
      </c>
      <c r="Q216" s="999">
        <v>-7000</v>
      </c>
      <c r="R216" s="999">
        <v>1970</v>
      </c>
      <c r="S216" s="999">
        <v>539.26</v>
      </c>
      <c r="T216" s="999">
        <v>539.26</v>
      </c>
      <c r="U216" s="999">
        <v>539.26</v>
      </c>
      <c r="V216" s="999">
        <v>539.26</v>
      </c>
    </row>
    <row r="217" spans="1:22" x14ac:dyDescent="0.25">
      <c r="A217" s="1001">
        <v>4101700300</v>
      </c>
      <c r="B217" s="1001">
        <v>2</v>
      </c>
      <c r="C217" s="1001">
        <v>2</v>
      </c>
      <c r="D217" s="1001">
        <v>2</v>
      </c>
      <c r="E217" s="1001" t="s">
        <v>2561</v>
      </c>
      <c r="F217" s="1001">
        <v>280</v>
      </c>
      <c r="G217" s="1001" t="s">
        <v>781</v>
      </c>
      <c r="H217" s="1001">
        <v>1</v>
      </c>
      <c r="I217">
        <v>24801</v>
      </c>
      <c r="J217">
        <v>1</v>
      </c>
      <c r="K217">
        <v>20</v>
      </c>
      <c r="L217">
        <v>1</v>
      </c>
      <c r="M217">
        <v>1</v>
      </c>
      <c r="N217" t="s">
        <v>2562</v>
      </c>
      <c r="O217">
        <v>13</v>
      </c>
      <c r="P217" s="999">
        <v>3004</v>
      </c>
      <c r="Q217" s="999">
        <v>0</v>
      </c>
      <c r="R217" s="999">
        <v>3004</v>
      </c>
      <c r="S217" s="999">
        <v>0</v>
      </c>
      <c r="T217" s="999">
        <v>0</v>
      </c>
      <c r="U217" s="999">
        <v>0</v>
      </c>
      <c r="V217" s="999">
        <v>0</v>
      </c>
    </row>
    <row r="218" spans="1:22" x14ac:dyDescent="0.25">
      <c r="A218" s="1001">
        <v>4101700300</v>
      </c>
      <c r="B218" s="1001">
        <v>2</v>
      </c>
      <c r="C218" s="1001">
        <v>2</v>
      </c>
      <c r="D218" s="1001">
        <v>2</v>
      </c>
      <c r="E218" s="1001" t="s">
        <v>2561</v>
      </c>
      <c r="F218" s="1001">
        <v>280</v>
      </c>
      <c r="G218" s="1001" t="s">
        <v>781</v>
      </c>
      <c r="H218" s="1001">
        <v>1</v>
      </c>
      <c r="I218">
        <v>25301</v>
      </c>
      <c r="J218">
        <v>1</v>
      </c>
      <c r="K218">
        <v>20</v>
      </c>
      <c r="L218">
        <v>1</v>
      </c>
      <c r="M218">
        <v>1</v>
      </c>
      <c r="N218" t="s">
        <v>2562</v>
      </c>
      <c r="O218">
        <v>13</v>
      </c>
      <c r="P218" s="999">
        <v>4000</v>
      </c>
      <c r="Q218" s="999">
        <v>-895</v>
      </c>
      <c r="R218" s="999">
        <v>3105</v>
      </c>
      <c r="S218" s="999">
        <v>200.01</v>
      </c>
      <c r="T218" s="999">
        <v>200.01</v>
      </c>
      <c r="U218" s="999">
        <v>200.01</v>
      </c>
      <c r="V218" s="999">
        <v>200.01</v>
      </c>
    </row>
    <row r="219" spans="1:22" x14ac:dyDescent="0.25">
      <c r="A219" s="1001">
        <v>4101700300</v>
      </c>
      <c r="B219" s="1001">
        <v>2</v>
      </c>
      <c r="C219" s="1001">
        <v>2</v>
      </c>
      <c r="D219" s="1001">
        <v>2</v>
      </c>
      <c r="E219" s="1001" t="s">
        <v>2561</v>
      </c>
      <c r="F219" s="1001">
        <v>280</v>
      </c>
      <c r="G219" s="1001" t="s">
        <v>781</v>
      </c>
      <c r="H219" s="1001">
        <v>1</v>
      </c>
      <c r="I219">
        <v>25401</v>
      </c>
      <c r="J219">
        <v>1</v>
      </c>
      <c r="K219">
        <v>20</v>
      </c>
      <c r="L219">
        <v>1</v>
      </c>
      <c r="M219">
        <v>1</v>
      </c>
      <c r="N219" t="s">
        <v>2562</v>
      </c>
      <c r="O219">
        <v>13</v>
      </c>
      <c r="P219" s="999">
        <v>0</v>
      </c>
      <c r="Q219" s="999">
        <v>895</v>
      </c>
      <c r="R219" s="999">
        <v>895</v>
      </c>
      <c r="S219" s="999">
        <v>895</v>
      </c>
      <c r="T219" s="999">
        <v>895</v>
      </c>
      <c r="U219" s="999">
        <v>895</v>
      </c>
      <c r="V219" s="999">
        <v>895</v>
      </c>
    </row>
    <row r="220" spans="1:22" x14ac:dyDescent="0.25">
      <c r="A220" s="1001">
        <v>4101700300</v>
      </c>
      <c r="B220" s="1001">
        <v>2</v>
      </c>
      <c r="C220" s="1001">
        <v>2</v>
      </c>
      <c r="D220" s="1001">
        <v>2</v>
      </c>
      <c r="E220" s="1001" t="s">
        <v>2561</v>
      </c>
      <c r="F220" s="1001">
        <v>280</v>
      </c>
      <c r="G220" s="1001" t="s">
        <v>781</v>
      </c>
      <c r="H220" s="1001">
        <v>1</v>
      </c>
      <c r="I220">
        <v>26101</v>
      </c>
      <c r="J220">
        <v>1</v>
      </c>
      <c r="K220">
        <v>20</v>
      </c>
      <c r="L220">
        <v>1</v>
      </c>
      <c r="M220">
        <v>1</v>
      </c>
      <c r="N220" t="s">
        <v>2562</v>
      </c>
      <c r="O220">
        <v>13</v>
      </c>
      <c r="P220" s="999">
        <v>181120</v>
      </c>
      <c r="Q220" s="999">
        <v>0</v>
      </c>
      <c r="R220" s="999">
        <v>181120</v>
      </c>
      <c r="S220" s="999">
        <v>32959.4</v>
      </c>
      <c r="T220" s="999">
        <v>32959.4</v>
      </c>
      <c r="U220" s="999">
        <v>32959.4</v>
      </c>
      <c r="V220" s="999">
        <v>32959.4</v>
      </c>
    </row>
    <row r="221" spans="1:22" x14ac:dyDescent="0.25">
      <c r="A221" s="1001">
        <v>4101700300</v>
      </c>
      <c r="B221" s="1001">
        <v>2</v>
      </c>
      <c r="C221" s="1001">
        <v>2</v>
      </c>
      <c r="D221" s="1001">
        <v>2</v>
      </c>
      <c r="E221" s="1001" t="s">
        <v>2561</v>
      </c>
      <c r="F221" s="1001">
        <v>280</v>
      </c>
      <c r="G221" s="1001" t="s">
        <v>781</v>
      </c>
      <c r="H221" s="1001">
        <v>1</v>
      </c>
      <c r="I221">
        <v>26102</v>
      </c>
      <c r="J221">
        <v>1</v>
      </c>
      <c r="K221">
        <v>20</v>
      </c>
      <c r="L221">
        <v>1</v>
      </c>
      <c r="M221">
        <v>1</v>
      </c>
      <c r="N221" t="s">
        <v>2562</v>
      </c>
      <c r="O221">
        <v>13</v>
      </c>
      <c r="P221" s="999">
        <v>13339</v>
      </c>
      <c r="Q221" s="999">
        <v>0</v>
      </c>
      <c r="R221" s="999">
        <v>13339</v>
      </c>
      <c r="S221" s="999">
        <v>6675.8</v>
      </c>
      <c r="T221" s="999">
        <v>6675.8</v>
      </c>
      <c r="U221" s="999">
        <v>6675.8</v>
      </c>
      <c r="V221" s="999">
        <v>6675.8</v>
      </c>
    </row>
    <row r="222" spans="1:22" x14ac:dyDescent="0.25">
      <c r="A222" s="1001">
        <v>4101700300</v>
      </c>
      <c r="B222" s="1001">
        <v>2</v>
      </c>
      <c r="C222" s="1001">
        <v>2</v>
      </c>
      <c r="D222" s="1001">
        <v>2</v>
      </c>
      <c r="E222" s="1001" t="s">
        <v>2561</v>
      </c>
      <c r="F222" s="1001">
        <v>280</v>
      </c>
      <c r="G222" s="1001" t="s">
        <v>781</v>
      </c>
      <c r="H222" s="1001">
        <v>1</v>
      </c>
      <c r="I222">
        <v>27101</v>
      </c>
      <c r="J222">
        <v>1</v>
      </c>
      <c r="K222">
        <v>20</v>
      </c>
      <c r="L222">
        <v>1</v>
      </c>
      <c r="M222">
        <v>1</v>
      </c>
      <c r="N222" t="s">
        <v>2562</v>
      </c>
      <c r="O222">
        <v>13</v>
      </c>
      <c r="P222" s="999">
        <v>3454</v>
      </c>
      <c r="Q222" s="999">
        <v>0</v>
      </c>
      <c r="R222" s="999">
        <v>3454</v>
      </c>
      <c r="S222" s="999">
        <v>0</v>
      </c>
      <c r="T222" s="999">
        <v>0</v>
      </c>
      <c r="U222" s="999">
        <v>0</v>
      </c>
      <c r="V222" s="999">
        <v>0</v>
      </c>
    </row>
    <row r="223" spans="1:22" x14ac:dyDescent="0.25">
      <c r="A223" s="1001">
        <v>4101700300</v>
      </c>
      <c r="B223" s="1001">
        <v>2</v>
      </c>
      <c r="C223" s="1001">
        <v>2</v>
      </c>
      <c r="D223" s="1001">
        <v>2</v>
      </c>
      <c r="E223" s="1001" t="s">
        <v>2561</v>
      </c>
      <c r="F223" s="1001">
        <v>280</v>
      </c>
      <c r="G223" s="1001" t="s">
        <v>781</v>
      </c>
      <c r="H223" s="1001">
        <v>1</v>
      </c>
      <c r="I223">
        <v>27201</v>
      </c>
      <c r="J223">
        <v>1</v>
      </c>
      <c r="K223">
        <v>20</v>
      </c>
      <c r="L223">
        <v>1</v>
      </c>
      <c r="M223">
        <v>1</v>
      </c>
      <c r="N223" t="s">
        <v>2562</v>
      </c>
      <c r="O223">
        <v>13</v>
      </c>
      <c r="P223" s="999">
        <v>2750</v>
      </c>
      <c r="Q223" s="999">
        <v>0</v>
      </c>
      <c r="R223" s="999">
        <v>2750</v>
      </c>
      <c r="S223" s="999">
        <v>0</v>
      </c>
      <c r="T223" s="999">
        <v>0</v>
      </c>
      <c r="U223" s="999">
        <v>0</v>
      </c>
      <c r="V223" s="999">
        <v>0</v>
      </c>
    </row>
    <row r="224" spans="1:22" x14ac:dyDescent="0.25">
      <c r="A224" s="1001">
        <v>4101700300</v>
      </c>
      <c r="B224" s="1001">
        <v>2</v>
      </c>
      <c r="C224" s="1001">
        <v>2</v>
      </c>
      <c r="D224" s="1001">
        <v>2</v>
      </c>
      <c r="E224" s="1001" t="s">
        <v>2561</v>
      </c>
      <c r="F224" s="1001">
        <v>280</v>
      </c>
      <c r="G224" s="1001" t="s">
        <v>781</v>
      </c>
      <c r="H224" s="1001">
        <v>1</v>
      </c>
      <c r="I224">
        <v>29101</v>
      </c>
      <c r="J224">
        <v>1</v>
      </c>
      <c r="K224">
        <v>20</v>
      </c>
      <c r="L224">
        <v>1</v>
      </c>
      <c r="M224">
        <v>1</v>
      </c>
      <c r="N224" t="s">
        <v>2562</v>
      </c>
      <c r="O224">
        <v>13</v>
      </c>
      <c r="P224" s="999">
        <v>1600</v>
      </c>
      <c r="Q224" s="999">
        <v>0</v>
      </c>
      <c r="R224" s="999">
        <v>1600</v>
      </c>
      <c r="S224" s="999">
        <v>380.48</v>
      </c>
      <c r="T224" s="999">
        <v>380.48</v>
      </c>
      <c r="U224" s="999">
        <v>380.48</v>
      </c>
      <c r="V224" s="999">
        <v>380.48</v>
      </c>
    </row>
    <row r="225" spans="1:22" x14ac:dyDescent="0.25">
      <c r="A225" s="1001">
        <v>4101700300</v>
      </c>
      <c r="B225" s="1001">
        <v>2</v>
      </c>
      <c r="C225" s="1001">
        <v>2</v>
      </c>
      <c r="D225" s="1001">
        <v>2</v>
      </c>
      <c r="E225" s="1001" t="s">
        <v>2561</v>
      </c>
      <c r="F225" s="1001">
        <v>280</v>
      </c>
      <c r="G225" s="1001" t="s">
        <v>781</v>
      </c>
      <c r="H225" s="1001">
        <v>1</v>
      </c>
      <c r="I225">
        <v>29201</v>
      </c>
      <c r="J225">
        <v>1</v>
      </c>
      <c r="K225">
        <v>20</v>
      </c>
      <c r="L225">
        <v>1</v>
      </c>
      <c r="M225">
        <v>1</v>
      </c>
      <c r="N225" t="s">
        <v>2562</v>
      </c>
      <c r="O225">
        <v>13</v>
      </c>
      <c r="P225" s="999">
        <v>10000</v>
      </c>
      <c r="Q225" s="999">
        <v>0</v>
      </c>
      <c r="R225" s="999">
        <v>10000</v>
      </c>
      <c r="S225" s="999">
        <v>254.99</v>
      </c>
      <c r="T225" s="999">
        <v>254.99</v>
      </c>
      <c r="U225" s="999">
        <v>254.99</v>
      </c>
      <c r="V225" s="999">
        <v>254.99</v>
      </c>
    </row>
    <row r="226" spans="1:22" x14ac:dyDescent="0.25">
      <c r="A226" s="1001">
        <v>4101700300</v>
      </c>
      <c r="B226" s="1001">
        <v>2</v>
      </c>
      <c r="C226" s="1001">
        <v>2</v>
      </c>
      <c r="D226" s="1001">
        <v>2</v>
      </c>
      <c r="E226" s="1001" t="s">
        <v>2561</v>
      </c>
      <c r="F226" s="1001">
        <v>280</v>
      </c>
      <c r="G226" s="1001" t="s">
        <v>781</v>
      </c>
      <c r="H226" s="1001">
        <v>1</v>
      </c>
      <c r="I226">
        <v>29301</v>
      </c>
      <c r="J226">
        <v>1</v>
      </c>
      <c r="K226">
        <v>20</v>
      </c>
      <c r="L226">
        <v>1</v>
      </c>
      <c r="M226">
        <v>1</v>
      </c>
      <c r="N226" t="s">
        <v>2562</v>
      </c>
      <c r="O226">
        <v>13</v>
      </c>
      <c r="P226" s="999">
        <v>15000</v>
      </c>
      <c r="Q226" s="999">
        <v>0</v>
      </c>
      <c r="R226" s="999">
        <v>15000</v>
      </c>
      <c r="S226" s="999">
        <v>1099.01</v>
      </c>
      <c r="T226" s="999">
        <v>1099.01</v>
      </c>
      <c r="U226" s="999">
        <v>1099.01</v>
      </c>
      <c r="V226" s="999">
        <v>1099.01</v>
      </c>
    </row>
    <row r="227" spans="1:22" x14ac:dyDescent="0.25">
      <c r="A227" s="1001">
        <v>4101700300</v>
      </c>
      <c r="B227" s="1001">
        <v>2</v>
      </c>
      <c r="C227" s="1001">
        <v>2</v>
      </c>
      <c r="D227" s="1001">
        <v>2</v>
      </c>
      <c r="E227" s="1001" t="s">
        <v>2561</v>
      </c>
      <c r="F227" s="1001">
        <v>280</v>
      </c>
      <c r="G227" s="1001" t="s">
        <v>781</v>
      </c>
      <c r="H227" s="1001">
        <v>1</v>
      </c>
      <c r="I227">
        <v>29401</v>
      </c>
      <c r="J227">
        <v>1</v>
      </c>
      <c r="K227">
        <v>20</v>
      </c>
      <c r="L227">
        <v>1</v>
      </c>
      <c r="M227">
        <v>1</v>
      </c>
      <c r="N227" t="s">
        <v>2562</v>
      </c>
      <c r="O227">
        <v>13</v>
      </c>
      <c r="P227" s="999">
        <v>3785</v>
      </c>
      <c r="Q227" s="999">
        <v>31676</v>
      </c>
      <c r="R227" s="999">
        <v>35461</v>
      </c>
      <c r="S227" s="999">
        <v>35321.199999999997</v>
      </c>
      <c r="T227" s="999">
        <v>35321.199999999997</v>
      </c>
      <c r="U227" s="999">
        <v>35321.199999999997</v>
      </c>
      <c r="V227" s="999">
        <v>35274.800000000003</v>
      </c>
    </row>
    <row r="228" spans="1:22" x14ac:dyDescent="0.25">
      <c r="A228" s="1001">
        <v>4101700300</v>
      </c>
      <c r="B228" s="1001">
        <v>2</v>
      </c>
      <c r="C228" s="1001">
        <v>2</v>
      </c>
      <c r="D228" s="1001">
        <v>2</v>
      </c>
      <c r="E228" s="1001" t="s">
        <v>2561</v>
      </c>
      <c r="F228" s="1001">
        <v>280</v>
      </c>
      <c r="G228" s="1001" t="s">
        <v>781</v>
      </c>
      <c r="H228" s="1001">
        <v>1</v>
      </c>
      <c r="I228">
        <v>29601</v>
      </c>
      <c r="J228">
        <v>1</v>
      </c>
      <c r="K228">
        <v>20</v>
      </c>
      <c r="L228">
        <v>1</v>
      </c>
      <c r="M228">
        <v>1</v>
      </c>
      <c r="N228" t="s">
        <v>2562</v>
      </c>
      <c r="O228">
        <v>13</v>
      </c>
      <c r="P228" s="999">
        <v>40980</v>
      </c>
      <c r="Q228" s="999">
        <v>0</v>
      </c>
      <c r="R228" s="999">
        <v>40980</v>
      </c>
      <c r="S228" s="999">
        <v>39048.82</v>
      </c>
      <c r="T228" s="999">
        <v>39048.82</v>
      </c>
      <c r="U228" s="999">
        <v>39048.82</v>
      </c>
      <c r="V228" s="999">
        <v>39048.82</v>
      </c>
    </row>
    <row r="229" spans="1:22" x14ac:dyDescent="0.25">
      <c r="A229" s="1001">
        <v>4101700300</v>
      </c>
      <c r="B229" s="1001">
        <v>2</v>
      </c>
      <c r="C229" s="1001">
        <v>2</v>
      </c>
      <c r="D229" s="1001">
        <v>2</v>
      </c>
      <c r="E229" s="1001" t="s">
        <v>2561</v>
      </c>
      <c r="F229" s="1001">
        <v>280</v>
      </c>
      <c r="G229" s="1001" t="s">
        <v>781</v>
      </c>
      <c r="H229" s="1001">
        <v>1</v>
      </c>
      <c r="I229">
        <v>29901</v>
      </c>
      <c r="J229">
        <v>1</v>
      </c>
      <c r="K229">
        <v>20</v>
      </c>
      <c r="L229">
        <v>1</v>
      </c>
      <c r="M229">
        <v>1</v>
      </c>
      <c r="N229" t="s">
        <v>2562</v>
      </c>
      <c r="O229">
        <v>13</v>
      </c>
      <c r="P229" s="999">
        <v>3767</v>
      </c>
      <c r="Q229" s="999">
        <v>0</v>
      </c>
      <c r="R229" s="999">
        <v>3767</v>
      </c>
      <c r="S229" s="999">
        <v>0</v>
      </c>
      <c r="T229" s="999">
        <v>0</v>
      </c>
      <c r="U229" s="999">
        <v>0</v>
      </c>
      <c r="V229" s="999">
        <v>0</v>
      </c>
    </row>
    <row r="230" spans="1:22" x14ac:dyDescent="0.25">
      <c r="A230" s="1001">
        <v>4101700300</v>
      </c>
      <c r="B230" s="1001">
        <v>2</v>
      </c>
      <c r="C230" s="1001">
        <v>2</v>
      </c>
      <c r="D230" s="1001">
        <v>2</v>
      </c>
      <c r="E230" s="1001" t="s">
        <v>2561</v>
      </c>
      <c r="F230" s="1001">
        <v>280</v>
      </c>
      <c r="G230" s="1001" t="s">
        <v>781</v>
      </c>
      <c r="H230" s="1001">
        <v>1</v>
      </c>
      <c r="I230">
        <v>31101</v>
      </c>
      <c r="J230">
        <v>1</v>
      </c>
      <c r="K230">
        <v>20</v>
      </c>
      <c r="L230">
        <v>1</v>
      </c>
      <c r="M230">
        <v>1</v>
      </c>
      <c r="N230" t="s">
        <v>2562</v>
      </c>
      <c r="O230">
        <v>13</v>
      </c>
      <c r="P230" s="999">
        <v>47164</v>
      </c>
      <c r="Q230" s="999">
        <v>0</v>
      </c>
      <c r="R230" s="999">
        <v>47164</v>
      </c>
      <c r="S230" s="999">
        <v>22786.53</v>
      </c>
      <c r="T230" s="999">
        <v>22786.53</v>
      </c>
      <c r="U230" s="999">
        <v>22786.53</v>
      </c>
      <c r="V230" s="999">
        <v>22786.53</v>
      </c>
    </row>
    <row r="231" spans="1:22" x14ac:dyDescent="0.25">
      <c r="A231" s="1001">
        <v>4101700300</v>
      </c>
      <c r="B231" s="1001">
        <v>2</v>
      </c>
      <c r="C231" s="1001">
        <v>2</v>
      </c>
      <c r="D231" s="1001">
        <v>2</v>
      </c>
      <c r="E231" s="1001" t="s">
        <v>2561</v>
      </c>
      <c r="F231" s="1001">
        <v>280</v>
      </c>
      <c r="G231" s="1001" t="s">
        <v>781</v>
      </c>
      <c r="H231" s="1001">
        <v>1</v>
      </c>
      <c r="I231">
        <v>31301</v>
      </c>
      <c r="J231">
        <v>1</v>
      </c>
      <c r="K231">
        <v>20</v>
      </c>
      <c r="L231">
        <v>1</v>
      </c>
      <c r="M231">
        <v>1</v>
      </c>
      <c r="N231" t="s">
        <v>2562</v>
      </c>
      <c r="O231">
        <v>13</v>
      </c>
      <c r="P231" s="999">
        <v>4950</v>
      </c>
      <c r="Q231" s="999">
        <v>0</v>
      </c>
      <c r="R231" s="999">
        <v>4950</v>
      </c>
      <c r="S231" s="999">
        <v>3953</v>
      </c>
      <c r="T231" s="999">
        <v>3953</v>
      </c>
      <c r="U231" s="999">
        <v>3953</v>
      </c>
      <c r="V231" s="999">
        <v>3953</v>
      </c>
    </row>
    <row r="232" spans="1:22" x14ac:dyDescent="0.25">
      <c r="A232" s="1001">
        <v>4101700300</v>
      </c>
      <c r="B232" s="1001">
        <v>2</v>
      </c>
      <c r="C232" s="1001">
        <v>2</v>
      </c>
      <c r="D232" s="1001">
        <v>2</v>
      </c>
      <c r="E232" s="1001" t="s">
        <v>2561</v>
      </c>
      <c r="F232" s="1001">
        <v>280</v>
      </c>
      <c r="G232" s="1001" t="s">
        <v>781</v>
      </c>
      <c r="H232" s="1001">
        <v>1</v>
      </c>
      <c r="I232">
        <v>31401</v>
      </c>
      <c r="J232">
        <v>1</v>
      </c>
      <c r="K232">
        <v>20</v>
      </c>
      <c r="L232">
        <v>1</v>
      </c>
      <c r="M232">
        <v>1</v>
      </c>
      <c r="N232" t="s">
        <v>2562</v>
      </c>
      <c r="O232">
        <v>13</v>
      </c>
      <c r="P232" s="999">
        <v>8700</v>
      </c>
      <c r="Q232" s="999">
        <v>0</v>
      </c>
      <c r="R232" s="999">
        <v>8700</v>
      </c>
      <c r="S232" s="999">
        <v>7971.81</v>
      </c>
      <c r="T232" s="999">
        <v>7971.81</v>
      </c>
      <c r="U232" s="999">
        <v>7971.81</v>
      </c>
      <c r="V232" s="999">
        <v>7971.81</v>
      </c>
    </row>
    <row r="233" spans="1:22" x14ac:dyDescent="0.25">
      <c r="A233" s="1001">
        <v>4101700300</v>
      </c>
      <c r="B233" s="1001">
        <v>2</v>
      </c>
      <c r="C233" s="1001">
        <v>2</v>
      </c>
      <c r="D233" s="1001">
        <v>2</v>
      </c>
      <c r="E233" s="1001" t="s">
        <v>2561</v>
      </c>
      <c r="F233" s="1001">
        <v>280</v>
      </c>
      <c r="G233" s="1001" t="s">
        <v>781</v>
      </c>
      <c r="H233" s="1001">
        <v>1</v>
      </c>
      <c r="I233">
        <v>31701</v>
      </c>
      <c r="J233">
        <v>1</v>
      </c>
      <c r="K233">
        <v>20</v>
      </c>
      <c r="L233">
        <v>1</v>
      </c>
      <c r="M233">
        <v>1</v>
      </c>
      <c r="N233" t="s">
        <v>2562</v>
      </c>
      <c r="O233">
        <v>13</v>
      </c>
      <c r="P233" s="999">
        <v>56000</v>
      </c>
      <c r="Q233" s="999">
        <v>0</v>
      </c>
      <c r="R233" s="999">
        <v>56000</v>
      </c>
      <c r="S233" s="999">
        <v>47850.14</v>
      </c>
      <c r="T233" s="999">
        <v>47850.14</v>
      </c>
      <c r="U233" s="999">
        <v>47850.14</v>
      </c>
      <c r="V233" s="999">
        <v>47850.14</v>
      </c>
    </row>
    <row r="234" spans="1:22" x14ac:dyDescent="0.25">
      <c r="A234" s="1001">
        <v>4101700300</v>
      </c>
      <c r="B234" s="1001">
        <v>2</v>
      </c>
      <c r="C234" s="1001">
        <v>2</v>
      </c>
      <c r="D234" s="1001">
        <v>2</v>
      </c>
      <c r="E234" s="1001" t="s">
        <v>2561</v>
      </c>
      <c r="F234" s="1001">
        <v>280</v>
      </c>
      <c r="G234" s="1001" t="s">
        <v>781</v>
      </c>
      <c r="H234" s="1001">
        <v>1</v>
      </c>
      <c r="I234">
        <v>31801</v>
      </c>
      <c r="J234">
        <v>1</v>
      </c>
      <c r="K234">
        <v>20</v>
      </c>
      <c r="L234">
        <v>1</v>
      </c>
      <c r="M234">
        <v>1</v>
      </c>
      <c r="N234" t="s">
        <v>2562</v>
      </c>
      <c r="O234">
        <v>13</v>
      </c>
      <c r="P234" s="999">
        <v>1400</v>
      </c>
      <c r="Q234" s="999">
        <v>0</v>
      </c>
      <c r="R234" s="999">
        <v>1400</v>
      </c>
      <c r="S234" s="999">
        <v>0</v>
      </c>
      <c r="T234" s="999">
        <v>0</v>
      </c>
      <c r="U234" s="999">
        <v>0</v>
      </c>
      <c r="V234" s="999">
        <v>0</v>
      </c>
    </row>
    <row r="235" spans="1:22" x14ac:dyDescent="0.25">
      <c r="A235" s="1001">
        <v>4101700300</v>
      </c>
      <c r="B235" s="1001">
        <v>2</v>
      </c>
      <c r="C235" s="1001">
        <v>2</v>
      </c>
      <c r="D235" s="1001">
        <v>2</v>
      </c>
      <c r="E235" s="1001" t="s">
        <v>2561</v>
      </c>
      <c r="F235" s="1001">
        <v>280</v>
      </c>
      <c r="G235" s="1001" t="s">
        <v>781</v>
      </c>
      <c r="H235" s="1001">
        <v>1</v>
      </c>
      <c r="I235">
        <v>32201</v>
      </c>
      <c r="J235">
        <v>1</v>
      </c>
      <c r="K235">
        <v>20</v>
      </c>
      <c r="L235">
        <v>1</v>
      </c>
      <c r="M235">
        <v>1</v>
      </c>
      <c r="N235" t="s">
        <v>2562</v>
      </c>
      <c r="O235">
        <v>13</v>
      </c>
      <c r="P235" s="999">
        <v>83374.600000000006</v>
      </c>
      <c r="Q235" s="999">
        <v>0</v>
      </c>
      <c r="R235" s="999">
        <v>83374.600000000006</v>
      </c>
      <c r="S235" s="999">
        <v>83373.48</v>
      </c>
      <c r="T235" s="999">
        <v>83373.48</v>
      </c>
      <c r="U235" s="999">
        <v>83373.48</v>
      </c>
      <c r="V235" s="999">
        <v>83373.48</v>
      </c>
    </row>
    <row r="236" spans="1:22" x14ac:dyDescent="0.25">
      <c r="A236" s="1001">
        <v>4101700300</v>
      </c>
      <c r="B236" s="1001">
        <v>2</v>
      </c>
      <c r="C236" s="1001">
        <v>2</v>
      </c>
      <c r="D236" s="1001">
        <v>2</v>
      </c>
      <c r="E236" s="1001" t="s">
        <v>2561</v>
      </c>
      <c r="F236" s="1001">
        <v>280</v>
      </c>
      <c r="G236" s="1001" t="s">
        <v>781</v>
      </c>
      <c r="H236" s="1001">
        <v>1</v>
      </c>
      <c r="I236">
        <v>32301</v>
      </c>
      <c r="J236">
        <v>1</v>
      </c>
      <c r="K236">
        <v>20</v>
      </c>
      <c r="L236">
        <v>1</v>
      </c>
      <c r="M236">
        <v>1</v>
      </c>
      <c r="N236" t="s">
        <v>2562</v>
      </c>
      <c r="O236">
        <v>13</v>
      </c>
      <c r="P236" s="999">
        <v>22828.799999999999</v>
      </c>
      <c r="Q236" s="999">
        <v>23900</v>
      </c>
      <c r="R236" s="999">
        <v>46728.800000000003</v>
      </c>
      <c r="S236" s="999">
        <v>46652.2</v>
      </c>
      <c r="T236" s="999">
        <v>46652.2</v>
      </c>
      <c r="U236" s="999">
        <v>46652.2</v>
      </c>
      <c r="V236" s="999">
        <v>27767.4</v>
      </c>
    </row>
    <row r="237" spans="1:22" x14ac:dyDescent="0.25">
      <c r="A237" s="1001">
        <v>4101700300</v>
      </c>
      <c r="B237" s="1001">
        <v>2</v>
      </c>
      <c r="C237" s="1001">
        <v>2</v>
      </c>
      <c r="D237" s="1001">
        <v>2</v>
      </c>
      <c r="E237" s="1001" t="s">
        <v>2561</v>
      </c>
      <c r="F237" s="1001">
        <v>280</v>
      </c>
      <c r="G237" s="1001" t="s">
        <v>781</v>
      </c>
      <c r="H237" s="1001">
        <v>1</v>
      </c>
      <c r="I237">
        <v>32502</v>
      </c>
      <c r="J237">
        <v>1</v>
      </c>
      <c r="K237">
        <v>20</v>
      </c>
      <c r="L237">
        <v>1</v>
      </c>
      <c r="M237">
        <v>1</v>
      </c>
      <c r="N237" t="s">
        <v>2562</v>
      </c>
      <c r="O237">
        <v>13</v>
      </c>
      <c r="P237" s="999">
        <v>12000</v>
      </c>
      <c r="Q237" s="999">
        <v>0</v>
      </c>
      <c r="R237" s="999">
        <v>12000</v>
      </c>
      <c r="S237" s="999">
        <v>0</v>
      </c>
      <c r="T237" s="999">
        <v>0</v>
      </c>
      <c r="U237" s="999">
        <v>0</v>
      </c>
      <c r="V237" s="999">
        <v>0</v>
      </c>
    </row>
    <row r="238" spans="1:22" x14ac:dyDescent="0.25">
      <c r="A238" s="1001">
        <v>4101700300</v>
      </c>
      <c r="B238" s="1001">
        <v>2</v>
      </c>
      <c r="C238" s="1001">
        <v>2</v>
      </c>
      <c r="D238" s="1001">
        <v>2</v>
      </c>
      <c r="E238" s="1001" t="s">
        <v>2561</v>
      </c>
      <c r="F238" s="1001">
        <v>280</v>
      </c>
      <c r="G238" s="1001" t="s">
        <v>781</v>
      </c>
      <c r="H238" s="1001">
        <v>1</v>
      </c>
      <c r="I238">
        <v>33101</v>
      </c>
      <c r="J238">
        <v>1</v>
      </c>
      <c r="K238">
        <v>20</v>
      </c>
      <c r="L238">
        <v>1</v>
      </c>
      <c r="M238">
        <v>1</v>
      </c>
      <c r="N238" t="s">
        <v>2562</v>
      </c>
      <c r="O238">
        <v>13</v>
      </c>
      <c r="P238" s="999">
        <v>274456</v>
      </c>
      <c r="Q238" s="999">
        <v>0</v>
      </c>
      <c r="R238" s="999">
        <v>274456</v>
      </c>
      <c r="S238" s="999">
        <v>260691.12</v>
      </c>
      <c r="T238" s="999">
        <v>260691.12</v>
      </c>
      <c r="U238" s="999">
        <v>260691.12</v>
      </c>
      <c r="V238" s="999">
        <v>260691.12</v>
      </c>
    </row>
    <row r="239" spans="1:22" x14ac:dyDescent="0.25">
      <c r="A239" s="1001">
        <v>4101700300</v>
      </c>
      <c r="B239" s="1001">
        <v>2</v>
      </c>
      <c r="C239" s="1001">
        <v>2</v>
      </c>
      <c r="D239" s="1001">
        <v>2</v>
      </c>
      <c r="E239" s="1001" t="s">
        <v>2561</v>
      </c>
      <c r="F239" s="1001">
        <v>280</v>
      </c>
      <c r="G239" s="1001" t="s">
        <v>781</v>
      </c>
      <c r="H239" s="1001">
        <v>1</v>
      </c>
      <c r="I239">
        <v>33301</v>
      </c>
      <c r="J239">
        <v>1</v>
      </c>
      <c r="K239">
        <v>20</v>
      </c>
      <c r="L239">
        <v>1</v>
      </c>
      <c r="M239">
        <v>1</v>
      </c>
      <c r="N239" t="s">
        <v>2562</v>
      </c>
      <c r="O239">
        <v>13</v>
      </c>
      <c r="P239" s="999">
        <v>15900</v>
      </c>
      <c r="Q239" s="999">
        <v>10000</v>
      </c>
      <c r="R239" s="999">
        <v>25900</v>
      </c>
      <c r="S239" s="999">
        <v>23260</v>
      </c>
      <c r="T239" s="999">
        <v>23260</v>
      </c>
      <c r="U239" s="999">
        <v>23260</v>
      </c>
      <c r="V239" s="999">
        <v>23260</v>
      </c>
    </row>
    <row r="240" spans="1:22" x14ac:dyDescent="0.25">
      <c r="A240" s="1001">
        <v>4101700300</v>
      </c>
      <c r="B240" s="1001">
        <v>2</v>
      </c>
      <c r="C240" s="1001">
        <v>2</v>
      </c>
      <c r="D240" s="1001">
        <v>2</v>
      </c>
      <c r="E240" s="1001" t="s">
        <v>2561</v>
      </c>
      <c r="F240" s="1001">
        <v>280</v>
      </c>
      <c r="G240" s="1001" t="s">
        <v>781</v>
      </c>
      <c r="H240" s="1001">
        <v>1</v>
      </c>
      <c r="I240">
        <v>33401</v>
      </c>
      <c r="J240">
        <v>1</v>
      </c>
      <c r="K240">
        <v>20</v>
      </c>
      <c r="L240">
        <v>1</v>
      </c>
      <c r="M240">
        <v>1</v>
      </c>
      <c r="N240" t="s">
        <v>2562</v>
      </c>
      <c r="O240">
        <v>13</v>
      </c>
      <c r="P240" s="999">
        <v>83000</v>
      </c>
      <c r="Q240" s="999">
        <v>-9616</v>
      </c>
      <c r="R240" s="999">
        <v>73384</v>
      </c>
      <c r="S240" s="999">
        <v>0</v>
      </c>
      <c r="T240" s="999">
        <v>0</v>
      </c>
      <c r="U240" s="999">
        <v>0</v>
      </c>
      <c r="V240" s="999">
        <v>0</v>
      </c>
    </row>
    <row r="241" spans="1:22" x14ac:dyDescent="0.25">
      <c r="A241" s="1001">
        <v>4101700300</v>
      </c>
      <c r="B241" s="1001">
        <v>2</v>
      </c>
      <c r="C241" s="1001">
        <v>2</v>
      </c>
      <c r="D241" s="1001">
        <v>2</v>
      </c>
      <c r="E241" s="1001" t="s">
        <v>2561</v>
      </c>
      <c r="F241" s="1001">
        <v>280</v>
      </c>
      <c r="G241" s="1001" t="s">
        <v>781</v>
      </c>
      <c r="H241" s="1001">
        <v>1</v>
      </c>
      <c r="I241">
        <v>33603</v>
      </c>
      <c r="J241">
        <v>1</v>
      </c>
      <c r="K241">
        <v>20</v>
      </c>
      <c r="L241">
        <v>1</v>
      </c>
      <c r="M241">
        <v>1</v>
      </c>
      <c r="N241" t="s">
        <v>2562</v>
      </c>
      <c r="O241">
        <v>13</v>
      </c>
      <c r="P241" s="999">
        <v>12800</v>
      </c>
      <c r="Q241" s="999">
        <v>0</v>
      </c>
      <c r="R241" s="999">
        <v>12800</v>
      </c>
      <c r="S241" s="999">
        <v>0</v>
      </c>
      <c r="T241" s="999">
        <v>0</v>
      </c>
      <c r="U241" s="999">
        <v>0</v>
      </c>
      <c r="V241" s="999">
        <v>0</v>
      </c>
    </row>
    <row r="242" spans="1:22" x14ac:dyDescent="0.25">
      <c r="A242" s="1001">
        <v>4101700300</v>
      </c>
      <c r="B242" s="1001">
        <v>2</v>
      </c>
      <c r="C242" s="1001">
        <v>2</v>
      </c>
      <c r="D242" s="1001">
        <v>2</v>
      </c>
      <c r="E242" s="1001" t="s">
        <v>2561</v>
      </c>
      <c r="F242" s="1001">
        <v>280</v>
      </c>
      <c r="G242" s="1001" t="s">
        <v>781</v>
      </c>
      <c r="H242" s="1001">
        <v>1</v>
      </c>
      <c r="I242">
        <v>33605</v>
      </c>
      <c r="J242">
        <v>1</v>
      </c>
      <c r="K242">
        <v>20</v>
      </c>
      <c r="L242">
        <v>1</v>
      </c>
      <c r="M242">
        <v>1</v>
      </c>
      <c r="N242" t="s">
        <v>2562</v>
      </c>
      <c r="O242">
        <v>13</v>
      </c>
      <c r="P242" s="999">
        <v>35000</v>
      </c>
      <c r="Q242" s="999">
        <v>0</v>
      </c>
      <c r="R242" s="999">
        <v>35000</v>
      </c>
      <c r="S242" s="999">
        <v>0</v>
      </c>
      <c r="T242" s="999">
        <v>0</v>
      </c>
      <c r="U242" s="999">
        <v>0</v>
      </c>
      <c r="V242" s="999">
        <v>0</v>
      </c>
    </row>
    <row r="243" spans="1:22" x14ac:dyDescent="0.25">
      <c r="A243" s="1001">
        <v>4101700300</v>
      </c>
      <c r="B243" s="1001">
        <v>2</v>
      </c>
      <c r="C243" s="1001">
        <v>2</v>
      </c>
      <c r="D243" s="1001">
        <v>2</v>
      </c>
      <c r="E243" s="1001" t="s">
        <v>2561</v>
      </c>
      <c r="F243" s="1001">
        <v>280</v>
      </c>
      <c r="G243" s="1001" t="s">
        <v>781</v>
      </c>
      <c r="H243" s="1001">
        <v>1</v>
      </c>
      <c r="I243">
        <v>33608</v>
      </c>
      <c r="J243">
        <v>1</v>
      </c>
      <c r="K243">
        <v>20</v>
      </c>
      <c r="L243">
        <v>1</v>
      </c>
      <c r="M243">
        <v>1</v>
      </c>
      <c r="N243" t="s">
        <v>2562</v>
      </c>
      <c r="O243">
        <v>13</v>
      </c>
      <c r="P243" s="999">
        <v>4800</v>
      </c>
      <c r="Q243" s="999">
        <v>-2000</v>
      </c>
      <c r="R243" s="999">
        <v>2800</v>
      </c>
      <c r="S243" s="999">
        <v>230.23</v>
      </c>
      <c r="T243" s="999">
        <v>230.23</v>
      </c>
      <c r="U243" s="999">
        <v>230.23</v>
      </c>
      <c r="V243" s="999">
        <v>230.23</v>
      </c>
    </row>
    <row r="244" spans="1:22" x14ac:dyDescent="0.25">
      <c r="A244" s="1001">
        <v>4101700300</v>
      </c>
      <c r="B244" s="1001">
        <v>2</v>
      </c>
      <c r="C244" s="1001">
        <v>2</v>
      </c>
      <c r="D244" s="1001">
        <v>2</v>
      </c>
      <c r="E244" s="1001" t="s">
        <v>2561</v>
      </c>
      <c r="F244" s="1001">
        <v>280</v>
      </c>
      <c r="G244" s="1001" t="s">
        <v>781</v>
      </c>
      <c r="H244" s="1001">
        <v>1</v>
      </c>
      <c r="I244">
        <v>33801</v>
      </c>
      <c r="J244">
        <v>1</v>
      </c>
      <c r="K244">
        <v>20</v>
      </c>
      <c r="L244">
        <v>1</v>
      </c>
      <c r="M244">
        <v>1</v>
      </c>
      <c r="N244" t="s">
        <v>2562</v>
      </c>
      <c r="O244">
        <v>13</v>
      </c>
      <c r="P244" s="999">
        <v>97440</v>
      </c>
      <c r="Q244" s="999">
        <v>0</v>
      </c>
      <c r="R244" s="999">
        <v>97440</v>
      </c>
      <c r="S244" s="999">
        <v>97440</v>
      </c>
      <c r="T244" s="999">
        <v>97440</v>
      </c>
      <c r="U244" s="999">
        <v>97440</v>
      </c>
      <c r="V244" s="999">
        <v>97440</v>
      </c>
    </row>
    <row r="245" spans="1:22" x14ac:dyDescent="0.25">
      <c r="A245" s="1001">
        <v>4101700300</v>
      </c>
      <c r="B245" s="1001">
        <v>2</v>
      </c>
      <c r="C245" s="1001">
        <v>2</v>
      </c>
      <c r="D245" s="1001">
        <v>2</v>
      </c>
      <c r="E245" s="1001" t="s">
        <v>2561</v>
      </c>
      <c r="F245" s="1001">
        <v>280</v>
      </c>
      <c r="G245" s="1001" t="s">
        <v>781</v>
      </c>
      <c r="H245" s="1001">
        <v>1</v>
      </c>
      <c r="I245">
        <v>33901</v>
      </c>
      <c r="J245">
        <v>1</v>
      </c>
      <c r="K245">
        <v>20</v>
      </c>
      <c r="L245">
        <v>1</v>
      </c>
      <c r="M245">
        <v>1</v>
      </c>
      <c r="N245" t="s">
        <v>2562</v>
      </c>
      <c r="O245">
        <v>13</v>
      </c>
      <c r="P245" s="999">
        <v>8932.5</v>
      </c>
      <c r="Q245" s="999">
        <v>0</v>
      </c>
      <c r="R245" s="999">
        <v>8932.5</v>
      </c>
      <c r="S245" s="999">
        <v>0</v>
      </c>
      <c r="T245" s="999">
        <v>0</v>
      </c>
      <c r="U245" s="999">
        <v>0</v>
      </c>
      <c r="V245" s="999">
        <v>0</v>
      </c>
    </row>
    <row r="246" spans="1:22" x14ac:dyDescent="0.25">
      <c r="A246" s="1001">
        <v>4101700300</v>
      </c>
      <c r="B246" s="1001">
        <v>2</v>
      </c>
      <c r="C246" s="1001">
        <v>2</v>
      </c>
      <c r="D246" s="1001">
        <v>2</v>
      </c>
      <c r="E246" s="1001" t="s">
        <v>2561</v>
      </c>
      <c r="F246" s="1001">
        <v>280</v>
      </c>
      <c r="G246" s="1001" t="s">
        <v>781</v>
      </c>
      <c r="H246" s="1001">
        <v>1</v>
      </c>
      <c r="I246">
        <v>34101</v>
      </c>
      <c r="J246">
        <v>1</v>
      </c>
      <c r="K246">
        <v>20</v>
      </c>
      <c r="L246">
        <v>1</v>
      </c>
      <c r="M246">
        <v>1</v>
      </c>
      <c r="N246" t="s">
        <v>2562</v>
      </c>
      <c r="O246">
        <v>13</v>
      </c>
      <c r="P246" s="999">
        <v>132555</v>
      </c>
      <c r="Q246" s="999">
        <v>0</v>
      </c>
      <c r="R246" s="999">
        <v>132555</v>
      </c>
      <c r="S246" s="999">
        <v>92928.18</v>
      </c>
      <c r="T246" s="999">
        <v>92928.18</v>
      </c>
      <c r="U246" s="999">
        <v>92928.18</v>
      </c>
      <c r="V246" s="999">
        <v>92928.18</v>
      </c>
    </row>
    <row r="247" spans="1:22" x14ac:dyDescent="0.25">
      <c r="A247" s="1001">
        <v>4101700300</v>
      </c>
      <c r="B247" s="1001">
        <v>2</v>
      </c>
      <c r="C247" s="1001">
        <v>2</v>
      </c>
      <c r="D247" s="1001">
        <v>2</v>
      </c>
      <c r="E247" s="1001" t="s">
        <v>2561</v>
      </c>
      <c r="F247" s="1001">
        <v>280</v>
      </c>
      <c r="G247" s="1001" t="s">
        <v>781</v>
      </c>
      <c r="H247" s="1001">
        <v>1</v>
      </c>
      <c r="I247">
        <v>34501</v>
      </c>
      <c r="J247">
        <v>1</v>
      </c>
      <c r="K247">
        <v>20</v>
      </c>
      <c r="L247">
        <v>1</v>
      </c>
      <c r="M247">
        <v>1</v>
      </c>
      <c r="N247" t="s">
        <v>2562</v>
      </c>
      <c r="O247">
        <v>13</v>
      </c>
      <c r="P247" s="999">
        <v>32000</v>
      </c>
      <c r="Q247" s="999">
        <v>0</v>
      </c>
      <c r="R247" s="999">
        <v>32000</v>
      </c>
      <c r="S247" s="999">
        <v>12743.18</v>
      </c>
      <c r="T247" s="999">
        <v>12743.18</v>
      </c>
      <c r="U247" s="999">
        <v>12743.18</v>
      </c>
      <c r="V247" s="999">
        <v>12743.18</v>
      </c>
    </row>
    <row r="248" spans="1:22" x14ac:dyDescent="0.25">
      <c r="A248" s="1001">
        <v>4101700300</v>
      </c>
      <c r="B248" s="1001">
        <v>2</v>
      </c>
      <c r="C248" s="1001">
        <v>2</v>
      </c>
      <c r="D248" s="1001">
        <v>2</v>
      </c>
      <c r="E248" s="1001" t="s">
        <v>2561</v>
      </c>
      <c r="F248" s="1001">
        <v>280</v>
      </c>
      <c r="G248" s="1001" t="s">
        <v>781</v>
      </c>
      <c r="H248" s="1001">
        <v>1</v>
      </c>
      <c r="I248">
        <v>35101</v>
      </c>
      <c r="J248">
        <v>1</v>
      </c>
      <c r="K248">
        <v>20</v>
      </c>
      <c r="L248">
        <v>1</v>
      </c>
      <c r="M248">
        <v>1</v>
      </c>
      <c r="N248" t="s">
        <v>2562</v>
      </c>
      <c r="O248">
        <v>13</v>
      </c>
      <c r="P248" s="999">
        <v>72000</v>
      </c>
      <c r="Q248" s="999">
        <v>-25620</v>
      </c>
      <c r="R248" s="999">
        <v>46380</v>
      </c>
      <c r="S248" s="999">
        <v>30178.48</v>
      </c>
      <c r="T248" s="999">
        <v>30178.48</v>
      </c>
      <c r="U248" s="999">
        <v>30178.48</v>
      </c>
      <c r="V248" s="999">
        <v>30178.48</v>
      </c>
    </row>
    <row r="249" spans="1:22" x14ac:dyDescent="0.25">
      <c r="A249" s="1001">
        <v>4101700300</v>
      </c>
      <c r="B249" s="1001">
        <v>2</v>
      </c>
      <c r="C249" s="1001">
        <v>2</v>
      </c>
      <c r="D249" s="1001">
        <v>2</v>
      </c>
      <c r="E249" s="1001" t="s">
        <v>2561</v>
      </c>
      <c r="F249" s="1001">
        <v>280</v>
      </c>
      <c r="G249" s="1001" t="s">
        <v>781</v>
      </c>
      <c r="H249" s="1001">
        <v>1</v>
      </c>
      <c r="I249">
        <v>35201</v>
      </c>
      <c r="J249">
        <v>1</v>
      </c>
      <c r="K249">
        <v>20</v>
      </c>
      <c r="L249">
        <v>1</v>
      </c>
      <c r="M249">
        <v>1</v>
      </c>
      <c r="N249" t="s">
        <v>2562</v>
      </c>
      <c r="O249">
        <v>13</v>
      </c>
      <c r="P249" s="999">
        <v>17000</v>
      </c>
      <c r="Q249" s="999">
        <v>24620</v>
      </c>
      <c r="R249" s="999">
        <v>41620</v>
      </c>
      <c r="S249" s="999">
        <v>41221.769999999997</v>
      </c>
      <c r="T249" s="999">
        <v>41221.769999999997</v>
      </c>
      <c r="U249" s="999">
        <v>41221.769999999997</v>
      </c>
      <c r="V249" s="999">
        <v>7540</v>
      </c>
    </row>
    <row r="250" spans="1:22" x14ac:dyDescent="0.25">
      <c r="A250" s="1001">
        <v>4101700300</v>
      </c>
      <c r="B250" s="1001">
        <v>2</v>
      </c>
      <c r="C250" s="1001">
        <v>2</v>
      </c>
      <c r="D250" s="1001">
        <v>2</v>
      </c>
      <c r="E250" s="1001" t="s">
        <v>2561</v>
      </c>
      <c r="F250" s="1001">
        <v>280</v>
      </c>
      <c r="G250" s="1001" t="s">
        <v>781</v>
      </c>
      <c r="H250" s="1001">
        <v>1</v>
      </c>
      <c r="I250">
        <v>35301</v>
      </c>
      <c r="J250">
        <v>1</v>
      </c>
      <c r="K250">
        <v>20</v>
      </c>
      <c r="L250">
        <v>1</v>
      </c>
      <c r="M250">
        <v>1</v>
      </c>
      <c r="N250" t="s">
        <v>2562</v>
      </c>
      <c r="O250">
        <v>13</v>
      </c>
      <c r="P250" s="999">
        <v>23000</v>
      </c>
      <c r="Q250" s="999">
        <v>1000</v>
      </c>
      <c r="R250" s="999">
        <v>24000</v>
      </c>
      <c r="S250" s="999">
        <v>23960</v>
      </c>
      <c r="T250" s="999">
        <v>23960</v>
      </c>
      <c r="U250" s="999">
        <v>23960</v>
      </c>
      <c r="V250" s="999">
        <v>2500</v>
      </c>
    </row>
    <row r="251" spans="1:22" x14ac:dyDescent="0.25">
      <c r="A251" s="1001">
        <v>4101700300</v>
      </c>
      <c r="B251" s="1001">
        <v>2</v>
      </c>
      <c r="C251" s="1001">
        <v>2</v>
      </c>
      <c r="D251" s="1001">
        <v>2</v>
      </c>
      <c r="E251" s="1001" t="s">
        <v>2561</v>
      </c>
      <c r="F251" s="1001">
        <v>280</v>
      </c>
      <c r="G251" s="1001" t="s">
        <v>781</v>
      </c>
      <c r="H251" s="1001">
        <v>1</v>
      </c>
      <c r="I251">
        <v>35302</v>
      </c>
      <c r="J251">
        <v>1</v>
      </c>
      <c r="K251">
        <v>20</v>
      </c>
      <c r="L251">
        <v>1</v>
      </c>
      <c r="M251">
        <v>1</v>
      </c>
      <c r="N251" t="s">
        <v>2562</v>
      </c>
      <c r="O251">
        <v>13</v>
      </c>
      <c r="P251" s="999">
        <v>58118.8</v>
      </c>
      <c r="Q251" s="999">
        <v>0</v>
      </c>
      <c r="R251" s="999">
        <v>58118.8</v>
      </c>
      <c r="S251" s="999">
        <v>58118.8</v>
      </c>
      <c r="T251" s="999">
        <v>58118.8</v>
      </c>
      <c r="U251" s="999">
        <v>58118.8</v>
      </c>
      <c r="V251" s="999">
        <v>58118.8</v>
      </c>
    </row>
    <row r="252" spans="1:22" x14ac:dyDescent="0.25">
      <c r="A252" s="1001">
        <v>4101700300</v>
      </c>
      <c r="B252" s="1001">
        <v>2</v>
      </c>
      <c r="C252" s="1001">
        <v>2</v>
      </c>
      <c r="D252" s="1001">
        <v>2</v>
      </c>
      <c r="E252" s="1001" t="s">
        <v>2561</v>
      </c>
      <c r="F252" s="1001">
        <v>280</v>
      </c>
      <c r="G252" s="1001" t="s">
        <v>781</v>
      </c>
      <c r="H252" s="1001">
        <v>1</v>
      </c>
      <c r="I252">
        <v>35501</v>
      </c>
      <c r="J252">
        <v>1</v>
      </c>
      <c r="K252">
        <v>20</v>
      </c>
      <c r="L252">
        <v>1</v>
      </c>
      <c r="M252">
        <v>1</v>
      </c>
      <c r="N252" t="s">
        <v>2562</v>
      </c>
      <c r="O252">
        <v>13</v>
      </c>
      <c r="P252" s="999">
        <v>41685</v>
      </c>
      <c r="Q252" s="999">
        <v>17900.97</v>
      </c>
      <c r="R252" s="999">
        <v>59585.97</v>
      </c>
      <c r="S252" s="999">
        <v>58999.95</v>
      </c>
      <c r="T252" s="999">
        <v>58999.95</v>
      </c>
      <c r="U252" s="999">
        <v>58999.95</v>
      </c>
      <c r="V252" s="999">
        <v>58999.95</v>
      </c>
    </row>
    <row r="253" spans="1:22" x14ac:dyDescent="0.25">
      <c r="A253" s="1001">
        <v>4101700300</v>
      </c>
      <c r="B253" s="1001">
        <v>2</v>
      </c>
      <c r="C253" s="1001">
        <v>2</v>
      </c>
      <c r="D253" s="1001">
        <v>2</v>
      </c>
      <c r="E253" s="1001" t="s">
        <v>2561</v>
      </c>
      <c r="F253" s="1001">
        <v>280</v>
      </c>
      <c r="G253" s="1001" t="s">
        <v>781</v>
      </c>
      <c r="H253" s="1001">
        <v>1</v>
      </c>
      <c r="I253">
        <v>35701</v>
      </c>
      <c r="J253">
        <v>1</v>
      </c>
      <c r="K253">
        <v>20</v>
      </c>
      <c r="L253">
        <v>1</v>
      </c>
      <c r="M253">
        <v>1</v>
      </c>
      <c r="N253" t="s">
        <v>2562</v>
      </c>
      <c r="O253">
        <v>13</v>
      </c>
      <c r="P253" s="999">
        <v>0</v>
      </c>
      <c r="Q253" s="999">
        <v>25000</v>
      </c>
      <c r="R253" s="999">
        <v>25000</v>
      </c>
      <c r="S253" s="999">
        <v>19522.39</v>
      </c>
      <c r="T253" s="999">
        <v>19522.39</v>
      </c>
      <c r="U253" s="999">
        <v>19522.39</v>
      </c>
      <c r="V253" s="999">
        <v>19522.39</v>
      </c>
    </row>
    <row r="254" spans="1:22" x14ac:dyDescent="0.25">
      <c r="A254" s="1001">
        <v>4101700300</v>
      </c>
      <c r="B254" s="1001">
        <v>2</v>
      </c>
      <c r="C254" s="1001">
        <v>2</v>
      </c>
      <c r="D254" s="1001">
        <v>2</v>
      </c>
      <c r="E254" s="1001" t="s">
        <v>2561</v>
      </c>
      <c r="F254" s="1001">
        <v>280</v>
      </c>
      <c r="G254" s="1001" t="s">
        <v>781</v>
      </c>
      <c r="H254" s="1001">
        <v>1</v>
      </c>
      <c r="I254">
        <v>35801</v>
      </c>
      <c r="J254">
        <v>1</v>
      </c>
      <c r="K254">
        <v>20</v>
      </c>
      <c r="L254">
        <v>1</v>
      </c>
      <c r="M254">
        <v>1</v>
      </c>
      <c r="N254" t="s">
        <v>2562</v>
      </c>
      <c r="O254">
        <v>13</v>
      </c>
      <c r="P254" s="999">
        <v>44544</v>
      </c>
      <c r="Q254" s="999">
        <v>0</v>
      </c>
      <c r="R254" s="999">
        <v>44544</v>
      </c>
      <c r="S254" s="999">
        <v>40338.06</v>
      </c>
      <c r="T254" s="999">
        <v>40338.06</v>
      </c>
      <c r="U254" s="999">
        <v>40338.06</v>
      </c>
      <c r="V254" s="999">
        <v>40338.06</v>
      </c>
    </row>
    <row r="255" spans="1:22" x14ac:dyDescent="0.25">
      <c r="A255" s="1001">
        <v>4101700300</v>
      </c>
      <c r="B255" s="1001">
        <v>2</v>
      </c>
      <c r="C255" s="1001">
        <v>2</v>
      </c>
      <c r="D255" s="1001">
        <v>2</v>
      </c>
      <c r="E255" s="1001" t="s">
        <v>2561</v>
      </c>
      <c r="F255" s="1001">
        <v>280</v>
      </c>
      <c r="G255" s="1001" t="s">
        <v>781</v>
      </c>
      <c r="H255" s="1001">
        <v>1</v>
      </c>
      <c r="I255">
        <v>35901</v>
      </c>
      <c r="J255">
        <v>1</v>
      </c>
      <c r="K255">
        <v>20</v>
      </c>
      <c r="L255">
        <v>1</v>
      </c>
      <c r="M255">
        <v>1</v>
      </c>
      <c r="N255" t="s">
        <v>2562</v>
      </c>
      <c r="O255">
        <v>13</v>
      </c>
      <c r="P255" s="999">
        <v>8000</v>
      </c>
      <c r="Q255" s="999">
        <v>0</v>
      </c>
      <c r="R255" s="999">
        <v>8000</v>
      </c>
      <c r="S255" s="999">
        <v>100</v>
      </c>
      <c r="T255" s="999">
        <v>100</v>
      </c>
      <c r="U255" s="999">
        <v>100</v>
      </c>
      <c r="V255" s="999">
        <v>100</v>
      </c>
    </row>
    <row r="256" spans="1:22" x14ac:dyDescent="0.25">
      <c r="A256" s="1001">
        <v>4101700300</v>
      </c>
      <c r="B256" s="1001">
        <v>2</v>
      </c>
      <c r="C256" s="1001">
        <v>2</v>
      </c>
      <c r="D256" s="1001">
        <v>2</v>
      </c>
      <c r="E256" s="1001" t="s">
        <v>2561</v>
      </c>
      <c r="F256" s="1001">
        <v>280</v>
      </c>
      <c r="G256" s="1001" t="s">
        <v>781</v>
      </c>
      <c r="H256" s="1001">
        <v>1</v>
      </c>
      <c r="I256">
        <v>37101</v>
      </c>
      <c r="J256">
        <v>1</v>
      </c>
      <c r="K256">
        <v>20</v>
      </c>
      <c r="L256">
        <v>1</v>
      </c>
      <c r="M256">
        <v>1</v>
      </c>
      <c r="N256" t="s">
        <v>2562</v>
      </c>
      <c r="O256">
        <v>13</v>
      </c>
      <c r="P256" s="999">
        <v>58000</v>
      </c>
      <c r="Q256" s="999">
        <v>0</v>
      </c>
      <c r="R256" s="999">
        <v>58000</v>
      </c>
      <c r="S256" s="999">
        <v>26289</v>
      </c>
      <c r="T256" s="999">
        <v>26289</v>
      </c>
      <c r="U256" s="999">
        <v>26289</v>
      </c>
      <c r="V256" s="999">
        <v>11700</v>
      </c>
    </row>
    <row r="257" spans="1:22" x14ac:dyDescent="0.25">
      <c r="A257" s="1001">
        <v>4101700300</v>
      </c>
      <c r="B257" s="1001">
        <v>2</v>
      </c>
      <c r="C257" s="1001">
        <v>2</v>
      </c>
      <c r="D257" s="1001">
        <v>2</v>
      </c>
      <c r="E257" s="1001" t="s">
        <v>2561</v>
      </c>
      <c r="F257" s="1001">
        <v>280</v>
      </c>
      <c r="G257" s="1001" t="s">
        <v>781</v>
      </c>
      <c r="H257" s="1001">
        <v>1</v>
      </c>
      <c r="I257">
        <v>37501</v>
      </c>
      <c r="J257">
        <v>1</v>
      </c>
      <c r="K257">
        <v>20</v>
      </c>
      <c r="L257">
        <v>1</v>
      </c>
      <c r="M257">
        <v>1</v>
      </c>
      <c r="N257" t="s">
        <v>2562</v>
      </c>
      <c r="O257">
        <v>13</v>
      </c>
      <c r="P257" s="999">
        <v>85000</v>
      </c>
      <c r="Q257" s="999">
        <v>0</v>
      </c>
      <c r="R257" s="999">
        <v>85000</v>
      </c>
      <c r="S257" s="999">
        <v>8400</v>
      </c>
      <c r="T257" s="999">
        <v>8400</v>
      </c>
      <c r="U257" s="999">
        <v>8400</v>
      </c>
      <c r="V257" s="999">
        <v>8400</v>
      </c>
    </row>
    <row r="258" spans="1:22" x14ac:dyDescent="0.25">
      <c r="A258" s="1001">
        <v>4101700300</v>
      </c>
      <c r="B258" s="1001">
        <v>2</v>
      </c>
      <c r="C258" s="1001">
        <v>2</v>
      </c>
      <c r="D258" s="1001">
        <v>2</v>
      </c>
      <c r="E258" s="1001" t="s">
        <v>2561</v>
      </c>
      <c r="F258" s="1001">
        <v>280</v>
      </c>
      <c r="G258" s="1001" t="s">
        <v>781</v>
      </c>
      <c r="H258" s="1001">
        <v>1</v>
      </c>
      <c r="I258">
        <v>37502</v>
      </c>
      <c r="J258">
        <v>1</v>
      </c>
      <c r="K258">
        <v>20</v>
      </c>
      <c r="L258">
        <v>1</v>
      </c>
      <c r="M258">
        <v>1</v>
      </c>
      <c r="N258" t="s">
        <v>2562</v>
      </c>
      <c r="O258">
        <v>13</v>
      </c>
      <c r="P258" s="999">
        <v>40000</v>
      </c>
      <c r="Q258" s="999">
        <v>0</v>
      </c>
      <c r="R258" s="999">
        <v>40000</v>
      </c>
      <c r="S258" s="999">
        <v>2400</v>
      </c>
      <c r="T258" s="999">
        <v>2400</v>
      </c>
      <c r="U258" s="999">
        <v>2400</v>
      </c>
      <c r="V258" s="999">
        <v>2400</v>
      </c>
    </row>
    <row r="259" spans="1:22" x14ac:dyDescent="0.25">
      <c r="A259" s="1001">
        <v>4101700300</v>
      </c>
      <c r="B259" s="1001">
        <v>2</v>
      </c>
      <c r="C259" s="1001">
        <v>2</v>
      </c>
      <c r="D259" s="1001">
        <v>2</v>
      </c>
      <c r="E259" s="1001" t="s">
        <v>2561</v>
      </c>
      <c r="F259" s="1001">
        <v>280</v>
      </c>
      <c r="G259" s="1001" t="s">
        <v>781</v>
      </c>
      <c r="H259" s="1001">
        <v>1</v>
      </c>
      <c r="I259">
        <v>37901</v>
      </c>
      <c r="J259">
        <v>1</v>
      </c>
      <c r="K259">
        <v>20</v>
      </c>
      <c r="L259">
        <v>1</v>
      </c>
      <c r="M259">
        <v>1</v>
      </c>
      <c r="N259" t="s">
        <v>2562</v>
      </c>
      <c r="O259">
        <v>13</v>
      </c>
      <c r="P259" s="999">
        <v>1000</v>
      </c>
      <c r="Q259" s="999">
        <v>0</v>
      </c>
      <c r="R259" s="999">
        <v>1000</v>
      </c>
      <c r="S259" s="999">
        <v>0</v>
      </c>
      <c r="T259" s="999">
        <v>0</v>
      </c>
      <c r="U259" s="999">
        <v>0</v>
      </c>
      <c r="V259" s="999">
        <v>0</v>
      </c>
    </row>
    <row r="260" spans="1:22" x14ac:dyDescent="0.25">
      <c r="A260" s="1001">
        <v>4101700300</v>
      </c>
      <c r="B260" s="1001">
        <v>2</v>
      </c>
      <c r="C260" s="1001">
        <v>2</v>
      </c>
      <c r="D260" s="1001">
        <v>2</v>
      </c>
      <c r="E260" s="1001" t="s">
        <v>2561</v>
      </c>
      <c r="F260" s="1001">
        <v>280</v>
      </c>
      <c r="G260" s="1001" t="s">
        <v>781</v>
      </c>
      <c r="H260" s="1001">
        <v>1</v>
      </c>
      <c r="I260">
        <v>38201</v>
      </c>
      <c r="J260">
        <v>1</v>
      </c>
      <c r="K260">
        <v>20</v>
      </c>
      <c r="L260">
        <v>1</v>
      </c>
      <c r="M260">
        <v>1</v>
      </c>
      <c r="N260" t="s">
        <v>2562</v>
      </c>
      <c r="O260">
        <v>13</v>
      </c>
      <c r="P260" s="999">
        <v>6000</v>
      </c>
      <c r="Q260" s="999">
        <v>-6000</v>
      </c>
      <c r="R260" s="999">
        <v>0</v>
      </c>
      <c r="S260" s="999">
        <v>0</v>
      </c>
      <c r="T260" s="999">
        <v>0</v>
      </c>
      <c r="U260" s="999">
        <v>0</v>
      </c>
      <c r="V260" s="999">
        <v>0</v>
      </c>
    </row>
    <row r="261" spans="1:22" x14ac:dyDescent="0.25">
      <c r="A261" s="1001">
        <v>4101700300</v>
      </c>
      <c r="B261" s="1001">
        <v>2</v>
      </c>
      <c r="C261" s="1001">
        <v>2</v>
      </c>
      <c r="D261" s="1001">
        <v>2</v>
      </c>
      <c r="E261" s="1001" t="s">
        <v>2561</v>
      </c>
      <c r="F261" s="1001">
        <v>280</v>
      </c>
      <c r="G261" s="1001" t="s">
        <v>781</v>
      </c>
      <c r="H261" s="1001">
        <v>1</v>
      </c>
      <c r="I261">
        <v>38301</v>
      </c>
      <c r="J261">
        <v>1</v>
      </c>
      <c r="K261">
        <v>20</v>
      </c>
      <c r="L261">
        <v>1</v>
      </c>
      <c r="M261">
        <v>1</v>
      </c>
      <c r="N261" t="s">
        <v>2562</v>
      </c>
      <c r="O261">
        <v>13</v>
      </c>
      <c r="P261" s="999">
        <v>60000</v>
      </c>
      <c r="Q261" s="999">
        <v>0</v>
      </c>
      <c r="R261" s="999">
        <v>60000</v>
      </c>
      <c r="S261" s="999">
        <v>0</v>
      </c>
      <c r="T261" s="999">
        <v>0</v>
      </c>
      <c r="U261" s="999">
        <v>0</v>
      </c>
      <c r="V261" s="999">
        <v>0</v>
      </c>
    </row>
    <row r="262" spans="1:22" x14ac:dyDescent="0.25">
      <c r="A262" s="1001">
        <v>4101700300</v>
      </c>
      <c r="B262" s="1001">
        <v>2</v>
      </c>
      <c r="C262" s="1001">
        <v>2</v>
      </c>
      <c r="D262" s="1001">
        <v>2</v>
      </c>
      <c r="E262" s="1001" t="s">
        <v>2561</v>
      </c>
      <c r="F262" s="1001">
        <v>280</v>
      </c>
      <c r="G262" s="1001" t="s">
        <v>781</v>
      </c>
      <c r="H262" s="1001">
        <v>1</v>
      </c>
      <c r="I262">
        <v>39501</v>
      </c>
      <c r="J262">
        <v>1</v>
      </c>
      <c r="K262">
        <v>20</v>
      </c>
      <c r="L262">
        <v>1</v>
      </c>
      <c r="M262">
        <v>1</v>
      </c>
      <c r="N262" t="s">
        <v>2562</v>
      </c>
      <c r="O262">
        <v>13</v>
      </c>
      <c r="P262" s="999">
        <v>20000</v>
      </c>
      <c r="Q262" s="999">
        <v>0</v>
      </c>
      <c r="R262" s="999">
        <v>20000</v>
      </c>
      <c r="S262" s="999">
        <v>0</v>
      </c>
      <c r="T262" s="999">
        <v>0</v>
      </c>
      <c r="U262" s="999">
        <v>0</v>
      </c>
      <c r="V262" s="999">
        <v>0</v>
      </c>
    </row>
    <row r="263" spans="1:22" x14ac:dyDescent="0.25">
      <c r="A263" s="1001">
        <v>4101700300</v>
      </c>
      <c r="B263" s="1001">
        <v>2</v>
      </c>
      <c r="C263" s="1001">
        <v>2</v>
      </c>
      <c r="D263" s="1001">
        <v>2</v>
      </c>
      <c r="E263" s="1001" t="s">
        <v>2561</v>
      </c>
      <c r="F263" s="1001">
        <v>280</v>
      </c>
      <c r="G263" s="1001" t="s">
        <v>781</v>
      </c>
      <c r="H263" s="1001">
        <v>1</v>
      </c>
      <c r="I263">
        <v>39601</v>
      </c>
      <c r="J263">
        <v>1</v>
      </c>
      <c r="K263">
        <v>20</v>
      </c>
      <c r="L263">
        <v>1</v>
      </c>
      <c r="M263">
        <v>1</v>
      </c>
      <c r="N263" t="s">
        <v>2562</v>
      </c>
      <c r="O263">
        <v>13</v>
      </c>
      <c r="P263" s="999">
        <v>12000</v>
      </c>
      <c r="Q263" s="999">
        <v>0</v>
      </c>
      <c r="R263" s="999">
        <v>12000</v>
      </c>
      <c r="S263" s="999">
        <v>0</v>
      </c>
      <c r="T263" s="999">
        <v>0</v>
      </c>
      <c r="U263" s="999">
        <v>0</v>
      </c>
      <c r="V263" s="999">
        <v>0</v>
      </c>
    </row>
    <row r="264" spans="1:22" x14ac:dyDescent="0.25">
      <c r="A264" s="1001">
        <v>4101700300</v>
      </c>
      <c r="B264" s="1001">
        <v>2</v>
      </c>
      <c r="C264" s="1001">
        <v>2</v>
      </c>
      <c r="D264" s="1001">
        <v>2</v>
      </c>
      <c r="E264" s="1001" t="s">
        <v>2561</v>
      </c>
      <c r="F264" s="1001">
        <v>280</v>
      </c>
      <c r="G264" s="1001" t="s">
        <v>781</v>
      </c>
      <c r="H264" s="1001">
        <v>1</v>
      </c>
      <c r="I264">
        <v>39801</v>
      </c>
      <c r="J264">
        <v>1</v>
      </c>
      <c r="K264">
        <v>20</v>
      </c>
      <c r="L264">
        <v>1</v>
      </c>
      <c r="M264">
        <v>1</v>
      </c>
      <c r="N264" t="s">
        <v>2562</v>
      </c>
      <c r="O264">
        <v>13</v>
      </c>
      <c r="P264" s="999">
        <v>245000</v>
      </c>
      <c r="Q264" s="999">
        <v>0</v>
      </c>
      <c r="R264" s="999">
        <v>245000</v>
      </c>
      <c r="S264" s="999">
        <v>278044</v>
      </c>
      <c r="T264" s="999">
        <v>278044</v>
      </c>
      <c r="U264" s="999">
        <v>241347</v>
      </c>
      <c r="V264" s="999">
        <v>241347</v>
      </c>
    </row>
    <row r="265" spans="1:22" x14ac:dyDescent="0.25">
      <c r="A265" s="1001">
        <v>4101700300</v>
      </c>
      <c r="B265" s="1001">
        <v>2</v>
      </c>
      <c r="C265" s="1001">
        <v>2</v>
      </c>
      <c r="D265" s="1001">
        <v>2</v>
      </c>
      <c r="E265" s="1001" t="s">
        <v>2561</v>
      </c>
      <c r="F265" s="1001">
        <v>280</v>
      </c>
      <c r="G265" s="1001" t="s">
        <v>781</v>
      </c>
      <c r="H265" s="1001">
        <v>1</v>
      </c>
      <c r="I265">
        <v>51101</v>
      </c>
      <c r="J265">
        <v>1</v>
      </c>
      <c r="K265">
        <v>20</v>
      </c>
      <c r="L265">
        <v>1</v>
      </c>
      <c r="M265">
        <v>1</v>
      </c>
      <c r="N265" t="s">
        <v>2562</v>
      </c>
      <c r="O265">
        <v>13</v>
      </c>
      <c r="P265" s="999">
        <v>0</v>
      </c>
      <c r="Q265" s="999">
        <v>7153.34</v>
      </c>
      <c r="R265" s="999">
        <v>7153.34</v>
      </c>
      <c r="S265" s="999">
        <v>7153.34</v>
      </c>
      <c r="T265" s="999">
        <v>7153.34</v>
      </c>
      <c r="U265" s="999">
        <v>7153.34</v>
      </c>
      <c r="V265" s="999">
        <v>7153.34</v>
      </c>
    </row>
    <row r="266" spans="1:22" x14ac:dyDescent="0.25">
      <c r="A266" s="1001">
        <v>4101700300</v>
      </c>
      <c r="B266" s="1001">
        <v>2</v>
      </c>
      <c r="C266" s="1001">
        <v>2</v>
      </c>
      <c r="D266" s="1001">
        <v>2</v>
      </c>
      <c r="E266" s="1001" t="s">
        <v>2561</v>
      </c>
      <c r="F266" s="1001">
        <v>280</v>
      </c>
      <c r="G266" s="1001" t="s">
        <v>781</v>
      </c>
      <c r="H266" s="1001">
        <v>1</v>
      </c>
      <c r="I266">
        <v>51501</v>
      </c>
      <c r="J266">
        <v>1</v>
      </c>
      <c r="K266">
        <v>20</v>
      </c>
      <c r="L266">
        <v>1</v>
      </c>
      <c r="M266">
        <v>1</v>
      </c>
      <c r="N266" t="s">
        <v>2562</v>
      </c>
      <c r="O266">
        <v>13</v>
      </c>
      <c r="P266" s="999">
        <v>0</v>
      </c>
      <c r="Q266" s="999">
        <v>54440</v>
      </c>
      <c r="R266" s="999">
        <v>54440</v>
      </c>
      <c r="S266" s="999">
        <v>53058.400000000001</v>
      </c>
      <c r="T266" s="999">
        <v>53058.400000000001</v>
      </c>
      <c r="U266" s="999">
        <v>53058.400000000001</v>
      </c>
      <c r="V266" s="999">
        <v>53058.400000000001</v>
      </c>
    </row>
    <row r="267" spans="1:22" x14ac:dyDescent="0.25">
      <c r="A267" s="1001">
        <v>4101700300</v>
      </c>
      <c r="B267" s="1001">
        <v>2</v>
      </c>
      <c r="C267" s="1001">
        <v>2</v>
      </c>
      <c r="D267" s="1001">
        <v>2</v>
      </c>
      <c r="E267" s="1001" t="s">
        <v>2561</v>
      </c>
      <c r="F267" s="1001">
        <v>280</v>
      </c>
      <c r="G267" s="1001" t="s">
        <v>781</v>
      </c>
      <c r="H267" s="1001">
        <v>1</v>
      </c>
      <c r="I267">
        <v>56501</v>
      </c>
      <c r="J267">
        <v>1</v>
      </c>
      <c r="K267">
        <v>20</v>
      </c>
      <c r="L267">
        <v>1</v>
      </c>
      <c r="M267">
        <v>1</v>
      </c>
      <c r="N267" t="s">
        <v>2562</v>
      </c>
      <c r="O267">
        <v>13</v>
      </c>
      <c r="P267" s="999">
        <v>0</v>
      </c>
      <c r="Q267" s="999">
        <v>22192</v>
      </c>
      <c r="R267" s="999">
        <v>22192</v>
      </c>
      <c r="S267" s="999">
        <v>22191.66</v>
      </c>
      <c r="T267" s="999">
        <v>22191.66</v>
      </c>
      <c r="U267" s="999">
        <v>22191.66</v>
      </c>
      <c r="V267" s="999">
        <v>0</v>
      </c>
    </row>
    <row r="268" spans="1:22" s="1008" customFormat="1" x14ac:dyDescent="0.25">
      <c r="A268" s="1006"/>
      <c r="B268" s="1006"/>
      <c r="C268" s="1006"/>
      <c r="D268" s="1006"/>
      <c r="E268" s="1006"/>
      <c r="F268" s="1006"/>
      <c r="G268" s="1006"/>
      <c r="H268" s="1006"/>
      <c r="I268" s="1006"/>
      <c r="J268" s="1006"/>
      <c r="K268" s="1006"/>
      <c r="L268" s="1006"/>
      <c r="M268" s="1006"/>
      <c r="N268" s="1006"/>
      <c r="O268" s="1006"/>
      <c r="P268" s="1007">
        <f>SUM(P172:P267)</f>
        <v>9885801.870000001</v>
      </c>
      <c r="Q268" s="1007">
        <f t="shared" ref="Q268:V268" si="2">SUM(Q172:Q267)</f>
        <v>4202070.8899999987</v>
      </c>
      <c r="R268" s="1007">
        <f t="shared" si="2"/>
        <v>14087872.760000004</v>
      </c>
      <c r="S268" s="1007">
        <f t="shared" si="2"/>
        <v>12166369.620000001</v>
      </c>
      <c r="T268" s="1007">
        <f t="shared" si="2"/>
        <v>12165869.620000001</v>
      </c>
      <c r="U268" s="1007">
        <f t="shared" si="2"/>
        <v>12055276.860000001</v>
      </c>
      <c r="V268" s="1007">
        <f t="shared" si="2"/>
        <v>11939257.200000005</v>
      </c>
    </row>
    <row r="269" spans="1:22" x14ac:dyDescent="0.25">
      <c r="A269">
        <v>4101700400</v>
      </c>
      <c r="B269">
        <v>2</v>
      </c>
      <c r="C269">
        <v>2</v>
      </c>
      <c r="D269">
        <v>2</v>
      </c>
      <c r="E269" t="s">
        <v>2561</v>
      </c>
      <c r="F269">
        <v>210</v>
      </c>
      <c r="G269" t="s">
        <v>781</v>
      </c>
      <c r="H269">
        <v>1</v>
      </c>
      <c r="I269">
        <v>11301</v>
      </c>
      <c r="J269">
        <v>1</v>
      </c>
      <c r="K269">
        <v>20</v>
      </c>
      <c r="L269">
        <v>1</v>
      </c>
      <c r="M269">
        <v>1</v>
      </c>
      <c r="N269" t="s">
        <v>2562</v>
      </c>
      <c r="O269">
        <v>13</v>
      </c>
      <c r="P269" s="999">
        <v>7580740.4000000004</v>
      </c>
      <c r="Q269" s="999">
        <v>-3909579.16</v>
      </c>
      <c r="R269" s="999">
        <v>3671161.24</v>
      </c>
      <c r="S269" s="999">
        <v>2941334.76</v>
      </c>
      <c r="T269" s="999">
        <v>2941334.76</v>
      </c>
      <c r="U269" s="999">
        <v>2941334.76</v>
      </c>
      <c r="V269" s="999">
        <v>2941334.76</v>
      </c>
    </row>
    <row r="270" spans="1:22" x14ac:dyDescent="0.25">
      <c r="A270">
        <v>4101700400</v>
      </c>
      <c r="B270">
        <v>2</v>
      </c>
      <c r="C270">
        <v>2</v>
      </c>
      <c r="D270">
        <v>2</v>
      </c>
      <c r="E270" t="s">
        <v>2561</v>
      </c>
      <c r="F270">
        <v>210</v>
      </c>
      <c r="G270" t="s">
        <v>781</v>
      </c>
      <c r="H270">
        <v>1</v>
      </c>
      <c r="I270">
        <v>11305</v>
      </c>
      <c r="J270">
        <v>1</v>
      </c>
      <c r="K270">
        <v>20</v>
      </c>
      <c r="L270">
        <v>1</v>
      </c>
      <c r="M270">
        <v>1</v>
      </c>
      <c r="N270" t="s">
        <v>2562</v>
      </c>
      <c r="O270">
        <v>13</v>
      </c>
      <c r="P270" s="999">
        <v>0</v>
      </c>
      <c r="Q270" s="999">
        <v>439832.98</v>
      </c>
      <c r="R270" s="999">
        <v>439832.98</v>
      </c>
      <c r="S270" s="999">
        <v>92452.61</v>
      </c>
      <c r="T270" s="999">
        <v>92452.61</v>
      </c>
      <c r="U270" s="999">
        <v>92452.61</v>
      </c>
      <c r="V270" s="999">
        <v>92452.61</v>
      </c>
    </row>
    <row r="271" spans="1:22" x14ac:dyDescent="0.25">
      <c r="A271">
        <v>4101700400</v>
      </c>
      <c r="B271">
        <v>2</v>
      </c>
      <c r="C271">
        <v>2</v>
      </c>
      <c r="D271">
        <v>2</v>
      </c>
      <c r="E271" t="s">
        <v>2561</v>
      </c>
      <c r="F271">
        <v>210</v>
      </c>
      <c r="G271" t="s">
        <v>781</v>
      </c>
      <c r="H271">
        <v>1</v>
      </c>
      <c r="I271">
        <v>11306</v>
      </c>
      <c r="J271">
        <v>1</v>
      </c>
      <c r="K271">
        <v>20</v>
      </c>
      <c r="L271">
        <v>1</v>
      </c>
      <c r="M271">
        <v>1</v>
      </c>
      <c r="N271" t="s">
        <v>2562</v>
      </c>
      <c r="O271">
        <v>13</v>
      </c>
      <c r="P271" s="999">
        <v>0</v>
      </c>
      <c r="Q271" s="999">
        <v>346035.09</v>
      </c>
      <c r="R271" s="999">
        <v>346035.09</v>
      </c>
      <c r="S271" s="999">
        <v>114376.21</v>
      </c>
      <c r="T271" s="999">
        <v>114376.21</v>
      </c>
      <c r="U271" s="999">
        <v>114376.21</v>
      </c>
      <c r="V271" s="999">
        <v>114376.21</v>
      </c>
    </row>
    <row r="272" spans="1:22" x14ac:dyDescent="0.25">
      <c r="A272">
        <v>4101700400</v>
      </c>
      <c r="B272">
        <v>2</v>
      </c>
      <c r="C272">
        <v>2</v>
      </c>
      <c r="D272">
        <v>2</v>
      </c>
      <c r="E272" t="s">
        <v>2561</v>
      </c>
      <c r="F272">
        <v>210</v>
      </c>
      <c r="G272" t="s">
        <v>781</v>
      </c>
      <c r="H272">
        <v>1</v>
      </c>
      <c r="I272">
        <v>11307</v>
      </c>
      <c r="J272">
        <v>1</v>
      </c>
      <c r="K272">
        <v>20</v>
      </c>
      <c r="L272">
        <v>1</v>
      </c>
      <c r="M272">
        <v>1</v>
      </c>
      <c r="N272" t="s">
        <v>2562</v>
      </c>
      <c r="O272">
        <v>13</v>
      </c>
      <c r="P272" s="999">
        <v>0</v>
      </c>
      <c r="Q272" s="999">
        <v>130611.69</v>
      </c>
      <c r="R272" s="999">
        <v>130611.69</v>
      </c>
      <c r="S272" s="999">
        <v>51885.34</v>
      </c>
      <c r="T272" s="999">
        <v>51885.34</v>
      </c>
      <c r="U272" s="999">
        <v>51885.34</v>
      </c>
      <c r="V272" s="999">
        <v>51885.34</v>
      </c>
    </row>
    <row r="273" spans="1:22" x14ac:dyDescent="0.25">
      <c r="A273">
        <v>4101700400</v>
      </c>
      <c r="B273">
        <v>2</v>
      </c>
      <c r="C273">
        <v>2</v>
      </c>
      <c r="D273">
        <v>2</v>
      </c>
      <c r="E273" t="s">
        <v>2561</v>
      </c>
      <c r="F273">
        <v>210</v>
      </c>
      <c r="G273" t="s">
        <v>781</v>
      </c>
      <c r="H273">
        <v>1</v>
      </c>
      <c r="I273">
        <v>11308</v>
      </c>
      <c r="J273">
        <v>1</v>
      </c>
      <c r="K273">
        <v>20</v>
      </c>
      <c r="L273">
        <v>1</v>
      </c>
      <c r="M273">
        <v>1</v>
      </c>
      <c r="N273" t="s">
        <v>2562</v>
      </c>
      <c r="O273">
        <v>13</v>
      </c>
      <c r="P273" s="999">
        <v>0</v>
      </c>
      <c r="Q273" s="999">
        <v>162301.22</v>
      </c>
      <c r="R273" s="999">
        <v>162301.22</v>
      </c>
      <c r="S273" s="999">
        <v>129507.16</v>
      </c>
      <c r="T273" s="999">
        <v>129507.16</v>
      </c>
      <c r="U273" s="999">
        <v>129507.16</v>
      </c>
      <c r="V273" s="999">
        <v>129507.16</v>
      </c>
    </row>
    <row r="274" spans="1:22" x14ac:dyDescent="0.25">
      <c r="A274">
        <v>4101700400</v>
      </c>
      <c r="B274">
        <v>2</v>
      </c>
      <c r="C274">
        <v>2</v>
      </c>
      <c r="D274">
        <v>2</v>
      </c>
      <c r="E274" t="s">
        <v>2561</v>
      </c>
      <c r="F274">
        <v>210</v>
      </c>
      <c r="G274" t="s">
        <v>781</v>
      </c>
      <c r="H274">
        <v>1</v>
      </c>
      <c r="I274">
        <v>12201</v>
      </c>
      <c r="J274">
        <v>1</v>
      </c>
      <c r="K274">
        <v>20</v>
      </c>
      <c r="L274">
        <v>1</v>
      </c>
      <c r="M274">
        <v>1</v>
      </c>
      <c r="N274" t="s">
        <v>2562</v>
      </c>
      <c r="O274">
        <v>13</v>
      </c>
      <c r="P274" s="999">
        <v>0</v>
      </c>
      <c r="Q274" s="999">
        <v>7036078.9500000002</v>
      </c>
      <c r="R274" s="999">
        <v>7036078.9500000002</v>
      </c>
      <c r="S274" s="999">
        <v>7036078.9500000002</v>
      </c>
      <c r="T274" s="999">
        <v>7036078.9500000002</v>
      </c>
      <c r="U274" s="999">
        <v>7036078.9500000002</v>
      </c>
      <c r="V274" s="999">
        <v>7036078.9500000002</v>
      </c>
    </row>
    <row r="275" spans="1:22" x14ac:dyDescent="0.25">
      <c r="A275">
        <v>4101700400</v>
      </c>
      <c r="B275">
        <v>2</v>
      </c>
      <c r="C275">
        <v>2</v>
      </c>
      <c r="D275">
        <v>2</v>
      </c>
      <c r="E275" t="s">
        <v>2561</v>
      </c>
      <c r="F275">
        <v>210</v>
      </c>
      <c r="G275" t="s">
        <v>781</v>
      </c>
      <c r="H275">
        <v>1</v>
      </c>
      <c r="I275">
        <v>13101</v>
      </c>
      <c r="J275">
        <v>1</v>
      </c>
      <c r="K275">
        <v>20</v>
      </c>
      <c r="L275">
        <v>1</v>
      </c>
      <c r="M275">
        <v>1</v>
      </c>
      <c r="N275" t="s">
        <v>2562</v>
      </c>
      <c r="O275">
        <v>13</v>
      </c>
      <c r="P275" s="999">
        <v>0</v>
      </c>
      <c r="Q275" s="999">
        <v>148760.25</v>
      </c>
      <c r="R275" s="999">
        <v>148760.25</v>
      </c>
      <c r="S275" s="999">
        <v>148760.25</v>
      </c>
      <c r="T275" s="999">
        <v>148760.25</v>
      </c>
      <c r="U275" s="999">
        <v>148760.25</v>
      </c>
      <c r="V275" s="999">
        <v>148760.25</v>
      </c>
    </row>
    <row r="276" spans="1:22" x14ac:dyDescent="0.25">
      <c r="A276">
        <v>4101700400</v>
      </c>
      <c r="B276">
        <v>2</v>
      </c>
      <c r="C276">
        <v>2</v>
      </c>
      <c r="D276">
        <v>2</v>
      </c>
      <c r="E276" t="s">
        <v>2561</v>
      </c>
      <c r="F276">
        <v>210</v>
      </c>
      <c r="G276" t="s">
        <v>781</v>
      </c>
      <c r="H276">
        <v>1</v>
      </c>
      <c r="I276">
        <v>13201</v>
      </c>
      <c r="J276">
        <v>1</v>
      </c>
      <c r="K276">
        <v>20</v>
      </c>
      <c r="L276">
        <v>1</v>
      </c>
      <c r="M276">
        <v>1</v>
      </c>
      <c r="N276" t="s">
        <v>2562</v>
      </c>
      <c r="O276">
        <v>13</v>
      </c>
      <c r="P276" s="999">
        <v>0</v>
      </c>
      <c r="Q276" s="999">
        <v>347213.55</v>
      </c>
      <c r="R276" s="999">
        <v>347213.55</v>
      </c>
      <c r="S276" s="999">
        <v>347213.55</v>
      </c>
      <c r="T276" s="999">
        <v>347213.55</v>
      </c>
      <c r="U276" s="999">
        <v>347213.55</v>
      </c>
      <c r="V276" s="999">
        <v>347213.55</v>
      </c>
    </row>
    <row r="277" spans="1:22" x14ac:dyDescent="0.25">
      <c r="A277">
        <v>4101700400</v>
      </c>
      <c r="B277">
        <v>2</v>
      </c>
      <c r="C277">
        <v>2</v>
      </c>
      <c r="D277">
        <v>2</v>
      </c>
      <c r="E277" t="s">
        <v>2561</v>
      </c>
      <c r="F277">
        <v>210</v>
      </c>
      <c r="G277" t="s">
        <v>781</v>
      </c>
      <c r="H277">
        <v>1</v>
      </c>
      <c r="I277">
        <v>13202</v>
      </c>
      <c r="J277">
        <v>1</v>
      </c>
      <c r="K277">
        <v>20</v>
      </c>
      <c r="L277">
        <v>1</v>
      </c>
      <c r="M277">
        <v>1</v>
      </c>
      <c r="N277" t="s">
        <v>2562</v>
      </c>
      <c r="O277">
        <v>13</v>
      </c>
      <c r="P277" s="999">
        <v>0</v>
      </c>
      <c r="Q277" s="999">
        <v>922426.88</v>
      </c>
      <c r="R277" s="999">
        <v>922426.88</v>
      </c>
      <c r="S277" s="999">
        <v>922426.87</v>
      </c>
      <c r="T277" s="999">
        <v>922426.87</v>
      </c>
      <c r="U277" s="999">
        <v>922426.87</v>
      </c>
      <c r="V277" s="999">
        <v>922426.87</v>
      </c>
    </row>
    <row r="278" spans="1:22" x14ac:dyDescent="0.25">
      <c r="A278">
        <v>4101700400</v>
      </c>
      <c r="B278">
        <v>2</v>
      </c>
      <c r="C278">
        <v>2</v>
      </c>
      <c r="D278">
        <v>2</v>
      </c>
      <c r="E278" t="s">
        <v>2561</v>
      </c>
      <c r="F278">
        <v>210</v>
      </c>
      <c r="G278" t="s">
        <v>781</v>
      </c>
      <c r="H278">
        <v>1</v>
      </c>
      <c r="I278">
        <v>13203</v>
      </c>
      <c r="J278">
        <v>1</v>
      </c>
      <c r="K278">
        <v>20</v>
      </c>
      <c r="L278">
        <v>1</v>
      </c>
      <c r="M278">
        <v>1</v>
      </c>
      <c r="N278" t="s">
        <v>2562</v>
      </c>
      <c r="O278">
        <v>13</v>
      </c>
      <c r="P278" s="999">
        <v>0</v>
      </c>
      <c r="Q278" s="999">
        <v>54236.74</v>
      </c>
      <c r="R278" s="999">
        <v>54236.74</v>
      </c>
      <c r="S278" s="999">
        <v>54236.74</v>
      </c>
      <c r="T278" s="999">
        <v>54236.74</v>
      </c>
      <c r="U278" s="999">
        <v>54236.74</v>
      </c>
      <c r="V278" s="999">
        <v>54236.74</v>
      </c>
    </row>
    <row r="279" spans="1:22" x14ac:dyDescent="0.25">
      <c r="A279">
        <v>4101700400</v>
      </c>
      <c r="B279">
        <v>2</v>
      </c>
      <c r="C279">
        <v>2</v>
      </c>
      <c r="D279">
        <v>2</v>
      </c>
      <c r="E279" t="s">
        <v>2561</v>
      </c>
      <c r="F279">
        <v>210</v>
      </c>
      <c r="G279" t="s">
        <v>781</v>
      </c>
      <c r="H279">
        <v>1</v>
      </c>
      <c r="I279">
        <v>13204</v>
      </c>
      <c r="J279">
        <v>1</v>
      </c>
      <c r="K279">
        <v>20</v>
      </c>
      <c r="L279">
        <v>1</v>
      </c>
      <c r="M279">
        <v>1</v>
      </c>
      <c r="N279" t="s">
        <v>2562</v>
      </c>
      <c r="O279">
        <v>13</v>
      </c>
      <c r="P279" s="999">
        <v>0</v>
      </c>
      <c r="Q279" s="999">
        <v>45197.279999999999</v>
      </c>
      <c r="R279" s="999">
        <v>45197.279999999999</v>
      </c>
      <c r="S279" s="999">
        <v>45197.279999999999</v>
      </c>
      <c r="T279" s="999">
        <v>45197.279999999999</v>
      </c>
      <c r="U279" s="999">
        <v>45197.279999999999</v>
      </c>
      <c r="V279" s="999">
        <v>45197.279999999999</v>
      </c>
    </row>
    <row r="280" spans="1:22" x14ac:dyDescent="0.25">
      <c r="A280">
        <v>4101700400</v>
      </c>
      <c r="B280">
        <v>2</v>
      </c>
      <c r="C280">
        <v>2</v>
      </c>
      <c r="D280">
        <v>2</v>
      </c>
      <c r="E280" t="s">
        <v>2561</v>
      </c>
      <c r="F280">
        <v>210</v>
      </c>
      <c r="G280" t="s">
        <v>781</v>
      </c>
      <c r="H280">
        <v>1</v>
      </c>
      <c r="I280">
        <v>13403</v>
      </c>
      <c r="J280">
        <v>1</v>
      </c>
      <c r="K280">
        <v>20</v>
      </c>
      <c r="L280">
        <v>1</v>
      </c>
      <c r="M280">
        <v>1</v>
      </c>
      <c r="N280" t="s">
        <v>2562</v>
      </c>
      <c r="O280">
        <v>13</v>
      </c>
      <c r="P280" s="999">
        <v>0</v>
      </c>
      <c r="Q280" s="999">
        <v>117600</v>
      </c>
      <c r="R280" s="999">
        <v>117600</v>
      </c>
      <c r="S280" s="999">
        <v>117600</v>
      </c>
      <c r="T280" s="999">
        <v>117600</v>
      </c>
      <c r="U280" s="999">
        <v>117600</v>
      </c>
      <c r="V280" s="999">
        <v>117600</v>
      </c>
    </row>
    <row r="281" spans="1:22" x14ac:dyDescent="0.25">
      <c r="A281">
        <v>4101700400</v>
      </c>
      <c r="B281">
        <v>2</v>
      </c>
      <c r="C281">
        <v>2</v>
      </c>
      <c r="D281">
        <v>2</v>
      </c>
      <c r="E281" t="s">
        <v>2561</v>
      </c>
      <c r="F281">
        <v>210</v>
      </c>
      <c r="G281" t="s">
        <v>781</v>
      </c>
      <c r="H281">
        <v>1</v>
      </c>
      <c r="I281">
        <v>13404</v>
      </c>
      <c r="J281">
        <v>1</v>
      </c>
      <c r="K281">
        <v>20</v>
      </c>
      <c r="L281">
        <v>1</v>
      </c>
      <c r="M281">
        <v>1</v>
      </c>
      <c r="N281" t="s">
        <v>2562</v>
      </c>
      <c r="O281">
        <v>13</v>
      </c>
      <c r="P281" s="999">
        <v>0</v>
      </c>
      <c r="Q281" s="999">
        <v>5310</v>
      </c>
      <c r="R281" s="999">
        <v>5310</v>
      </c>
      <c r="S281" s="999">
        <v>5310</v>
      </c>
      <c r="T281" s="999">
        <v>5310</v>
      </c>
      <c r="U281" s="999">
        <v>5310</v>
      </c>
      <c r="V281" s="999">
        <v>5310</v>
      </c>
    </row>
    <row r="282" spans="1:22" x14ac:dyDescent="0.25">
      <c r="A282">
        <v>4101700400</v>
      </c>
      <c r="B282">
        <v>2</v>
      </c>
      <c r="C282">
        <v>2</v>
      </c>
      <c r="D282">
        <v>2</v>
      </c>
      <c r="E282" t="s">
        <v>2561</v>
      </c>
      <c r="F282">
        <v>210</v>
      </c>
      <c r="G282" t="s">
        <v>781</v>
      </c>
      <c r="H282">
        <v>1</v>
      </c>
      <c r="I282">
        <v>14101</v>
      </c>
      <c r="J282">
        <v>1</v>
      </c>
      <c r="K282">
        <v>20</v>
      </c>
      <c r="L282">
        <v>1</v>
      </c>
      <c r="M282">
        <v>1</v>
      </c>
      <c r="N282" t="s">
        <v>2562</v>
      </c>
      <c r="O282">
        <v>13</v>
      </c>
      <c r="P282" s="999">
        <v>0</v>
      </c>
      <c r="Q282" s="999">
        <v>278722.09000000003</v>
      </c>
      <c r="R282" s="999">
        <v>278722.09000000003</v>
      </c>
      <c r="S282" s="999">
        <v>278722.09000000003</v>
      </c>
      <c r="T282" s="999">
        <v>278722.09000000003</v>
      </c>
      <c r="U282" s="999">
        <v>278722.09000000003</v>
      </c>
      <c r="V282" s="999">
        <v>278722.09000000003</v>
      </c>
    </row>
    <row r="283" spans="1:22" x14ac:dyDescent="0.25">
      <c r="A283">
        <v>4101700400</v>
      </c>
      <c r="B283">
        <v>2</v>
      </c>
      <c r="C283">
        <v>2</v>
      </c>
      <c r="D283">
        <v>2</v>
      </c>
      <c r="E283" t="s">
        <v>2561</v>
      </c>
      <c r="F283">
        <v>210</v>
      </c>
      <c r="G283" t="s">
        <v>781</v>
      </c>
      <c r="H283">
        <v>1</v>
      </c>
      <c r="I283">
        <v>14102</v>
      </c>
      <c r="J283">
        <v>1</v>
      </c>
      <c r="K283">
        <v>20</v>
      </c>
      <c r="L283">
        <v>1</v>
      </c>
      <c r="M283">
        <v>1</v>
      </c>
      <c r="N283" t="s">
        <v>2562</v>
      </c>
      <c r="O283">
        <v>13</v>
      </c>
      <c r="P283" s="999">
        <v>0</v>
      </c>
      <c r="Q283" s="999">
        <v>135.66</v>
      </c>
      <c r="R283" s="999">
        <v>135.66</v>
      </c>
      <c r="S283" s="999">
        <v>135.66</v>
      </c>
      <c r="T283" s="999">
        <v>135.66</v>
      </c>
      <c r="U283" s="999">
        <v>135.66</v>
      </c>
      <c r="V283" s="999">
        <v>135.66</v>
      </c>
    </row>
    <row r="284" spans="1:22" x14ac:dyDescent="0.25">
      <c r="A284">
        <v>4101700400</v>
      </c>
      <c r="B284">
        <v>2</v>
      </c>
      <c r="C284">
        <v>2</v>
      </c>
      <c r="D284">
        <v>2</v>
      </c>
      <c r="E284" t="s">
        <v>2561</v>
      </c>
      <c r="F284">
        <v>210</v>
      </c>
      <c r="G284" t="s">
        <v>781</v>
      </c>
      <c r="H284">
        <v>1</v>
      </c>
      <c r="I284">
        <v>14103</v>
      </c>
      <c r="J284">
        <v>1</v>
      </c>
      <c r="K284">
        <v>20</v>
      </c>
      <c r="L284">
        <v>1</v>
      </c>
      <c r="M284">
        <v>1</v>
      </c>
      <c r="N284" t="s">
        <v>2562</v>
      </c>
      <c r="O284">
        <v>13</v>
      </c>
      <c r="P284" s="999">
        <v>0</v>
      </c>
      <c r="Q284" s="999">
        <v>664.55</v>
      </c>
      <c r="R284" s="999">
        <v>664.55</v>
      </c>
      <c r="S284" s="999">
        <v>664.55</v>
      </c>
      <c r="T284" s="999">
        <v>664.55</v>
      </c>
      <c r="U284" s="999">
        <v>664.55</v>
      </c>
      <c r="V284" s="999">
        <v>664.55</v>
      </c>
    </row>
    <row r="285" spans="1:22" x14ac:dyDescent="0.25">
      <c r="A285">
        <v>4101700400</v>
      </c>
      <c r="B285">
        <v>2</v>
      </c>
      <c r="C285">
        <v>2</v>
      </c>
      <c r="D285">
        <v>2</v>
      </c>
      <c r="E285" t="s">
        <v>2561</v>
      </c>
      <c r="F285">
        <v>210</v>
      </c>
      <c r="G285" t="s">
        <v>781</v>
      </c>
      <c r="H285">
        <v>1</v>
      </c>
      <c r="I285">
        <v>14104</v>
      </c>
      <c r="J285">
        <v>1</v>
      </c>
      <c r="K285">
        <v>20</v>
      </c>
      <c r="L285">
        <v>1</v>
      </c>
      <c r="M285">
        <v>1</v>
      </c>
      <c r="N285" t="s">
        <v>2562</v>
      </c>
      <c r="O285">
        <v>13</v>
      </c>
      <c r="P285" s="999">
        <v>0</v>
      </c>
      <c r="Q285" s="999">
        <v>15807.88</v>
      </c>
      <c r="R285" s="999">
        <v>15807.88</v>
      </c>
      <c r="S285" s="999">
        <v>15807.88</v>
      </c>
      <c r="T285" s="999">
        <v>15807.88</v>
      </c>
      <c r="U285" s="999">
        <v>15807.88</v>
      </c>
      <c r="V285" s="999">
        <v>15807.88</v>
      </c>
    </row>
    <row r="286" spans="1:22" x14ac:dyDescent="0.25">
      <c r="A286">
        <v>4101700400</v>
      </c>
      <c r="B286">
        <v>2</v>
      </c>
      <c r="C286">
        <v>2</v>
      </c>
      <c r="D286">
        <v>2</v>
      </c>
      <c r="E286" t="s">
        <v>2561</v>
      </c>
      <c r="F286">
        <v>210</v>
      </c>
      <c r="G286" t="s">
        <v>781</v>
      </c>
      <c r="H286">
        <v>1</v>
      </c>
      <c r="I286">
        <v>14105</v>
      </c>
      <c r="J286">
        <v>1</v>
      </c>
      <c r="K286">
        <v>20</v>
      </c>
      <c r="L286">
        <v>1</v>
      </c>
      <c r="M286">
        <v>1</v>
      </c>
      <c r="N286" t="s">
        <v>2562</v>
      </c>
      <c r="O286">
        <v>13</v>
      </c>
      <c r="P286" s="999">
        <v>0</v>
      </c>
      <c r="Q286" s="999">
        <v>35799.879999999997</v>
      </c>
      <c r="R286" s="999">
        <v>35799.879999999997</v>
      </c>
      <c r="S286" s="999">
        <v>35799.879999999997</v>
      </c>
      <c r="T286" s="999">
        <v>35799.879999999997</v>
      </c>
      <c r="U286" s="999">
        <v>35799.879999999997</v>
      </c>
      <c r="V286" s="999">
        <v>35799.879999999997</v>
      </c>
    </row>
    <row r="287" spans="1:22" x14ac:dyDescent="0.25">
      <c r="A287">
        <v>4101700400</v>
      </c>
      <c r="B287">
        <v>2</v>
      </c>
      <c r="C287">
        <v>2</v>
      </c>
      <c r="D287">
        <v>2</v>
      </c>
      <c r="E287" t="s">
        <v>2561</v>
      </c>
      <c r="F287">
        <v>210</v>
      </c>
      <c r="G287" t="s">
        <v>781</v>
      </c>
      <c r="H287">
        <v>1</v>
      </c>
      <c r="I287">
        <v>14106</v>
      </c>
      <c r="J287">
        <v>1</v>
      </c>
      <c r="K287">
        <v>20</v>
      </c>
      <c r="L287">
        <v>1</v>
      </c>
      <c r="M287">
        <v>1</v>
      </c>
      <c r="N287" t="s">
        <v>2562</v>
      </c>
      <c r="O287">
        <v>13</v>
      </c>
      <c r="P287" s="999">
        <v>0</v>
      </c>
      <c r="Q287" s="999">
        <v>95492.14</v>
      </c>
      <c r="R287" s="999">
        <v>95492.14</v>
      </c>
      <c r="S287" s="999">
        <v>95432.55</v>
      </c>
      <c r="T287" s="999">
        <v>95432.55</v>
      </c>
      <c r="U287" s="999">
        <v>95432.55</v>
      </c>
      <c r="V287" s="999">
        <v>95432.55</v>
      </c>
    </row>
    <row r="288" spans="1:22" x14ac:dyDescent="0.25">
      <c r="A288">
        <v>4101700400</v>
      </c>
      <c r="B288">
        <v>2</v>
      </c>
      <c r="C288">
        <v>2</v>
      </c>
      <c r="D288">
        <v>2</v>
      </c>
      <c r="E288" t="s">
        <v>2561</v>
      </c>
      <c r="F288">
        <v>210</v>
      </c>
      <c r="G288" t="s">
        <v>781</v>
      </c>
      <c r="H288">
        <v>1</v>
      </c>
      <c r="I288">
        <v>14107</v>
      </c>
      <c r="J288">
        <v>1</v>
      </c>
      <c r="K288">
        <v>20</v>
      </c>
      <c r="L288">
        <v>1</v>
      </c>
      <c r="M288">
        <v>1</v>
      </c>
      <c r="N288" t="s">
        <v>2562</v>
      </c>
      <c r="O288">
        <v>13</v>
      </c>
      <c r="P288" s="999">
        <v>0</v>
      </c>
      <c r="Q288" s="999">
        <v>32203.599999999999</v>
      </c>
      <c r="R288" s="999">
        <v>32203.599999999999</v>
      </c>
      <c r="S288" s="999">
        <v>32202.93</v>
      </c>
      <c r="T288" s="999">
        <v>32202.93</v>
      </c>
      <c r="U288" s="999">
        <v>32202.93</v>
      </c>
      <c r="V288" s="999">
        <v>32202.93</v>
      </c>
    </row>
    <row r="289" spans="1:22" x14ac:dyDescent="0.25">
      <c r="A289">
        <v>4101700400</v>
      </c>
      <c r="B289">
        <v>2</v>
      </c>
      <c r="C289">
        <v>2</v>
      </c>
      <c r="D289">
        <v>2</v>
      </c>
      <c r="E289" t="s">
        <v>2561</v>
      </c>
      <c r="F289">
        <v>210</v>
      </c>
      <c r="G289" t="s">
        <v>781</v>
      </c>
      <c r="H289">
        <v>1</v>
      </c>
      <c r="I289">
        <v>14108</v>
      </c>
      <c r="J289">
        <v>1</v>
      </c>
      <c r="K289">
        <v>20</v>
      </c>
      <c r="L289">
        <v>1</v>
      </c>
      <c r="M289">
        <v>1</v>
      </c>
      <c r="N289" t="s">
        <v>2562</v>
      </c>
      <c r="O289">
        <v>13</v>
      </c>
      <c r="P289" s="999">
        <v>0</v>
      </c>
      <c r="Q289" s="999">
        <v>63807</v>
      </c>
      <c r="R289" s="999">
        <v>63807</v>
      </c>
      <c r="S289" s="999">
        <v>63776</v>
      </c>
      <c r="T289" s="999">
        <v>63776</v>
      </c>
      <c r="U289" s="999">
        <v>63776</v>
      </c>
      <c r="V289" s="999">
        <v>63776</v>
      </c>
    </row>
    <row r="290" spans="1:22" x14ac:dyDescent="0.25">
      <c r="A290">
        <v>4101700400</v>
      </c>
      <c r="B290">
        <v>2</v>
      </c>
      <c r="C290">
        <v>2</v>
      </c>
      <c r="D290">
        <v>2</v>
      </c>
      <c r="E290" t="s">
        <v>2561</v>
      </c>
      <c r="F290">
        <v>210</v>
      </c>
      <c r="G290" t="s">
        <v>781</v>
      </c>
      <c r="H290">
        <v>1</v>
      </c>
      <c r="I290">
        <v>14201</v>
      </c>
      <c r="J290">
        <v>1</v>
      </c>
      <c r="K290">
        <v>20</v>
      </c>
      <c r="L290">
        <v>1</v>
      </c>
      <c r="M290">
        <v>1</v>
      </c>
      <c r="N290" t="s">
        <v>2562</v>
      </c>
      <c r="O290">
        <v>13</v>
      </c>
      <c r="P290" s="999">
        <v>0</v>
      </c>
      <c r="Q290" s="999">
        <v>131163.15</v>
      </c>
      <c r="R290" s="999">
        <v>131163.15</v>
      </c>
      <c r="S290" s="999">
        <v>131163.15</v>
      </c>
      <c r="T290" s="999">
        <v>131163.15</v>
      </c>
      <c r="U290" s="999">
        <v>131163.15</v>
      </c>
      <c r="V290" s="999">
        <v>131163.15</v>
      </c>
    </row>
    <row r="291" spans="1:22" x14ac:dyDescent="0.25">
      <c r="A291">
        <v>4101700400</v>
      </c>
      <c r="B291">
        <v>2</v>
      </c>
      <c r="C291">
        <v>2</v>
      </c>
      <c r="D291">
        <v>2</v>
      </c>
      <c r="E291" t="s">
        <v>2561</v>
      </c>
      <c r="F291">
        <v>210</v>
      </c>
      <c r="G291" t="s">
        <v>781</v>
      </c>
      <c r="H291">
        <v>1</v>
      </c>
      <c r="I291">
        <v>14301</v>
      </c>
      <c r="J291">
        <v>1</v>
      </c>
      <c r="K291">
        <v>20</v>
      </c>
      <c r="L291">
        <v>1</v>
      </c>
      <c r="M291">
        <v>1</v>
      </c>
      <c r="N291" t="s">
        <v>2562</v>
      </c>
      <c r="O291">
        <v>13</v>
      </c>
      <c r="P291" s="999">
        <v>0</v>
      </c>
      <c r="Q291" s="999">
        <v>537452.19999999995</v>
      </c>
      <c r="R291" s="999">
        <v>537452.19999999995</v>
      </c>
      <c r="S291" s="999">
        <v>537452.19999999995</v>
      </c>
      <c r="T291" s="999">
        <v>537452.19999999995</v>
      </c>
      <c r="U291" s="999">
        <v>537452.19999999995</v>
      </c>
      <c r="V291" s="999">
        <v>537452.19999999995</v>
      </c>
    </row>
    <row r="292" spans="1:22" x14ac:dyDescent="0.25">
      <c r="A292">
        <v>4101700400</v>
      </c>
      <c r="B292">
        <v>2</v>
      </c>
      <c r="C292">
        <v>2</v>
      </c>
      <c r="D292">
        <v>2</v>
      </c>
      <c r="E292" t="s">
        <v>2561</v>
      </c>
      <c r="F292">
        <v>210</v>
      </c>
      <c r="G292" t="s">
        <v>781</v>
      </c>
      <c r="H292">
        <v>1</v>
      </c>
      <c r="I292">
        <v>15416</v>
      </c>
      <c r="J292">
        <v>1</v>
      </c>
      <c r="K292">
        <v>20</v>
      </c>
      <c r="L292">
        <v>1</v>
      </c>
      <c r="M292">
        <v>1</v>
      </c>
      <c r="N292" t="s">
        <v>2562</v>
      </c>
      <c r="O292">
        <v>13</v>
      </c>
      <c r="P292" s="999">
        <v>0</v>
      </c>
      <c r="Q292" s="999">
        <v>1360</v>
      </c>
      <c r="R292" s="999">
        <v>1360</v>
      </c>
      <c r="S292" s="999">
        <v>1360</v>
      </c>
      <c r="T292" s="999">
        <v>1360</v>
      </c>
      <c r="U292" s="999">
        <v>1360</v>
      </c>
      <c r="V292" s="999">
        <v>1360</v>
      </c>
    </row>
    <row r="293" spans="1:22" x14ac:dyDescent="0.25">
      <c r="A293">
        <v>4101700400</v>
      </c>
      <c r="B293">
        <v>2</v>
      </c>
      <c r="C293">
        <v>2</v>
      </c>
      <c r="D293">
        <v>2</v>
      </c>
      <c r="E293" t="s">
        <v>2561</v>
      </c>
      <c r="F293">
        <v>210</v>
      </c>
      <c r="G293" t="s">
        <v>781</v>
      </c>
      <c r="H293">
        <v>1</v>
      </c>
      <c r="I293">
        <v>15419</v>
      </c>
      <c r="J293">
        <v>1</v>
      </c>
      <c r="K293">
        <v>20</v>
      </c>
      <c r="L293">
        <v>1</v>
      </c>
      <c r="M293">
        <v>1</v>
      </c>
      <c r="N293" t="s">
        <v>2562</v>
      </c>
      <c r="O293">
        <v>13</v>
      </c>
      <c r="P293" s="999">
        <v>0</v>
      </c>
      <c r="Q293" s="999">
        <v>55000</v>
      </c>
      <c r="R293" s="999">
        <v>55000</v>
      </c>
      <c r="S293" s="999">
        <v>36144</v>
      </c>
      <c r="T293" s="999">
        <v>36144</v>
      </c>
      <c r="U293" s="999">
        <v>36144</v>
      </c>
      <c r="V293" s="999">
        <v>36144</v>
      </c>
    </row>
    <row r="294" spans="1:22" x14ac:dyDescent="0.25">
      <c r="A294">
        <v>4101700400</v>
      </c>
      <c r="B294">
        <v>2</v>
      </c>
      <c r="C294">
        <v>2</v>
      </c>
      <c r="D294">
        <v>2</v>
      </c>
      <c r="E294" t="s">
        <v>2561</v>
      </c>
      <c r="F294">
        <v>210</v>
      </c>
      <c r="G294" t="s">
        <v>781</v>
      </c>
      <c r="H294">
        <v>1</v>
      </c>
      <c r="I294">
        <v>15421</v>
      </c>
      <c r="J294">
        <v>1</v>
      </c>
      <c r="K294">
        <v>20</v>
      </c>
      <c r="L294">
        <v>1</v>
      </c>
      <c r="M294">
        <v>1</v>
      </c>
      <c r="N294" t="s">
        <v>2562</v>
      </c>
      <c r="O294">
        <v>13</v>
      </c>
      <c r="P294" s="999">
        <v>0</v>
      </c>
      <c r="Q294" s="999">
        <v>2380</v>
      </c>
      <c r="R294" s="999">
        <v>2380</v>
      </c>
      <c r="S294" s="999">
        <v>2380</v>
      </c>
      <c r="T294" s="999">
        <v>2380</v>
      </c>
      <c r="U294" s="999">
        <v>2380</v>
      </c>
      <c r="V294" s="999">
        <v>2380</v>
      </c>
    </row>
    <row r="295" spans="1:22" x14ac:dyDescent="0.25">
      <c r="A295">
        <v>4101700400</v>
      </c>
      <c r="B295">
        <v>2</v>
      </c>
      <c r="C295">
        <v>2</v>
      </c>
      <c r="D295">
        <v>2</v>
      </c>
      <c r="E295" t="s">
        <v>2561</v>
      </c>
      <c r="F295">
        <v>210</v>
      </c>
      <c r="G295" t="s">
        <v>781</v>
      </c>
      <c r="H295">
        <v>1</v>
      </c>
      <c r="I295">
        <v>15423</v>
      </c>
      <c r="J295">
        <v>1</v>
      </c>
      <c r="K295">
        <v>20</v>
      </c>
      <c r="L295">
        <v>1</v>
      </c>
      <c r="M295">
        <v>1</v>
      </c>
      <c r="N295" t="s">
        <v>2562</v>
      </c>
      <c r="O295">
        <v>13</v>
      </c>
      <c r="P295" s="999">
        <v>0</v>
      </c>
      <c r="Q295" s="999">
        <v>3540</v>
      </c>
      <c r="R295" s="999">
        <v>3540</v>
      </c>
      <c r="S295" s="999">
        <v>3540</v>
      </c>
      <c r="T295" s="999">
        <v>3540</v>
      </c>
      <c r="U295" s="999">
        <v>3540</v>
      </c>
      <c r="V295" s="999">
        <v>3540</v>
      </c>
    </row>
    <row r="296" spans="1:22" x14ac:dyDescent="0.25">
      <c r="A296">
        <v>4101700400</v>
      </c>
      <c r="B296">
        <v>2</v>
      </c>
      <c r="C296">
        <v>2</v>
      </c>
      <c r="D296">
        <v>2</v>
      </c>
      <c r="E296" t="s">
        <v>2561</v>
      </c>
      <c r="F296">
        <v>210</v>
      </c>
      <c r="G296" t="s">
        <v>781</v>
      </c>
      <c r="H296">
        <v>1</v>
      </c>
      <c r="I296">
        <v>15424</v>
      </c>
      <c r="J296">
        <v>1</v>
      </c>
      <c r="K296">
        <v>20</v>
      </c>
      <c r="L296">
        <v>1</v>
      </c>
      <c r="M296">
        <v>1</v>
      </c>
      <c r="N296" t="s">
        <v>2562</v>
      </c>
      <c r="O296">
        <v>13</v>
      </c>
      <c r="P296" s="999">
        <v>0</v>
      </c>
      <c r="Q296" s="999">
        <v>3000</v>
      </c>
      <c r="R296" s="999">
        <v>3000</v>
      </c>
      <c r="S296" s="999">
        <v>3000</v>
      </c>
      <c r="T296" s="999">
        <v>3000</v>
      </c>
      <c r="U296" s="999">
        <v>3000</v>
      </c>
      <c r="V296" s="999">
        <v>3000</v>
      </c>
    </row>
    <row r="297" spans="1:22" x14ac:dyDescent="0.25">
      <c r="A297">
        <v>4101700400</v>
      </c>
      <c r="B297">
        <v>2</v>
      </c>
      <c r="C297">
        <v>2</v>
      </c>
      <c r="D297">
        <v>2</v>
      </c>
      <c r="E297" t="s">
        <v>2561</v>
      </c>
      <c r="F297">
        <v>210</v>
      </c>
      <c r="G297" t="s">
        <v>781</v>
      </c>
      <c r="H297">
        <v>1</v>
      </c>
      <c r="I297">
        <v>15425</v>
      </c>
      <c r="J297">
        <v>1</v>
      </c>
      <c r="K297">
        <v>20</v>
      </c>
      <c r="L297">
        <v>1</v>
      </c>
      <c r="M297">
        <v>1</v>
      </c>
      <c r="N297" t="s">
        <v>2562</v>
      </c>
      <c r="O297">
        <v>13</v>
      </c>
      <c r="P297" s="999">
        <v>0</v>
      </c>
      <c r="Q297" s="999">
        <v>26000</v>
      </c>
      <c r="R297" s="999">
        <v>26000</v>
      </c>
      <c r="S297" s="999">
        <v>17616</v>
      </c>
      <c r="T297" s="999">
        <v>17616</v>
      </c>
      <c r="U297" s="999">
        <v>17616</v>
      </c>
      <c r="V297" s="999">
        <v>17616</v>
      </c>
    </row>
    <row r="298" spans="1:22" x14ac:dyDescent="0.25">
      <c r="A298">
        <v>4101700400</v>
      </c>
      <c r="B298">
        <v>2</v>
      </c>
      <c r="C298">
        <v>2</v>
      </c>
      <c r="D298">
        <v>2</v>
      </c>
      <c r="E298" t="s">
        <v>2561</v>
      </c>
      <c r="F298">
        <v>210</v>
      </c>
      <c r="G298" t="s">
        <v>781</v>
      </c>
      <c r="H298">
        <v>1</v>
      </c>
      <c r="I298">
        <v>15426</v>
      </c>
      <c r="J298">
        <v>1</v>
      </c>
      <c r="K298">
        <v>20</v>
      </c>
      <c r="L298">
        <v>1</v>
      </c>
      <c r="M298">
        <v>1</v>
      </c>
      <c r="N298" t="s">
        <v>2562</v>
      </c>
      <c r="O298">
        <v>13</v>
      </c>
      <c r="P298" s="999">
        <v>0</v>
      </c>
      <c r="Q298" s="999">
        <v>53000</v>
      </c>
      <c r="R298" s="999">
        <v>53000</v>
      </c>
      <c r="S298" s="999">
        <v>3880</v>
      </c>
      <c r="T298" s="999">
        <v>3880</v>
      </c>
      <c r="U298" s="999">
        <v>3880</v>
      </c>
      <c r="V298" s="999">
        <v>3880</v>
      </c>
    </row>
    <row r="299" spans="1:22" x14ac:dyDescent="0.25">
      <c r="A299">
        <v>4101700400</v>
      </c>
      <c r="B299">
        <v>2</v>
      </c>
      <c r="C299">
        <v>2</v>
      </c>
      <c r="D299">
        <v>2</v>
      </c>
      <c r="E299" t="s">
        <v>2561</v>
      </c>
      <c r="F299">
        <v>210</v>
      </c>
      <c r="G299" t="s">
        <v>781</v>
      </c>
      <c r="H299">
        <v>1</v>
      </c>
      <c r="I299">
        <v>15501</v>
      </c>
      <c r="J299">
        <v>1</v>
      </c>
      <c r="K299">
        <v>20</v>
      </c>
      <c r="L299">
        <v>1</v>
      </c>
      <c r="M299">
        <v>1</v>
      </c>
      <c r="N299" t="s">
        <v>2562</v>
      </c>
      <c r="O299">
        <v>13</v>
      </c>
      <c r="P299" s="999">
        <v>0</v>
      </c>
      <c r="Q299" s="999">
        <v>68000</v>
      </c>
      <c r="R299" s="999">
        <v>68000</v>
      </c>
      <c r="S299" s="999">
        <v>45569.279999999999</v>
      </c>
      <c r="T299" s="999">
        <v>45569.279999999999</v>
      </c>
      <c r="U299" s="999">
        <v>45569.279999999999</v>
      </c>
      <c r="V299" s="999">
        <v>45569.279999999999</v>
      </c>
    </row>
    <row r="300" spans="1:22" x14ac:dyDescent="0.25">
      <c r="A300">
        <v>4101700400</v>
      </c>
      <c r="B300">
        <v>2</v>
      </c>
      <c r="C300">
        <v>2</v>
      </c>
      <c r="D300">
        <v>2</v>
      </c>
      <c r="E300" t="s">
        <v>2561</v>
      </c>
      <c r="F300">
        <v>210</v>
      </c>
      <c r="G300" t="s">
        <v>781</v>
      </c>
      <c r="H300">
        <v>1</v>
      </c>
      <c r="I300">
        <v>15901</v>
      </c>
      <c r="J300">
        <v>1</v>
      </c>
      <c r="K300">
        <v>20</v>
      </c>
      <c r="L300">
        <v>1</v>
      </c>
      <c r="M300">
        <v>1</v>
      </c>
      <c r="N300" t="s">
        <v>2562</v>
      </c>
      <c r="O300">
        <v>13</v>
      </c>
      <c r="P300" s="999">
        <v>0</v>
      </c>
      <c r="Q300" s="999">
        <v>4200</v>
      </c>
      <c r="R300" s="999">
        <v>4200</v>
      </c>
      <c r="S300" s="999">
        <v>4200</v>
      </c>
      <c r="T300" s="999">
        <v>4200</v>
      </c>
      <c r="U300" s="999">
        <v>4200</v>
      </c>
      <c r="V300" s="999">
        <v>4200</v>
      </c>
    </row>
    <row r="301" spans="1:22" x14ac:dyDescent="0.25">
      <c r="A301">
        <v>4101700400</v>
      </c>
      <c r="B301">
        <v>2</v>
      </c>
      <c r="C301">
        <v>2</v>
      </c>
      <c r="D301">
        <v>2</v>
      </c>
      <c r="E301" t="s">
        <v>2561</v>
      </c>
      <c r="F301">
        <v>210</v>
      </c>
      <c r="G301" t="s">
        <v>781</v>
      </c>
      <c r="H301">
        <v>1</v>
      </c>
      <c r="I301">
        <v>17104</v>
      </c>
      <c r="J301">
        <v>1</v>
      </c>
      <c r="K301">
        <v>20</v>
      </c>
      <c r="L301">
        <v>1</v>
      </c>
      <c r="M301">
        <v>1</v>
      </c>
      <c r="N301" t="s">
        <v>2562</v>
      </c>
      <c r="O301">
        <v>13</v>
      </c>
      <c r="P301" s="999">
        <v>0</v>
      </c>
      <c r="Q301" s="999">
        <v>10320</v>
      </c>
      <c r="R301" s="999">
        <v>10320</v>
      </c>
      <c r="S301" s="999">
        <v>10320</v>
      </c>
      <c r="T301" s="999">
        <v>10320</v>
      </c>
      <c r="U301" s="999">
        <v>10320</v>
      </c>
      <c r="V301" s="999">
        <v>10320</v>
      </c>
    </row>
    <row r="302" spans="1:22" x14ac:dyDescent="0.25">
      <c r="A302">
        <v>4101700400</v>
      </c>
      <c r="B302">
        <v>2</v>
      </c>
      <c r="C302">
        <v>2</v>
      </c>
      <c r="D302">
        <v>2</v>
      </c>
      <c r="E302" t="s">
        <v>2561</v>
      </c>
      <c r="F302">
        <v>210</v>
      </c>
      <c r="G302" t="s">
        <v>781</v>
      </c>
      <c r="H302">
        <v>1</v>
      </c>
      <c r="I302">
        <v>21101</v>
      </c>
      <c r="J302">
        <v>1</v>
      </c>
      <c r="K302">
        <v>20</v>
      </c>
      <c r="L302">
        <v>1</v>
      </c>
      <c r="M302">
        <v>1</v>
      </c>
      <c r="N302" t="s">
        <v>2562</v>
      </c>
      <c r="O302">
        <v>13</v>
      </c>
      <c r="P302" s="999">
        <v>36375</v>
      </c>
      <c r="Q302" s="999">
        <v>0</v>
      </c>
      <c r="R302" s="999">
        <v>36375</v>
      </c>
      <c r="S302" s="999">
        <v>24207.19</v>
      </c>
      <c r="T302" s="999">
        <v>24207.19</v>
      </c>
      <c r="U302" s="999">
        <v>24207.19</v>
      </c>
      <c r="V302" s="999">
        <v>24207.19</v>
      </c>
    </row>
    <row r="303" spans="1:22" x14ac:dyDescent="0.25">
      <c r="A303">
        <v>4101700400</v>
      </c>
      <c r="B303">
        <v>2</v>
      </c>
      <c r="C303">
        <v>2</v>
      </c>
      <c r="D303">
        <v>2</v>
      </c>
      <c r="E303" t="s">
        <v>2561</v>
      </c>
      <c r="F303">
        <v>210</v>
      </c>
      <c r="G303" t="s">
        <v>781</v>
      </c>
      <c r="H303">
        <v>1</v>
      </c>
      <c r="I303">
        <v>21201</v>
      </c>
      <c r="J303">
        <v>1</v>
      </c>
      <c r="K303">
        <v>20</v>
      </c>
      <c r="L303">
        <v>1</v>
      </c>
      <c r="M303">
        <v>1</v>
      </c>
      <c r="N303" t="s">
        <v>2562</v>
      </c>
      <c r="O303">
        <v>13</v>
      </c>
      <c r="P303" s="999">
        <v>51406</v>
      </c>
      <c r="Q303" s="999">
        <v>-46816</v>
      </c>
      <c r="R303" s="999">
        <v>4590</v>
      </c>
      <c r="S303" s="999">
        <v>0</v>
      </c>
      <c r="T303" s="999">
        <v>0</v>
      </c>
      <c r="U303" s="999">
        <v>0</v>
      </c>
      <c r="V303" s="999">
        <v>0</v>
      </c>
    </row>
    <row r="304" spans="1:22" x14ac:dyDescent="0.25">
      <c r="A304">
        <v>4101700400</v>
      </c>
      <c r="B304">
        <v>2</v>
      </c>
      <c r="C304">
        <v>2</v>
      </c>
      <c r="D304">
        <v>2</v>
      </c>
      <c r="E304" t="s">
        <v>2561</v>
      </c>
      <c r="F304">
        <v>210</v>
      </c>
      <c r="G304" t="s">
        <v>781</v>
      </c>
      <c r="H304">
        <v>1</v>
      </c>
      <c r="I304">
        <v>21401</v>
      </c>
      <c r="J304">
        <v>1</v>
      </c>
      <c r="K304">
        <v>20</v>
      </c>
      <c r="L304">
        <v>1</v>
      </c>
      <c r="M304">
        <v>1</v>
      </c>
      <c r="N304" t="s">
        <v>2562</v>
      </c>
      <c r="O304">
        <v>13</v>
      </c>
      <c r="P304" s="999">
        <v>4590</v>
      </c>
      <c r="Q304" s="999">
        <v>46816</v>
      </c>
      <c r="R304" s="999">
        <v>51406</v>
      </c>
      <c r="S304" s="999">
        <v>37840.07</v>
      </c>
      <c r="T304" s="999">
        <v>37840.07</v>
      </c>
      <c r="U304" s="999">
        <v>37840.07</v>
      </c>
      <c r="V304" s="999">
        <v>34012.35</v>
      </c>
    </row>
    <row r="305" spans="1:22" x14ac:dyDescent="0.25">
      <c r="A305">
        <v>4101700400</v>
      </c>
      <c r="B305">
        <v>2</v>
      </c>
      <c r="C305">
        <v>2</v>
      </c>
      <c r="D305">
        <v>2</v>
      </c>
      <c r="E305" t="s">
        <v>2561</v>
      </c>
      <c r="F305">
        <v>210</v>
      </c>
      <c r="G305" t="s">
        <v>781</v>
      </c>
      <c r="H305">
        <v>1</v>
      </c>
      <c r="I305">
        <v>21501</v>
      </c>
      <c r="J305">
        <v>1</v>
      </c>
      <c r="K305">
        <v>20</v>
      </c>
      <c r="L305">
        <v>1</v>
      </c>
      <c r="M305">
        <v>1</v>
      </c>
      <c r="N305" t="s">
        <v>2562</v>
      </c>
      <c r="O305">
        <v>13</v>
      </c>
      <c r="P305" s="999">
        <v>13535</v>
      </c>
      <c r="Q305" s="999">
        <v>-13535</v>
      </c>
      <c r="R305" s="999">
        <v>0</v>
      </c>
      <c r="S305" s="999">
        <v>0</v>
      </c>
      <c r="T305" s="999">
        <v>0</v>
      </c>
      <c r="U305" s="999">
        <v>0</v>
      </c>
      <c r="V305" s="999">
        <v>0</v>
      </c>
    </row>
    <row r="306" spans="1:22" x14ac:dyDescent="0.25">
      <c r="A306">
        <v>4101700400</v>
      </c>
      <c r="B306">
        <v>2</v>
      </c>
      <c r="C306">
        <v>2</v>
      </c>
      <c r="D306">
        <v>2</v>
      </c>
      <c r="E306" t="s">
        <v>2561</v>
      </c>
      <c r="F306">
        <v>210</v>
      </c>
      <c r="G306" t="s">
        <v>781</v>
      </c>
      <c r="H306">
        <v>1</v>
      </c>
      <c r="I306">
        <v>21502</v>
      </c>
      <c r="J306">
        <v>1</v>
      </c>
      <c r="K306">
        <v>20</v>
      </c>
      <c r="L306">
        <v>1</v>
      </c>
      <c r="M306">
        <v>1</v>
      </c>
      <c r="N306" t="s">
        <v>2562</v>
      </c>
      <c r="O306">
        <v>13</v>
      </c>
      <c r="P306" s="999">
        <v>58660</v>
      </c>
      <c r="Q306" s="999">
        <v>-25000</v>
      </c>
      <c r="R306" s="999">
        <v>33660</v>
      </c>
      <c r="S306" s="999">
        <v>0</v>
      </c>
      <c r="T306" s="999">
        <v>0</v>
      </c>
      <c r="U306" s="999">
        <v>0</v>
      </c>
      <c r="V306" s="999">
        <v>0</v>
      </c>
    </row>
    <row r="307" spans="1:22" x14ac:dyDescent="0.25">
      <c r="A307">
        <v>4101700400</v>
      </c>
      <c r="B307">
        <v>2</v>
      </c>
      <c r="C307">
        <v>2</v>
      </c>
      <c r="D307">
        <v>2</v>
      </c>
      <c r="E307" t="s">
        <v>2561</v>
      </c>
      <c r="F307">
        <v>210</v>
      </c>
      <c r="G307" t="s">
        <v>781</v>
      </c>
      <c r="H307">
        <v>1</v>
      </c>
      <c r="I307">
        <v>21601</v>
      </c>
      <c r="J307">
        <v>1</v>
      </c>
      <c r="K307">
        <v>20</v>
      </c>
      <c r="L307">
        <v>1</v>
      </c>
      <c r="M307">
        <v>1</v>
      </c>
      <c r="N307" t="s">
        <v>2562</v>
      </c>
      <c r="O307">
        <v>13</v>
      </c>
      <c r="P307" s="999">
        <v>15363</v>
      </c>
      <c r="Q307" s="999">
        <v>0</v>
      </c>
      <c r="R307" s="999">
        <v>15363</v>
      </c>
      <c r="S307" s="999">
        <v>15280.96</v>
      </c>
      <c r="T307" s="999">
        <v>15280.96</v>
      </c>
      <c r="U307" s="999">
        <v>15280.96</v>
      </c>
      <c r="V307" s="999">
        <v>15280.96</v>
      </c>
    </row>
    <row r="308" spans="1:22" x14ac:dyDescent="0.25">
      <c r="A308">
        <v>4101700400</v>
      </c>
      <c r="B308">
        <v>2</v>
      </c>
      <c r="C308">
        <v>2</v>
      </c>
      <c r="D308">
        <v>2</v>
      </c>
      <c r="E308" t="s">
        <v>2561</v>
      </c>
      <c r="F308">
        <v>210</v>
      </c>
      <c r="G308" t="s">
        <v>781</v>
      </c>
      <c r="H308">
        <v>1</v>
      </c>
      <c r="I308">
        <v>21701</v>
      </c>
      <c r="J308">
        <v>1</v>
      </c>
      <c r="K308">
        <v>20</v>
      </c>
      <c r="L308">
        <v>1</v>
      </c>
      <c r="M308">
        <v>1</v>
      </c>
      <c r="N308" t="s">
        <v>2562</v>
      </c>
      <c r="O308">
        <v>13</v>
      </c>
      <c r="P308" s="999">
        <v>5000</v>
      </c>
      <c r="Q308" s="999">
        <v>0</v>
      </c>
      <c r="R308" s="999">
        <v>5000</v>
      </c>
      <c r="S308" s="999">
        <v>0</v>
      </c>
      <c r="T308" s="999">
        <v>0</v>
      </c>
      <c r="U308" s="999">
        <v>0</v>
      </c>
      <c r="V308" s="999">
        <v>0</v>
      </c>
    </row>
    <row r="309" spans="1:22" x14ac:dyDescent="0.25">
      <c r="A309">
        <v>4101700400</v>
      </c>
      <c r="B309">
        <v>2</v>
      </c>
      <c r="C309">
        <v>2</v>
      </c>
      <c r="D309">
        <v>2</v>
      </c>
      <c r="E309" t="s">
        <v>2561</v>
      </c>
      <c r="F309">
        <v>210</v>
      </c>
      <c r="G309" t="s">
        <v>781</v>
      </c>
      <c r="H309">
        <v>1</v>
      </c>
      <c r="I309">
        <v>21801</v>
      </c>
      <c r="J309">
        <v>1</v>
      </c>
      <c r="K309">
        <v>20</v>
      </c>
      <c r="L309">
        <v>1</v>
      </c>
      <c r="M309">
        <v>1</v>
      </c>
      <c r="N309" t="s">
        <v>2562</v>
      </c>
      <c r="O309">
        <v>13</v>
      </c>
      <c r="P309" s="999">
        <v>15000</v>
      </c>
      <c r="Q309" s="999">
        <v>-1905</v>
      </c>
      <c r="R309" s="999">
        <v>13095</v>
      </c>
      <c r="S309" s="999">
        <v>13095</v>
      </c>
      <c r="T309" s="999">
        <v>13095</v>
      </c>
      <c r="U309" s="999">
        <v>13095</v>
      </c>
      <c r="V309" s="999">
        <v>13095</v>
      </c>
    </row>
    <row r="310" spans="1:22" x14ac:dyDescent="0.25">
      <c r="A310">
        <v>4101700400</v>
      </c>
      <c r="B310">
        <v>2</v>
      </c>
      <c r="C310">
        <v>2</v>
      </c>
      <c r="D310">
        <v>2</v>
      </c>
      <c r="E310" t="s">
        <v>2561</v>
      </c>
      <c r="F310">
        <v>210</v>
      </c>
      <c r="G310" t="s">
        <v>781</v>
      </c>
      <c r="H310">
        <v>1</v>
      </c>
      <c r="I310">
        <v>22101</v>
      </c>
      <c r="J310">
        <v>1</v>
      </c>
      <c r="K310">
        <v>20</v>
      </c>
      <c r="L310">
        <v>1</v>
      </c>
      <c r="M310">
        <v>1</v>
      </c>
      <c r="N310" t="s">
        <v>2562</v>
      </c>
      <c r="O310">
        <v>13</v>
      </c>
      <c r="P310" s="999">
        <v>2484</v>
      </c>
      <c r="Q310" s="999">
        <v>0</v>
      </c>
      <c r="R310" s="999">
        <v>2484</v>
      </c>
      <c r="S310" s="999">
        <v>0</v>
      </c>
      <c r="T310" s="999">
        <v>0</v>
      </c>
      <c r="U310" s="999">
        <v>0</v>
      </c>
      <c r="V310" s="999">
        <v>0</v>
      </c>
    </row>
    <row r="311" spans="1:22" x14ac:dyDescent="0.25">
      <c r="A311">
        <v>4101700400</v>
      </c>
      <c r="B311">
        <v>2</v>
      </c>
      <c r="C311">
        <v>2</v>
      </c>
      <c r="D311">
        <v>2</v>
      </c>
      <c r="E311" t="s">
        <v>2561</v>
      </c>
      <c r="F311">
        <v>210</v>
      </c>
      <c r="G311" t="s">
        <v>781</v>
      </c>
      <c r="H311">
        <v>1</v>
      </c>
      <c r="I311">
        <v>22106</v>
      </c>
      <c r="J311">
        <v>1</v>
      </c>
      <c r="K311">
        <v>20</v>
      </c>
      <c r="L311">
        <v>1</v>
      </c>
      <c r="M311">
        <v>1</v>
      </c>
      <c r="N311" t="s">
        <v>2562</v>
      </c>
      <c r="O311">
        <v>13</v>
      </c>
      <c r="P311" s="999">
        <v>22170</v>
      </c>
      <c r="Q311" s="999">
        <v>0</v>
      </c>
      <c r="R311" s="999">
        <v>22170</v>
      </c>
      <c r="S311" s="999">
        <v>860</v>
      </c>
      <c r="T311" s="999">
        <v>860</v>
      </c>
      <c r="U311" s="999">
        <v>860</v>
      </c>
      <c r="V311" s="999">
        <v>860</v>
      </c>
    </row>
    <row r="312" spans="1:22" x14ac:dyDescent="0.25">
      <c r="A312">
        <v>4101700400</v>
      </c>
      <c r="B312">
        <v>2</v>
      </c>
      <c r="C312">
        <v>2</v>
      </c>
      <c r="D312">
        <v>2</v>
      </c>
      <c r="E312" t="s">
        <v>2561</v>
      </c>
      <c r="F312">
        <v>210</v>
      </c>
      <c r="G312" t="s">
        <v>781</v>
      </c>
      <c r="H312">
        <v>1</v>
      </c>
      <c r="I312">
        <v>22301</v>
      </c>
      <c r="J312">
        <v>1</v>
      </c>
      <c r="K312">
        <v>20</v>
      </c>
      <c r="L312">
        <v>1</v>
      </c>
      <c r="M312">
        <v>1</v>
      </c>
      <c r="N312" t="s">
        <v>2562</v>
      </c>
      <c r="O312">
        <v>13</v>
      </c>
      <c r="P312" s="999">
        <v>706</v>
      </c>
      <c r="Q312" s="999">
        <v>0</v>
      </c>
      <c r="R312" s="999">
        <v>706</v>
      </c>
      <c r="S312" s="999">
        <v>0</v>
      </c>
      <c r="T312" s="999">
        <v>0</v>
      </c>
      <c r="U312" s="999">
        <v>0</v>
      </c>
      <c r="V312" s="999">
        <v>0</v>
      </c>
    </row>
    <row r="313" spans="1:22" x14ac:dyDescent="0.25">
      <c r="A313">
        <v>4101700400</v>
      </c>
      <c r="B313">
        <v>2</v>
      </c>
      <c r="C313">
        <v>2</v>
      </c>
      <c r="D313">
        <v>2</v>
      </c>
      <c r="E313" t="s">
        <v>2561</v>
      </c>
      <c r="F313">
        <v>210</v>
      </c>
      <c r="G313" t="s">
        <v>781</v>
      </c>
      <c r="H313">
        <v>1</v>
      </c>
      <c r="I313">
        <v>24601</v>
      </c>
      <c r="J313">
        <v>1</v>
      </c>
      <c r="K313">
        <v>20</v>
      </c>
      <c r="L313">
        <v>1</v>
      </c>
      <c r="M313">
        <v>1</v>
      </c>
      <c r="N313" t="s">
        <v>2562</v>
      </c>
      <c r="O313">
        <v>13</v>
      </c>
      <c r="P313" s="999">
        <v>5668</v>
      </c>
      <c r="Q313" s="999">
        <v>-5000</v>
      </c>
      <c r="R313" s="999">
        <v>668</v>
      </c>
      <c r="S313" s="999">
        <v>0</v>
      </c>
      <c r="T313" s="999">
        <v>0</v>
      </c>
      <c r="U313" s="999">
        <v>0</v>
      </c>
      <c r="V313" s="999">
        <v>0</v>
      </c>
    </row>
    <row r="314" spans="1:22" x14ac:dyDescent="0.25">
      <c r="A314">
        <v>4101700400</v>
      </c>
      <c r="B314">
        <v>2</v>
      </c>
      <c r="C314">
        <v>2</v>
      </c>
      <c r="D314">
        <v>2</v>
      </c>
      <c r="E314" t="s">
        <v>2561</v>
      </c>
      <c r="F314">
        <v>210</v>
      </c>
      <c r="G314" t="s">
        <v>781</v>
      </c>
      <c r="H314">
        <v>1</v>
      </c>
      <c r="I314">
        <v>24801</v>
      </c>
      <c r="J314">
        <v>1</v>
      </c>
      <c r="K314">
        <v>20</v>
      </c>
      <c r="L314">
        <v>1</v>
      </c>
      <c r="M314">
        <v>1</v>
      </c>
      <c r="N314" t="s">
        <v>2562</v>
      </c>
      <c r="O314">
        <v>13</v>
      </c>
      <c r="P314" s="999">
        <v>3606</v>
      </c>
      <c r="Q314" s="999">
        <v>0</v>
      </c>
      <c r="R314" s="999">
        <v>3606</v>
      </c>
      <c r="S314" s="999">
        <v>0</v>
      </c>
      <c r="T314" s="999">
        <v>0</v>
      </c>
      <c r="U314" s="999">
        <v>0</v>
      </c>
      <c r="V314" s="999">
        <v>0</v>
      </c>
    </row>
    <row r="315" spans="1:22" x14ac:dyDescent="0.25">
      <c r="A315">
        <v>4101700400</v>
      </c>
      <c r="B315">
        <v>2</v>
      </c>
      <c r="C315">
        <v>2</v>
      </c>
      <c r="D315">
        <v>2</v>
      </c>
      <c r="E315" t="s">
        <v>2561</v>
      </c>
      <c r="F315">
        <v>210</v>
      </c>
      <c r="G315" t="s">
        <v>781</v>
      </c>
      <c r="H315">
        <v>1</v>
      </c>
      <c r="I315">
        <v>26101</v>
      </c>
      <c r="J315">
        <v>1</v>
      </c>
      <c r="K315">
        <v>20</v>
      </c>
      <c r="L315">
        <v>1</v>
      </c>
      <c r="M315">
        <v>1</v>
      </c>
      <c r="N315" t="s">
        <v>2562</v>
      </c>
      <c r="O315">
        <v>13</v>
      </c>
      <c r="P315" s="999">
        <v>852000</v>
      </c>
      <c r="Q315" s="999">
        <v>0</v>
      </c>
      <c r="R315" s="999">
        <v>852000</v>
      </c>
      <c r="S315" s="999">
        <v>631578.31000000006</v>
      </c>
      <c r="T315" s="999">
        <v>631578.31000000006</v>
      </c>
      <c r="U315" s="999">
        <v>631578.31000000006</v>
      </c>
      <c r="V315" s="999">
        <v>587643</v>
      </c>
    </row>
    <row r="316" spans="1:22" x14ac:dyDescent="0.25">
      <c r="A316">
        <v>4101700400</v>
      </c>
      <c r="B316">
        <v>2</v>
      </c>
      <c r="C316">
        <v>2</v>
      </c>
      <c r="D316">
        <v>2</v>
      </c>
      <c r="E316" t="s">
        <v>2561</v>
      </c>
      <c r="F316">
        <v>210</v>
      </c>
      <c r="G316" t="s">
        <v>781</v>
      </c>
      <c r="H316">
        <v>1</v>
      </c>
      <c r="I316">
        <v>26102</v>
      </c>
      <c r="J316">
        <v>1</v>
      </c>
      <c r="K316">
        <v>20</v>
      </c>
      <c r="L316">
        <v>1</v>
      </c>
      <c r="M316">
        <v>1</v>
      </c>
      <c r="N316" t="s">
        <v>2562</v>
      </c>
      <c r="O316">
        <v>13</v>
      </c>
      <c r="P316" s="999">
        <v>27320</v>
      </c>
      <c r="Q316" s="999">
        <v>0</v>
      </c>
      <c r="R316" s="999">
        <v>27320</v>
      </c>
      <c r="S316" s="999">
        <v>26965.02</v>
      </c>
      <c r="T316" s="999">
        <v>26965.02</v>
      </c>
      <c r="U316" s="999">
        <v>26965.02</v>
      </c>
      <c r="V316" s="999">
        <v>26965.02</v>
      </c>
    </row>
    <row r="317" spans="1:22" x14ac:dyDescent="0.25">
      <c r="A317">
        <v>4101700400</v>
      </c>
      <c r="B317">
        <v>2</v>
      </c>
      <c r="C317">
        <v>2</v>
      </c>
      <c r="D317">
        <v>2</v>
      </c>
      <c r="E317" t="s">
        <v>2561</v>
      </c>
      <c r="F317">
        <v>210</v>
      </c>
      <c r="G317" t="s">
        <v>781</v>
      </c>
      <c r="H317">
        <v>1</v>
      </c>
      <c r="I317">
        <v>27101</v>
      </c>
      <c r="J317">
        <v>1</v>
      </c>
      <c r="K317">
        <v>20</v>
      </c>
      <c r="L317">
        <v>1</v>
      </c>
      <c r="M317">
        <v>1</v>
      </c>
      <c r="N317" t="s">
        <v>2562</v>
      </c>
      <c r="O317">
        <v>13</v>
      </c>
      <c r="P317" s="999">
        <v>3190</v>
      </c>
      <c r="Q317" s="999">
        <v>0</v>
      </c>
      <c r="R317" s="999">
        <v>3190</v>
      </c>
      <c r="S317" s="999">
        <v>0</v>
      </c>
      <c r="T317" s="999">
        <v>0</v>
      </c>
      <c r="U317" s="999">
        <v>0</v>
      </c>
      <c r="V317" s="999">
        <v>0</v>
      </c>
    </row>
    <row r="318" spans="1:22" x14ac:dyDescent="0.25">
      <c r="A318">
        <v>4101700400</v>
      </c>
      <c r="B318">
        <v>2</v>
      </c>
      <c r="C318">
        <v>2</v>
      </c>
      <c r="D318">
        <v>2</v>
      </c>
      <c r="E318" t="s">
        <v>2561</v>
      </c>
      <c r="F318">
        <v>210</v>
      </c>
      <c r="G318" t="s">
        <v>781</v>
      </c>
      <c r="H318">
        <v>1</v>
      </c>
      <c r="I318">
        <v>27201</v>
      </c>
      <c r="J318">
        <v>1</v>
      </c>
      <c r="K318">
        <v>20</v>
      </c>
      <c r="L318">
        <v>1</v>
      </c>
      <c r="M318">
        <v>1</v>
      </c>
      <c r="N318" t="s">
        <v>2562</v>
      </c>
      <c r="O318">
        <v>13</v>
      </c>
      <c r="P318" s="999">
        <v>6000</v>
      </c>
      <c r="Q318" s="999">
        <v>0</v>
      </c>
      <c r="R318" s="999">
        <v>6000</v>
      </c>
      <c r="S318" s="999">
        <v>0</v>
      </c>
      <c r="T318" s="999">
        <v>0</v>
      </c>
      <c r="U318" s="999">
        <v>0</v>
      </c>
      <c r="V318" s="999">
        <v>0</v>
      </c>
    </row>
    <row r="319" spans="1:22" x14ac:dyDescent="0.25">
      <c r="A319">
        <v>4101700400</v>
      </c>
      <c r="B319">
        <v>2</v>
      </c>
      <c r="C319">
        <v>2</v>
      </c>
      <c r="D319">
        <v>2</v>
      </c>
      <c r="E319" t="s">
        <v>2561</v>
      </c>
      <c r="F319">
        <v>210</v>
      </c>
      <c r="G319" t="s">
        <v>781</v>
      </c>
      <c r="H319">
        <v>1</v>
      </c>
      <c r="I319">
        <v>29101</v>
      </c>
      <c r="J319">
        <v>1</v>
      </c>
      <c r="K319">
        <v>20</v>
      </c>
      <c r="L319">
        <v>1</v>
      </c>
      <c r="M319">
        <v>1</v>
      </c>
      <c r="N319" t="s">
        <v>2562</v>
      </c>
      <c r="O319">
        <v>13</v>
      </c>
      <c r="P319" s="999">
        <v>1285</v>
      </c>
      <c r="Q319" s="999">
        <v>0</v>
      </c>
      <c r="R319" s="999">
        <v>1285</v>
      </c>
      <c r="S319" s="999">
        <v>1233.08</v>
      </c>
      <c r="T319" s="999">
        <v>1233.08</v>
      </c>
      <c r="U319" s="999">
        <v>1233.08</v>
      </c>
      <c r="V319" s="999">
        <v>1233.08</v>
      </c>
    </row>
    <row r="320" spans="1:22" x14ac:dyDescent="0.25">
      <c r="A320">
        <v>4101700400</v>
      </c>
      <c r="B320">
        <v>2</v>
      </c>
      <c r="C320">
        <v>2</v>
      </c>
      <c r="D320">
        <v>2</v>
      </c>
      <c r="E320" t="s">
        <v>2561</v>
      </c>
      <c r="F320">
        <v>210</v>
      </c>
      <c r="G320" t="s">
        <v>781</v>
      </c>
      <c r="H320">
        <v>1</v>
      </c>
      <c r="I320">
        <v>29401</v>
      </c>
      <c r="J320">
        <v>1</v>
      </c>
      <c r="K320">
        <v>20</v>
      </c>
      <c r="L320">
        <v>1</v>
      </c>
      <c r="M320">
        <v>1</v>
      </c>
      <c r="N320" t="s">
        <v>2562</v>
      </c>
      <c r="O320">
        <v>13</v>
      </c>
      <c r="P320" s="999">
        <v>3345</v>
      </c>
      <c r="Q320" s="999">
        <v>1000</v>
      </c>
      <c r="R320" s="999">
        <v>4345</v>
      </c>
      <c r="S320" s="999">
        <v>4179.45</v>
      </c>
      <c r="T320" s="999">
        <v>4179.45</v>
      </c>
      <c r="U320" s="999">
        <v>4179.45</v>
      </c>
      <c r="V320" s="999">
        <v>4179.45</v>
      </c>
    </row>
    <row r="321" spans="1:22" x14ac:dyDescent="0.25">
      <c r="A321">
        <v>4101700400</v>
      </c>
      <c r="B321">
        <v>2</v>
      </c>
      <c r="C321">
        <v>2</v>
      </c>
      <c r="D321">
        <v>2</v>
      </c>
      <c r="E321" t="s">
        <v>2561</v>
      </c>
      <c r="F321">
        <v>210</v>
      </c>
      <c r="G321" t="s">
        <v>781</v>
      </c>
      <c r="H321">
        <v>1</v>
      </c>
      <c r="I321">
        <v>29601</v>
      </c>
      <c r="J321">
        <v>1</v>
      </c>
      <c r="K321">
        <v>20</v>
      </c>
      <c r="L321">
        <v>1</v>
      </c>
      <c r="M321">
        <v>1</v>
      </c>
      <c r="N321" t="s">
        <v>2562</v>
      </c>
      <c r="O321">
        <v>13</v>
      </c>
      <c r="P321" s="999">
        <v>191556</v>
      </c>
      <c r="Q321" s="999">
        <v>-30000</v>
      </c>
      <c r="R321" s="999">
        <v>161556</v>
      </c>
      <c r="S321" s="999">
        <v>159156.91</v>
      </c>
      <c r="T321" s="999">
        <v>159156.91</v>
      </c>
      <c r="U321" s="999">
        <v>159156.91</v>
      </c>
      <c r="V321" s="999">
        <v>159156.91</v>
      </c>
    </row>
    <row r="322" spans="1:22" x14ac:dyDescent="0.25">
      <c r="A322">
        <v>4101700400</v>
      </c>
      <c r="B322">
        <v>2</v>
      </c>
      <c r="C322">
        <v>2</v>
      </c>
      <c r="D322">
        <v>2</v>
      </c>
      <c r="E322" t="s">
        <v>2561</v>
      </c>
      <c r="F322">
        <v>210</v>
      </c>
      <c r="G322" t="s">
        <v>781</v>
      </c>
      <c r="H322">
        <v>1</v>
      </c>
      <c r="I322">
        <v>29901</v>
      </c>
      <c r="J322">
        <v>1</v>
      </c>
      <c r="K322">
        <v>20</v>
      </c>
      <c r="L322">
        <v>1</v>
      </c>
      <c r="M322">
        <v>1</v>
      </c>
      <c r="N322" t="s">
        <v>2562</v>
      </c>
      <c r="O322">
        <v>13</v>
      </c>
      <c r="P322" s="999">
        <v>2835</v>
      </c>
      <c r="Q322" s="999">
        <v>0</v>
      </c>
      <c r="R322" s="999">
        <v>2835</v>
      </c>
      <c r="S322" s="999">
        <v>0</v>
      </c>
      <c r="T322" s="999">
        <v>0</v>
      </c>
      <c r="U322" s="999">
        <v>0</v>
      </c>
      <c r="V322" s="999">
        <v>0</v>
      </c>
    </row>
    <row r="323" spans="1:22" x14ac:dyDescent="0.25">
      <c r="A323">
        <v>4101700400</v>
      </c>
      <c r="B323">
        <v>2</v>
      </c>
      <c r="C323">
        <v>2</v>
      </c>
      <c r="D323">
        <v>2</v>
      </c>
      <c r="E323" t="s">
        <v>2561</v>
      </c>
      <c r="F323">
        <v>210</v>
      </c>
      <c r="G323" t="s">
        <v>781</v>
      </c>
      <c r="H323">
        <v>1</v>
      </c>
      <c r="I323">
        <v>31101</v>
      </c>
      <c r="J323">
        <v>1</v>
      </c>
      <c r="K323">
        <v>20</v>
      </c>
      <c r="L323">
        <v>1</v>
      </c>
      <c r="M323">
        <v>1</v>
      </c>
      <c r="N323" t="s">
        <v>2562</v>
      </c>
      <c r="O323">
        <v>13</v>
      </c>
      <c r="P323" s="999">
        <v>43560</v>
      </c>
      <c r="Q323" s="999">
        <v>0</v>
      </c>
      <c r="R323" s="999">
        <v>43560</v>
      </c>
      <c r="S323" s="999">
        <v>8144.32</v>
      </c>
      <c r="T323" s="999">
        <v>8144.32</v>
      </c>
      <c r="U323" s="999">
        <v>8144.32</v>
      </c>
      <c r="V323" s="999">
        <v>8144.32</v>
      </c>
    </row>
    <row r="324" spans="1:22" x14ac:dyDescent="0.25">
      <c r="A324">
        <v>4101700400</v>
      </c>
      <c r="B324">
        <v>2</v>
      </c>
      <c r="C324">
        <v>2</v>
      </c>
      <c r="D324">
        <v>2</v>
      </c>
      <c r="E324" t="s">
        <v>2561</v>
      </c>
      <c r="F324">
        <v>210</v>
      </c>
      <c r="G324" t="s">
        <v>781</v>
      </c>
      <c r="H324">
        <v>1</v>
      </c>
      <c r="I324">
        <v>31301</v>
      </c>
      <c r="J324">
        <v>1</v>
      </c>
      <c r="K324">
        <v>20</v>
      </c>
      <c r="L324">
        <v>1</v>
      </c>
      <c r="M324">
        <v>1</v>
      </c>
      <c r="N324" t="s">
        <v>2562</v>
      </c>
      <c r="O324">
        <v>13</v>
      </c>
      <c r="P324" s="999">
        <v>16350</v>
      </c>
      <c r="Q324" s="999">
        <v>0</v>
      </c>
      <c r="R324" s="999">
        <v>16350</v>
      </c>
      <c r="S324" s="999">
        <v>16237</v>
      </c>
      <c r="T324" s="999">
        <v>16237</v>
      </c>
      <c r="U324" s="999">
        <v>16237</v>
      </c>
      <c r="V324" s="999">
        <v>16237</v>
      </c>
    </row>
    <row r="325" spans="1:22" x14ac:dyDescent="0.25">
      <c r="A325">
        <v>4101700400</v>
      </c>
      <c r="B325">
        <v>2</v>
      </c>
      <c r="C325">
        <v>2</v>
      </c>
      <c r="D325">
        <v>2</v>
      </c>
      <c r="E325" t="s">
        <v>2561</v>
      </c>
      <c r="F325">
        <v>210</v>
      </c>
      <c r="G325" t="s">
        <v>781</v>
      </c>
      <c r="H325">
        <v>1</v>
      </c>
      <c r="I325">
        <v>31401</v>
      </c>
      <c r="J325">
        <v>1</v>
      </c>
      <c r="K325">
        <v>20</v>
      </c>
      <c r="L325">
        <v>1</v>
      </c>
      <c r="M325">
        <v>1</v>
      </c>
      <c r="N325" t="s">
        <v>2562</v>
      </c>
      <c r="O325">
        <v>13</v>
      </c>
      <c r="P325" s="999">
        <v>8700</v>
      </c>
      <c r="Q325" s="999">
        <v>0</v>
      </c>
      <c r="R325" s="999">
        <v>8700</v>
      </c>
      <c r="S325" s="999">
        <v>7971.81</v>
      </c>
      <c r="T325" s="999">
        <v>7971.81</v>
      </c>
      <c r="U325" s="999">
        <v>7971.81</v>
      </c>
      <c r="V325" s="999">
        <v>7971.81</v>
      </c>
    </row>
    <row r="326" spans="1:22" x14ac:dyDescent="0.25">
      <c r="A326">
        <v>4101700400</v>
      </c>
      <c r="B326">
        <v>2</v>
      </c>
      <c r="C326">
        <v>2</v>
      </c>
      <c r="D326">
        <v>2</v>
      </c>
      <c r="E326" t="s">
        <v>2561</v>
      </c>
      <c r="F326">
        <v>210</v>
      </c>
      <c r="G326" t="s">
        <v>781</v>
      </c>
      <c r="H326">
        <v>1</v>
      </c>
      <c r="I326">
        <v>31701</v>
      </c>
      <c r="J326">
        <v>1</v>
      </c>
      <c r="K326">
        <v>20</v>
      </c>
      <c r="L326">
        <v>1</v>
      </c>
      <c r="M326">
        <v>1</v>
      </c>
      <c r="N326" t="s">
        <v>2562</v>
      </c>
      <c r="O326">
        <v>13</v>
      </c>
      <c r="P326" s="999">
        <v>56000</v>
      </c>
      <c r="Q326" s="999">
        <v>0</v>
      </c>
      <c r="R326" s="999">
        <v>56000</v>
      </c>
      <c r="S326" s="999">
        <v>47849.96</v>
      </c>
      <c r="T326" s="999">
        <v>47849.96</v>
      </c>
      <c r="U326" s="999">
        <v>47849.96</v>
      </c>
      <c r="V326" s="999">
        <v>47849.96</v>
      </c>
    </row>
    <row r="327" spans="1:22" x14ac:dyDescent="0.25">
      <c r="A327">
        <v>4101700400</v>
      </c>
      <c r="B327">
        <v>2</v>
      </c>
      <c r="C327">
        <v>2</v>
      </c>
      <c r="D327">
        <v>2</v>
      </c>
      <c r="E327" t="s">
        <v>2561</v>
      </c>
      <c r="F327">
        <v>210</v>
      </c>
      <c r="G327" t="s">
        <v>781</v>
      </c>
      <c r="H327">
        <v>1</v>
      </c>
      <c r="I327">
        <v>32201</v>
      </c>
      <c r="J327">
        <v>1</v>
      </c>
      <c r="K327">
        <v>20</v>
      </c>
      <c r="L327">
        <v>1</v>
      </c>
      <c r="M327">
        <v>1</v>
      </c>
      <c r="N327" t="s">
        <v>2562</v>
      </c>
      <c r="O327">
        <v>13</v>
      </c>
      <c r="P327" s="999">
        <v>111360</v>
      </c>
      <c r="Q327" s="999">
        <v>0</v>
      </c>
      <c r="R327" s="999">
        <v>111360</v>
      </c>
      <c r="S327" s="999">
        <v>111358.92</v>
      </c>
      <c r="T327" s="999">
        <v>111358.92</v>
      </c>
      <c r="U327" s="999">
        <v>111358.92</v>
      </c>
      <c r="V327" s="999">
        <v>111358.92</v>
      </c>
    </row>
    <row r="328" spans="1:22" x14ac:dyDescent="0.25">
      <c r="A328">
        <v>4101700400</v>
      </c>
      <c r="B328">
        <v>2</v>
      </c>
      <c r="C328">
        <v>2</v>
      </c>
      <c r="D328">
        <v>2</v>
      </c>
      <c r="E328" t="s">
        <v>2561</v>
      </c>
      <c r="F328">
        <v>210</v>
      </c>
      <c r="G328" t="s">
        <v>781</v>
      </c>
      <c r="H328">
        <v>1</v>
      </c>
      <c r="I328">
        <v>32301</v>
      </c>
      <c r="J328">
        <v>1</v>
      </c>
      <c r="K328">
        <v>20</v>
      </c>
      <c r="L328">
        <v>1</v>
      </c>
      <c r="M328">
        <v>1</v>
      </c>
      <c r="N328" t="s">
        <v>2562</v>
      </c>
      <c r="O328">
        <v>13</v>
      </c>
      <c r="P328" s="999">
        <v>22828.799999999999</v>
      </c>
      <c r="Q328" s="999">
        <v>0</v>
      </c>
      <c r="R328" s="999">
        <v>22828.799999999999</v>
      </c>
      <c r="S328" s="999">
        <v>22828.799999999999</v>
      </c>
      <c r="T328" s="999">
        <v>22828.799999999999</v>
      </c>
      <c r="U328" s="999">
        <v>22828.799999999999</v>
      </c>
      <c r="V328" s="999">
        <v>22828.799999999999</v>
      </c>
    </row>
    <row r="329" spans="1:22" x14ac:dyDescent="0.25">
      <c r="A329">
        <v>4101700400</v>
      </c>
      <c r="B329">
        <v>2</v>
      </c>
      <c r="C329">
        <v>2</v>
      </c>
      <c r="D329">
        <v>2</v>
      </c>
      <c r="E329" t="s">
        <v>2561</v>
      </c>
      <c r="F329">
        <v>210</v>
      </c>
      <c r="G329" t="s">
        <v>781</v>
      </c>
      <c r="H329">
        <v>1</v>
      </c>
      <c r="I329">
        <v>33101</v>
      </c>
      <c r="J329">
        <v>1</v>
      </c>
      <c r="K329">
        <v>20</v>
      </c>
      <c r="L329">
        <v>1</v>
      </c>
      <c r="M329">
        <v>1</v>
      </c>
      <c r="N329" t="s">
        <v>2562</v>
      </c>
      <c r="O329">
        <v>13</v>
      </c>
      <c r="P329" s="999">
        <v>274456</v>
      </c>
      <c r="Q329" s="999">
        <v>-61017.5</v>
      </c>
      <c r="R329" s="999">
        <v>213438.5</v>
      </c>
      <c r="S329" s="999">
        <v>174000</v>
      </c>
      <c r="T329" s="999">
        <v>174000</v>
      </c>
      <c r="U329" s="999">
        <v>174000</v>
      </c>
      <c r="V329" s="999">
        <v>174000</v>
      </c>
    </row>
    <row r="330" spans="1:22" x14ac:dyDescent="0.25">
      <c r="A330">
        <v>4101700400</v>
      </c>
      <c r="B330">
        <v>2</v>
      </c>
      <c r="C330">
        <v>2</v>
      </c>
      <c r="D330">
        <v>2</v>
      </c>
      <c r="E330" t="s">
        <v>2561</v>
      </c>
      <c r="F330">
        <v>210</v>
      </c>
      <c r="G330" t="s">
        <v>781</v>
      </c>
      <c r="H330">
        <v>1</v>
      </c>
      <c r="I330">
        <v>33301</v>
      </c>
      <c r="J330">
        <v>1</v>
      </c>
      <c r="K330">
        <v>20</v>
      </c>
      <c r="L330">
        <v>1</v>
      </c>
      <c r="M330">
        <v>1</v>
      </c>
      <c r="N330" t="s">
        <v>2562</v>
      </c>
      <c r="O330">
        <v>13</v>
      </c>
      <c r="P330" s="999">
        <v>16900</v>
      </c>
      <c r="Q330" s="999">
        <v>0</v>
      </c>
      <c r="R330" s="999">
        <v>16900</v>
      </c>
      <c r="S330" s="999">
        <v>6960</v>
      </c>
      <c r="T330" s="999">
        <v>6960</v>
      </c>
      <c r="U330" s="999">
        <v>6960</v>
      </c>
      <c r="V330" s="999">
        <v>6960</v>
      </c>
    </row>
    <row r="331" spans="1:22" x14ac:dyDescent="0.25">
      <c r="A331">
        <v>4101700400</v>
      </c>
      <c r="B331">
        <v>2</v>
      </c>
      <c r="C331">
        <v>2</v>
      </c>
      <c r="D331">
        <v>2</v>
      </c>
      <c r="E331" t="s">
        <v>2561</v>
      </c>
      <c r="F331">
        <v>210</v>
      </c>
      <c r="G331" t="s">
        <v>781</v>
      </c>
      <c r="H331">
        <v>1</v>
      </c>
      <c r="I331">
        <v>33401</v>
      </c>
      <c r="J331">
        <v>1</v>
      </c>
      <c r="K331">
        <v>20</v>
      </c>
      <c r="L331">
        <v>1</v>
      </c>
      <c r="M331">
        <v>1</v>
      </c>
      <c r="N331" t="s">
        <v>2562</v>
      </c>
      <c r="O331">
        <v>13</v>
      </c>
      <c r="P331" s="999">
        <v>64500</v>
      </c>
      <c r="Q331" s="999">
        <v>0</v>
      </c>
      <c r="R331" s="999">
        <v>64500</v>
      </c>
      <c r="S331" s="999">
        <v>0</v>
      </c>
      <c r="T331" s="999">
        <v>0</v>
      </c>
      <c r="U331" s="999">
        <v>0</v>
      </c>
      <c r="V331" s="999">
        <v>0</v>
      </c>
    </row>
    <row r="332" spans="1:22" x14ac:dyDescent="0.25">
      <c r="A332">
        <v>4101700400</v>
      </c>
      <c r="B332">
        <v>2</v>
      </c>
      <c r="C332">
        <v>2</v>
      </c>
      <c r="D332">
        <v>2</v>
      </c>
      <c r="E332" t="s">
        <v>2561</v>
      </c>
      <c r="F332">
        <v>210</v>
      </c>
      <c r="G332" t="s">
        <v>781</v>
      </c>
      <c r="H332">
        <v>1</v>
      </c>
      <c r="I332">
        <v>33603</v>
      </c>
      <c r="J332">
        <v>1</v>
      </c>
      <c r="K332">
        <v>20</v>
      </c>
      <c r="L332">
        <v>1</v>
      </c>
      <c r="M332">
        <v>1</v>
      </c>
      <c r="N332" t="s">
        <v>2562</v>
      </c>
      <c r="O332">
        <v>13</v>
      </c>
      <c r="P332" s="999">
        <v>5800</v>
      </c>
      <c r="Q332" s="999">
        <v>0</v>
      </c>
      <c r="R332" s="999">
        <v>5800</v>
      </c>
      <c r="S332" s="999">
        <v>5000.01</v>
      </c>
      <c r="T332" s="999">
        <v>5000.01</v>
      </c>
      <c r="U332" s="999">
        <v>5000.01</v>
      </c>
      <c r="V332" s="999">
        <v>5000.01</v>
      </c>
    </row>
    <row r="333" spans="1:22" x14ac:dyDescent="0.25">
      <c r="A333">
        <v>4101700400</v>
      </c>
      <c r="B333">
        <v>2</v>
      </c>
      <c r="C333">
        <v>2</v>
      </c>
      <c r="D333">
        <v>2</v>
      </c>
      <c r="E333" t="s">
        <v>2561</v>
      </c>
      <c r="F333">
        <v>210</v>
      </c>
      <c r="G333" t="s">
        <v>781</v>
      </c>
      <c r="H333">
        <v>1</v>
      </c>
      <c r="I333">
        <v>33608</v>
      </c>
      <c r="J333">
        <v>1</v>
      </c>
      <c r="K333">
        <v>20</v>
      </c>
      <c r="L333">
        <v>1</v>
      </c>
      <c r="M333">
        <v>1</v>
      </c>
      <c r="N333" t="s">
        <v>2562</v>
      </c>
      <c r="O333">
        <v>13</v>
      </c>
      <c r="P333" s="999">
        <v>7400</v>
      </c>
      <c r="Q333" s="999">
        <v>0</v>
      </c>
      <c r="R333" s="999">
        <v>7400</v>
      </c>
      <c r="S333" s="999">
        <v>38.69</v>
      </c>
      <c r="T333" s="999">
        <v>38.69</v>
      </c>
      <c r="U333" s="999">
        <v>38.69</v>
      </c>
      <c r="V333" s="999">
        <v>38.69</v>
      </c>
    </row>
    <row r="334" spans="1:22" x14ac:dyDescent="0.25">
      <c r="A334">
        <v>4101700400</v>
      </c>
      <c r="B334">
        <v>2</v>
      </c>
      <c r="C334">
        <v>2</v>
      </c>
      <c r="D334">
        <v>2</v>
      </c>
      <c r="E334" t="s">
        <v>2561</v>
      </c>
      <c r="F334">
        <v>210</v>
      </c>
      <c r="G334" t="s">
        <v>781</v>
      </c>
      <c r="H334">
        <v>1</v>
      </c>
      <c r="I334">
        <v>33801</v>
      </c>
      <c r="J334">
        <v>1</v>
      </c>
      <c r="K334">
        <v>20</v>
      </c>
      <c r="L334">
        <v>1</v>
      </c>
      <c r="M334">
        <v>1</v>
      </c>
      <c r="N334" t="s">
        <v>2562</v>
      </c>
      <c r="O334">
        <v>13</v>
      </c>
      <c r="P334" s="999">
        <v>97440</v>
      </c>
      <c r="Q334" s="999">
        <v>0</v>
      </c>
      <c r="R334" s="999">
        <v>97440</v>
      </c>
      <c r="S334" s="999">
        <v>97440</v>
      </c>
      <c r="T334" s="999">
        <v>97440</v>
      </c>
      <c r="U334" s="999">
        <v>97440</v>
      </c>
      <c r="V334" s="999">
        <v>97440</v>
      </c>
    </row>
    <row r="335" spans="1:22" x14ac:dyDescent="0.25">
      <c r="A335">
        <v>4101700400</v>
      </c>
      <c r="B335">
        <v>2</v>
      </c>
      <c r="C335">
        <v>2</v>
      </c>
      <c r="D335">
        <v>2</v>
      </c>
      <c r="E335" t="s">
        <v>2561</v>
      </c>
      <c r="F335">
        <v>210</v>
      </c>
      <c r="G335" t="s">
        <v>781</v>
      </c>
      <c r="H335">
        <v>1</v>
      </c>
      <c r="I335">
        <v>33901</v>
      </c>
      <c r="J335">
        <v>1</v>
      </c>
      <c r="K335">
        <v>20</v>
      </c>
      <c r="L335">
        <v>1</v>
      </c>
      <c r="M335">
        <v>1</v>
      </c>
      <c r="N335" t="s">
        <v>2562</v>
      </c>
      <c r="O335">
        <v>13</v>
      </c>
      <c r="P335" s="999">
        <v>8250</v>
      </c>
      <c r="Q335" s="999">
        <v>0</v>
      </c>
      <c r="R335" s="999">
        <v>8250</v>
      </c>
      <c r="S335" s="999">
        <v>0</v>
      </c>
      <c r="T335" s="999">
        <v>0</v>
      </c>
      <c r="U335" s="999">
        <v>0</v>
      </c>
      <c r="V335" s="999">
        <v>0</v>
      </c>
    </row>
    <row r="336" spans="1:22" x14ac:dyDescent="0.25">
      <c r="A336">
        <v>4101700400</v>
      </c>
      <c r="B336">
        <v>2</v>
      </c>
      <c r="C336">
        <v>2</v>
      </c>
      <c r="D336">
        <v>2</v>
      </c>
      <c r="E336" t="s">
        <v>2561</v>
      </c>
      <c r="F336">
        <v>210</v>
      </c>
      <c r="G336" t="s">
        <v>781</v>
      </c>
      <c r="H336">
        <v>1</v>
      </c>
      <c r="I336">
        <v>34501</v>
      </c>
      <c r="J336">
        <v>1</v>
      </c>
      <c r="K336">
        <v>20</v>
      </c>
      <c r="L336">
        <v>1</v>
      </c>
      <c r="M336">
        <v>1</v>
      </c>
      <c r="N336" t="s">
        <v>2562</v>
      </c>
      <c r="O336">
        <v>13</v>
      </c>
      <c r="P336" s="999">
        <v>32000</v>
      </c>
      <c r="Q336" s="999">
        <v>0</v>
      </c>
      <c r="R336" s="999">
        <v>32000</v>
      </c>
      <c r="S336" s="999">
        <v>31999.99</v>
      </c>
      <c r="T336" s="999">
        <v>31999.99</v>
      </c>
      <c r="U336" s="999">
        <v>31999.99</v>
      </c>
      <c r="V336" s="999">
        <v>31999.99</v>
      </c>
    </row>
    <row r="337" spans="1:22" x14ac:dyDescent="0.25">
      <c r="A337">
        <v>4101700400</v>
      </c>
      <c r="B337">
        <v>2</v>
      </c>
      <c r="C337">
        <v>2</v>
      </c>
      <c r="D337">
        <v>2</v>
      </c>
      <c r="E337" t="s">
        <v>2561</v>
      </c>
      <c r="F337">
        <v>210</v>
      </c>
      <c r="G337" t="s">
        <v>781</v>
      </c>
      <c r="H337">
        <v>1</v>
      </c>
      <c r="I337">
        <v>35101</v>
      </c>
      <c r="J337">
        <v>1</v>
      </c>
      <c r="K337">
        <v>20</v>
      </c>
      <c r="L337">
        <v>1</v>
      </c>
      <c r="M337">
        <v>1</v>
      </c>
      <c r="N337" t="s">
        <v>2562</v>
      </c>
      <c r="O337">
        <v>13</v>
      </c>
      <c r="P337" s="999">
        <v>72000</v>
      </c>
      <c r="Q337" s="999">
        <v>0</v>
      </c>
      <c r="R337" s="999">
        <v>72000</v>
      </c>
      <c r="S337" s="999">
        <v>2869.41</v>
      </c>
      <c r="T337" s="999">
        <v>2869.41</v>
      </c>
      <c r="U337" s="999">
        <v>2869.41</v>
      </c>
      <c r="V337" s="999">
        <v>2869.41</v>
      </c>
    </row>
    <row r="338" spans="1:22" x14ac:dyDescent="0.25">
      <c r="A338">
        <v>4101700400</v>
      </c>
      <c r="B338">
        <v>2</v>
      </c>
      <c r="C338">
        <v>2</v>
      </c>
      <c r="D338">
        <v>2</v>
      </c>
      <c r="E338" t="s">
        <v>2561</v>
      </c>
      <c r="F338">
        <v>210</v>
      </c>
      <c r="G338" t="s">
        <v>781</v>
      </c>
      <c r="H338">
        <v>1</v>
      </c>
      <c r="I338">
        <v>35201</v>
      </c>
      <c r="J338">
        <v>1</v>
      </c>
      <c r="K338">
        <v>20</v>
      </c>
      <c r="L338">
        <v>1</v>
      </c>
      <c r="M338">
        <v>1</v>
      </c>
      <c r="N338" t="s">
        <v>2562</v>
      </c>
      <c r="O338">
        <v>13</v>
      </c>
      <c r="P338" s="999">
        <v>17000</v>
      </c>
      <c r="Q338" s="999">
        <v>-10000</v>
      </c>
      <c r="R338" s="999">
        <v>7000</v>
      </c>
      <c r="S338" s="999">
        <v>2494</v>
      </c>
      <c r="T338" s="999">
        <v>2494</v>
      </c>
      <c r="U338" s="999">
        <v>2494</v>
      </c>
      <c r="V338" s="999">
        <v>2494</v>
      </c>
    </row>
    <row r="339" spans="1:22" x14ac:dyDescent="0.25">
      <c r="A339">
        <v>4101700400</v>
      </c>
      <c r="B339">
        <v>2</v>
      </c>
      <c r="C339">
        <v>2</v>
      </c>
      <c r="D339">
        <v>2</v>
      </c>
      <c r="E339" t="s">
        <v>2561</v>
      </c>
      <c r="F339">
        <v>210</v>
      </c>
      <c r="G339" t="s">
        <v>781</v>
      </c>
      <c r="H339">
        <v>1</v>
      </c>
      <c r="I339">
        <v>35301</v>
      </c>
      <c r="J339">
        <v>1</v>
      </c>
      <c r="K339">
        <v>20</v>
      </c>
      <c r="L339">
        <v>1</v>
      </c>
      <c r="M339">
        <v>1</v>
      </c>
      <c r="N339" t="s">
        <v>2562</v>
      </c>
      <c r="O339">
        <v>13</v>
      </c>
      <c r="P339" s="999">
        <v>8500</v>
      </c>
      <c r="Q339" s="999">
        <v>0</v>
      </c>
      <c r="R339" s="999">
        <v>8500</v>
      </c>
      <c r="S339" s="999">
        <v>754</v>
      </c>
      <c r="T339" s="999">
        <v>754</v>
      </c>
      <c r="U339" s="999">
        <v>754</v>
      </c>
      <c r="V339" s="999">
        <v>754</v>
      </c>
    </row>
    <row r="340" spans="1:22" x14ac:dyDescent="0.25">
      <c r="A340">
        <v>4101700400</v>
      </c>
      <c r="B340">
        <v>2</v>
      </c>
      <c r="C340">
        <v>2</v>
      </c>
      <c r="D340">
        <v>2</v>
      </c>
      <c r="E340" t="s">
        <v>2561</v>
      </c>
      <c r="F340">
        <v>210</v>
      </c>
      <c r="G340" t="s">
        <v>781</v>
      </c>
      <c r="H340">
        <v>1</v>
      </c>
      <c r="I340">
        <v>35302</v>
      </c>
      <c r="J340">
        <v>1</v>
      </c>
      <c r="K340">
        <v>20</v>
      </c>
      <c r="L340">
        <v>1</v>
      </c>
      <c r="M340">
        <v>1</v>
      </c>
      <c r="N340" t="s">
        <v>2562</v>
      </c>
      <c r="O340">
        <v>13</v>
      </c>
      <c r="P340" s="999">
        <v>54357.599999999999</v>
      </c>
      <c r="Q340" s="999">
        <v>0</v>
      </c>
      <c r="R340" s="999">
        <v>54357.599999999999</v>
      </c>
      <c r="S340" s="999">
        <v>39502.92</v>
      </c>
      <c r="T340" s="999">
        <v>39502.92</v>
      </c>
      <c r="U340" s="999">
        <v>39502.92</v>
      </c>
      <c r="V340" s="999">
        <v>39502.92</v>
      </c>
    </row>
    <row r="341" spans="1:22" x14ac:dyDescent="0.25">
      <c r="A341">
        <v>4101700400</v>
      </c>
      <c r="B341">
        <v>2</v>
      </c>
      <c r="C341">
        <v>2</v>
      </c>
      <c r="D341">
        <v>2</v>
      </c>
      <c r="E341" t="s">
        <v>2561</v>
      </c>
      <c r="F341">
        <v>210</v>
      </c>
      <c r="G341" t="s">
        <v>781</v>
      </c>
      <c r="H341">
        <v>1</v>
      </c>
      <c r="I341">
        <v>35501</v>
      </c>
      <c r="J341">
        <v>1</v>
      </c>
      <c r="K341">
        <v>20</v>
      </c>
      <c r="L341">
        <v>1</v>
      </c>
      <c r="M341">
        <v>1</v>
      </c>
      <c r="N341" t="s">
        <v>2562</v>
      </c>
      <c r="O341">
        <v>13</v>
      </c>
      <c r="P341" s="999">
        <v>98500</v>
      </c>
      <c r="Q341" s="999">
        <v>0</v>
      </c>
      <c r="R341" s="999">
        <v>98500</v>
      </c>
      <c r="S341" s="999">
        <v>85255.58</v>
      </c>
      <c r="T341" s="999">
        <v>85255.58</v>
      </c>
      <c r="U341" s="999">
        <v>85255.58</v>
      </c>
      <c r="V341" s="999">
        <v>85255.58</v>
      </c>
    </row>
    <row r="342" spans="1:22" x14ac:dyDescent="0.25">
      <c r="A342">
        <v>4101700400</v>
      </c>
      <c r="B342">
        <v>2</v>
      </c>
      <c r="C342">
        <v>2</v>
      </c>
      <c r="D342">
        <v>2</v>
      </c>
      <c r="E342" t="s">
        <v>2561</v>
      </c>
      <c r="F342">
        <v>210</v>
      </c>
      <c r="G342" t="s">
        <v>781</v>
      </c>
      <c r="H342">
        <v>1</v>
      </c>
      <c r="I342">
        <v>35701</v>
      </c>
      <c r="J342">
        <v>1</v>
      </c>
      <c r="K342">
        <v>20</v>
      </c>
      <c r="L342">
        <v>1</v>
      </c>
      <c r="M342">
        <v>1</v>
      </c>
      <c r="N342" t="s">
        <v>2562</v>
      </c>
      <c r="O342">
        <v>13</v>
      </c>
      <c r="P342" s="999">
        <v>0</v>
      </c>
      <c r="Q342" s="999">
        <v>10000</v>
      </c>
      <c r="R342" s="999">
        <v>10000</v>
      </c>
      <c r="S342" s="999">
        <v>2714.4</v>
      </c>
      <c r="T342" s="999">
        <v>2714.4</v>
      </c>
      <c r="U342" s="999">
        <v>2714.4</v>
      </c>
      <c r="V342" s="999">
        <v>2714.4</v>
      </c>
    </row>
    <row r="343" spans="1:22" x14ac:dyDescent="0.25">
      <c r="A343">
        <v>4101700400</v>
      </c>
      <c r="B343">
        <v>2</v>
      </c>
      <c r="C343">
        <v>2</v>
      </c>
      <c r="D343">
        <v>2</v>
      </c>
      <c r="E343" t="s">
        <v>2561</v>
      </c>
      <c r="F343">
        <v>210</v>
      </c>
      <c r="G343" t="s">
        <v>781</v>
      </c>
      <c r="H343">
        <v>1</v>
      </c>
      <c r="I343">
        <v>35901</v>
      </c>
      <c r="J343">
        <v>1</v>
      </c>
      <c r="K343">
        <v>20</v>
      </c>
      <c r="L343">
        <v>1</v>
      </c>
      <c r="M343">
        <v>1</v>
      </c>
      <c r="N343" t="s">
        <v>2562</v>
      </c>
      <c r="O343">
        <v>13</v>
      </c>
      <c r="P343" s="999">
        <v>12000</v>
      </c>
      <c r="Q343" s="999">
        <v>0</v>
      </c>
      <c r="R343" s="999">
        <v>12000</v>
      </c>
      <c r="S343" s="999">
        <v>0</v>
      </c>
      <c r="T343" s="999">
        <v>0</v>
      </c>
      <c r="U343" s="999">
        <v>0</v>
      </c>
      <c r="V343" s="999">
        <v>0</v>
      </c>
    </row>
    <row r="344" spans="1:22" x14ac:dyDescent="0.25">
      <c r="A344">
        <v>4101700400</v>
      </c>
      <c r="B344">
        <v>2</v>
      </c>
      <c r="C344">
        <v>2</v>
      </c>
      <c r="D344">
        <v>2</v>
      </c>
      <c r="E344" t="s">
        <v>2561</v>
      </c>
      <c r="F344">
        <v>210</v>
      </c>
      <c r="G344" t="s">
        <v>781</v>
      </c>
      <c r="H344">
        <v>1</v>
      </c>
      <c r="I344">
        <v>36101</v>
      </c>
      <c r="J344">
        <v>1</v>
      </c>
      <c r="K344">
        <v>20</v>
      </c>
      <c r="L344">
        <v>1</v>
      </c>
      <c r="M344">
        <v>1</v>
      </c>
      <c r="N344" t="s">
        <v>2562</v>
      </c>
      <c r="O344">
        <v>13</v>
      </c>
      <c r="P344" s="999">
        <v>120060</v>
      </c>
      <c r="Q344" s="999">
        <v>-118598.39999999999</v>
      </c>
      <c r="R344" s="999">
        <v>1461.6</v>
      </c>
      <c r="S344" s="999">
        <v>1461.6</v>
      </c>
      <c r="T344" s="999">
        <v>1461.6</v>
      </c>
      <c r="U344" s="999">
        <v>1461.6</v>
      </c>
      <c r="V344" s="999">
        <v>1461.6</v>
      </c>
    </row>
    <row r="345" spans="1:22" x14ac:dyDescent="0.25">
      <c r="A345">
        <v>4101700400</v>
      </c>
      <c r="B345">
        <v>2</v>
      </c>
      <c r="C345">
        <v>2</v>
      </c>
      <c r="D345">
        <v>2</v>
      </c>
      <c r="E345" t="s">
        <v>2561</v>
      </c>
      <c r="F345">
        <v>210</v>
      </c>
      <c r="G345" t="s">
        <v>781</v>
      </c>
      <c r="H345">
        <v>1</v>
      </c>
      <c r="I345">
        <v>37501</v>
      </c>
      <c r="J345">
        <v>1</v>
      </c>
      <c r="K345">
        <v>20</v>
      </c>
      <c r="L345">
        <v>1</v>
      </c>
      <c r="M345">
        <v>1</v>
      </c>
      <c r="N345" t="s">
        <v>2562</v>
      </c>
      <c r="O345">
        <v>13</v>
      </c>
      <c r="P345" s="999">
        <v>710000</v>
      </c>
      <c r="Q345" s="999">
        <v>0</v>
      </c>
      <c r="R345" s="999">
        <v>710000</v>
      </c>
      <c r="S345" s="999">
        <v>369450</v>
      </c>
      <c r="T345" s="999">
        <v>369450</v>
      </c>
      <c r="U345" s="999">
        <v>369450</v>
      </c>
      <c r="V345" s="999">
        <v>369450</v>
      </c>
    </row>
    <row r="346" spans="1:22" x14ac:dyDescent="0.25">
      <c r="A346">
        <v>4101700400</v>
      </c>
      <c r="B346">
        <v>2</v>
      </c>
      <c r="C346">
        <v>2</v>
      </c>
      <c r="D346">
        <v>2</v>
      </c>
      <c r="E346" t="s">
        <v>2561</v>
      </c>
      <c r="F346">
        <v>210</v>
      </c>
      <c r="G346" t="s">
        <v>781</v>
      </c>
      <c r="H346">
        <v>1</v>
      </c>
      <c r="I346">
        <v>37502</v>
      </c>
      <c r="J346">
        <v>1</v>
      </c>
      <c r="K346">
        <v>20</v>
      </c>
      <c r="L346">
        <v>1</v>
      </c>
      <c r="M346">
        <v>1</v>
      </c>
      <c r="N346" t="s">
        <v>2562</v>
      </c>
      <c r="O346">
        <v>13</v>
      </c>
      <c r="P346" s="999">
        <v>125000</v>
      </c>
      <c r="Q346" s="999">
        <v>0</v>
      </c>
      <c r="R346" s="999">
        <v>125000</v>
      </c>
      <c r="S346" s="999">
        <v>109900</v>
      </c>
      <c r="T346" s="999">
        <v>109900</v>
      </c>
      <c r="U346" s="999">
        <v>109900</v>
      </c>
      <c r="V346" s="999">
        <v>109900</v>
      </c>
    </row>
    <row r="347" spans="1:22" x14ac:dyDescent="0.25">
      <c r="A347">
        <v>4101700400</v>
      </c>
      <c r="B347">
        <v>2</v>
      </c>
      <c r="C347">
        <v>2</v>
      </c>
      <c r="D347">
        <v>2</v>
      </c>
      <c r="E347" t="s">
        <v>2561</v>
      </c>
      <c r="F347">
        <v>210</v>
      </c>
      <c r="G347" t="s">
        <v>781</v>
      </c>
      <c r="H347">
        <v>1</v>
      </c>
      <c r="I347">
        <v>37901</v>
      </c>
      <c r="J347">
        <v>1</v>
      </c>
      <c r="K347">
        <v>20</v>
      </c>
      <c r="L347">
        <v>1</v>
      </c>
      <c r="M347">
        <v>1</v>
      </c>
      <c r="N347" t="s">
        <v>2562</v>
      </c>
      <c r="O347">
        <v>13</v>
      </c>
      <c r="P347" s="999">
        <v>5000</v>
      </c>
      <c r="Q347" s="999">
        <v>0</v>
      </c>
      <c r="R347" s="999">
        <v>5000</v>
      </c>
      <c r="S347" s="999">
        <v>830</v>
      </c>
      <c r="T347" s="999">
        <v>830</v>
      </c>
      <c r="U347" s="999">
        <v>830</v>
      </c>
      <c r="V347" s="999">
        <v>830</v>
      </c>
    </row>
    <row r="348" spans="1:22" x14ac:dyDescent="0.25">
      <c r="A348">
        <v>4101700400</v>
      </c>
      <c r="B348">
        <v>2</v>
      </c>
      <c r="C348">
        <v>2</v>
      </c>
      <c r="D348">
        <v>2</v>
      </c>
      <c r="E348" t="s">
        <v>2561</v>
      </c>
      <c r="F348">
        <v>210</v>
      </c>
      <c r="G348" t="s">
        <v>781</v>
      </c>
      <c r="H348">
        <v>1</v>
      </c>
      <c r="I348">
        <v>38201</v>
      </c>
      <c r="J348">
        <v>1</v>
      </c>
      <c r="K348">
        <v>20</v>
      </c>
      <c r="L348">
        <v>1</v>
      </c>
      <c r="M348">
        <v>1</v>
      </c>
      <c r="N348" t="s">
        <v>2562</v>
      </c>
      <c r="O348">
        <v>13</v>
      </c>
      <c r="P348" s="999">
        <v>170000</v>
      </c>
      <c r="Q348" s="999">
        <v>-119540</v>
      </c>
      <c r="R348" s="999">
        <v>50460</v>
      </c>
      <c r="S348" s="999">
        <v>50460</v>
      </c>
      <c r="T348" s="999">
        <v>50460</v>
      </c>
      <c r="U348" s="999">
        <v>50460</v>
      </c>
      <c r="V348" s="999">
        <v>50460</v>
      </c>
    </row>
    <row r="349" spans="1:22" x14ac:dyDescent="0.25">
      <c r="A349">
        <v>4101700400</v>
      </c>
      <c r="B349">
        <v>2</v>
      </c>
      <c r="C349">
        <v>2</v>
      </c>
      <c r="D349">
        <v>2</v>
      </c>
      <c r="E349" t="s">
        <v>2561</v>
      </c>
      <c r="F349">
        <v>210</v>
      </c>
      <c r="G349" t="s">
        <v>781</v>
      </c>
      <c r="H349">
        <v>1</v>
      </c>
      <c r="I349">
        <v>38301</v>
      </c>
      <c r="J349">
        <v>1</v>
      </c>
      <c r="K349">
        <v>20</v>
      </c>
      <c r="L349">
        <v>1</v>
      </c>
      <c r="M349">
        <v>1</v>
      </c>
      <c r="N349" t="s">
        <v>2562</v>
      </c>
      <c r="O349">
        <v>13</v>
      </c>
      <c r="P349" s="999">
        <v>37000</v>
      </c>
      <c r="Q349" s="999">
        <v>-37000</v>
      </c>
      <c r="R349" s="999">
        <v>0</v>
      </c>
      <c r="S349" s="999">
        <v>0</v>
      </c>
      <c r="T349" s="999">
        <v>0</v>
      </c>
      <c r="U349" s="999">
        <v>0</v>
      </c>
      <c r="V349" s="999">
        <v>0</v>
      </c>
    </row>
    <row r="350" spans="1:22" x14ac:dyDescent="0.25">
      <c r="A350">
        <v>4101700400</v>
      </c>
      <c r="B350">
        <v>2</v>
      </c>
      <c r="C350">
        <v>2</v>
      </c>
      <c r="D350">
        <v>2</v>
      </c>
      <c r="E350" t="s">
        <v>2561</v>
      </c>
      <c r="F350">
        <v>210</v>
      </c>
      <c r="G350" t="s">
        <v>781</v>
      </c>
      <c r="H350">
        <v>1</v>
      </c>
      <c r="I350">
        <v>39801</v>
      </c>
      <c r="J350">
        <v>1</v>
      </c>
      <c r="K350">
        <v>20</v>
      </c>
      <c r="L350">
        <v>1</v>
      </c>
      <c r="M350">
        <v>1</v>
      </c>
      <c r="N350" t="s">
        <v>2562</v>
      </c>
      <c r="O350">
        <v>13</v>
      </c>
      <c r="P350" s="999">
        <v>235000</v>
      </c>
      <c r="Q350" s="999">
        <v>-116203</v>
      </c>
      <c r="R350" s="999">
        <v>118797</v>
      </c>
      <c r="S350" s="999">
        <v>0</v>
      </c>
      <c r="T350" s="999">
        <v>0</v>
      </c>
      <c r="U350" s="999">
        <v>0</v>
      </c>
      <c r="V350" s="999">
        <v>0</v>
      </c>
    </row>
    <row r="351" spans="1:22" s="1004" customFormat="1" x14ac:dyDescent="0.25">
      <c r="P351" s="1005">
        <f>SUM(P269:P350)</f>
        <v>11332796.800000001</v>
      </c>
      <c r="Q351" s="1005">
        <f t="shared" ref="Q351:V351" si="3">SUM(Q269:Q350)</f>
        <v>6737274.7199999988</v>
      </c>
      <c r="R351" s="1005">
        <f t="shared" si="3"/>
        <v>18070071.520000011</v>
      </c>
      <c r="S351" s="1005">
        <f t="shared" si="3"/>
        <v>15435463.290000003</v>
      </c>
      <c r="T351" s="1005">
        <f t="shared" si="3"/>
        <v>15435463.290000003</v>
      </c>
      <c r="U351" s="1005">
        <f t="shared" si="3"/>
        <v>15435463.290000003</v>
      </c>
      <c r="V351" s="1005">
        <f t="shared" si="3"/>
        <v>15387700.260000002</v>
      </c>
    </row>
    <row r="352" spans="1:22" x14ac:dyDescent="0.25">
      <c r="A352">
        <v>4101700500</v>
      </c>
      <c r="B352">
        <v>2</v>
      </c>
      <c r="C352">
        <v>2</v>
      </c>
      <c r="D352">
        <v>2</v>
      </c>
      <c r="E352" t="s">
        <v>2561</v>
      </c>
      <c r="F352">
        <v>210</v>
      </c>
      <c r="G352" t="s">
        <v>781</v>
      </c>
      <c r="H352">
        <v>1</v>
      </c>
      <c r="I352">
        <v>11301</v>
      </c>
      <c r="J352">
        <v>1</v>
      </c>
      <c r="K352">
        <v>20</v>
      </c>
      <c r="L352">
        <v>1</v>
      </c>
      <c r="M352">
        <v>1</v>
      </c>
      <c r="N352" t="s">
        <v>2562</v>
      </c>
      <c r="O352">
        <v>13</v>
      </c>
      <c r="P352" s="999">
        <v>35563257</v>
      </c>
      <c r="Q352" s="999">
        <v>-27851017.16</v>
      </c>
      <c r="R352" s="999">
        <v>7712239.8399999999</v>
      </c>
      <c r="S352" s="999">
        <v>0</v>
      </c>
      <c r="T352" s="999">
        <v>0</v>
      </c>
      <c r="U352" s="999">
        <v>0</v>
      </c>
      <c r="V352" s="999">
        <v>0</v>
      </c>
    </row>
    <row r="353" spans="1:22" x14ac:dyDescent="0.25">
      <c r="A353">
        <v>4101700500</v>
      </c>
      <c r="B353">
        <v>2</v>
      </c>
      <c r="C353">
        <v>2</v>
      </c>
      <c r="D353">
        <v>2</v>
      </c>
      <c r="E353" t="s">
        <v>2561</v>
      </c>
      <c r="F353">
        <v>210</v>
      </c>
      <c r="G353" t="s">
        <v>781</v>
      </c>
      <c r="H353">
        <v>1</v>
      </c>
      <c r="I353">
        <v>12201</v>
      </c>
      <c r="J353">
        <v>1</v>
      </c>
      <c r="K353">
        <v>20</v>
      </c>
      <c r="L353">
        <v>1</v>
      </c>
      <c r="M353">
        <v>1</v>
      </c>
      <c r="N353" t="s">
        <v>2562</v>
      </c>
      <c r="O353">
        <v>13</v>
      </c>
      <c r="P353" s="999">
        <v>0</v>
      </c>
      <c r="Q353" s="999">
        <v>6633038.7800000003</v>
      </c>
      <c r="R353" s="999">
        <v>6633038.7800000003</v>
      </c>
      <c r="S353" s="999">
        <v>6143722.21</v>
      </c>
      <c r="T353" s="999">
        <v>6143722.21</v>
      </c>
      <c r="U353" s="999">
        <v>6143722.21</v>
      </c>
      <c r="V353" s="999">
        <v>6143722.21</v>
      </c>
    </row>
    <row r="354" spans="1:22" x14ac:dyDescent="0.25">
      <c r="A354">
        <v>4101700500</v>
      </c>
      <c r="B354">
        <v>2</v>
      </c>
      <c r="C354">
        <v>2</v>
      </c>
      <c r="D354">
        <v>2</v>
      </c>
      <c r="E354" t="s">
        <v>2561</v>
      </c>
      <c r="F354">
        <v>210</v>
      </c>
      <c r="G354" t="s">
        <v>781</v>
      </c>
      <c r="H354">
        <v>1</v>
      </c>
      <c r="I354">
        <v>13201</v>
      </c>
      <c r="J354">
        <v>1</v>
      </c>
      <c r="K354">
        <v>20</v>
      </c>
      <c r="L354">
        <v>1</v>
      </c>
      <c r="M354">
        <v>1</v>
      </c>
      <c r="N354" t="s">
        <v>2562</v>
      </c>
      <c r="O354">
        <v>13</v>
      </c>
      <c r="P354" s="999">
        <v>0</v>
      </c>
      <c r="Q354" s="999">
        <v>168587.2</v>
      </c>
      <c r="R354" s="999">
        <v>168587.2</v>
      </c>
      <c r="S354" s="999">
        <v>168587.2</v>
      </c>
      <c r="T354" s="999">
        <v>168587.2</v>
      </c>
      <c r="U354" s="999">
        <v>168587.2</v>
      </c>
      <c r="V354" s="999">
        <v>168587.2</v>
      </c>
    </row>
    <row r="355" spans="1:22" x14ac:dyDescent="0.25">
      <c r="A355">
        <v>4101700500</v>
      </c>
      <c r="B355">
        <v>2</v>
      </c>
      <c r="C355">
        <v>2</v>
      </c>
      <c r="D355">
        <v>2</v>
      </c>
      <c r="E355" t="s">
        <v>2561</v>
      </c>
      <c r="F355">
        <v>210</v>
      </c>
      <c r="G355" t="s">
        <v>781</v>
      </c>
      <c r="H355">
        <v>1</v>
      </c>
      <c r="I355">
        <v>13202</v>
      </c>
      <c r="J355">
        <v>1</v>
      </c>
      <c r="K355">
        <v>20</v>
      </c>
      <c r="L355">
        <v>1</v>
      </c>
      <c r="M355">
        <v>1</v>
      </c>
      <c r="N355" t="s">
        <v>2562</v>
      </c>
      <c r="O355">
        <v>13</v>
      </c>
      <c r="P355" s="999">
        <v>0</v>
      </c>
      <c r="Q355" s="999">
        <v>518763.95</v>
      </c>
      <c r="R355" s="999">
        <v>518763.95</v>
      </c>
      <c r="S355" s="999">
        <v>518763.94</v>
      </c>
      <c r="T355" s="999">
        <v>518763.94</v>
      </c>
      <c r="U355" s="999">
        <v>518763.94</v>
      </c>
      <c r="V355" s="999">
        <v>518763.94</v>
      </c>
    </row>
    <row r="356" spans="1:22" x14ac:dyDescent="0.25">
      <c r="A356">
        <v>4101700500</v>
      </c>
      <c r="B356">
        <v>2</v>
      </c>
      <c r="C356">
        <v>2</v>
      </c>
      <c r="D356">
        <v>2</v>
      </c>
      <c r="E356" t="s">
        <v>2561</v>
      </c>
      <c r="F356">
        <v>210</v>
      </c>
      <c r="G356" t="s">
        <v>781</v>
      </c>
      <c r="H356">
        <v>1</v>
      </c>
      <c r="I356">
        <v>14101</v>
      </c>
      <c r="J356">
        <v>1</v>
      </c>
      <c r="K356">
        <v>20</v>
      </c>
      <c r="L356">
        <v>1</v>
      </c>
      <c r="M356">
        <v>1</v>
      </c>
      <c r="N356" t="s">
        <v>2562</v>
      </c>
      <c r="O356">
        <v>13</v>
      </c>
      <c r="P356" s="999">
        <v>0</v>
      </c>
      <c r="Q356" s="999">
        <v>1921570.76</v>
      </c>
      <c r="R356" s="999">
        <v>1921570.76</v>
      </c>
      <c r="S356" s="999">
        <v>1921570.76</v>
      </c>
      <c r="T356" s="999">
        <v>1921570.76</v>
      </c>
      <c r="U356" s="999">
        <v>307625.68</v>
      </c>
      <c r="V356" s="999">
        <v>307625.68</v>
      </c>
    </row>
    <row r="357" spans="1:22" x14ac:dyDescent="0.25">
      <c r="A357">
        <v>4101700500</v>
      </c>
      <c r="B357">
        <v>2</v>
      </c>
      <c r="C357">
        <v>2</v>
      </c>
      <c r="D357">
        <v>2</v>
      </c>
      <c r="E357" t="s">
        <v>2561</v>
      </c>
      <c r="F357">
        <v>210</v>
      </c>
      <c r="G357" t="s">
        <v>781</v>
      </c>
      <c r="H357">
        <v>1</v>
      </c>
      <c r="I357">
        <v>14106</v>
      </c>
      <c r="J357">
        <v>1</v>
      </c>
      <c r="K357">
        <v>20</v>
      </c>
      <c r="L357">
        <v>1</v>
      </c>
      <c r="M357">
        <v>1</v>
      </c>
      <c r="N357" t="s">
        <v>2562</v>
      </c>
      <c r="O357">
        <v>13</v>
      </c>
      <c r="P357" s="999">
        <v>0</v>
      </c>
      <c r="Q357" s="999">
        <v>565167.9</v>
      </c>
      <c r="R357" s="999">
        <v>565167.9</v>
      </c>
      <c r="S357" s="999">
        <v>565167.9</v>
      </c>
      <c r="T357" s="999">
        <v>565167.9</v>
      </c>
      <c r="U357" s="999">
        <v>90478.15</v>
      </c>
      <c r="V357" s="999">
        <v>90478.15</v>
      </c>
    </row>
    <row r="358" spans="1:22" x14ac:dyDescent="0.25">
      <c r="A358">
        <v>4101700500</v>
      </c>
      <c r="B358">
        <v>2</v>
      </c>
      <c r="C358">
        <v>2</v>
      </c>
      <c r="D358">
        <v>2</v>
      </c>
      <c r="E358" t="s">
        <v>2561</v>
      </c>
      <c r="F358">
        <v>210</v>
      </c>
      <c r="G358" t="s">
        <v>781</v>
      </c>
      <c r="H358">
        <v>1</v>
      </c>
      <c r="I358">
        <v>14107</v>
      </c>
      <c r="J358">
        <v>1</v>
      </c>
      <c r="K358">
        <v>20</v>
      </c>
      <c r="L358">
        <v>1</v>
      </c>
      <c r="M358">
        <v>1</v>
      </c>
      <c r="N358" t="s">
        <v>2562</v>
      </c>
      <c r="O358">
        <v>13</v>
      </c>
      <c r="P358" s="999">
        <v>0</v>
      </c>
      <c r="Q358" s="999">
        <v>452134.25</v>
      </c>
      <c r="R358" s="999">
        <v>452134.25</v>
      </c>
      <c r="S358" s="999">
        <v>452134.25</v>
      </c>
      <c r="T358" s="999">
        <v>452134.25</v>
      </c>
      <c r="U358" s="999">
        <v>72382.509999999995</v>
      </c>
      <c r="V358" s="999">
        <v>72382.509999999995</v>
      </c>
    </row>
    <row r="359" spans="1:22" x14ac:dyDescent="0.25">
      <c r="A359">
        <v>4101700500</v>
      </c>
      <c r="B359">
        <v>2</v>
      </c>
      <c r="C359">
        <v>2</v>
      </c>
      <c r="D359">
        <v>2</v>
      </c>
      <c r="E359" t="s">
        <v>2561</v>
      </c>
      <c r="F359">
        <v>210</v>
      </c>
      <c r="G359" t="s">
        <v>781</v>
      </c>
      <c r="H359">
        <v>1</v>
      </c>
      <c r="I359">
        <v>14108</v>
      </c>
      <c r="J359">
        <v>1</v>
      </c>
      <c r="K359">
        <v>20</v>
      </c>
      <c r="L359">
        <v>1</v>
      </c>
      <c r="M359">
        <v>1</v>
      </c>
      <c r="N359" t="s">
        <v>2562</v>
      </c>
      <c r="O359">
        <v>13</v>
      </c>
      <c r="P359" s="999">
        <v>0</v>
      </c>
      <c r="Q359" s="999">
        <v>1099550</v>
      </c>
      <c r="R359" s="999">
        <v>1099550</v>
      </c>
      <c r="S359" s="999">
        <v>1099550</v>
      </c>
      <c r="T359" s="999">
        <v>1099550</v>
      </c>
      <c r="U359" s="999">
        <v>356990</v>
      </c>
      <c r="V359" s="999">
        <v>356990</v>
      </c>
    </row>
    <row r="360" spans="1:22" x14ac:dyDescent="0.25">
      <c r="A360">
        <v>4101700500</v>
      </c>
      <c r="B360">
        <v>2</v>
      </c>
      <c r="C360">
        <v>2</v>
      </c>
      <c r="D360">
        <v>2</v>
      </c>
      <c r="E360" t="s">
        <v>2561</v>
      </c>
      <c r="F360">
        <v>210</v>
      </c>
      <c r="G360" t="s">
        <v>781</v>
      </c>
      <c r="H360">
        <v>1</v>
      </c>
      <c r="I360">
        <v>15202</v>
      </c>
      <c r="J360">
        <v>1</v>
      </c>
      <c r="K360">
        <v>20</v>
      </c>
      <c r="L360">
        <v>1</v>
      </c>
      <c r="M360">
        <v>1</v>
      </c>
      <c r="N360" t="s">
        <v>2562</v>
      </c>
      <c r="O360">
        <v>13</v>
      </c>
      <c r="P360" s="999">
        <v>0</v>
      </c>
      <c r="Q360" s="999">
        <v>140637.57999999999</v>
      </c>
      <c r="R360" s="999">
        <v>140637.57999999999</v>
      </c>
      <c r="S360" s="999">
        <v>140637.57999999999</v>
      </c>
      <c r="T360" s="999">
        <v>140637.57999999999</v>
      </c>
      <c r="U360" s="999">
        <v>140637.57999999999</v>
      </c>
      <c r="V360" s="999">
        <v>140637.57999999999</v>
      </c>
    </row>
    <row r="361" spans="1:22" x14ac:dyDescent="0.25">
      <c r="A361">
        <v>4101700500</v>
      </c>
      <c r="B361">
        <v>2</v>
      </c>
      <c r="C361">
        <v>2</v>
      </c>
      <c r="D361">
        <v>2</v>
      </c>
      <c r="E361" t="s">
        <v>2561</v>
      </c>
      <c r="F361">
        <v>210</v>
      </c>
      <c r="G361" t="s">
        <v>781</v>
      </c>
      <c r="H361">
        <v>1</v>
      </c>
      <c r="I361">
        <v>15421</v>
      </c>
      <c r="J361">
        <v>1</v>
      </c>
      <c r="K361">
        <v>20</v>
      </c>
      <c r="L361">
        <v>1</v>
      </c>
      <c r="M361">
        <v>1</v>
      </c>
      <c r="N361" t="s">
        <v>2562</v>
      </c>
      <c r="O361">
        <v>13</v>
      </c>
      <c r="P361" s="999">
        <v>0</v>
      </c>
      <c r="Q361" s="999">
        <v>54000</v>
      </c>
      <c r="R361" s="999">
        <v>54000</v>
      </c>
      <c r="S361" s="999">
        <v>54000</v>
      </c>
      <c r="T361" s="999">
        <v>54000</v>
      </c>
      <c r="U361" s="999">
        <v>54000</v>
      </c>
      <c r="V361" s="999">
        <v>54000</v>
      </c>
    </row>
    <row r="362" spans="1:22" x14ac:dyDescent="0.25">
      <c r="A362">
        <v>4101700500</v>
      </c>
      <c r="B362">
        <v>2</v>
      </c>
      <c r="C362">
        <v>2</v>
      </c>
      <c r="D362">
        <v>2</v>
      </c>
      <c r="E362" t="s">
        <v>2561</v>
      </c>
      <c r="F362">
        <v>210</v>
      </c>
      <c r="G362" t="s">
        <v>781</v>
      </c>
      <c r="H362">
        <v>1</v>
      </c>
      <c r="I362">
        <v>21101</v>
      </c>
      <c r="J362">
        <v>1</v>
      </c>
      <c r="K362">
        <v>20</v>
      </c>
      <c r="L362">
        <v>1</v>
      </c>
      <c r="M362">
        <v>1</v>
      </c>
      <c r="N362" t="s">
        <v>2562</v>
      </c>
      <c r="O362">
        <v>13</v>
      </c>
      <c r="P362" s="999">
        <v>201551</v>
      </c>
      <c r="Q362" s="999">
        <v>-180000</v>
      </c>
      <c r="R362" s="999">
        <v>21551</v>
      </c>
      <c r="S362" s="999">
        <v>21334.82</v>
      </c>
      <c r="T362" s="999">
        <v>21334.82</v>
      </c>
      <c r="U362" s="999">
        <v>21334.82</v>
      </c>
      <c r="V362" s="999">
        <v>21334.82</v>
      </c>
    </row>
    <row r="363" spans="1:22" x14ac:dyDescent="0.25">
      <c r="A363">
        <v>4101700500</v>
      </c>
      <c r="B363">
        <v>2</v>
      </c>
      <c r="C363">
        <v>2</v>
      </c>
      <c r="D363">
        <v>2</v>
      </c>
      <c r="E363" t="s">
        <v>2561</v>
      </c>
      <c r="F363">
        <v>210</v>
      </c>
      <c r="G363" t="s">
        <v>781</v>
      </c>
      <c r="H363">
        <v>1</v>
      </c>
      <c r="I363">
        <v>21201</v>
      </c>
      <c r="J363">
        <v>1</v>
      </c>
      <c r="K363">
        <v>20</v>
      </c>
      <c r="L363">
        <v>1</v>
      </c>
      <c r="M363">
        <v>1</v>
      </c>
      <c r="N363" t="s">
        <v>2562</v>
      </c>
      <c r="O363">
        <v>13</v>
      </c>
      <c r="P363" s="999">
        <v>284835</v>
      </c>
      <c r="Q363" s="999">
        <v>-279943</v>
      </c>
      <c r="R363" s="999">
        <v>4892</v>
      </c>
      <c r="S363" s="999">
        <v>0</v>
      </c>
      <c r="T363" s="999">
        <v>0</v>
      </c>
      <c r="U363" s="999">
        <v>0</v>
      </c>
      <c r="V363" s="999">
        <v>0</v>
      </c>
    </row>
    <row r="364" spans="1:22" x14ac:dyDescent="0.25">
      <c r="A364">
        <v>4101700500</v>
      </c>
      <c r="B364">
        <v>2</v>
      </c>
      <c r="C364">
        <v>2</v>
      </c>
      <c r="D364">
        <v>2</v>
      </c>
      <c r="E364" t="s">
        <v>2561</v>
      </c>
      <c r="F364">
        <v>210</v>
      </c>
      <c r="G364" t="s">
        <v>781</v>
      </c>
      <c r="H364">
        <v>1</v>
      </c>
      <c r="I364">
        <v>21401</v>
      </c>
      <c r="J364">
        <v>1</v>
      </c>
      <c r="K364">
        <v>20</v>
      </c>
      <c r="L364">
        <v>1</v>
      </c>
      <c r="M364">
        <v>1</v>
      </c>
      <c r="N364" t="s">
        <v>2562</v>
      </c>
      <c r="O364">
        <v>13</v>
      </c>
      <c r="P364" s="999">
        <v>4892</v>
      </c>
      <c r="Q364" s="999">
        <v>40653</v>
      </c>
      <c r="R364" s="999">
        <v>45545</v>
      </c>
      <c r="S364" s="999">
        <v>44846.27</v>
      </c>
      <c r="T364" s="999">
        <v>44846.27</v>
      </c>
      <c r="U364" s="999">
        <v>44846.27</v>
      </c>
      <c r="V364" s="999">
        <v>39404.22</v>
      </c>
    </row>
    <row r="365" spans="1:22" x14ac:dyDescent="0.25">
      <c r="A365">
        <v>4101700500</v>
      </c>
      <c r="B365">
        <v>2</v>
      </c>
      <c r="C365">
        <v>2</v>
      </c>
      <c r="D365">
        <v>2</v>
      </c>
      <c r="E365" t="s">
        <v>2561</v>
      </c>
      <c r="F365">
        <v>210</v>
      </c>
      <c r="G365" t="s">
        <v>781</v>
      </c>
      <c r="H365">
        <v>1</v>
      </c>
      <c r="I365">
        <v>21501</v>
      </c>
      <c r="J365">
        <v>1</v>
      </c>
      <c r="K365">
        <v>20</v>
      </c>
      <c r="L365">
        <v>1</v>
      </c>
      <c r="M365">
        <v>1</v>
      </c>
      <c r="N365" t="s">
        <v>2562</v>
      </c>
      <c r="O365">
        <v>13</v>
      </c>
      <c r="P365" s="999">
        <v>6532</v>
      </c>
      <c r="Q365" s="999">
        <v>-6532</v>
      </c>
      <c r="R365" s="999">
        <v>0</v>
      </c>
      <c r="S365" s="999">
        <v>0</v>
      </c>
      <c r="T365" s="999">
        <v>0</v>
      </c>
      <c r="U365" s="999">
        <v>0</v>
      </c>
      <c r="V365" s="999">
        <v>0</v>
      </c>
    </row>
    <row r="366" spans="1:22" x14ac:dyDescent="0.25">
      <c r="A366">
        <v>4101700500</v>
      </c>
      <c r="B366">
        <v>2</v>
      </c>
      <c r="C366">
        <v>2</v>
      </c>
      <c r="D366">
        <v>2</v>
      </c>
      <c r="E366" t="s">
        <v>2561</v>
      </c>
      <c r="F366">
        <v>210</v>
      </c>
      <c r="G366" t="s">
        <v>781</v>
      </c>
      <c r="H366">
        <v>1</v>
      </c>
      <c r="I366">
        <v>21502</v>
      </c>
      <c r="J366">
        <v>1</v>
      </c>
      <c r="K366">
        <v>20</v>
      </c>
      <c r="L366">
        <v>1</v>
      </c>
      <c r="M366">
        <v>1</v>
      </c>
      <c r="N366" t="s">
        <v>2562</v>
      </c>
      <c r="O366">
        <v>13</v>
      </c>
      <c r="P366" s="999">
        <v>30389.99</v>
      </c>
      <c r="Q366" s="999">
        <v>-30389.99</v>
      </c>
      <c r="R366" s="999">
        <v>0</v>
      </c>
      <c r="S366" s="999">
        <v>0</v>
      </c>
      <c r="T366" s="999">
        <v>0</v>
      </c>
      <c r="U366" s="999">
        <v>0</v>
      </c>
      <c r="V366" s="999">
        <v>0</v>
      </c>
    </row>
    <row r="367" spans="1:22" x14ac:dyDescent="0.25">
      <c r="A367">
        <v>4101700500</v>
      </c>
      <c r="B367">
        <v>2</v>
      </c>
      <c r="C367">
        <v>2</v>
      </c>
      <c r="D367">
        <v>2</v>
      </c>
      <c r="E367" t="s">
        <v>2561</v>
      </c>
      <c r="F367">
        <v>210</v>
      </c>
      <c r="G367" t="s">
        <v>781</v>
      </c>
      <c r="H367">
        <v>1</v>
      </c>
      <c r="I367">
        <v>21601</v>
      </c>
      <c r="J367">
        <v>1</v>
      </c>
      <c r="K367">
        <v>20</v>
      </c>
      <c r="L367">
        <v>1</v>
      </c>
      <c r="M367">
        <v>1</v>
      </c>
      <c r="N367" t="s">
        <v>2562</v>
      </c>
      <c r="O367">
        <v>13</v>
      </c>
      <c r="P367" s="999">
        <v>19717</v>
      </c>
      <c r="Q367" s="999">
        <v>-7000</v>
      </c>
      <c r="R367" s="999">
        <v>12717</v>
      </c>
      <c r="S367" s="999">
        <v>12530.66</v>
      </c>
      <c r="T367" s="999">
        <v>12530.66</v>
      </c>
      <c r="U367" s="999">
        <v>12530.66</v>
      </c>
      <c r="V367" s="999">
        <v>12530.66</v>
      </c>
    </row>
    <row r="368" spans="1:22" x14ac:dyDescent="0.25">
      <c r="A368">
        <v>4101700500</v>
      </c>
      <c r="B368">
        <v>2</v>
      </c>
      <c r="C368">
        <v>2</v>
      </c>
      <c r="D368">
        <v>2</v>
      </c>
      <c r="E368" t="s">
        <v>2561</v>
      </c>
      <c r="F368">
        <v>210</v>
      </c>
      <c r="G368" t="s">
        <v>781</v>
      </c>
      <c r="H368">
        <v>1</v>
      </c>
      <c r="I368">
        <v>21801</v>
      </c>
      <c r="J368">
        <v>1</v>
      </c>
      <c r="K368">
        <v>20</v>
      </c>
      <c r="L368">
        <v>1</v>
      </c>
      <c r="M368">
        <v>1</v>
      </c>
      <c r="N368" t="s">
        <v>2562</v>
      </c>
      <c r="O368">
        <v>13</v>
      </c>
      <c r="P368" s="999">
        <v>15000</v>
      </c>
      <c r="Q368" s="999">
        <v>6866</v>
      </c>
      <c r="R368" s="999">
        <v>21866</v>
      </c>
      <c r="S368" s="999">
        <v>21223.32</v>
      </c>
      <c r="T368" s="999">
        <v>21223.32</v>
      </c>
      <c r="U368" s="999">
        <v>21223.32</v>
      </c>
      <c r="V368" s="999">
        <v>21223.32</v>
      </c>
    </row>
    <row r="369" spans="1:22" x14ac:dyDescent="0.25">
      <c r="A369">
        <v>4101700500</v>
      </c>
      <c r="B369">
        <v>2</v>
      </c>
      <c r="C369">
        <v>2</v>
      </c>
      <c r="D369">
        <v>2</v>
      </c>
      <c r="E369" t="s">
        <v>2561</v>
      </c>
      <c r="F369">
        <v>210</v>
      </c>
      <c r="G369" t="s">
        <v>781</v>
      </c>
      <c r="H369">
        <v>1</v>
      </c>
      <c r="I369">
        <v>22101</v>
      </c>
      <c r="J369">
        <v>1</v>
      </c>
      <c r="K369">
        <v>20</v>
      </c>
      <c r="L369">
        <v>1</v>
      </c>
      <c r="M369">
        <v>1</v>
      </c>
      <c r="N369" t="s">
        <v>2562</v>
      </c>
      <c r="O369">
        <v>13</v>
      </c>
      <c r="P369" s="999">
        <v>3763.01</v>
      </c>
      <c r="Q369" s="999">
        <v>0</v>
      </c>
      <c r="R369" s="999">
        <v>3763.01</v>
      </c>
      <c r="S369" s="999">
        <v>0</v>
      </c>
      <c r="T369" s="999">
        <v>0</v>
      </c>
      <c r="U369" s="999">
        <v>0</v>
      </c>
      <c r="V369" s="999">
        <v>0</v>
      </c>
    </row>
    <row r="370" spans="1:22" x14ac:dyDescent="0.25">
      <c r="A370">
        <v>4101700500</v>
      </c>
      <c r="B370">
        <v>2</v>
      </c>
      <c r="C370">
        <v>2</v>
      </c>
      <c r="D370">
        <v>2</v>
      </c>
      <c r="E370" t="s">
        <v>2561</v>
      </c>
      <c r="F370">
        <v>210</v>
      </c>
      <c r="G370" t="s">
        <v>781</v>
      </c>
      <c r="H370">
        <v>1</v>
      </c>
      <c r="I370">
        <v>22106</v>
      </c>
      <c r="J370">
        <v>1</v>
      </c>
      <c r="K370">
        <v>20</v>
      </c>
      <c r="L370">
        <v>1</v>
      </c>
      <c r="M370">
        <v>1</v>
      </c>
      <c r="N370" t="s">
        <v>2562</v>
      </c>
      <c r="O370">
        <v>13</v>
      </c>
      <c r="P370" s="999">
        <v>9732</v>
      </c>
      <c r="Q370" s="999">
        <v>0</v>
      </c>
      <c r="R370" s="999">
        <v>9732</v>
      </c>
      <c r="S370" s="999">
        <v>0</v>
      </c>
      <c r="T370" s="999">
        <v>0</v>
      </c>
      <c r="U370" s="999">
        <v>0</v>
      </c>
      <c r="V370" s="999">
        <v>0</v>
      </c>
    </row>
    <row r="371" spans="1:22" x14ac:dyDescent="0.25">
      <c r="A371">
        <v>4101700500</v>
      </c>
      <c r="B371">
        <v>2</v>
      </c>
      <c r="C371">
        <v>2</v>
      </c>
      <c r="D371">
        <v>2</v>
      </c>
      <c r="E371" t="s">
        <v>2561</v>
      </c>
      <c r="F371">
        <v>210</v>
      </c>
      <c r="G371" t="s">
        <v>781</v>
      </c>
      <c r="H371">
        <v>1</v>
      </c>
      <c r="I371">
        <v>22301</v>
      </c>
      <c r="J371">
        <v>1</v>
      </c>
      <c r="K371">
        <v>20</v>
      </c>
      <c r="L371">
        <v>1</v>
      </c>
      <c r="M371">
        <v>1</v>
      </c>
      <c r="N371" t="s">
        <v>2562</v>
      </c>
      <c r="O371">
        <v>13</v>
      </c>
      <c r="P371" s="999">
        <v>915</v>
      </c>
      <c r="Q371" s="999">
        <v>0</v>
      </c>
      <c r="R371" s="999">
        <v>915</v>
      </c>
      <c r="S371" s="999">
        <v>0</v>
      </c>
      <c r="T371" s="999">
        <v>0</v>
      </c>
      <c r="U371" s="999">
        <v>0</v>
      </c>
      <c r="V371" s="999">
        <v>0</v>
      </c>
    </row>
    <row r="372" spans="1:22" x14ac:dyDescent="0.25">
      <c r="A372">
        <v>4101700500</v>
      </c>
      <c r="B372">
        <v>2</v>
      </c>
      <c r="C372">
        <v>2</v>
      </c>
      <c r="D372">
        <v>2</v>
      </c>
      <c r="E372" t="s">
        <v>2561</v>
      </c>
      <c r="F372">
        <v>210</v>
      </c>
      <c r="G372" t="s">
        <v>781</v>
      </c>
      <c r="H372">
        <v>1</v>
      </c>
      <c r="I372">
        <v>24601</v>
      </c>
      <c r="J372">
        <v>1</v>
      </c>
      <c r="K372">
        <v>20</v>
      </c>
      <c r="L372">
        <v>1</v>
      </c>
      <c r="M372">
        <v>1</v>
      </c>
      <c r="N372" t="s">
        <v>2562</v>
      </c>
      <c r="O372">
        <v>13</v>
      </c>
      <c r="P372" s="999">
        <v>5330.01</v>
      </c>
      <c r="Q372" s="999">
        <v>-5000</v>
      </c>
      <c r="R372" s="999">
        <v>330.01</v>
      </c>
      <c r="S372" s="999">
        <v>0</v>
      </c>
      <c r="T372" s="999">
        <v>0</v>
      </c>
      <c r="U372" s="999">
        <v>0</v>
      </c>
      <c r="V372" s="999">
        <v>0</v>
      </c>
    </row>
    <row r="373" spans="1:22" x14ac:dyDescent="0.25">
      <c r="A373">
        <v>4101700500</v>
      </c>
      <c r="B373">
        <v>2</v>
      </c>
      <c r="C373">
        <v>2</v>
      </c>
      <c r="D373">
        <v>2</v>
      </c>
      <c r="E373" t="s">
        <v>2561</v>
      </c>
      <c r="F373">
        <v>210</v>
      </c>
      <c r="G373" t="s">
        <v>781</v>
      </c>
      <c r="H373">
        <v>1</v>
      </c>
      <c r="I373">
        <v>24801</v>
      </c>
      <c r="J373">
        <v>1</v>
      </c>
      <c r="K373">
        <v>20</v>
      </c>
      <c r="L373">
        <v>1</v>
      </c>
      <c r="M373">
        <v>1</v>
      </c>
      <c r="N373" t="s">
        <v>2562</v>
      </c>
      <c r="O373">
        <v>13</v>
      </c>
      <c r="P373" s="999">
        <v>3979.09</v>
      </c>
      <c r="Q373" s="999">
        <v>-2500</v>
      </c>
      <c r="R373" s="999">
        <v>1479.09</v>
      </c>
      <c r="S373" s="999">
        <v>0</v>
      </c>
      <c r="T373" s="999">
        <v>0</v>
      </c>
      <c r="U373" s="999">
        <v>0</v>
      </c>
      <c r="V373" s="999">
        <v>0</v>
      </c>
    </row>
    <row r="374" spans="1:22" x14ac:dyDescent="0.25">
      <c r="A374">
        <v>4101700500</v>
      </c>
      <c r="B374">
        <v>2</v>
      </c>
      <c r="C374">
        <v>2</v>
      </c>
      <c r="D374">
        <v>2</v>
      </c>
      <c r="E374" t="s">
        <v>2561</v>
      </c>
      <c r="F374">
        <v>210</v>
      </c>
      <c r="G374" t="s">
        <v>781</v>
      </c>
      <c r="H374">
        <v>1</v>
      </c>
      <c r="I374">
        <v>25301</v>
      </c>
      <c r="J374">
        <v>1</v>
      </c>
      <c r="K374">
        <v>20</v>
      </c>
      <c r="L374">
        <v>1</v>
      </c>
      <c r="M374">
        <v>1</v>
      </c>
      <c r="N374" t="s">
        <v>2562</v>
      </c>
      <c r="O374">
        <v>13</v>
      </c>
      <c r="P374" s="999">
        <v>1000</v>
      </c>
      <c r="Q374" s="999">
        <v>0</v>
      </c>
      <c r="R374" s="999">
        <v>1000</v>
      </c>
      <c r="S374" s="999">
        <v>0</v>
      </c>
      <c r="T374" s="999">
        <v>0</v>
      </c>
      <c r="U374" s="999">
        <v>0</v>
      </c>
      <c r="V374" s="999">
        <v>0</v>
      </c>
    </row>
    <row r="375" spans="1:22" x14ac:dyDescent="0.25">
      <c r="A375">
        <v>4101700500</v>
      </c>
      <c r="B375">
        <v>2</v>
      </c>
      <c r="C375">
        <v>2</v>
      </c>
      <c r="D375">
        <v>2</v>
      </c>
      <c r="E375" t="s">
        <v>2561</v>
      </c>
      <c r="F375">
        <v>210</v>
      </c>
      <c r="G375" t="s">
        <v>781</v>
      </c>
      <c r="H375">
        <v>1</v>
      </c>
      <c r="I375">
        <v>26101</v>
      </c>
      <c r="J375">
        <v>1</v>
      </c>
      <c r="K375">
        <v>20</v>
      </c>
      <c r="L375">
        <v>1</v>
      </c>
      <c r="M375">
        <v>1</v>
      </c>
      <c r="N375" t="s">
        <v>2562</v>
      </c>
      <c r="O375">
        <v>13</v>
      </c>
      <c r="P375" s="999">
        <v>850400</v>
      </c>
      <c r="Q375" s="999">
        <v>-70710</v>
      </c>
      <c r="R375" s="999">
        <v>779690</v>
      </c>
      <c r="S375" s="999">
        <v>555636.52</v>
      </c>
      <c r="T375" s="999">
        <v>555636.52</v>
      </c>
      <c r="U375" s="999">
        <v>555636.52</v>
      </c>
      <c r="V375" s="999">
        <v>529137.54</v>
      </c>
    </row>
    <row r="376" spans="1:22" x14ac:dyDescent="0.25">
      <c r="A376">
        <v>4101700500</v>
      </c>
      <c r="B376">
        <v>2</v>
      </c>
      <c r="C376">
        <v>2</v>
      </c>
      <c r="D376">
        <v>2</v>
      </c>
      <c r="E376" t="s">
        <v>2561</v>
      </c>
      <c r="F376">
        <v>210</v>
      </c>
      <c r="G376" t="s">
        <v>781</v>
      </c>
      <c r="H376">
        <v>1</v>
      </c>
      <c r="I376">
        <v>26102</v>
      </c>
      <c r="J376">
        <v>1</v>
      </c>
      <c r="K376">
        <v>20</v>
      </c>
      <c r="L376">
        <v>1</v>
      </c>
      <c r="M376">
        <v>1</v>
      </c>
      <c r="N376" t="s">
        <v>2562</v>
      </c>
      <c r="O376">
        <v>13</v>
      </c>
      <c r="P376" s="999">
        <v>38264</v>
      </c>
      <c r="Q376" s="999">
        <v>0</v>
      </c>
      <c r="R376" s="999">
        <v>38264</v>
      </c>
      <c r="S376" s="999">
        <v>6548.2</v>
      </c>
      <c r="T376" s="999">
        <v>6548.2</v>
      </c>
      <c r="U376" s="999">
        <v>6548.2</v>
      </c>
      <c r="V376" s="999">
        <v>6548.2</v>
      </c>
    </row>
    <row r="377" spans="1:22" x14ac:dyDescent="0.25">
      <c r="A377">
        <v>4101700500</v>
      </c>
      <c r="B377">
        <v>2</v>
      </c>
      <c r="C377">
        <v>2</v>
      </c>
      <c r="D377">
        <v>2</v>
      </c>
      <c r="E377" t="s">
        <v>2561</v>
      </c>
      <c r="F377">
        <v>210</v>
      </c>
      <c r="G377" t="s">
        <v>781</v>
      </c>
      <c r="H377">
        <v>1</v>
      </c>
      <c r="I377">
        <v>27101</v>
      </c>
      <c r="J377">
        <v>1</v>
      </c>
      <c r="K377">
        <v>20</v>
      </c>
      <c r="L377">
        <v>1</v>
      </c>
      <c r="M377">
        <v>1</v>
      </c>
      <c r="N377" t="s">
        <v>2562</v>
      </c>
      <c r="O377">
        <v>13</v>
      </c>
      <c r="P377" s="999">
        <v>13676</v>
      </c>
      <c r="Q377" s="999">
        <v>-13676</v>
      </c>
      <c r="R377" s="999">
        <v>0</v>
      </c>
      <c r="S377" s="999">
        <v>0</v>
      </c>
      <c r="T377" s="999">
        <v>0</v>
      </c>
      <c r="U377" s="999">
        <v>0</v>
      </c>
      <c r="V377" s="999">
        <v>0</v>
      </c>
    </row>
    <row r="378" spans="1:22" x14ac:dyDescent="0.25">
      <c r="A378">
        <v>4101700500</v>
      </c>
      <c r="B378">
        <v>2</v>
      </c>
      <c r="C378">
        <v>2</v>
      </c>
      <c r="D378">
        <v>2</v>
      </c>
      <c r="E378" t="s">
        <v>2561</v>
      </c>
      <c r="F378">
        <v>210</v>
      </c>
      <c r="G378" t="s">
        <v>781</v>
      </c>
      <c r="H378">
        <v>1</v>
      </c>
      <c r="I378">
        <v>27201</v>
      </c>
      <c r="J378">
        <v>1</v>
      </c>
      <c r="K378">
        <v>20</v>
      </c>
      <c r="L378">
        <v>1</v>
      </c>
      <c r="M378">
        <v>1</v>
      </c>
      <c r="N378" t="s">
        <v>2562</v>
      </c>
      <c r="O378">
        <v>13</v>
      </c>
      <c r="P378" s="999">
        <v>7000</v>
      </c>
      <c r="Q378" s="999">
        <v>0</v>
      </c>
      <c r="R378" s="999">
        <v>7000</v>
      </c>
      <c r="S378" s="999">
        <v>0</v>
      </c>
      <c r="T378" s="999">
        <v>0</v>
      </c>
      <c r="U378" s="999">
        <v>0</v>
      </c>
      <c r="V378" s="999">
        <v>0</v>
      </c>
    </row>
    <row r="379" spans="1:22" x14ac:dyDescent="0.25">
      <c r="A379">
        <v>4101700500</v>
      </c>
      <c r="B379">
        <v>2</v>
      </c>
      <c r="C379">
        <v>2</v>
      </c>
      <c r="D379">
        <v>2</v>
      </c>
      <c r="E379" t="s">
        <v>2561</v>
      </c>
      <c r="F379">
        <v>210</v>
      </c>
      <c r="G379" t="s">
        <v>781</v>
      </c>
      <c r="H379">
        <v>1</v>
      </c>
      <c r="I379">
        <v>29101</v>
      </c>
      <c r="J379">
        <v>1</v>
      </c>
      <c r="K379">
        <v>20</v>
      </c>
      <c r="L379">
        <v>1</v>
      </c>
      <c r="M379">
        <v>1</v>
      </c>
      <c r="N379" t="s">
        <v>2562</v>
      </c>
      <c r="O379">
        <v>13</v>
      </c>
      <c r="P379" s="999">
        <v>1357.89</v>
      </c>
      <c r="Q379" s="999">
        <v>0</v>
      </c>
      <c r="R379" s="999">
        <v>1357.89</v>
      </c>
      <c r="S379" s="999">
        <v>92.8</v>
      </c>
      <c r="T379" s="999">
        <v>92.8</v>
      </c>
      <c r="U379" s="999">
        <v>92.8</v>
      </c>
      <c r="V379" s="999">
        <v>92.8</v>
      </c>
    </row>
    <row r="380" spans="1:22" x14ac:dyDescent="0.25">
      <c r="A380">
        <v>4101700500</v>
      </c>
      <c r="B380">
        <v>2</v>
      </c>
      <c r="C380">
        <v>2</v>
      </c>
      <c r="D380">
        <v>2</v>
      </c>
      <c r="E380" t="s">
        <v>2561</v>
      </c>
      <c r="F380">
        <v>210</v>
      </c>
      <c r="G380" t="s">
        <v>781</v>
      </c>
      <c r="H380">
        <v>1</v>
      </c>
      <c r="I380">
        <v>29201</v>
      </c>
      <c r="J380">
        <v>1</v>
      </c>
      <c r="K380">
        <v>20</v>
      </c>
      <c r="L380">
        <v>1</v>
      </c>
      <c r="M380">
        <v>1</v>
      </c>
      <c r="N380" t="s">
        <v>2562</v>
      </c>
      <c r="O380">
        <v>13</v>
      </c>
      <c r="P380" s="999">
        <v>5000</v>
      </c>
      <c r="Q380" s="999">
        <v>0</v>
      </c>
      <c r="R380" s="999">
        <v>5000</v>
      </c>
      <c r="S380" s="999">
        <v>0</v>
      </c>
      <c r="T380" s="999">
        <v>0</v>
      </c>
      <c r="U380" s="999">
        <v>0</v>
      </c>
      <c r="V380" s="999">
        <v>0</v>
      </c>
    </row>
    <row r="381" spans="1:22" x14ac:dyDescent="0.25">
      <c r="A381">
        <v>4101700500</v>
      </c>
      <c r="B381">
        <v>2</v>
      </c>
      <c r="C381">
        <v>2</v>
      </c>
      <c r="D381">
        <v>2</v>
      </c>
      <c r="E381" t="s">
        <v>2561</v>
      </c>
      <c r="F381">
        <v>210</v>
      </c>
      <c r="G381" t="s">
        <v>781</v>
      </c>
      <c r="H381">
        <v>1</v>
      </c>
      <c r="I381">
        <v>29301</v>
      </c>
      <c r="J381">
        <v>1</v>
      </c>
      <c r="K381">
        <v>20</v>
      </c>
      <c r="L381">
        <v>1</v>
      </c>
      <c r="M381">
        <v>1</v>
      </c>
      <c r="N381" t="s">
        <v>2562</v>
      </c>
      <c r="O381">
        <v>13</v>
      </c>
      <c r="P381" s="999">
        <v>2000</v>
      </c>
      <c r="Q381" s="999">
        <v>0</v>
      </c>
      <c r="R381" s="999">
        <v>2000</v>
      </c>
      <c r="S381" s="999">
        <v>0</v>
      </c>
      <c r="T381" s="999">
        <v>0</v>
      </c>
      <c r="U381" s="999">
        <v>0</v>
      </c>
      <c r="V381" s="999">
        <v>0</v>
      </c>
    </row>
    <row r="382" spans="1:22" x14ac:dyDescent="0.25">
      <c r="A382">
        <v>4101700500</v>
      </c>
      <c r="B382">
        <v>2</v>
      </c>
      <c r="C382">
        <v>2</v>
      </c>
      <c r="D382">
        <v>2</v>
      </c>
      <c r="E382" t="s">
        <v>2561</v>
      </c>
      <c r="F382">
        <v>210</v>
      </c>
      <c r="G382" t="s">
        <v>781</v>
      </c>
      <c r="H382">
        <v>1</v>
      </c>
      <c r="I382">
        <v>29401</v>
      </c>
      <c r="J382">
        <v>1</v>
      </c>
      <c r="K382">
        <v>20</v>
      </c>
      <c r="L382">
        <v>1</v>
      </c>
      <c r="M382">
        <v>1</v>
      </c>
      <c r="N382" t="s">
        <v>2562</v>
      </c>
      <c r="O382">
        <v>13</v>
      </c>
      <c r="P382" s="999">
        <v>2600.0100000000002</v>
      </c>
      <c r="Q382" s="999">
        <v>0</v>
      </c>
      <c r="R382" s="999">
        <v>2600.0100000000002</v>
      </c>
      <c r="S382" s="999">
        <v>2563.79</v>
      </c>
      <c r="T382" s="999">
        <v>2563.79</v>
      </c>
      <c r="U382" s="999">
        <v>2563.79</v>
      </c>
      <c r="V382" s="999">
        <v>2563.79</v>
      </c>
    </row>
    <row r="383" spans="1:22" x14ac:dyDescent="0.25">
      <c r="A383">
        <v>4101700500</v>
      </c>
      <c r="B383">
        <v>2</v>
      </c>
      <c r="C383">
        <v>2</v>
      </c>
      <c r="D383">
        <v>2</v>
      </c>
      <c r="E383" t="s">
        <v>2561</v>
      </c>
      <c r="F383">
        <v>210</v>
      </c>
      <c r="G383" t="s">
        <v>781</v>
      </c>
      <c r="H383">
        <v>1</v>
      </c>
      <c r="I383">
        <v>29601</v>
      </c>
      <c r="J383">
        <v>1</v>
      </c>
      <c r="K383">
        <v>20</v>
      </c>
      <c r="L383">
        <v>1</v>
      </c>
      <c r="M383">
        <v>1</v>
      </c>
      <c r="N383" t="s">
        <v>2562</v>
      </c>
      <c r="O383">
        <v>13</v>
      </c>
      <c r="P383" s="999">
        <v>143235</v>
      </c>
      <c r="Q383" s="999">
        <v>-30000</v>
      </c>
      <c r="R383" s="999">
        <v>113235</v>
      </c>
      <c r="S383" s="999">
        <v>112921.16</v>
      </c>
      <c r="T383" s="999">
        <v>112921.16</v>
      </c>
      <c r="U383" s="999">
        <v>112921.16</v>
      </c>
      <c r="V383" s="999">
        <v>112921.16</v>
      </c>
    </row>
    <row r="384" spans="1:22" x14ac:dyDescent="0.25">
      <c r="A384">
        <v>4101700500</v>
      </c>
      <c r="B384">
        <v>2</v>
      </c>
      <c r="C384">
        <v>2</v>
      </c>
      <c r="D384">
        <v>2</v>
      </c>
      <c r="E384" t="s">
        <v>2561</v>
      </c>
      <c r="F384">
        <v>210</v>
      </c>
      <c r="G384" t="s">
        <v>781</v>
      </c>
      <c r="H384">
        <v>1</v>
      </c>
      <c r="I384">
        <v>29901</v>
      </c>
      <c r="J384">
        <v>1</v>
      </c>
      <c r="K384">
        <v>20</v>
      </c>
      <c r="L384">
        <v>1</v>
      </c>
      <c r="M384">
        <v>1</v>
      </c>
      <c r="N384" t="s">
        <v>2562</v>
      </c>
      <c r="O384">
        <v>13</v>
      </c>
      <c r="P384" s="999">
        <v>2544.9899999999998</v>
      </c>
      <c r="Q384" s="999">
        <v>0</v>
      </c>
      <c r="R384" s="999">
        <v>2544.9899999999998</v>
      </c>
      <c r="S384" s="999">
        <v>0</v>
      </c>
      <c r="T384" s="999">
        <v>0</v>
      </c>
      <c r="U384" s="999">
        <v>0</v>
      </c>
      <c r="V384" s="999">
        <v>0</v>
      </c>
    </row>
    <row r="385" spans="1:22" x14ac:dyDescent="0.25">
      <c r="A385">
        <v>4101700500</v>
      </c>
      <c r="B385">
        <v>2</v>
      </c>
      <c r="C385">
        <v>2</v>
      </c>
      <c r="D385">
        <v>2</v>
      </c>
      <c r="E385" t="s">
        <v>2561</v>
      </c>
      <c r="F385">
        <v>210</v>
      </c>
      <c r="G385" t="s">
        <v>781</v>
      </c>
      <c r="H385">
        <v>1</v>
      </c>
      <c r="I385">
        <v>31101</v>
      </c>
      <c r="J385">
        <v>1</v>
      </c>
      <c r="K385">
        <v>20</v>
      </c>
      <c r="L385">
        <v>1</v>
      </c>
      <c r="M385">
        <v>1</v>
      </c>
      <c r="N385" t="s">
        <v>2562</v>
      </c>
      <c r="O385">
        <v>13</v>
      </c>
      <c r="P385" s="999">
        <v>131362</v>
      </c>
      <c r="Q385" s="999">
        <v>0</v>
      </c>
      <c r="R385" s="999">
        <v>131362</v>
      </c>
      <c r="S385" s="999">
        <v>62611</v>
      </c>
      <c r="T385" s="999">
        <v>62611</v>
      </c>
      <c r="U385" s="999">
        <v>62611</v>
      </c>
      <c r="V385" s="999">
        <v>62611</v>
      </c>
    </row>
    <row r="386" spans="1:22" x14ac:dyDescent="0.25">
      <c r="A386">
        <v>4101700500</v>
      </c>
      <c r="B386">
        <v>2</v>
      </c>
      <c r="C386">
        <v>2</v>
      </c>
      <c r="D386">
        <v>2</v>
      </c>
      <c r="E386" t="s">
        <v>2561</v>
      </c>
      <c r="F386">
        <v>210</v>
      </c>
      <c r="G386" t="s">
        <v>781</v>
      </c>
      <c r="H386">
        <v>1</v>
      </c>
      <c r="I386">
        <v>31301</v>
      </c>
      <c r="J386">
        <v>1</v>
      </c>
      <c r="K386">
        <v>20</v>
      </c>
      <c r="L386">
        <v>1</v>
      </c>
      <c r="M386">
        <v>1</v>
      </c>
      <c r="N386" t="s">
        <v>2562</v>
      </c>
      <c r="O386">
        <v>13</v>
      </c>
      <c r="P386" s="999">
        <v>15000</v>
      </c>
      <c r="Q386" s="999">
        <v>0</v>
      </c>
      <c r="R386" s="999">
        <v>15000</v>
      </c>
      <c r="S386" s="999">
        <v>8558</v>
      </c>
      <c r="T386" s="999">
        <v>8558</v>
      </c>
      <c r="U386" s="999">
        <v>8558</v>
      </c>
      <c r="V386" s="999">
        <v>8558</v>
      </c>
    </row>
    <row r="387" spans="1:22" x14ac:dyDescent="0.25">
      <c r="A387">
        <v>4101700500</v>
      </c>
      <c r="B387">
        <v>2</v>
      </c>
      <c r="C387">
        <v>2</v>
      </c>
      <c r="D387">
        <v>2</v>
      </c>
      <c r="E387" t="s">
        <v>2561</v>
      </c>
      <c r="F387">
        <v>210</v>
      </c>
      <c r="G387" t="s">
        <v>781</v>
      </c>
      <c r="H387">
        <v>1</v>
      </c>
      <c r="I387">
        <v>31401</v>
      </c>
      <c r="J387">
        <v>1</v>
      </c>
      <c r="K387">
        <v>20</v>
      </c>
      <c r="L387">
        <v>1</v>
      </c>
      <c r="M387">
        <v>1</v>
      </c>
      <c r="N387" t="s">
        <v>2562</v>
      </c>
      <c r="O387">
        <v>13</v>
      </c>
      <c r="P387" s="999">
        <v>64900</v>
      </c>
      <c r="Q387" s="999">
        <v>-5000</v>
      </c>
      <c r="R387" s="999">
        <v>59900</v>
      </c>
      <c r="S387" s="999">
        <v>59577.88</v>
      </c>
      <c r="T387" s="999">
        <v>59577.88</v>
      </c>
      <c r="U387" s="999">
        <v>59577.88</v>
      </c>
      <c r="V387" s="999">
        <v>57446.94</v>
      </c>
    </row>
    <row r="388" spans="1:22" x14ac:dyDescent="0.25">
      <c r="A388">
        <v>4101700500</v>
      </c>
      <c r="B388">
        <v>2</v>
      </c>
      <c r="C388">
        <v>2</v>
      </c>
      <c r="D388">
        <v>2</v>
      </c>
      <c r="E388" t="s">
        <v>2561</v>
      </c>
      <c r="F388">
        <v>210</v>
      </c>
      <c r="G388" t="s">
        <v>781</v>
      </c>
      <c r="H388">
        <v>1</v>
      </c>
      <c r="I388">
        <v>31701</v>
      </c>
      <c r="J388">
        <v>1</v>
      </c>
      <c r="K388">
        <v>20</v>
      </c>
      <c r="L388">
        <v>1</v>
      </c>
      <c r="M388">
        <v>1</v>
      </c>
      <c r="N388" t="s">
        <v>2562</v>
      </c>
      <c r="O388">
        <v>13</v>
      </c>
      <c r="P388" s="999">
        <v>22576</v>
      </c>
      <c r="Q388" s="999">
        <v>5000</v>
      </c>
      <c r="R388" s="999">
        <v>27576</v>
      </c>
      <c r="S388" s="999">
        <v>26373.42</v>
      </c>
      <c r="T388" s="999">
        <v>26373.42</v>
      </c>
      <c r="U388" s="999">
        <v>26373.42</v>
      </c>
      <c r="V388" s="999">
        <v>27244.37</v>
      </c>
    </row>
    <row r="389" spans="1:22" x14ac:dyDescent="0.25">
      <c r="A389">
        <v>4101700500</v>
      </c>
      <c r="B389">
        <v>2</v>
      </c>
      <c r="C389">
        <v>2</v>
      </c>
      <c r="D389">
        <v>2</v>
      </c>
      <c r="E389" t="s">
        <v>2561</v>
      </c>
      <c r="F389">
        <v>210</v>
      </c>
      <c r="G389" t="s">
        <v>781</v>
      </c>
      <c r="H389">
        <v>1</v>
      </c>
      <c r="I389">
        <v>32201</v>
      </c>
      <c r="J389">
        <v>1</v>
      </c>
      <c r="K389">
        <v>20</v>
      </c>
      <c r="L389">
        <v>1</v>
      </c>
      <c r="M389">
        <v>1</v>
      </c>
      <c r="N389" t="s">
        <v>2562</v>
      </c>
      <c r="O389">
        <v>13</v>
      </c>
      <c r="P389" s="999">
        <v>282800.40000000002</v>
      </c>
      <c r="Q389" s="999">
        <v>0</v>
      </c>
      <c r="R389" s="999">
        <v>282800.40000000002</v>
      </c>
      <c r="S389" s="999">
        <v>282800.40000000002</v>
      </c>
      <c r="T389" s="999">
        <v>282800.40000000002</v>
      </c>
      <c r="U389" s="999">
        <v>282800.40000000002</v>
      </c>
      <c r="V389" s="999">
        <v>282800.40000000002</v>
      </c>
    </row>
    <row r="390" spans="1:22" x14ac:dyDescent="0.25">
      <c r="A390">
        <v>4101700500</v>
      </c>
      <c r="B390">
        <v>2</v>
      </c>
      <c r="C390">
        <v>2</v>
      </c>
      <c r="D390">
        <v>2</v>
      </c>
      <c r="E390" t="s">
        <v>2561</v>
      </c>
      <c r="F390">
        <v>210</v>
      </c>
      <c r="G390" t="s">
        <v>781</v>
      </c>
      <c r="H390">
        <v>1</v>
      </c>
      <c r="I390">
        <v>32301</v>
      </c>
      <c r="J390">
        <v>1</v>
      </c>
      <c r="K390">
        <v>20</v>
      </c>
      <c r="L390">
        <v>1</v>
      </c>
      <c r="M390">
        <v>1</v>
      </c>
      <c r="N390" t="s">
        <v>2562</v>
      </c>
      <c r="O390">
        <v>13</v>
      </c>
      <c r="P390" s="999">
        <v>22828.799999999999</v>
      </c>
      <c r="Q390" s="999">
        <v>0</v>
      </c>
      <c r="R390" s="999">
        <v>22828.799999999999</v>
      </c>
      <c r="S390" s="999">
        <v>22016.799999999999</v>
      </c>
      <c r="T390" s="999">
        <v>22016.799999999999</v>
      </c>
      <c r="U390" s="999">
        <v>22016.799999999999</v>
      </c>
      <c r="V390" s="999">
        <v>22016.799999999999</v>
      </c>
    </row>
    <row r="391" spans="1:22" x14ac:dyDescent="0.25">
      <c r="A391">
        <v>4101700500</v>
      </c>
      <c r="B391">
        <v>2</v>
      </c>
      <c r="C391">
        <v>2</v>
      </c>
      <c r="D391">
        <v>2</v>
      </c>
      <c r="E391" t="s">
        <v>2561</v>
      </c>
      <c r="F391">
        <v>210</v>
      </c>
      <c r="G391" t="s">
        <v>781</v>
      </c>
      <c r="H391">
        <v>1</v>
      </c>
      <c r="I391">
        <v>33101</v>
      </c>
      <c r="J391">
        <v>1</v>
      </c>
      <c r="K391">
        <v>20</v>
      </c>
      <c r="L391">
        <v>1</v>
      </c>
      <c r="M391">
        <v>1</v>
      </c>
      <c r="N391" t="s">
        <v>2562</v>
      </c>
      <c r="O391">
        <v>13</v>
      </c>
      <c r="P391" s="999">
        <v>274456</v>
      </c>
      <c r="Q391" s="999">
        <v>-260956.5</v>
      </c>
      <c r="R391" s="999">
        <v>13499.5</v>
      </c>
      <c r="S391" s="999">
        <v>13499.5</v>
      </c>
      <c r="T391" s="999">
        <v>13499.5</v>
      </c>
      <c r="U391" s="999">
        <v>13499.5</v>
      </c>
      <c r="V391" s="999">
        <v>13499.5</v>
      </c>
    </row>
    <row r="392" spans="1:22" x14ac:dyDescent="0.25">
      <c r="A392">
        <v>4101700500</v>
      </c>
      <c r="B392">
        <v>2</v>
      </c>
      <c r="C392">
        <v>2</v>
      </c>
      <c r="D392">
        <v>2</v>
      </c>
      <c r="E392" t="s">
        <v>2561</v>
      </c>
      <c r="F392">
        <v>210</v>
      </c>
      <c r="G392" t="s">
        <v>781</v>
      </c>
      <c r="H392">
        <v>1</v>
      </c>
      <c r="I392">
        <v>33301</v>
      </c>
      <c r="J392">
        <v>1</v>
      </c>
      <c r="K392">
        <v>20</v>
      </c>
      <c r="L392">
        <v>1</v>
      </c>
      <c r="M392">
        <v>1</v>
      </c>
      <c r="N392" t="s">
        <v>2562</v>
      </c>
      <c r="O392">
        <v>13</v>
      </c>
      <c r="P392" s="999">
        <v>7900</v>
      </c>
      <c r="Q392" s="999">
        <v>9616</v>
      </c>
      <c r="R392" s="999">
        <v>17516</v>
      </c>
      <c r="S392" s="999">
        <v>17516</v>
      </c>
      <c r="T392" s="999">
        <v>17516</v>
      </c>
      <c r="U392" s="999">
        <v>17516</v>
      </c>
      <c r="V392" s="999">
        <v>0</v>
      </c>
    </row>
    <row r="393" spans="1:22" x14ac:dyDescent="0.25">
      <c r="A393">
        <v>4101700500</v>
      </c>
      <c r="B393">
        <v>2</v>
      </c>
      <c r="C393">
        <v>2</v>
      </c>
      <c r="D393">
        <v>2</v>
      </c>
      <c r="E393" t="s">
        <v>2561</v>
      </c>
      <c r="F393">
        <v>210</v>
      </c>
      <c r="G393" t="s">
        <v>781</v>
      </c>
      <c r="H393">
        <v>1</v>
      </c>
      <c r="I393">
        <v>33401</v>
      </c>
      <c r="J393">
        <v>1</v>
      </c>
      <c r="K393">
        <v>20</v>
      </c>
      <c r="L393">
        <v>1</v>
      </c>
      <c r="M393">
        <v>1</v>
      </c>
      <c r="N393" t="s">
        <v>2562</v>
      </c>
      <c r="O393">
        <v>13</v>
      </c>
      <c r="P393" s="999">
        <v>85800</v>
      </c>
      <c r="Q393" s="999">
        <v>0</v>
      </c>
      <c r="R393" s="999">
        <v>85800</v>
      </c>
      <c r="S393" s="999">
        <v>0</v>
      </c>
      <c r="T393" s="999">
        <v>0</v>
      </c>
      <c r="U393" s="999">
        <v>0</v>
      </c>
      <c r="V393" s="999">
        <v>0</v>
      </c>
    </row>
    <row r="394" spans="1:22" x14ac:dyDescent="0.25">
      <c r="A394">
        <v>4101700500</v>
      </c>
      <c r="B394">
        <v>2</v>
      </c>
      <c r="C394">
        <v>2</v>
      </c>
      <c r="D394">
        <v>2</v>
      </c>
      <c r="E394" t="s">
        <v>2561</v>
      </c>
      <c r="F394">
        <v>210</v>
      </c>
      <c r="G394" t="s">
        <v>781</v>
      </c>
      <c r="H394">
        <v>1</v>
      </c>
      <c r="I394">
        <v>33603</v>
      </c>
      <c r="J394">
        <v>1</v>
      </c>
      <c r="K394">
        <v>20</v>
      </c>
      <c r="L394">
        <v>1</v>
      </c>
      <c r="M394">
        <v>1</v>
      </c>
      <c r="N394" t="s">
        <v>2562</v>
      </c>
      <c r="O394">
        <v>13</v>
      </c>
      <c r="P394" s="999">
        <v>5400</v>
      </c>
      <c r="Q394" s="999">
        <v>-4719</v>
      </c>
      <c r="R394" s="999">
        <v>681</v>
      </c>
      <c r="S394" s="999">
        <v>0</v>
      </c>
      <c r="T394" s="999">
        <v>0</v>
      </c>
      <c r="U394" s="999">
        <v>0</v>
      </c>
      <c r="V394" s="999">
        <v>0</v>
      </c>
    </row>
    <row r="395" spans="1:22" x14ac:dyDescent="0.25">
      <c r="A395">
        <v>4101700500</v>
      </c>
      <c r="B395">
        <v>2</v>
      </c>
      <c r="C395">
        <v>2</v>
      </c>
      <c r="D395">
        <v>2</v>
      </c>
      <c r="E395" t="s">
        <v>2561</v>
      </c>
      <c r="F395">
        <v>210</v>
      </c>
      <c r="G395" t="s">
        <v>781</v>
      </c>
      <c r="H395">
        <v>1</v>
      </c>
      <c r="I395">
        <v>33608</v>
      </c>
      <c r="J395">
        <v>1</v>
      </c>
      <c r="K395">
        <v>20</v>
      </c>
      <c r="L395">
        <v>1</v>
      </c>
      <c r="M395">
        <v>1</v>
      </c>
      <c r="N395" t="s">
        <v>2562</v>
      </c>
      <c r="O395">
        <v>13</v>
      </c>
      <c r="P395" s="999">
        <v>2400</v>
      </c>
      <c r="Q395" s="999">
        <v>2000</v>
      </c>
      <c r="R395" s="999">
        <v>4400</v>
      </c>
      <c r="S395" s="999">
        <v>2554.65</v>
      </c>
      <c r="T395" s="999">
        <v>2554.65</v>
      </c>
      <c r="U395" s="999">
        <v>2554.65</v>
      </c>
      <c r="V395" s="999">
        <v>2554.65</v>
      </c>
    </row>
    <row r="396" spans="1:22" x14ac:dyDescent="0.25">
      <c r="A396">
        <v>4101700500</v>
      </c>
      <c r="B396">
        <v>2</v>
      </c>
      <c r="C396">
        <v>2</v>
      </c>
      <c r="D396">
        <v>2</v>
      </c>
      <c r="E396" t="s">
        <v>2561</v>
      </c>
      <c r="F396">
        <v>210</v>
      </c>
      <c r="G396" t="s">
        <v>781</v>
      </c>
      <c r="H396">
        <v>1</v>
      </c>
      <c r="I396">
        <v>33801</v>
      </c>
      <c r="J396">
        <v>1</v>
      </c>
      <c r="K396">
        <v>20</v>
      </c>
      <c r="L396">
        <v>1</v>
      </c>
      <c r="M396">
        <v>1</v>
      </c>
      <c r="N396" t="s">
        <v>2562</v>
      </c>
      <c r="O396">
        <v>13</v>
      </c>
      <c r="P396" s="999">
        <v>17540</v>
      </c>
      <c r="Q396" s="999">
        <v>0</v>
      </c>
      <c r="R396" s="999">
        <v>17540</v>
      </c>
      <c r="S396" s="999">
        <v>0</v>
      </c>
      <c r="T396" s="999">
        <v>0</v>
      </c>
      <c r="U396" s="999">
        <v>0</v>
      </c>
      <c r="V396" s="999">
        <v>0</v>
      </c>
    </row>
    <row r="397" spans="1:22" x14ac:dyDescent="0.25">
      <c r="A397">
        <v>4101700500</v>
      </c>
      <c r="B397">
        <v>2</v>
      </c>
      <c r="C397">
        <v>2</v>
      </c>
      <c r="D397">
        <v>2</v>
      </c>
      <c r="E397" t="s">
        <v>2561</v>
      </c>
      <c r="F397">
        <v>210</v>
      </c>
      <c r="G397" t="s">
        <v>781</v>
      </c>
      <c r="H397">
        <v>1</v>
      </c>
      <c r="I397">
        <v>33901</v>
      </c>
      <c r="J397">
        <v>1</v>
      </c>
      <c r="K397">
        <v>20</v>
      </c>
      <c r="L397">
        <v>1</v>
      </c>
      <c r="M397">
        <v>1</v>
      </c>
      <c r="N397" t="s">
        <v>2562</v>
      </c>
      <c r="O397">
        <v>13</v>
      </c>
      <c r="P397" s="999">
        <v>45712.5</v>
      </c>
      <c r="Q397" s="999">
        <v>0</v>
      </c>
      <c r="R397" s="999">
        <v>45712.5</v>
      </c>
      <c r="S397" s="999">
        <v>0</v>
      </c>
      <c r="T397" s="999">
        <v>0</v>
      </c>
      <c r="U397" s="999">
        <v>0</v>
      </c>
      <c r="V397" s="999">
        <v>0</v>
      </c>
    </row>
    <row r="398" spans="1:22" x14ac:dyDescent="0.25">
      <c r="A398">
        <v>4101700500</v>
      </c>
      <c r="B398">
        <v>2</v>
      </c>
      <c r="C398">
        <v>2</v>
      </c>
      <c r="D398">
        <v>2</v>
      </c>
      <c r="E398" t="s">
        <v>2561</v>
      </c>
      <c r="F398">
        <v>210</v>
      </c>
      <c r="G398" t="s">
        <v>781</v>
      </c>
      <c r="H398">
        <v>1</v>
      </c>
      <c r="I398">
        <v>34501</v>
      </c>
      <c r="J398">
        <v>1</v>
      </c>
      <c r="K398">
        <v>20</v>
      </c>
      <c r="L398">
        <v>1</v>
      </c>
      <c r="M398">
        <v>1</v>
      </c>
      <c r="N398" t="s">
        <v>2562</v>
      </c>
      <c r="O398">
        <v>13</v>
      </c>
      <c r="P398" s="999">
        <v>32000</v>
      </c>
      <c r="Q398" s="999">
        <v>0</v>
      </c>
      <c r="R398" s="999">
        <v>32000</v>
      </c>
      <c r="S398" s="999">
        <v>31999.99</v>
      </c>
      <c r="T398" s="999">
        <v>31999.99</v>
      </c>
      <c r="U398" s="999">
        <v>31999.99</v>
      </c>
      <c r="V398" s="999">
        <v>31999.99</v>
      </c>
    </row>
    <row r="399" spans="1:22" x14ac:dyDescent="0.25">
      <c r="A399">
        <v>4101700500</v>
      </c>
      <c r="B399">
        <v>2</v>
      </c>
      <c r="C399">
        <v>2</v>
      </c>
      <c r="D399">
        <v>2</v>
      </c>
      <c r="E399" t="s">
        <v>2561</v>
      </c>
      <c r="F399">
        <v>210</v>
      </c>
      <c r="G399" t="s">
        <v>781</v>
      </c>
      <c r="H399">
        <v>1</v>
      </c>
      <c r="I399">
        <v>35101</v>
      </c>
      <c r="J399">
        <v>1</v>
      </c>
      <c r="K399">
        <v>20</v>
      </c>
      <c r="L399">
        <v>1</v>
      </c>
      <c r="M399">
        <v>1</v>
      </c>
      <c r="N399" t="s">
        <v>2562</v>
      </c>
      <c r="O399">
        <v>13</v>
      </c>
      <c r="P399" s="999">
        <v>72000</v>
      </c>
      <c r="Q399" s="999">
        <v>-38900</v>
      </c>
      <c r="R399" s="999">
        <v>33100</v>
      </c>
      <c r="S399" s="999">
        <v>20767.37</v>
      </c>
      <c r="T399" s="999">
        <v>20767.37</v>
      </c>
      <c r="U399" s="999">
        <v>20767.37</v>
      </c>
      <c r="V399" s="999">
        <v>20767.37</v>
      </c>
    </row>
    <row r="400" spans="1:22" x14ac:dyDescent="0.25">
      <c r="A400">
        <v>4101700500</v>
      </c>
      <c r="B400">
        <v>2</v>
      </c>
      <c r="C400">
        <v>2</v>
      </c>
      <c r="D400">
        <v>2</v>
      </c>
      <c r="E400" t="s">
        <v>2561</v>
      </c>
      <c r="F400">
        <v>210</v>
      </c>
      <c r="G400" t="s">
        <v>781</v>
      </c>
      <c r="H400">
        <v>1</v>
      </c>
      <c r="I400">
        <v>35201</v>
      </c>
      <c r="J400">
        <v>1</v>
      </c>
      <c r="K400">
        <v>20</v>
      </c>
      <c r="L400">
        <v>1</v>
      </c>
      <c r="M400">
        <v>1</v>
      </c>
      <c r="N400" t="s">
        <v>2562</v>
      </c>
      <c r="O400">
        <v>13</v>
      </c>
      <c r="P400" s="999">
        <v>17000</v>
      </c>
      <c r="Q400" s="999">
        <v>-10000</v>
      </c>
      <c r="R400" s="999">
        <v>7000</v>
      </c>
      <c r="S400" s="999">
        <v>2784</v>
      </c>
      <c r="T400" s="999">
        <v>2784</v>
      </c>
      <c r="U400" s="999">
        <v>2784</v>
      </c>
      <c r="V400" s="999">
        <v>2784</v>
      </c>
    </row>
    <row r="401" spans="1:22" x14ac:dyDescent="0.25">
      <c r="A401">
        <v>4101700500</v>
      </c>
      <c r="B401">
        <v>2</v>
      </c>
      <c r="C401">
        <v>2</v>
      </c>
      <c r="D401">
        <v>2</v>
      </c>
      <c r="E401" t="s">
        <v>2561</v>
      </c>
      <c r="F401">
        <v>210</v>
      </c>
      <c r="G401" t="s">
        <v>781</v>
      </c>
      <c r="H401">
        <v>1</v>
      </c>
      <c r="I401">
        <v>35301</v>
      </c>
      <c r="J401">
        <v>1</v>
      </c>
      <c r="K401">
        <v>20</v>
      </c>
      <c r="L401">
        <v>1</v>
      </c>
      <c r="M401">
        <v>1</v>
      </c>
      <c r="N401" t="s">
        <v>2562</v>
      </c>
      <c r="O401">
        <v>13</v>
      </c>
      <c r="P401" s="999">
        <v>16500</v>
      </c>
      <c r="Q401" s="999">
        <v>0</v>
      </c>
      <c r="R401" s="999">
        <v>16500</v>
      </c>
      <c r="S401" s="999">
        <v>0</v>
      </c>
      <c r="T401" s="999">
        <v>0</v>
      </c>
      <c r="U401" s="999">
        <v>0</v>
      </c>
      <c r="V401" s="999">
        <v>0</v>
      </c>
    </row>
    <row r="402" spans="1:22" x14ac:dyDescent="0.25">
      <c r="A402">
        <v>4101700500</v>
      </c>
      <c r="B402">
        <v>2</v>
      </c>
      <c r="C402">
        <v>2</v>
      </c>
      <c r="D402">
        <v>2</v>
      </c>
      <c r="E402" t="s">
        <v>2561</v>
      </c>
      <c r="F402">
        <v>210</v>
      </c>
      <c r="G402" t="s">
        <v>781</v>
      </c>
      <c r="H402">
        <v>1</v>
      </c>
      <c r="I402">
        <v>35302</v>
      </c>
      <c r="J402">
        <v>1</v>
      </c>
      <c r="K402">
        <v>20</v>
      </c>
      <c r="L402">
        <v>1</v>
      </c>
      <c r="M402">
        <v>1</v>
      </c>
      <c r="N402" t="s">
        <v>2562</v>
      </c>
      <c r="O402">
        <v>13</v>
      </c>
      <c r="P402" s="999">
        <v>54357.599999999999</v>
      </c>
      <c r="Q402" s="999">
        <v>0</v>
      </c>
      <c r="R402" s="999">
        <v>54357.599999999999</v>
      </c>
      <c r="S402" s="999">
        <v>30198.68</v>
      </c>
      <c r="T402" s="999">
        <v>30198.68</v>
      </c>
      <c r="U402" s="999">
        <v>30198.68</v>
      </c>
      <c r="V402" s="999">
        <v>30198.68</v>
      </c>
    </row>
    <row r="403" spans="1:22" x14ac:dyDescent="0.25">
      <c r="A403">
        <v>4101700500</v>
      </c>
      <c r="B403">
        <v>2</v>
      </c>
      <c r="C403">
        <v>2</v>
      </c>
      <c r="D403">
        <v>2</v>
      </c>
      <c r="E403" t="s">
        <v>2561</v>
      </c>
      <c r="F403">
        <v>210</v>
      </c>
      <c r="G403" t="s">
        <v>781</v>
      </c>
      <c r="H403">
        <v>1</v>
      </c>
      <c r="I403">
        <v>35501</v>
      </c>
      <c r="J403">
        <v>1</v>
      </c>
      <c r="K403">
        <v>20</v>
      </c>
      <c r="L403">
        <v>1</v>
      </c>
      <c r="M403">
        <v>1</v>
      </c>
      <c r="N403" t="s">
        <v>2562</v>
      </c>
      <c r="O403">
        <v>13</v>
      </c>
      <c r="P403" s="999">
        <v>93325</v>
      </c>
      <c r="Q403" s="999">
        <v>-3000</v>
      </c>
      <c r="R403" s="999">
        <v>90325</v>
      </c>
      <c r="S403" s="999">
        <v>78823.16</v>
      </c>
      <c r="T403" s="999">
        <v>78823.16</v>
      </c>
      <c r="U403" s="999">
        <v>78823.16</v>
      </c>
      <c r="V403" s="999">
        <v>78823.16</v>
      </c>
    </row>
    <row r="404" spans="1:22" x14ac:dyDescent="0.25">
      <c r="A404">
        <v>4101700500</v>
      </c>
      <c r="B404">
        <v>2</v>
      </c>
      <c r="C404">
        <v>2</v>
      </c>
      <c r="D404">
        <v>2</v>
      </c>
      <c r="E404" t="s">
        <v>2561</v>
      </c>
      <c r="F404">
        <v>210</v>
      </c>
      <c r="G404" t="s">
        <v>781</v>
      </c>
      <c r="H404">
        <v>1</v>
      </c>
      <c r="I404">
        <v>35701</v>
      </c>
      <c r="J404">
        <v>1</v>
      </c>
      <c r="K404">
        <v>20</v>
      </c>
      <c r="L404">
        <v>1</v>
      </c>
      <c r="M404">
        <v>1</v>
      </c>
      <c r="N404" t="s">
        <v>2562</v>
      </c>
      <c r="O404">
        <v>13</v>
      </c>
      <c r="P404" s="999">
        <v>0</v>
      </c>
      <c r="Q404" s="999">
        <v>14719</v>
      </c>
      <c r="R404" s="999">
        <v>14719</v>
      </c>
      <c r="S404" s="999">
        <v>14718.8</v>
      </c>
      <c r="T404" s="999">
        <v>14718.8</v>
      </c>
      <c r="U404" s="999">
        <v>14718.8</v>
      </c>
      <c r="V404" s="999">
        <v>14718.8</v>
      </c>
    </row>
    <row r="405" spans="1:22" x14ac:dyDescent="0.25">
      <c r="A405">
        <v>4101700500</v>
      </c>
      <c r="B405">
        <v>2</v>
      </c>
      <c r="C405">
        <v>2</v>
      </c>
      <c r="D405">
        <v>2</v>
      </c>
      <c r="E405" t="s">
        <v>2561</v>
      </c>
      <c r="F405">
        <v>210</v>
      </c>
      <c r="G405" t="s">
        <v>781</v>
      </c>
      <c r="H405">
        <v>1</v>
      </c>
      <c r="I405">
        <v>35901</v>
      </c>
      <c r="J405">
        <v>1</v>
      </c>
      <c r="K405">
        <v>20</v>
      </c>
      <c r="L405">
        <v>1</v>
      </c>
      <c r="M405">
        <v>1</v>
      </c>
      <c r="N405" t="s">
        <v>2562</v>
      </c>
      <c r="O405">
        <v>13</v>
      </c>
      <c r="P405" s="999">
        <v>12000</v>
      </c>
      <c r="Q405" s="999">
        <v>0</v>
      </c>
      <c r="R405" s="999">
        <v>12000</v>
      </c>
      <c r="S405" s="999">
        <v>6728</v>
      </c>
      <c r="T405" s="999">
        <v>6728</v>
      </c>
      <c r="U405" s="999">
        <v>6728</v>
      </c>
      <c r="V405" s="999">
        <v>6728</v>
      </c>
    </row>
    <row r="406" spans="1:22" x14ac:dyDescent="0.25">
      <c r="A406">
        <v>4101700500</v>
      </c>
      <c r="B406">
        <v>2</v>
      </c>
      <c r="C406">
        <v>2</v>
      </c>
      <c r="D406">
        <v>2</v>
      </c>
      <c r="E406" t="s">
        <v>2561</v>
      </c>
      <c r="F406">
        <v>210</v>
      </c>
      <c r="G406" t="s">
        <v>781</v>
      </c>
      <c r="H406">
        <v>1</v>
      </c>
      <c r="I406">
        <v>36101</v>
      </c>
      <c r="J406">
        <v>1</v>
      </c>
      <c r="K406">
        <v>20</v>
      </c>
      <c r="L406">
        <v>1</v>
      </c>
      <c r="M406">
        <v>1</v>
      </c>
      <c r="N406" t="s">
        <v>2562</v>
      </c>
      <c r="O406">
        <v>13</v>
      </c>
      <c r="P406" s="999">
        <v>120060</v>
      </c>
      <c r="Q406" s="999">
        <v>-120060</v>
      </c>
      <c r="R406" s="999">
        <v>0</v>
      </c>
      <c r="S406" s="999">
        <v>0</v>
      </c>
      <c r="T406" s="999">
        <v>0</v>
      </c>
      <c r="U406" s="999">
        <v>0</v>
      </c>
      <c r="V406" s="999">
        <v>0</v>
      </c>
    </row>
    <row r="407" spans="1:22" x14ac:dyDescent="0.25">
      <c r="A407">
        <v>4101700500</v>
      </c>
      <c r="B407">
        <v>2</v>
      </c>
      <c r="C407">
        <v>2</v>
      </c>
      <c r="D407">
        <v>2</v>
      </c>
      <c r="E407" t="s">
        <v>2561</v>
      </c>
      <c r="F407">
        <v>210</v>
      </c>
      <c r="G407" t="s">
        <v>781</v>
      </c>
      <c r="H407">
        <v>1</v>
      </c>
      <c r="I407">
        <v>37501</v>
      </c>
      <c r="J407">
        <v>1</v>
      </c>
      <c r="K407">
        <v>20</v>
      </c>
      <c r="L407">
        <v>1</v>
      </c>
      <c r="M407">
        <v>1</v>
      </c>
      <c r="N407" t="s">
        <v>2562</v>
      </c>
      <c r="O407">
        <v>13</v>
      </c>
      <c r="P407" s="999">
        <v>345000</v>
      </c>
      <c r="Q407" s="999">
        <v>0</v>
      </c>
      <c r="R407" s="999">
        <v>345000</v>
      </c>
      <c r="S407" s="999">
        <v>23700</v>
      </c>
      <c r="T407" s="999">
        <v>23700</v>
      </c>
      <c r="U407" s="999">
        <v>23700</v>
      </c>
      <c r="V407" s="999">
        <v>23700</v>
      </c>
    </row>
    <row r="408" spans="1:22" x14ac:dyDescent="0.25">
      <c r="A408">
        <v>4101700500</v>
      </c>
      <c r="B408">
        <v>2</v>
      </c>
      <c r="C408">
        <v>2</v>
      </c>
      <c r="D408">
        <v>2</v>
      </c>
      <c r="E408" t="s">
        <v>2561</v>
      </c>
      <c r="F408">
        <v>210</v>
      </c>
      <c r="G408" t="s">
        <v>781</v>
      </c>
      <c r="H408">
        <v>1</v>
      </c>
      <c r="I408">
        <v>37502</v>
      </c>
      <c r="J408">
        <v>1</v>
      </c>
      <c r="K408">
        <v>20</v>
      </c>
      <c r="L408">
        <v>1</v>
      </c>
      <c r="M408">
        <v>1</v>
      </c>
      <c r="N408" t="s">
        <v>2562</v>
      </c>
      <c r="O408">
        <v>13</v>
      </c>
      <c r="P408" s="999">
        <v>70000</v>
      </c>
      <c r="Q408" s="999">
        <v>0</v>
      </c>
      <c r="R408" s="999">
        <v>70000</v>
      </c>
      <c r="S408" s="999">
        <v>7100</v>
      </c>
      <c r="T408" s="999">
        <v>7100</v>
      </c>
      <c r="U408" s="999">
        <v>7100</v>
      </c>
      <c r="V408" s="999">
        <v>7100</v>
      </c>
    </row>
    <row r="409" spans="1:22" x14ac:dyDescent="0.25">
      <c r="A409">
        <v>4101700500</v>
      </c>
      <c r="B409">
        <v>2</v>
      </c>
      <c r="C409">
        <v>2</v>
      </c>
      <c r="D409">
        <v>2</v>
      </c>
      <c r="E409" t="s">
        <v>2561</v>
      </c>
      <c r="F409">
        <v>210</v>
      </c>
      <c r="G409" t="s">
        <v>781</v>
      </c>
      <c r="H409">
        <v>1</v>
      </c>
      <c r="I409">
        <v>37901</v>
      </c>
      <c r="J409">
        <v>1</v>
      </c>
      <c r="K409">
        <v>20</v>
      </c>
      <c r="L409">
        <v>1</v>
      </c>
      <c r="M409">
        <v>1</v>
      </c>
      <c r="N409" t="s">
        <v>2562</v>
      </c>
      <c r="O409">
        <v>13</v>
      </c>
      <c r="P409" s="999">
        <v>3500</v>
      </c>
      <c r="Q409" s="999">
        <v>0</v>
      </c>
      <c r="R409" s="999">
        <v>3500</v>
      </c>
      <c r="S409" s="999">
        <v>0</v>
      </c>
      <c r="T409" s="999">
        <v>0</v>
      </c>
      <c r="U409" s="999">
        <v>0</v>
      </c>
      <c r="V409" s="999">
        <v>0</v>
      </c>
    </row>
    <row r="410" spans="1:22" x14ac:dyDescent="0.25">
      <c r="A410">
        <v>4101700500</v>
      </c>
      <c r="B410">
        <v>2</v>
      </c>
      <c r="C410">
        <v>2</v>
      </c>
      <c r="D410">
        <v>2</v>
      </c>
      <c r="E410" t="s">
        <v>2561</v>
      </c>
      <c r="F410">
        <v>210</v>
      </c>
      <c r="G410" t="s">
        <v>781</v>
      </c>
      <c r="H410">
        <v>1</v>
      </c>
      <c r="I410">
        <v>38201</v>
      </c>
      <c r="J410">
        <v>1</v>
      </c>
      <c r="K410">
        <v>20</v>
      </c>
      <c r="L410">
        <v>1</v>
      </c>
      <c r="M410">
        <v>1</v>
      </c>
      <c r="N410" t="s">
        <v>2562</v>
      </c>
      <c r="O410">
        <v>13</v>
      </c>
      <c r="P410" s="999">
        <v>190000</v>
      </c>
      <c r="Q410" s="999">
        <v>-190000</v>
      </c>
      <c r="R410" s="999">
        <v>0</v>
      </c>
      <c r="S410" s="999">
        <v>0</v>
      </c>
      <c r="T410" s="999">
        <v>0</v>
      </c>
      <c r="U410" s="999">
        <v>0</v>
      </c>
      <c r="V410" s="999">
        <v>0</v>
      </c>
    </row>
    <row r="411" spans="1:22" x14ac:dyDescent="0.25">
      <c r="A411">
        <v>4101700500</v>
      </c>
      <c r="B411">
        <v>2</v>
      </c>
      <c r="C411">
        <v>2</v>
      </c>
      <c r="D411">
        <v>2</v>
      </c>
      <c r="E411" t="s">
        <v>2561</v>
      </c>
      <c r="F411">
        <v>210</v>
      </c>
      <c r="G411" t="s">
        <v>781</v>
      </c>
      <c r="H411">
        <v>1</v>
      </c>
      <c r="I411">
        <v>38301</v>
      </c>
      <c r="J411">
        <v>1</v>
      </c>
      <c r="K411">
        <v>20</v>
      </c>
      <c r="L411">
        <v>1</v>
      </c>
      <c r="M411">
        <v>1</v>
      </c>
      <c r="N411" t="s">
        <v>2562</v>
      </c>
      <c r="O411">
        <v>13</v>
      </c>
      <c r="P411" s="999">
        <v>37000</v>
      </c>
      <c r="Q411" s="999">
        <v>-37000</v>
      </c>
      <c r="R411" s="999">
        <v>0</v>
      </c>
      <c r="S411" s="999">
        <v>0</v>
      </c>
      <c r="T411" s="999">
        <v>0</v>
      </c>
      <c r="U411" s="999">
        <v>0</v>
      </c>
      <c r="V411" s="999">
        <v>0</v>
      </c>
    </row>
    <row r="412" spans="1:22" x14ac:dyDescent="0.25">
      <c r="A412">
        <v>4101700500</v>
      </c>
      <c r="B412">
        <v>2</v>
      </c>
      <c r="C412">
        <v>2</v>
      </c>
      <c r="D412">
        <v>2</v>
      </c>
      <c r="E412" t="s">
        <v>2561</v>
      </c>
      <c r="F412">
        <v>210</v>
      </c>
      <c r="G412" t="s">
        <v>781</v>
      </c>
      <c r="H412">
        <v>1</v>
      </c>
      <c r="I412">
        <v>39501</v>
      </c>
      <c r="J412">
        <v>1</v>
      </c>
      <c r="K412">
        <v>20</v>
      </c>
      <c r="L412">
        <v>1</v>
      </c>
      <c r="M412">
        <v>1</v>
      </c>
      <c r="N412" t="s">
        <v>2562</v>
      </c>
      <c r="O412">
        <v>13</v>
      </c>
      <c r="P412" s="999">
        <v>4000</v>
      </c>
      <c r="Q412" s="999">
        <v>0</v>
      </c>
      <c r="R412" s="999">
        <v>4000</v>
      </c>
      <c r="S412" s="999">
        <v>1501</v>
      </c>
      <c r="T412" s="999">
        <v>1501</v>
      </c>
      <c r="U412" s="999">
        <v>1501</v>
      </c>
      <c r="V412" s="999">
        <v>1501</v>
      </c>
    </row>
    <row r="413" spans="1:22" x14ac:dyDescent="0.25">
      <c r="A413">
        <v>4101700500</v>
      </c>
      <c r="B413">
        <v>2</v>
      </c>
      <c r="C413">
        <v>2</v>
      </c>
      <c r="D413">
        <v>2</v>
      </c>
      <c r="E413" t="s">
        <v>2561</v>
      </c>
      <c r="F413">
        <v>210</v>
      </c>
      <c r="G413" t="s">
        <v>781</v>
      </c>
      <c r="H413">
        <v>1</v>
      </c>
      <c r="I413">
        <v>39801</v>
      </c>
      <c r="J413">
        <v>1</v>
      </c>
      <c r="K413">
        <v>20</v>
      </c>
      <c r="L413">
        <v>1</v>
      </c>
      <c r="M413">
        <v>1</v>
      </c>
      <c r="N413" t="s">
        <v>2562</v>
      </c>
      <c r="O413">
        <v>13</v>
      </c>
      <c r="P413" s="999">
        <v>313000</v>
      </c>
      <c r="Q413" s="999">
        <v>211541</v>
      </c>
      <c r="R413" s="999">
        <v>524541</v>
      </c>
      <c r="S413" s="999">
        <v>524541</v>
      </c>
      <c r="T413" s="999">
        <v>524541</v>
      </c>
      <c r="U413" s="999">
        <v>483835</v>
      </c>
      <c r="V413" s="999">
        <v>483835</v>
      </c>
    </row>
    <row r="414" spans="1:22" x14ac:dyDescent="0.25">
      <c r="A414">
        <v>4101700500</v>
      </c>
      <c r="B414">
        <v>2</v>
      </c>
      <c r="C414">
        <v>2</v>
      </c>
      <c r="D414">
        <v>2</v>
      </c>
      <c r="E414" t="s">
        <v>2561</v>
      </c>
      <c r="F414">
        <v>210</v>
      </c>
      <c r="G414" t="s">
        <v>781</v>
      </c>
      <c r="H414">
        <v>1</v>
      </c>
      <c r="I414">
        <v>43101</v>
      </c>
      <c r="J414">
        <v>1</v>
      </c>
      <c r="K414">
        <v>20</v>
      </c>
      <c r="L414">
        <v>1</v>
      </c>
      <c r="M414">
        <v>1</v>
      </c>
      <c r="N414" t="s">
        <v>2562</v>
      </c>
      <c r="O414">
        <v>13</v>
      </c>
      <c r="P414" s="999">
        <v>11800000</v>
      </c>
      <c r="Q414" s="999">
        <v>1275500</v>
      </c>
      <c r="R414" s="999">
        <v>13075500</v>
      </c>
      <c r="S414" s="999">
        <v>0</v>
      </c>
      <c r="T414" s="999">
        <v>0</v>
      </c>
      <c r="U414" s="999">
        <v>0</v>
      </c>
      <c r="V414" s="999">
        <v>0</v>
      </c>
    </row>
    <row r="415" spans="1:22" x14ac:dyDescent="0.25">
      <c r="A415">
        <v>4101700500</v>
      </c>
      <c r="B415">
        <v>2</v>
      </c>
      <c r="C415">
        <v>2</v>
      </c>
      <c r="D415">
        <v>2</v>
      </c>
      <c r="E415" t="s">
        <v>2561</v>
      </c>
      <c r="F415">
        <v>210</v>
      </c>
      <c r="G415" t="s">
        <v>781</v>
      </c>
      <c r="H415">
        <v>1</v>
      </c>
      <c r="I415">
        <v>43102</v>
      </c>
      <c r="J415">
        <v>1</v>
      </c>
      <c r="K415">
        <v>20</v>
      </c>
      <c r="L415">
        <v>1</v>
      </c>
      <c r="M415">
        <v>1</v>
      </c>
      <c r="N415" t="s">
        <v>2562</v>
      </c>
      <c r="O415">
        <v>13</v>
      </c>
      <c r="P415" s="999">
        <v>4000000</v>
      </c>
      <c r="Q415" s="999">
        <v>850000</v>
      </c>
      <c r="R415" s="999">
        <v>4850000</v>
      </c>
      <c r="S415" s="999">
        <v>4672837.95</v>
      </c>
      <c r="T415" s="999">
        <v>4672837.95</v>
      </c>
      <c r="U415" s="999">
        <v>4672837.95</v>
      </c>
      <c r="V415" s="999">
        <v>4672837.95</v>
      </c>
    </row>
    <row r="416" spans="1:22" x14ac:dyDescent="0.25">
      <c r="A416">
        <v>4101700500</v>
      </c>
      <c r="B416">
        <v>2</v>
      </c>
      <c r="C416">
        <v>2</v>
      </c>
      <c r="D416">
        <v>2</v>
      </c>
      <c r="E416" t="s">
        <v>2561</v>
      </c>
      <c r="F416">
        <v>210</v>
      </c>
      <c r="G416" t="s">
        <v>781</v>
      </c>
      <c r="H416">
        <v>1</v>
      </c>
      <c r="I416">
        <v>44101</v>
      </c>
      <c r="J416">
        <v>1</v>
      </c>
      <c r="K416">
        <v>20</v>
      </c>
      <c r="L416">
        <v>1</v>
      </c>
      <c r="M416">
        <v>1</v>
      </c>
      <c r="N416" t="s">
        <v>2562</v>
      </c>
      <c r="O416">
        <v>13</v>
      </c>
      <c r="P416" s="999">
        <v>1920000</v>
      </c>
      <c r="Q416" s="999">
        <v>1250554.6200000001</v>
      </c>
      <c r="R416" s="999">
        <v>3170554.62</v>
      </c>
      <c r="S416" s="999">
        <v>2366344.11</v>
      </c>
      <c r="T416" s="999">
        <v>2366344.11</v>
      </c>
      <c r="U416" s="999">
        <v>2366344.11</v>
      </c>
      <c r="V416" s="999">
        <v>2366344.11</v>
      </c>
    </row>
    <row r="417" spans="1:22" x14ac:dyDescent="0.25">
      <c r="A417">
        <v>4101700500</v>
      </c>
      <c r="B417">
        <v>2</v>
      </c>
      <c r="C417">
        <v>2</v>
      </c>
      <c r="D417">
        <v>2</v>
      </c>
      <c r="E417" t="s">
        <v>2561</v>
      </c>
      <c r="F417">
        <v>210</v>
      </c>
      <c r="G417" t="s">
        <v>781</v>
      </c>
      <c r="H417">
        <v>1</v>
      </c>
      <c r="I417">
        <v>44102</v>
      </c>
      <c r="J417">
        <v>1</v>
      </c>
      <c r="K417">
        <v>20</v>
      </c>
      <c r="L417">
        <v>1</v>
      </c>
      <c r="M417">
        <v>1</v>
      </c>
      <c r="N417" t="s">
        <v>2562</v>
      </c>
      <c r="O417">
        <v>13</v>
      </c>
      <c r="P417" s="999">
        <v>360000</v>
      </c>
      <c r="Q417" s="999">
        <v>0</v>
      </c>
      <c r="R417" s="999">
        <v>360000</v>
      </c>
      <c r="S417" s="999">
        <v>0</v>
      </c>
      <c r="T417" s="999">
        <v>0</v>
      </c>
      <c r="U417" s="999">
        <v>0</v>
      </c>
      <c r="V417" s="999">
        <v>0</v>
      </c>
    </row>
    <row r="418" spans="1:22" x14ac:dyDescent="0.25">
      <c r="A418">
        <v>4101700500</v>
      </c>
      <c r="B418">
        <v>2</v>
      </c>
      <c r="C418">
        <v>2</v>
      </c>
      <c r="D418">
        <v>2</v>
      </c>
      <c r="E418" t="s">
        <v>2561</v>
      </c>
      <c r="F418">
        <v>210</v>
      </c>
      <c r="G418" t="s">
        <v>781</v>
      </c>
      <c r="H418">
        <v>1</v>
      </c>
      <c r="I418">
        <v>44108</v>
      </c>
      <c r="J418">
        <v>1</v>
      </c>
      <c r="K418">
        <v>20</v>
      </c>
      <c r="L418">
        <v>1</v>
      </c>
      <c r="M418">
        <v>1</v>
      </c>
      <c r="N418" t="s">
        <v>2562</v>
      </c>
      <c r="O418">
        <v>13</v>
      </c>
      <c r="P418" s="999">
        <v>48000</v>
      </c>
      <c r="Q418" s="999">
        <v>0</v>
      </c>
      <c r="R418" s="999">
        <v>48000</v>
      </c>
      <c r="S418" s="999">
        <v>0</v>
      </c>
      <c r="T418" s="999">
        <v>0</v>
      </c>
      <c r="U418" s="999">
        <v>0</v>
      </c>
      <c r="V418" s="999">
        <v>0</v>
      </c>
    </row>
    <row r="419" spans="1:22" x14ac:dyDescent="0.25">
      <c r="A419">
        <v>4101700500</v>
      </c>
      <c r="B419">
        <v>2</v>
      </c>
      <c r="C419">
        <v>2</v>
      </c>
      <c r="D419">
        <v>2</v>
      </c>
      <c r="E419" t="s">
        <v>2561</v>
      </c>
      <c r="F419">
        <v>210</v>
      </c>
      <c r="G419" t="s">
        <v>781</v>
      </c>
      <c r="H419">
        <v>1</v>
      </c>
      <c r="I419">
        <v>44109</v>
      </c>
      <c r="J419">
        <v>1</v>
      </c>
      <c r="K419">
        <v>20</v>
      </c>
      <c r="L419">
        <v>1</v>
      </c>
      <c r="M419">
        <v>1</v>
      </c>
      <c r="N419" t="s">
        <v>2562</v>
      </c>
      <c r="O419">
        <v>13</v>
      </c>
      <c r="P419" s="999">
        <v>632000</v>
      </c>
      <c r="Q419" s="999">
        <v>0</v>
      </c>
      <c r="R419" s="999">
        <v>632000</v>
      </c>
      <c r="S419" s="999">
        <v>0</v>
      </c>
      <c r="T419" s="999">
        <v>0</v>
      </c>
      <c r="U419" s="999">
        <v>0</v>
      </c>
      <c r="V419" s="999">
        <v>0</v>
      </c>
    </row>
    <row r="420" spans="1:22" x14ac:dyDescent="0.25">
      <c r="A420">
        <v>4101700500</v>
      </c>
      <c r="B420">
        <v>2</v>
      </c>
      <c r="C420">
        <v>2</v>
      </c>
      <c r="D420">
        <v>2</v>
      </c>
      <c r="E420" t="s">
        <v>2561</v>
      </c>
      <c r="F420">
        <v>210</v>
      </c>
      <c r="G420" t="s">
        <v>781</v>
      </c>
      <c r="H420">
        <v>1</v>
      </c>
      <c r="I420">
        <v>44112</v>
      </c>
      <c r="J420">
        <v>1</v>
      </c>
      <c r="K420">
        <v>20</v>
      </c>
      <c r="L420">
        <v>1</v>
      </c>
      <c r="M420">
        <v>1</v>
      </c>
      <c r="N420" t="s">
        <v>2562</v>
      </c>
      <c r="O420">
        <v>13</v>
      </c>
      <c r="P420" s="999">
        <v>200000</v>
      </c>
      <c r="Q420" s="999">
        <v>0</v>
      </c>
      <c r="R420" s="999">
        <v>200000</v>
      </c>
      <c r="S420" s="999">
        <v>0</v>
      </c>
      <c r="T420" s="999">
        <v>0</v>
      </c>
      <c r="U420" s="999">
        <v>0</v>
      </c>
      <c r="V420" s="999">
        <v>0</v>
      </c>
    </row>
    <row r="421" spans="1:22" x14ac:dyDescent="0.25">
      <c r="A421">
        <v>4101700500</v>
      </c>
      <c r="B421">
        <v>2</v>
      </c>
      <c r="C421">
        <v>2</v>
      </c>
      <c r="D421">
        <v>2</v>
      </c>
      <c r="E421" t="s">
        <v>2561</v>
      </c>
      <c r="F421">
        <v>210</v>
      </c>
      <c r="G421" t="s">
        <v>781</v>
      </c>
      <c r="H421">
        <v>1</v>
      </c>
      <c r="I421">
        <v>44115</v>
      </c>
      <c r="J421">
        <v>1</v>
      </c>
      <c r="K421">
        <v>20</v>
      </c>
      <c r="L421">
        <v>1</v>
      </c>
      <c r="M421">
        <v>1</v>
      </c>
      <c r="N421" t="s">
        <v>2562</v>
      </c>
      <c r="O421">
        <v>13</v>
      </c>
      <c r="P421" s="999">
        <v>119664</v>
      </c>
      <c r="Q421" s="999">
        <v>0</v>
      </c>
      <c r="R421" s="999">
        <v>119664</v>
      </c>
      <c r="S421" s="999">
        <v>0</v>
      </c>
      <c r="T421" s="999">
        <v>0</v>
      </c>
      <c r="U421" s="999">
        <v>0</v>
      </c>
      <c r="V421" s="999">
        <v>0</v>
      </c>
    </row>
    <row r="422" spans="1:22" x14ac:dyDescent="0.25">
      <c r="A422">
        <v>4101700500</v>
      </c>
      <c r="B422">
        <v>2</v>
      </c>
      <c r="C422">
        <v>2</v>
      </c>
      <c r="D422">
        <v>2</v>
      </c>
      <c r="E422" t="s">
        <v>2561</v>
      </c>
      <c r="F422">
        <v>210</v>
      </c>
      <c r="G422" t="s">
        <v>781</v>
      </c>
      <c r="H422">
        <v>1</v>
      </c>
      <c r="I422">
        <v>44118</v>
      </c>
      <c r="J422">
        <v>1</v>
      </c>
      <c r="K422">
        <v>20</v>
      </c>
      <c r="L422">
        <v>1</v>
      </c>
      <c r="M422">
        <v>1</v>
      </c>
      <c r="N422" t="s">
        <v>2562</v>
      </c>
      <c r="O422">
        <v>13</v>
      </c>
      <c r="P422" s="999">
        <v>3600000</v>
      </c>
      <c r="Q422" s="999">
        <v>-295800</v>
      </c>
      <c r="R422" s="999">
        <v>3304200</v>
      </c>
      <c r="S422" s="999">
        <v>98954.89</v>
      </c>
      <c r="T422" s="999">
        <v>98954.89</v>
      </c>
      <c r="U422" s="999">
        <v>98954.89</v>
      </c>
      <c r="V422" s="999">
        <v>98954.89</v>
      </c>
    </row>
    <row r="423" spans="1:22" x14ac:dyDescent="0.25">
      <c r="A423">
        <v>4101700500</v>
      </c>
      <c r="B423">
        <v>2</v>
      </c>
      <c r="C423">
        <v>2</v>
      </c>
      <c r="D423">
        <v>2</v>
      </c>
      <c r="E423" t="s">
        <v>2561</v>
      </c>
      <c r="F423">
        <v>210</v>
      </c>
      <c r="G423" t="s">
        <v>781</v>
      </c>
      <c r="H423">
        <v>1</v>
      </c>
      <c r="I423">
        <v>44201</v>
      </c>
      <c r="J423">
        <v>1</v>
      </c>
      <c r="K423">
        <v>20</v>
      </c>
      <c r="L423">
        <v>1</v>
      </c>
      <c r="M423">
        <v>1</v>
      </c>
      <c r="N423" t="s">
        <v>2562</v>
      </c>
      <c r="O423">
        <v>13</v>
      </c>
      <c r="P423" s="999">
        <v>360000</v>
      </c>
      <c r="Q423" s="999">
        <v>0</v>
      </c>
      <c r="R423" s="999">
        <v>360000</v>
      </c>
      <c r="S423" s="999">
        <v>0</v>
      </c>
      <c r="T423" s="999">
        <v>0</v>
      </c>
      <c r="U423" s="999">
        <v>0</v>
      </c>
      <c r="V423" s="999">
        <v>0</v>
      </c>
    </row>
    <row r="424" spans="1:22" x14ac:dyDescent="0.25">
      <c r="A424">
        <v>4101700500</v>
      </c>
      <c r="B424">
        <v>2</v>
      </c>
      <c r="C424">
        <v>2</v>
      </c>
      <c r="D424">
        <v>2</v>
      </c>
      <c r="E424" t="s">
        <v>2561</v>
      </c>
      <c r="F424">
        <v>210</v>
      </c>
      <c r="G424" t="s">
        <v>781</v>
      </c>
      <c r="H424">
        <v>1</v>
      </c>
      <c r="I424">
        <v>44204</v>
      </c>
      <c r="J424">
        <v>1</v>
      </c>
      <c r="K424">
        <v>20</v>
      </c>
      <c r="L424">
        <v>1</v>
      </c>
      <c r="M424">
        <v>1</v>
      </c>
      <c r="N424" t="s">
        <v>2562</v>
      </c>
      <c r="O424">
        <v>13</v>
      </c>
      <c r="P424" s="999">
        <v>440000</v>
      </c>
      <c r="Q424" s="999">
        <v>0</v>
      </c>
      <c r="R424" s="999">
        <v>440000</v>
      </c>
      <c r="S424" s="999">
        <v>21081</v>
      </c>
      <c r="T424" s="999">
        <v>21081</v>
      </c>
      <c r="U424" s="999">
        <v>21081</v>
      </c>
      <c r="V424" s="999">
        <v>21081</v>
      </c>
    </row>
    <row r="425" spans="1:22" x14ac:dyDescent="0.25">
      <c r="A425">
        <v>4101700500</v>
      </c>
      <c r="B425">
        <v>2</v>
      </c>
      <c r="C425">
        <v>2</v>
      </c>
      <c r="D425">
        <v>2</v>
      </c>
      <c r="E425" t="s">
        <v>2561</v>
      </c>
      <c r="F425">
        <v>210</v>
      </c>
      <c r="G425" t="s">
        <v>781</v>
      </c>
      <c r="H425">
        <v>1</v>
      </c>
      <c r="I425">
        <v>44501</v>
      </c>
      <c r="J425">
        <v>1</v>
      </c>
      <c r="K425">
        <v>20</v>
      </c>
      <c r="L425">
        <v>1</v>
      </c>
      <c r="M425">
        <v>1</v>
      </c>
      <c r="N425" t="s">
        <v>2562</v>
      </c>
      <c r="O425">
        <v>13</v>
      </c>
      <c r="P425" s="999">
        <v>1120000</v>
      </c>
      <c r="Q425" s="999">
        <v>4181939.62</v>
      </c>
      <c r="R425" s="999">
        <v>5301939.62</v>
      </c>
      <c r="S425" s="999">
        <v>2922830.31</v>
      </c>
      <c r="T425" s="999">
        <v>2922830.31</v>
      </c>
      <c r="U425" s="999">
        <v>2922830.31</v>
      </c>
      <c r="V425" s="999">
        <v>2922830.31</v>
      </c>
    </row>
    <row r="426" spans="1:22" x14ac:dyDescent="0.25">
      <c r="A426">
        <v>4101700500</v>
      </c>
      <c r="B426">
        <v>2</v>
      </c>
      <c r="C426">
        <v>2</v>
      </c>
      <c r="D426">
        <v>2</v>
      </c>
      <c r="E426" t="s">
        <v>2561</v>
      </c>
      <c r="F426">
        <v>210</v>
      </c>
      <c r="G426" t="s">
        <v>781</v>
      </c>
      <c r="H426">
        <v>1</v>
      </c>
      <c r="I426">
        <v>44601</v>
      </c>
      <c r="J426">
        <v>1</v>
      </c>
      <c r="K426">
        <v>20</v>
      </c>
      <c r="L426">
        <v>1</v>
      </c>
      <c r="M426">
        <v>1</v>
      </c>
      <c r="N426" t="s">
        <v>2562</v>
      </c>
      <c r="O426">
        <v>13</v>
      </c>
      <c r="P426" s="999">
        <v>400000</v>
      </c>
      <c r="Q426" s="999">
        <v>0</v>
      </c>
      <c r="R426" s="999">
        <v>400000</v>
      </c>
      <c r="S426" s="999">
        <v>0</v>
      </c>
      <c r="T426" s="999">
        <v>0</v>
      </c>
      <c r="U426" s="999">
        <v>0</v>
      </c>
      <c r="V426" s="999">
        <v>0</v>
      </c>
    </row>
    <row r="427" spans="1:22" x14ac:dyDescent="0.25">
      <c r="A427">
        <v>4101700500</v>
      </c>
      <c r="B427">
        <v>2</v>
      </c>
      <c r="C427">
        <v>2</v>
      </c>
      <c r="D427">
        <v>2</v>
      </c>
      <c r="E427" t="s">
        <v>2561</v>
      </c>
      <c r="F427">
        <v>210</v>
      </c>
      <c r="G427" t="s">
        <v>781</v>
      </c>
      <c r="H427">
        <v>1</v>
      </c>
      <c r="I427">
        <v>44801</v>
      </c>
      <c r="J427">
        <v>1</v>
      </c>
      <c r="K427">
        <v>20</v>
      </c>
      <c r="L427">
        <v>1</v>
      </c>
      <c r="M427">
        <v>1</v>
      </c>
      <c r="N427" t="s">
        <v>2562</v>
      </c>
      <c r="O427">
        <v>13</v>
      </c>
      <c r="P427" s="999">
        <v>0</v>
      </c>
      <c r="Q427" s="999">
        <v>1170300</v>
      </c>
      <c r="R427" s="999">
        <v>1170300</v>
      </c>
      <c r="S427" s="999">
        <v>1170300</v>
      </c>
      <c r="T427" s="999">
        <v>1170300</v>
      </c>
      <c r="U427" s="999">
        <v>1170300</v>
      </c>
      <c r="V427" s="999">
        <v>1170300</v>
      </c>
    </row>
    <row r="428" spans="1:22" x14ac:dyDescent="0.25">
      <c r="A428">
        <v>4101700500</v>
      </c>
      <c r="B428">
        <v>2</v>
      </c>
      <c r="C428">
        <v>2</v>
      </c>
      <c r="D428">
        <v>2</v>
      </c>
      <c r="E428" t="s">
        <v>2561</v>
      </c>
      <c r="F428">
        <v>210</v>
      </c>
      <c r="G428" t="s">
        <v>781</v>
      </c>
      <c r="H428">
        <v>1</v>
      </c>
      <c r="I428">
        <v>48101</v>
      </c>
      <c r="J428">
        <v>1</v>
      </c>
      <c r="K428">
        <v>20</v>
      </c>
      <c r="L428">
        <v>1</v>
      </c>
      <c r="M428">
        <v>1</v>
      </c>
      <c r="N428" t="s">
        <v>2562</v>
      </c>
      <c r="O428">
        <v>13</v>
      </c>
      <c r="P428" s="999">
        <v>2800000</v>
      </c>
      <c r="Q428" s="999">
        <v>0</v>
      </c>
      <c r="R428" s="999">
        <v>2800000</v>
      </c>
      <c r="S428" s="999">
        <v>1225538.21</v>
      </c>
      <c r="T428" s="999">
        <v>1225538.21</v>
      </c>
      <c r="U428" s="999">
        <v>1225538.21</v>
      </c>
      <c r="V428" s="999">
        <v>1225538.21</v>
      </c>
    </row>
    <row r="429" spans="1:22" x14ac:dyDescent="0.25">
      <c r="A429">
        <v>4101700500</v>
      </c>
      <c r="B429">
        <v>2</v>
      </c>
      <c r="C429">
        <v>2</v>
      </c>
      <c r="D429">
        <v>2</v>
      </c>
      <c r="E429" t="s">
        <v>2561</v>
      </c>
      <c r="F429">
        <v>210</v>
      </c>
      <c r="G429" t="s">
        <v>781</v>
      </c>
      <c r="H429">
        <v>1</v>
      </c>
      <c r="I429">
        <v>48201</v>
      </c>
      <c r="J429">
        <v>1</v>
      </c>
      <c r="K429">
        <v>20</v>
      </c>
      <c r="L429">
        <v>1</v>
      </c>
      <c r="M429">
        <v>1</v>
      </c>
      <c r="N429" t="s">
        <v>2562</v>
      </c>
      <c r="O429">
        <v>13</v>
      </c>
      <c r="P429" s="999">
        <v>0</v>
      </c>
      <c r="Q429" s="999">
        <v>80129698.680000007</v>
      </c>
      <c r="R429" s="999">
        <v>80129698.680000007</v>
      </c>
      <c r="S429" s="999">
        <v>79830040</v>
      </c>
      <c r="T429" s="999">
        <v>79830040</v>
      </c>
      <c r="U429" s="999">
        <v>79830040</v>
      </c>
      <c r="V429" s="999">
        <v>79830040</v>
      </c>
    </row>
    <row r="430" spans="1:22" s="1004" customFormat="1" x14ac:dyDescent="0.25">
      <c r="P430" s="1005">
        <f t="shared" ref="P430:V430" si="4">SUM(P352:P429)</f>
        <v>67375053.289999992</v>
      </c>
      <c r="Q430" s="1005">
        <f t="shared" si="4"/>
        <v>71259634.690000013</v>
      </c>
      <c r="R430" s="1005">
        <f t="shared" si="4"/>
        <v>138634687.98000002</v>
      </c>
      <c r="S430" s="1005">
        <f t="shared" si="4"/>
        <v>105388127.5</v>
      </c>
      <c r="T430" s="1005">
        <f t="shared" si="4"/>
        <v>105388127.5</v>
      </c>
      <c r="U430" s="1005">
        <f t="shared" si="4"/>
        <v>102136474.93000001</v>
      </c>
      <c r="V430" s="1005">
        <f t="shared" si="4"/>
        <v>102085757.91</v>
      </c>
    </row>
    <row r="433" spans="16:22" s="1003" customFormat="1" x14ac:dyDescent="0.25">
      <c r="P433" s="1002">
        <f>+P430+P351+P268+P171+P84</f>
        <v>289232159</v>
      </c>
      <c r="Q433" s="1002">
        <f t="shared" ref="Q433:V433" si="5">+Q430+Q351+Q268+Q171+Q84</f>
        <v>91718724.020000011</v>
      </c>
      <c r="R433" s="1002">
        <f t="shared" si="5"/>
        <v>380950883.01999998</v>
      </c>
      <c r="S433" s="1002">
        <f t="shared" si="5"/>
        <v>221589046.76000002</v>
      </c>
      <c r="T433" s="1002">
        <f t="shared" si="5"/>
        <v>214697402.65000001</v>
      </c>
      <c r="U433" s="1002">
        <f t="shared" si="5"/>
        <v>205436136.28000003</v>
      </c>
      <c r="V433" s="1002">
        <f t="shared" si="5"/>
        <v>203886919.10000002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99"/>
  </sheetPr>
  <dimension ref="A1:G41"/>
  <sheetViews>
    <sheetView view="pageBreakPreview" topLeftCell="A13" zoomScaleNormal="100" zoomScaleSheetLayoutView="100" workbookViewId="0">
      <selection activeCell="D31" sqref="D31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058" t="str">
        <f>'ETCA-I-01'!$A$1:$G$2</f>
        <v xml:space="preserve">Nombre de la Entidad </v>
      </c>
      <c r="B1" s="1059"/>
      <c r="C1" s="1059"/>
      <c r="D1" s="1059"/>
      <c r="E1" s="1059"/>
      <c r="F1" s="1060"/>
    </row>
    <row r="2" spans="1:6" x14ac:dyDescent="0.25">
      <c r="A2" s="1061" t="s">
        <v>245</v>
      </c>
      <c r="B2" s="1062"/>
      <c r="C2" s="1062"/>
      <c r="D2" s="1062"/>
      <c r="E2" s="1062"/>
      <c r="F2" s="1063"/>
    </row>
    <row r="3" spans="1:6" ht="15.75" thickBot="1" x14ac:dyDescent="0.3">
      <c r="A3" s="1064" t="str">
        <f>'ETCA-I-03'!A3:D3</f>
        <v>Del 01 de Enero al 31 de Diciembre de 2020</v>
      </c>
      <c r="B3" s="1065"/>
      <c r="C3" s="1065"/>
      <c r="D3" s="1065"/>
      <c r="E3" s="1065"/>
      <c r="F3" s="1066"/>
    </row>
    <row r="4" spans="1:6" ht="64.5" thickBot="1" x14ac:dyDescent="0.3">
      <c r="A4" s="830" t="s">
        <v>246</v>
      </c>
      <c r="B4" s="831" t="s">
        <v>247</v>
      </c>
      <c r="C4" s="831" t="s">
        <v>918</v>
      </c>
      <c r="D4" s="831" t="s">
        <v>248</v>
      </c>
      <c r="E4" s="831" t="s">
        <v>919</v>
      </c>
      <c r="F4" s="832" t="s">
        <v>249</v>
      </c>
    </row>
    <row r="5" spans="1:6" x14ac:dyDescent="0.25">
      <c r="A5" s="833"/>
      <c r="B5" s="834"/>
      <c r="C5" s="834"/>
      <c r="D5" s="834"/>
      <c r="E5" s="835"/>
      <c r="F5" s="835"/>
    </row>
    <row r="6" spans="1:6" ht="22.5" x14ac:dyDescent="0.25">
      <c r="A6" s="836" t="s">
        <v>1030</v>
      </c>
      <c r="B6" s="837">
        <f>B7+B8+B9</f>
        <v>0</v>
      </c>
      <c r="C6" s="838"/>
      <c r="D6" s="838"/>
      <c r="E6" s="839"/>
      <c r="F6" s="840">
        <f>SUM(B6:E6)</f>
        <v>0</v>
      </c>
    </row>
    <row r="7" spans="1:6" x14ac:dyDescent="0.25">
      <c r="A7" s="841" t="s">
        <v>67</v>
      </c>
      <c r="B7" s="842"/>
      <c r="C7" s="843"/>
      <c r="D7" s="843"/>
      <c r="E7" s="844"/>
      <c r="F7" s="840">
        <f t="shared" ref="F7:F40" si="0">SUM(B7:E7)</f>
        <v>0</v>
      </c>
    </row>
    <row r="8" spans="1:6" x14ac:dyDescent="0.25">
      <c r="A8" s="841" t="s">
        <v>68</v>
      </c>
      <c r="B8" s="842"/>
      <c r="C8" s="843"/>
      <c r="D8" s="843"/>
      <c r="E8" s="844"/>
      <c r="F8" s="840">
        <f t="shared" si="0"/>
        <v>0</v>
      </c>
    </row>
    <row r="9" spans="1:6" x14ac:dyDescent="0.25">
      <c r="A9" s="841" t="s">
        <v>69</v>
      </c>
      <c r="B9" s="842"/>
      <c r="C9" s="843"/>
      <c r="D9" s="843"/>
      <c r="E9" s="844"/>
      <c r="F9" s="840">
        <f t="shared" si="0"/>
        <v>0</v>
      </c>
    </row>
    <row r="10" spans="1:6" x14ac:dyDescent="0.25">
      <c r="A10" s="836"/>
      <c r="B10" s="845"/>
      <c r="C10" s="845"/>
      <c r="D10" s="845"/>
      <c r="E10" s="846"/>
      <c r="F10" s="846"/>
    </row>
    <row r="11" spans="1:6" ht="22.5" x14ac:dyDescent="0.25">
      <c r="A11" s="836" t="s">
        <v>1085</v>
      </c>
      <c r="B11" s="847"/>
      <c r="C11" s="837">
        <f>C13+C14+C15+C16</f>
        <v>-6789498.7599999998</v>
      </c>
      <c r="D11" s="837">
        <f>D12</f>
        <v>67702112.439999998</v>
      </c>
      <c r="E11" s="848"/>
      <c r="F11" s="840">
        <f t="shared" si="0"/>
        <v>60912613.68</v>
      </c>
    </row>
    <row r="12" spans="1:6" x14ac:dyDescent="0.25">
      <c r="A12" s="841" t="s">
        <v>242</v>
      </c>
      <c r="B12" s="849"/>
      <c r="C12" s="849"/>
      <c r="D12" s="842">
        <v>67702112.439999998</v>
      </c>
      <c r="E12" s="850"/>
      <c r="F12" s="840">
        <f t="shared" si="0"/>
        <v>67702112.439999998</v>
      </c>
    </row>
    <row r="13" spans="1:6" x14ac:dyDescent="0.25">
      <c r="A13" s="841" t="s">
        <v>72</v>
      </c>
      <c r="B13" s="849"/>
      <c r="C13" s="842">
        <v>-6789498.7599999998</v>
      </c>
      <c r="D13" s="849"/>
      <c r="E13" s="850"/>
      <c r="F13" s="840">
        <f t="shared" si="0"/>
        <v>-6789498.7599999998</v>
      </c>
    </row>
    <row r="14" spans="1:6" x14ac:dyDescent="0.25">
      <c r="A14" s="841" t="s">
        <v>73</v>
      </c>
      <c r="B14" s="849"/>
      <c r="C14" s="842"/>
      <c r="D14" s="849"/>
      <c r="E14" s="850"/>
      <c r="F14" s="840">
        <f t="shared" si="0"/>
        <v>0</v>
      </c>
    </row>
    <row r="15" spans="1:6" x14ac:dyDescent="0.25">
      <c r="A15" s="841" t="s">
        <v>74</v>
      </c>
      <c r="B15" s="849"/>
      <c r="C15" s="842"/>
      <c r="D15" s="849"/>
      <c r="E15" s="850"/>
      <c r="F15" s="840">
        <f t="shared" si="0"/>
        <v>0</v>
      </c>
    </row>
    <row r="16" spans="1:6" x14ac:dyDescent="0.25">
      <c r="A16" s="841" t="s">
        <v>75</v>
      </c>
      <c r="B16" s="849"/>
      <c r="C16" s="842"/>
      <c r="D16" s="849"/>
      <c r="E16" s="850"/>
      <c r="F16" s="840">
        <f t="shared" si="0"/>
        <v>0</v>
      </c>
    </row>
    <row r="17" spans="1:7" x14ac:dyDescent="0.25">
      <c r="A17" s="836"/>
      <c r="B17" s="845"/>
      <c r="C17" s="845"/>
      <c r="D17" s="845"/>
      <c r="E17" s="846"/>
      <c r="F17" s="846"/>
    </row>
    <row r="18" spans="1:7" ht="38.25" customHeight="1" x14ac:dyDescent="0.25">
      <c r="A18" s="836" t="s">
        <v>1086</v>
      </c>
      <c r="B18" s="849"/>
      <c r="C18" s="849"/>
      <c r="D18" s="849"/>
      <c r="E18" s="840">
        <f>E19+E20</f>
        <v>0</v>
      </c>
      <c r="F18" s="840">
        <f t="shared" si="0"/>
        <v>0</v>
      </c>
    </row>
    <row r="19" spans="1:7" x14ac:dyDescent="0.25">
      <c r="A19" s="841" t="s">
        <v>77</v>
      </c>
      <c r="B19" s="849"/>
      <c r="C19" s="849"/>
      <c r="D19" s="849"/>
      <c r="E19" s="851"/>
      <c r="F19" s="840">
        <f t="shared" si="0"/>
        <v>0</v>
      </c>
    </row>
    <row r="20" spans="1:7" x14ac:dyDescent="0.25">
      <c r="A20" s="841" t="s">
        <v>78</v>
      </c>
      <c r="B20" s="849"/>
      <c r="C20" s="849"/>
      <c r="D20" s="849"/>
      <c r="E20" s="851"/>
      <c r="F20" s="840">
        <f t="shared" si="0"/>
        <v>0</v>
      </c>
    </row>
    <row r="21" spans="1:7" x14ac:dyDescent="0.25">
      <c r="A21" s="841"/>
      <c r="B21" s="852"/>
      <c r="C21" s="852"/>
      <c r="D21" s="852"/>
      <c r="E21" s="853"/>
      <c r="F21" s="853"/>
    </row>
    <row r="22" spans="1:7" ht="28.5" customHeight="1" x14ac:dyDescent="0.25">
      <c r="A22" s="861" t="s">
        <v>1006</v>
      </c>
      <c r="B22" s="837">
        <f>B6</f>
        <v>0</v>
      </c>
      <c r="C22" s="837">
        <f>C11</f>
        <v>-6789498.7599999998</v>
      </c>
      <c r="D22" s="837">
        <f>D11</f>
        <v>67702112.439999998</v>
      </c>
      <c r="E22" s="840">
        <f>E18</f>
        <v>0</v>
      </c>
      <c r="F22" s="840">
        <f t="shared" si="0"/>
        <v>60912613.68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36"/>
      <c r="B23" s="845"/>
      <c r="C23" s="845"/>
      <c r="D23" s="845"/>
      <c r="E23" s="846"/>
      <c r="F23" s="846"/>
    </row>
    <row r="24" spans="1:7" ht="22.5" x14ac:dyDescent="0.25">
      <c r="A24" s="836" t="s">
        <v>1031</v>
      </c>
      <c r="B24" s="837">
        <f>B25+B26+B27</f>
        <v>0</v>
      </c>
      <c r="C24" s="847"/>
      <c r="D24" s="847"/>
      <c r="E24" s="848"/>
      <c r="F24" s="840">
        <f t="shared" si="0"/>
        <v>0</v>
      </c>
    </row>
    <row r="25" spans="1:7" x14ac:dyDescent="0.25">
      <c r="A25" s="841" t="s">
        <v>67</v>
      </c>
      <c r="B25" s="842"/>
      <c r="C25" s="849"/>
      <c r="D25" s="849"/>
      <c r="E25" s="850"/>
      <c r="F25" s="840">
        <f t="shared" si="0"/>
        <v>0</v>
      </c>
    </row>
    <row r="26" spans="1:7" x14ac:dyDescent="0.25">
      <c r="A26" s="841" t="s">
        <v>68</v>
      </c>
      <c r="B26" s="842"/>
      <c r="C26" s="849"/>
      <c r="D26" s="849"/>
      <c r="E26" s="850"/>
      <c r="F26" s="840">
        <f t="shared" si="0"/>
        <v>0</v>
      </c>
    </row>
    <row r="27" spans="1:7" x14ac:dyDescent="0.25">
      <c r="A27" s="841" t="s">
        <v>69</v>
      </c>
      <c r="B27" s="842"/>
      <c r="C27" s="849"/>
      <c r="D27" s="849"/>
      <c r="E27" s="850"/>
      <c r="F27" s="840">
        <f t="shared" si="0"/>
        <v>0</v>
      </c>
    </row>
    <row r="28" spans="1:7" x14ac:dyDescent="0.25">
      <c r="A28" s="836"/>
      <c r="B28" s="845"/>
      <c r="C28" s="845"/>
      <c r="D28" s="845"/>
      <c r="E28" s="846"/>
      <c r="F28" s="846"/>
    </row>
    <row r="29" spans="1:7" ht="22.5" x14ac:dyDescent="0.25">
      <c r="A29" s="836" t="s">
        <v>1032</v>
      </c>
      <c r="B29" s="847"/>
      <c r="C29" s="837">
        <f>C31</f>
        <v>-30062969.48</v>
      </c>
      <c r="D29" s="837">
        <f>D30+D31+D32+D33+D34</f>
        <v>41126627.269999996</v>
      </c>
      <c r="E29" s="848"/>
      <c r="F29" s="840">
        <f t="shared" si="0"/>
        <v>11063657.789999995</v>
      </c>
    </row>
    <row r="30" spans="1:7" x14ac:dyDescent="0.25">
      <c r="A30" s="841" t="s">
        <v>242</v>
      </c>
      <c r="B30" s="849"/>
      <c r="C30" s="849"/>
      <c r="D30" s="842">
        <v>108828739.70999999</v>
      </c>
      <c r="E30" s="850"/>
      <c r="F30" s="840">
        <f t="shared" si="0"/>
        <v>108828739.70999999</v>
      </c>
    </row>
    <row r="31" spans="1:7" x14ac:dyDescent="0.25">
      <c r="A31" s="841" t="s">
        <v>72</v>
      </c>
      <c r="B31" s="849"/>
      <c r="C31" s="842">
        <v>-30062969.48</v>
      </c>
      <c r="D31" s="842">
        <v>-67702112.439999998</v>
      </c>
      <c r="E31" s="850"/>
      <c r="F31" s="840">
        <f t="shared" si="0"/>
        <v>-97765081.920000002</v>
      </c>
    </row>
    <row r="32" spans="1:7" x14ac:dyDescent="0.25">
      <c r="A32" s="841" t="s">
        <v>73</v>
      </c>
      <c r="B32" s="849"/>
      <c r="C32" s="849"/>
      <c r="D32" s="842"/>
      <c r="E32" s="850"/>
      <c r="F32" s="840">
        <f t="shared" si="0"/>
        <v>0</v>
      </c>
    </row>
    <row r="33" spans="1:7" x14ac:dyDescent="0.25">
      <c r="A33" s="841" t="s">
        <v>74</v>
      </c>
      <c r="B33" s="849"/>
      <c r="C33" s="849"/>
      <c r="D33" s="842"/>
      <c r="E33" s="850"/>
      <c r="F33" s="840">
        <f t="shared" si="0"/>
        <v>0</v>
      </c>
    </row>
    <row r="34" spans="1:7" x14ac:dyDescent="0.25">
      <c r="A34" s="841" t="s">
        <v>75</v>
      </c>
      <c r="B34" s="847"/>
      <c r="C34" s="847"/>
      <c r="D34" s="842"/>
      <c r="E34" s="848"/>
      <c r="F34" s="840">
        <f t="shared" si="0"/>
        <v>0</v>
      </c>
    </row>
    <row r="35" spans="1:7" x14ac:dyDescent="0.25">
      <c r="A35" s="841"/>
      <c r="B35" s="852"/>
      <c r="C35" s="852"/>
      <c r="D35" s="852"/>
      <c r="E35" s="853"/>
      <c r="F35" s="853"/>
    </row>
    <row r="36" spans="1:7" ht="33.75" x14ac:dyDescent="0.25">
      <c r="A36" s="836" t="s">
        <v>1034</v>
      </c>
      <c r="B36" s="849"/>
      <c r="C36" s="849"/>
      <c r="D36" s="849"/>
      <c r="E36" s="840">
        <f>E37+E38</f>
        <v>0</v>
      </c>
      <c r="F36" s="840">
        <f t="shared" si="0"/>
        <v>0</v>
      </c>
    </row>
    <row r="37" spans="1:7" x14ac:dyDescent="0.25">
      <c r="A37" s="841" t="s">
        <v>77</v>
      </c>
      <c r="B37" s="849"/>
      <c r="C37" s="849"/>
      <c r="D37" s="849"/>
      <c r="E37" s="851"/>
      <c r="F37" s="840">
        <f t="shared" si="0"/>
        <v>0</v>
      </c>
    </row>
    <row r="38" spans="1:7" x14ac:dyDescent="0.25">
      <c r="A38" s="841" t="s">
        <v>78</v>
      </c>
      <c r="B38" s="847"/>
      <c r="C38" s="847"/>
      <c r="D38" s="847"/>
      <c r="E38" s="851"/>
      <c r="F38" s="840">
        <f t="shared" si="0"/>
        <v>0</v>
      </c>
    </row>
    <row r="39" spans="1:7" ht="15.75" thickBot="1" x14ac:dyDescent="0.3">
      <c r="A39" s="854"/>
      <c r="B39" s="855"/>
      <c r="C39" s="855"/>
      <c r="D39" s="855"/>
      <c r="E39" s="856"/>
      <c r="F39" s="856"/>
    </row>
    <row r="40" spans="1:7" ht="20.25" customHeight="1" thickBot="1" x14ac:dyDescent="0.3">
      <c r="A40" s="860" t="s">
        <v>1033</v>
      </c>
      <c r="B40" s="857">
        <f>B22+B24</f>
        <v>0</v>
      </c>
      <c r="C40" s="857">
        <f>C22+C29</f>
        <v>-36852468.240000002</v>
      </c>
      <c r="D40" s="857">
        <f>D22+D29</f>
        <v>108828739.70999999</v>
      </c>
      <c r="E40" s="858">
        <f>E22+E36</f>
        <v>0</v>
      </c>
      <c r="F40" s="858">
        <f t="shared" si="0"/>
        <v>71976271.469999999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59"/>
    </row>
  </sheetData>
  <sheetProtection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99"/>
  </sheetPr>
  <dimension ref="A1:D67"/>
  <sheetViews>
    <sheetView view="pageBreakPreview" zoomScale="90" zoomScaleNormal="100" zoomScaleSheetLayoutView="90" workbookViewId="0">
      <selection activeCell="C54" sqref="C54"/>
    </sheetView>
  </sheetViews>
  <sheetFormatPr baseColWidth="10" defaultColWidth="11.28515625" defaultRowHeight="16.5" x14ac:dyDescent="0.3"/>
  <cols>
    <col min="1" max="1" width="80.85546875" style="117" bestFit="1" customWidth="1"/>
    <col min="2" max="3" width="17" style="117" customWidth="1"/>
    <col min="4" max="16384" width="11.28515625" style="117"/>
  </cols>
  <sheetData>
    <row r="1" spans="1:4" x14ac:dyDescent="0.3">
      <c r="A1" s="1050" t="str">
        <f>'ETCA-I-01'!A1:G1</f>
        <v xml:space="preserve">Nombre de la Entidad </v>
      </c>
      <c r="B1" s="1050"/>
      <c r="C1" s="1050"/>
    </row>
    <row r="2" spans="1:4" s="100" customFormat="1" ht="15.75" x14ac:dyDescent="0.25">
      <c r="A2" s="1048" t="s">
        <v>3</v>
      </c>
      <c r="B2" s="1048"/>
      <c r="C2" s="1048"/>
    </row>
    <row r="3" spans="1:4" s="100" customFormat="1" ht="17.25" thickBot="1" x14ac:dyDescent="0.3">
      <c r="A3" s="1067" t="str">
        <f>'ETCA-I-03'!A3:D3</f>
        <v>Del 01 de Enero al 31 de Diciembre de 2020</v>
      </c>
      <c r="B3" s="1067"/>
      <c r="C3" s="1067"/>
    </row>
    <row r="4" spans="1:4" ht="30" customHeight="1" thickBot="1" x14ac:dyDescent="0.35">
      <c r="A4" s="119"/>
      <c r="B4" s="120" t="s">
        <v>250</v>
      </c>
      <c r="C4" s="121" t="s">
        <v>251</v>
      </c>
    </row>
    <row r="5" spans="1:4" ht="17.25" thickTop="1" x14ac:dyDescent="0.3">
      <c r="A5" s="524" t="s">
        <v>252</v>
      </c>
      <c r="B5" s="525">
        <f>B6+B15</f>
        <v>24292775.84</v>
      </c>
      <c r="C5" s="526">
        <f>C6+C15</f>
        <v>43503.24</v>
      </c>
    </row>
    <row r="6" spans="1:4" x14ac:dyDescent="0.3">
      <c r="A6" s="527" t="s">
        <v>25</v>
      </c>
      <c r="B6" s="528">
        <f>SUM(B7:B13)</f>
        <v>5297133.6400000006</v>
      </c>
      <c r="C6" s="529">
        <f>SUM(C7:C13)</f>
        <v>43503.24</v>
      </c>
    </row>
    <row r="7" spans="1:4" s="118" customFormat="1" ht="13.5" x14ac:dyDescent="0.25">
      <c r="A7" s="530" t="s">
        <v>27</v>
      </c>
      <c r="B7" s="531">
        <v>3077898.62</v>
      </c>
      <c r="C7" s="532"/>
      <c r="D7" s="425"/>
    </row>
    <row r="8" spans="1:4" s="118" customFormat="1" ht="13.5" x14ac:dyDescent="0.25">
      <c r="A8" s="530" t="s">
        <v>29</v>
      </c>
      <c r="B8" s="531"/>
      <c r="C8" s="532">
        <v>43503.24</v>
      </c>
    </row>
    <row r="9" spans="1:4" s="118" customFormat="1" ht="13.5" x14ac:dyDescent="0.25">
      <c r="A9" s="530" t="s">
        <v>31</v>
      </c>
      <c r="B9" s="531">
        <v>2219235.02</v>
      </c>
      <c r="C9" s="532"/>
    </row>
    <row r="10" spans="1:4" s="118" customFormat="1" ht="13.5" x14ac:dyDescent="0.25">
      <c r="A10" s="530" t="s">
        <v>253</v>
      </c>
      <c r="B10" s="531"/>
      <c r="C10" s="532"/>
    </row>
    <row r="11" spans="1:4" s="118" customFormat="1" ht="13.5" x14ac:dyDescent="0.25">
      <c r="A11" s="530" t="s">
        <v>35</v>
      </c>
      <c r="B11" s="531"/>
      <c r="C11" s="532"/>
    </row>
    <row r="12" spans="1:4" s="118" customFormat="1" ht="13.5" x14ac:dyDescent="0.25">
      <c r="A12" s="530" t="s">
        <v>37</v>
      </c>
      <c r="B12" s="531"/>
      <c r="C12" s="532"/>
    </row>
    <row r="13" spans="1:4" s="118" customFormat="1" ht="13.5" x14ac:dyDescent="0.25">
      <c r="A13" s="530" t="s">
        <v>39</v>
      </c>
      <c r="B13" s="531"/>
      <c r="C13" s="532"/>
    </row>
    <row r="14" spans="1:4" ht="5.25" customHeight="1" x14ac:dyDescent="0.3">
      <c r="A14" s="524"/>
      <c r="B14" s="533"/>
      <c r="C14" s="534"/>
    </row>
    <row r="15" spans="1:4" x14ac:dyDescent="0.3">
      <c r="A15" s="527" t="s">
        <v>44</v>
      </c>
      <c r="B15" s="528">
        <f>SUM(B16:B24)</f>
        <v>18995642.199999999</v>
      </c>
      <c r="C15" s="529">
        <f>SUM(C16:C24)</f>
        <v>0</v>
      </c>
    </row>
    <row r="16" spans="1:4" s="118" customFormat="1" ht="13.5" x14ac:dyDescent="0.25">
      <c r="A16" s="530" t="s">
        <v>46</v>
      </c>
      <c r="B16" s="531"/>
      <c r="C16" s="532"/>
    </row>
    <row r="17" spans="1:3" s="118" customFormat="1" ht="13.5" x14ac:dyDescent="0.25">
      <c r="A17" s="530" t="s">
        <v>48</v>
      </c>
      <c r="B17" s="531"/>
      <c r="C17" s="532"/>
    </row>
    <row r="18" spans="1:3" s="118" customFormat="1" ht="13.5" x14ac:dyDescent="0.25">
      <c r="A18" s="530" t="s">
        <v>50</v>
      </c>
      <c r="B18" s="531">
        <v>18235742.239999998</v>
      </c>
      <c r="C18" s="532"/>
    </row>
    <row r="19" spans="1:3" s="118" customFormat="1" ht="13.5" x14ac:dyDescent="0.25">
      <c r="A19" s="530" t="s">
        <v>52</v>
      </c>
      <c r="B19" s="531">
        <v>510745.18</v>
      </c>
      <c r="C19" s="532"/>
    </row>
    <row r="20" spans="1:3" s="118" customFormat="1" ht="13.5" x14ac:dyDescent="0.25">
      <c r="A20" s="530" t="s">
        <v>54</v>
      </c>
      <c r="B20" s="531"/>
      <c r="C20" s="532"/>
    </row>
    <row r="21" spans="1:3" s="118" customFormat="1" ht="13.5" x14ac:dyDescent="0.25">
      <c r="A21" s="530" t="s">
        <v>56</v>
      </c>
      <c r="B21" s="531">
        <v>249154.78</v>
      </c>
      <c r="C21" s="532"/>
    </row>
    <row r="22" spans="1:3" s="118" customFormat="1" ht="13.5" x14ac:dyDescent="0.25">
      <c r="A22" s="530" t="s">
        <v>58</v>
      </c>
      <c r="B22" s="531"/>
      <c r="C22" s="532"/>
    </row>
    <row r="23" spans="1:3" s="118" customFormat="1" ht="13.5" x14ac:dyDescent="0.25">
      <c r="A23" s="530" t="s">
        <v>59</v>
      </c>
      <c r="B23" s="531"/>
      <c r="C23" s="532"/>
    </row>
    <row r="24" spans="1:3" s="118" customFormat="1" ht="13.5" x14ac:dyDescent="0.25">
      <c r="A24" s="530" t="s">
        <v>60</v>
      </c>
      <c r="B24" s="531"/>
      <c r="C24" s="532"/>
    </row>
    <row r="25" spans="1:3" ht="6.75" customHeight="1" x14ac:dyDescent="0.3">
      <c r="A25" s="535"/>
      <c r="B25" s="533"/>
      <c r="C25" s="534"/>
    </row>
    <row r="26" spans="1:3" x14ac:dyDescent="0.3">
      <c r="A26" s="524" t="s">
        <v>254</v>
      </c>
      <c r="B26" s="525">
        <f>B27+B37</f>
        <v>57862.400000000001</v>
      </c>
      <c r="C26" s="526">
        <f>C27+C37</f>
        <v>35370792.780000001</v>
      </c>
    </row>
    <row r="27" spans="1:3" x14ac:dyDescent="0.3">
      <c r="A27" s="527" t="s">
        <v>26</v>
      </c>
      <c r="B27" s="528">
        <f>SUM(B28:B35)</f>
        <v>57862.400000000001</v>
      </c>
      <c r="C27" s="529">
        <f>SUM(C28:C35)</f>
        <v>35370792.780000001</v>
      </c>
    </row>
    <row r="28" spans="1:3" s="118" customFormat="1" ht="13.5" x14ac:dyDescent="0.25">
      <c r="A28" s="530" t="s">
        <v>28</v>
      </c>
      <c r="B28" s="531"/>
      <c r="C28" s="532">
        <v>35370792.780000001</v>
      </c>
    </row>
    <row r="29" spans="1:3" s="118" customFormat="1" ht="13.5" x14ac:dyDescent="0.25">
      <c r="A29" s="530" t="s">
        <v>30</v>
      </c>
      <c r="B29" s="531"/>
      <c r="C29" s="532"/>
    </row>
    <row r="30" spans="1:3" s="118" customFormat="1" ht="13.5" x14ac:dyDescent="0.25">
      <c r="A30" s="530" t="s">
        <v>32</v>
      </c>
      <c r="B30" s="531"/>
      <c r="C30" s="532"/>
    </row>
    <row r="31" spans="1:3" s="118" customFormat="1" ht="13.5" x14ac:dyDescent="0.25">
      <c r="A31" s="530" t="s">
        <v>34</v>
      </c>
      <c r="B31" s="531"/>
      <c r="C31" s="532"/>
    </row>
    <row r="32" spans="1:3" s="118" customFormat="1" ht="13.5" x14ac:dyDescent="0.25">
      <c r="A32" s="530" t="s">
        <v>36</v>
      </c>
      <c r="B32" s="531"/>
      <c r="C32" s="532"/>
    </row>
    <row r="33" spans="1:3" s="118" customFormat="1" ht="13.5" x14ac:dyDescent="0.25">
      <c r="A33" s="530" t="s">
        <v>38</v>
      </c>
      <c r="B33" s="531"/>
      <c r="C33" s="532"/>
    </row>
    <row r="34" spans="1:3" s="118" customFormat="1" ht="13.5" x14ac:dyDescent="0.25">
      <c r="A34" s="530" t="s">
        <v>40</v>
      </c>
      <c r="B34" s="531"/>
      <c r="C34" s="532"/>
    </row>
    <row r="35" spans="1:3" s="118" customFormat="1" ht="13.5" x14ac:dyDescent="0.25">
      <c r="A35" s="530" t="s">
        <v>41</v>
      </c>
      <c r="B35" s="531">
        <v>57862.400000000001</v>
      </c>
      <c r="C35" s="532"/>
    </row>
    <row r="36" spans="1:3" ht="6" customHeight="1" x14ac:dyDescent="0.3">
      <c r="A36" s="524"/>
      <c r="B36" s="536"/>
      <c r="C36" s="537"/>
    </row>
    <row r="37" spans="1:3" x14ac:dyDescent="0.3">
      <c r="A37" s="527" t="s">
        <v>45</v>
      </c>
      <c r="B37" s="528">
        <f>SUM(B38:B43)</f>
        <v>0</v>
      </c>
      <c r="C37" s="529">
        <f>SUM(C38:C43)</f>
        <v>0</v>
      </c>
    </row>
    <row r="38" spans="1:3" s="118" customFormat="1" ht="13.5" x14ac:dyDescent="0.25">
      <c r="A38" s="530" t="s">
        <v>47</v>
      </c>
      <c r="B38" s="531"/>
      <c r="C38" s="532"/>
    </row>
    <row r="39" spans="1:3" s="118" customFormat="1" ht="13.5" x14ac:dyDescent="0.25">
      <c r="A39" s="530" t="s">
        <v>49</v>
      </c>
      <c r="B39" s="531"/>
      <c r="C39" s="532"/>
    </row>
    <row r="40" spans="1:3" s="118" customFormat="1" ht="13.5" x14ac:dyDescent="0.25">
      <c r="A40" s="530" t="s">
        <v>51</v>
      </c>
      <c r="B40" s="531"/>
      <c r="C40" s="532"/>
    </row>
    <row r="41" spans="1:3" s="118" customFormat="1" ht="13.5" x14ac:dyDescent="0.25">
      <c r="A41" s="530" t="s">
        <v>53</v>
      </c>
      <c r="B41" s="531"/>
      <c r="C41" s="532"/>
    </row>
    <row r="42" spans="1:3" s="118" customFormat="1" ht="13.5" x14ac:dyDescent="0.25">
      <c r="A42" s="530" t="s">
        <v>55</v>
      </c>
      <c r="B42" s="531"/>
      <c r="C42" s="532"/>
    </row>
    <row r="43" spans="1:3" s="118" customFormat="1" ht="13.5" x14ac:dyDescent="0.25">
      <c r="A43" s="530" t="s">
        <v>57</v>
      </c>
      <c r="B43" s="531"/>
      <c r="C43" s="532"/>
    </row>
    <row r="44" spans="1:3" x14ac:dyDescent="0.3">
      <c r="A44" s="538"/>
      <c r="B44" s="533"/>
      <c r="C44" s="534"/>
    </row>
    <row r="45" spans="1:3" x14ac:dyDescent="0.3">
      <c r="A45" s="524" t="s">
        <v>255</v>
      </c>
      <c r="B45" s="525">
        <f>B46+B51</f>
        <v>41126627.270000003</v>
      </c>
      <c r="C45" s="526">
        <f>C46+C51</f>
        <v>30062969.48</v>
      </c>
    </row>
    <row r="46" spans="1:3" x14ac:dyDescent="0.3">
      <c r="A46" s="527" t="s">
        <v>66</v>
      </c>
      <c r="B46" s="528">
        <f>SUM(B47:B49)</f>
        <v>0</v>
      </c>
      <c r="C46" s="529">
        <f>SUM(C47:C49)</f>
        <v>0</v>
      </c>
    </row>
    <row r="47" spans="1:3" s="118" customFormat="1" ht="13.5" x14ac:dyDescent="0.25">
      <c r="A47" s="530" t="s">
        <v>67</v>
      </c>
      <c r="B47" s="531"/>
      <c r="C47" s="532"/>
    </row>
    <row r="48" spans="1:3" s="118" customFormat="1" ht="13.5" x14ac:dyDescent="0.25">
      <c r="A48" s="530" t="s">
        <v>68</v>
      </c>
      <c r="B48" s="531"/>
      <c r="C48" s="532"/>
    </row>
    <row r="49" spans="1:3" s="118" customFormat="1" ht="13.5" x14ac:dyDescent="0.25">
      <c r="A49" s="530" t="s">
        <v>69</v>
      </c>
      <c r="B49" s="531"/>
      <c r="C49" s="532"/>
    </row>
    <row r="50" spans="1:3" ht="6" customHeight="1" x14ac:dyDescent="0.3">
      <c r="A50" s="527"/>
      <c r="B50" s="536"/>
      <c r="C50" s="537"/>
    </row>
    <row r="51" spans="1:3" ht="15.75" customHeight="1" x14ac:dyDescent="0.3">
      <c r="A51" s="527" t="s">
        <v>70</v>
      </c>
      <c r="B51" s="528">
        <f>SUM(B52:B56)</f>
        <v>41126627.270000003</v>
      </c>
      <c r="C51" s="529">
        <f>SUM(C52:C56)</f>
        <v>30062969.48</v>
      </c>
    </row>
    <row r="52" spans="1:3" s="118" customFormat="1" ht="13.5" x14ac:dyDescent="0.25">
      <c r="A52" s="530" t="s">
        <v>71</v>
      </c>
      <c r="B52" s="531">
        <v>41126627.270000003</v>
      </c>
      <c r="C52" s="532"/>
    </row>
    <row r="53" spans="1:3" s="118" customFormat="1" ht="13.5" x14ac:dyDescent="0.25">
      <c r="A53" s="530" t="s">
        <v>72</v>
      </c>
      <c r="B53" s="531"/>
      <c r="C53" s="532">
        <v>30062969.48</v>
      </c>
    </row>
    <row r="54" spans="1:3" s="118" customFormat="1" ht="13.5" x14ac:dyDescent="0.25">
      <c r="A54" s="530" t="s">
        <v>73</v>
      </c>
      <c r="B54" s="531"/>
      <c r="C54" s="532"/>
    </row>
    <row r="55" spans="1:3" s="118" customFormat="1" ht="13.5" x14ac:dyDescent="0.25">
      <c r="A55" s="530" t="s">
        <v>74</v>
      </c>
      <c r="B55" s="531"/>
      <c r="C55" s="532"/>
    </row>
    <row r="56" spans="1:3" s="118" customFormat="1" ht="13.5" x14ac:dyDescent="0.25">
      <c r="A56" s="530" t="s">
        <v>75</v>
      </c>
      <c r="B56" s="531"/>
      <c r="C56" s="532"/>
    </row>
    <row r="57" spans="1:3" ht="7.5" customHeight="1" x14ac:dyDescent="0.3">
      <c r="A57" s="527"/>
      <c r="B57" s="533"/>
      <c r="C57" s="534"/>
    </row>
    <row r="58" spans="1:3" x14ac:dyDescent="0.3">
      <c r="A58" s="527" t="s">
        <v>256</v>
      </c>
      <c r="B58" s="528">
        <f>SUM(B59:B60)</f>
        <v>0</v>
      </c>
      <c r="C58" s="529">
        <f>SUM(C59:C60)</f>
        <v>0</v>
      </c>
    </row>
    <row r="59" spans="1:3" s="118" customFormat="1" ht="13.5" x14ac:dyDescent="0.25">
      <c r="A59" s="530" t="s">
        <v>77</v>
      </c>
      <c r="B59" s="531"/>
      <c r="C59" s="532"/>
    </row>
    <row r="60" spans="1:3" s="118" customFormat="1" ht="14.25" thickBot="1" x14ac:dyDescent="0.3">
      <c r="A60" s="539" t="s">
        <v>78</v>
      </c>
      <c r="B60" s="540"/>
      <c r="C60" s="541"/>
    </row>
    <row r="61" spans="1:3" s="118" customFormat="1" ht="13.5" x14ac:dyDescent="0.25">
      <c r="A61" s="424" t="s">
        <v>243</v>
      </c>
      <c r="B61" s="531"/>
      <c r="C61" s="531"/>
    </row>
    <row r="62" spans="1:3" s="118" customFormat="1" ht="13.5" x14ac:dyDescent="0.25">
      <c r="A62" s="424"/>
      <c r="B62" s="531"/>
      <c r="C62" s="531"/>
    </row>
    <row r="63" spans="1:3" s="118" customFormat="1" ht="13.5" x14ac:dyDescent="0.25">
      <c r="A63" s="424"/>
      <c r="B63" s="531"/>
      <c r="C63" s="531"/>
    </row>
    <row r="64" spans="1:3" s="118" customFormat="1" ht="13.5" x14ac:dyDescent="0.25">
      <c r="A64" s="542"/>
      <c r="B64" s="531"/>
      <c r="C64" s="531"/>
    </row>
    <row r="65" spans="1:3" s="118" customFormat="1" ht="13.5" x14ac:dyDescent="0.25">
      <c r="A65" s="542" t="s">
        <v>244</v>
      </c>
      <c r="B65" s="531"/>
      <c r="C65" s="531"/>
    </row>
    <row r="66" spans="1:3" s="118" customFormat="1" ht="13.5" x14ac:dyDescent="0.25">
      <c r="A66" s="542" t="s">
        <v>244</v>
      </c>
      <c r="B66" s="531"/>
      <c r="C66" s="531"/>
    </row>
    <row r="67" spans="1:3" x14ac:dyDescent="0.3">
      <c r="A67" s="424" t="s">
        <v>244</v>
      </c>
      <c r="B67" s="543"/>
      <c r="C67" s="543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FF6699"/>
    <pageSetUpPr fitToPage="1"/>
  </sheetPr>
  <dimension ref="A1:E70"/>
  <sheetViews>
    <sheetView view="pageBreakPreview" topLeftCell="A28" zoomScale="140" zoomScaleNormal="100" zoomScaleSheetLayoutView="140" workbookViewId="0">
      <selection activeCell="C64" sqref="C64"/>
    </sheetView>
  </sheetViews>
  <sheetFormatPr baseColWidth="10" defaultColWidth="11.28515625" defaultRowHeight="16.5" x14ac:dyDescent="0.3"/>
  <cols>
    <col min="1" max="1" width="1.5703125" style="46" customWidth="1"/>
    <col min="2" max="2" width="70.85546875" style="46" customWidth="1"/>
    <col min="3" max="4" width="12.7109375" style="46" customWidth="1"/>
    <col min="5" max="16384" width="11.28515625" style="46"/>
  </cols>
  <sheetData>
    <row r="1" spans="1:4" x14ac:dyDescent="0.3">
      <c r="A1" s="1050" t="str">
        <f>'ETCA-I-01'!A1</f>
        <v xml:space="preserve">Nombre de la Entidad </v>
      </c>
      <c r="B1" s="1050"/>
      <c r="C1" s="1050"/>
      <c r="D1" s="1050"/>
    </row>
    <row r="2" spans="1:4" x14ac:dyDescent="0.3">
      <c r="A2" s="1048" t="s">
        <v>4</v>
      </c>
      <c r="B2" s="1048"/>
      <c r="C2" s="1048"/>
      <c r="D2" s="1048"/>
    </row>
    <row r="3" spans="1:4" x14ac:dyDescent="0.3">
      <c r="A3" s="1067" t="str">
        <f>'ETCA-I-01'!A3:G3</f>
        <v>Al 31 de Diciembre de 2020</v>
      </c>
      <c r="B3" s="1067"/>
      <c r="C3" s="1067"/>
      <c r="D3" s="1067"/>
    </row>
    <row r="4" spans="1:4" ht="17.25" thickBot="1" x14ac:dyDescent="0.35">
      <c r="A4" s="1070" t="s">
        <v>1013</v>
      </c>
      <c r="B4" s="1070"/>
      <c r="C4" s="47"/>
      <c r="D4" s="45"/>
    </row>
    <row r="5" spans="1:4" ht="23.25" customHeight="1" thickBot="1" x14ac:dyDescent="0.35">
      <c r="A5" s="1071" t="s">
        <v>246</v>
      </c>
      <c r="B5" s="1072"/>
      <c r="C5" s="156">
        <v>2020</v>
      </c>
      <c r="D5" s="157">
        <v>2019</v>
      </c>
    </row>
    <row r="6" spans="1:4" s="123" customFormat="1" ht="12" customHeight="1" thickTop="1" x14ac:dyDescent="0.25">
      <c r="A6" s="1068" t="s">
        <v>257</v>
      </c>
      <c r="B6" s="1069"/>
      <c r="C6" s="1069"/>
      <c r="D6" s="122"/>
    </row>
    <row r="7" spans="1:4" s="123" customFormat="1" ht="12.75" customHeight="1" x14ac:dyDescent="0.25">
      <c r="A7" s="124"/>
      <c r="B7" s="125" t="s">
        <v>250</v>
      </c>
      <c r="C7" s="140">
        <f>SUM(C8:C17)</f>
        <v>271809524.01999998</v>
      </c>
      <c r="D7" s="141">
        <f>SUM(D8:D17)</f>
        <v>356389127.99000001</v>
      </c>
    </row>
    <row r="8" spans="1:4" s="127" customFormat="1" ht="11.1" customHeight="1" x14ac:dyDescent="0.25">
      <c r="A8" s="126"/>
      <c r="B8" s="138" t="s">
        <v>198</v>
      </c>
      <c r="C8" s="142"/>
      <c r="D8" s="143"/>
    </row>
    <row r="9" spans="1:4" s="127" customFormat="1" ht="11.1" customHeight="1" x14ac:dyDescent="0.25">
      <c r="A9" s="126"/>
      <c r="B9" s="138" t="s">
        <v>199</v>
      </c>
      <c r="C9" s="142"/>
      <c r="D9" s="143"/>
    </row>
    <row r="10" spans="1:4" s="127" customFormat="1" ht="11.1" customHeight="1" x14ac:dyDescent="0.25">
      <c r="A10" s="126"/>
      <c r="B10" s="138" t="s">
        <v>258</v>
      </c>
      <c r="C10" s="142"/>
      <c r="D10" s="143"/>
    </row>
    <row r="11" spans="1:4" s="127" customFormat="1" ht="11.1" customHeight="1" x14ac:dyDescent="0.25">
      <c r="A11" s="126"/>
      <c r="B11" s="138" t="s">
        <v>201</v>
      </c>
      <c r="C11" s="142"/>
      <c r="D11" s="143"/>
    </row>
    <row r="12" spans="1:4" s="127" customFormat="1" ht="11.1" customHeight="1" x14ac:dyDescent="0.25">
      <c r="A12" s="126"/>
      <c r="B12" s="138" t="s">
        <v>419</v>
      </c>
      <c r="C12" s="142">
        <v>590832.06000000006</v>
      </c>
      <c r="D12" s="143"/>
    </row>
    <row r="13" spans="1:4" s="127" customFormat="1" ht="11.1" customHeight="1" x14ac:dyDescent="0.25">
      <c r="A13" s="126"/>
      <c r="B13" s="138" t="s">
        <v>935</v>
      </c>
      <c r="C13" s="142"/>
      <c r="D13" s="143"/>
    </row>
    <row r="14" spans="1:4" s="127" customFormat="1" ht="11.1" customHeight="1" x14ac:dyDescent="0.25">
      <c r="A14" s="126"/>
      <c r="B14" s="138" t="s">
        <v>951</v>
      </c>
      <c r="C14" s="142">
        <v>2607355.7000000002</v>
      </c>
      <c r="D14" s="143"/>
    </row>
    <row r="15" spans="1:4" s="127" customFormat="1" ht="25.5" customHeight="1" x14ac:dyDescent="0.25">
      <c r="A15" s="126"/>
      <c r="B15" s="138" t="s">
        <v>937</v>
      </c>
      <c r="C15" s="142">
        <v>268611336.25999999</v>
      </c>
      <c r="D15" s="143"/>
    </row>
    <row r="16" spans="1:4" s="127" customFormat="1" ht="12" customHeight="1" x14ac:dyDescent="0.25">
      <c r="A16" s="126"/>
      <c r="B16" s="138" t="s">
        <v>946</v>
      </c>
      <c r="C16" s="142"/>
      <c r="D16" s="143">
        <v>356389127.99000001</v>
      </c>
    </row>
    <row r="17" spans="1:4" s="127" customFormat="1" ht="12" customHeight="1" x14ac:dyDescent="0.25">
      <c r="A17" s="126"/>
      <c r="B17" s="138" t="s">
        <v>259</v>
      </c>
      <c r="C17" s="142"/>
      <c r="D17" s="143"/>
    </row>
    <row r="18" spans="1:4" s="123" customFormat="1" ht="13.5" customHeight="1" x14ac:dyDescent="0.25">
      <c r="A18" s="124"/>
      <c r="B18" s="125" t="s">
        <v>251</v>
      </c>
      <c r="C18" s="140">
        <f>SUM(C19:C34)</f>
        <v>221201213.94999999</v>
      </c>
      <c r="D18" s="141">
        <f>SUM(D19:D34)</f>
        <v>138486823.91999999</v>
      </c>
    </row>
    <row r="19" spans="1:4" s="123" customFormat="1" ht="11.1" customHeight="1" x14ac:dyDescent="0.25">
      <c r="A19" s="124"/>
      <c r="B19" s="138" t="s">
        <v>212</v>
      </c>
      <c r="C19" s="142">
        <v>48535718.969999999</v>
      </c>
      <c r="D19" s="143">
        <v>53371667.25</v>
      </c>
    </row>
    <row r="20" spans="1:4" s="123" customFormat="1" ht="11.1" customHeight="1" x14ac:dyDescent="0.25">
      <c r="A20" s="124"/>
      <c r="B20" s="138" t="s">
        <v>213</v>
      </c>
      <c r="C20" s="142">
        <v>3403433.13</v>
      </c>
      <c r="D20" s="143">
        <v>5013192.6500000004</v>
      </c>
    </row>
    <row r="21" spans="1:4" s="123" customFormat="1" ht="11.1" customHeight="1" x14ac:dyDescent="0.25">
      <c r="A21" s="124"/>
      <c r="B21" s="138" t="s">
        <v>214</v>
      </c>
      <c r="C21" s="142">
        <v>5953631.8399999999</v>
      </c>
      <c r="D21" s="143">
        <v>11113635.029999999</v>
      </c>
    </row>
    <row r="22" spans="1:4" s="123" customFormat="1" ht="12.75" customHeight="1" x14ac:dyDescent="0.25">
      <c r="A22" s="124"/>
      <c r="B22" s="138" t="s">
        <v>215</v>
      </c>
      <c r="C22" s="142"/>
      <c r="D22" s="143"/>
    </row>
    <row r="23" spans="1:4" s="123" customFormat="1" ht="11.1" customHeight="1" x14ac:dyDescent="0.25">
      <c r="A23" s="124"/>
      <c r="B23" s="138" t="s">
        <v>260</v>
      </c>
      <c r="C23" s="142"/>
      <c r="D23" s="143"/>
    </row>
    <row r="24" spans="1:4" s="123" customFormat="1" ht="11.1" customHeight="1" x14ac:dyDescent="0.25">
      <c r="A24" s="124"/>
      <c r="B24" s="138" t="s">
        <v>261</v>
      </c>
      <c r="C24" s="142">
        <v>4672837.95</v>
      </c>
      <c r="D24" s="143">
        <v>7982827.0599999996</v>
      </c>
    </row>
    <row r="25" spans="1:4" s="123" customFormat="1" ht="11.1" customHeight="1" x14ac:dyDescent="0.25">
      <c r="A25" s="124"/>
      <c r="B25" s="138" t="s">
        <v>218</v>
      </c>
      <c r="C25" s="142">
        <v>6579510.3099999996</v>
      </c>
      <c r="D25" s="143">
        <v>7101824.0499999998</v>
      </c>
    </row>
    <row r="26" spans="1:4" s="123" customFormat="1" ht="11.1" customHeight="1" x14ac:dyDescent="0.25">
      <c r="A26" s="124"/>
      <c r="B26" s="138" t="s">
        <v>219</v>
      </c>
      <c r="C26" s="142"/>
      <c r="D26" s="143"/>
    </row>
    <row r="27" spans="1:4" s="123" customFormat="1" ht="11.1" customHeight="1" x14ac:dyDescent="0.25">
      <c r="A27" s="124"/>
      <c r="B27" s="138" t="s">
        <v>220</v>
      </c>
      <c r="C27" s="142"/>
      <c r="D27" s="143"/>
    </row>
    <row r="28" spans="1:4" s="123" customFormat="1" ht="11.1" customHeight="1" x14ac:dyDescent="0.25">
      <c r="A28" s="124"/>
      <c r="B28" s="138" t="s">
        <v>221</v>
      </c>
      <c r="C28" s="142"/>
      <c r="D28" s="143"/>
    </row>
    <row r="29" spans="1:4" s="123" customFormat="1" ht="11.1" customHeight="1" x14ac:dyDescent="0.25">
      <c r="A29" s="124"/>
      <c r="B29" s="138" t="s">
        <v>222</v>
      </c>
      <c r="C29" s="142">
        <v>81055578.209999993</v>
      </c>
      <c r="D29" s="143">
        <v>29468629.18</v>
      </c>
    </row>
    <row r="30" spans="1:4" s="123" customFormat="1" ht="11.1" customHeight="1" x14ac:dyDescent="0.25">
      <c r="A30" s="124"/>
      <c r="B30" s="138" t="s">
        <v>223</v>
      </c>
      <c r="C30" s="142"/>
      <c r="D30" s="143"/>
    </row>
    <row r="31" spans="1:4" s="123" customFormat="1" ht="11.1" customHeight="1" x14ac:dyDescent="0.25">
      <c r="A31" s="124"/>
      <c r="B31" s="138" t="s">
        <v>262</v>
      </c>
      <c r="C31" s="142"/>
      <c r="D31" s="143"/>
    </row>
    <row r="32" spans="1:4" s="123" customFormat="1" ht="11.1" customHeight="1" x14ac:dyDescent="0.25">
      <c r="A32" s="124"/>
      <c r="B32" s="138" t="s">
        <v>67</v>
      </c>
      <c r="C32" s="142"/>
      <c r="D32" s="143"/>
    </row>
    <row r="33" spans="1:4" s="123" customFormat="1" ht="11.1" customHeight="1" x14ac:dyDescent="0.25">
      <c r="A33" s="124"/>
      <c r="B33" s="138" t="s">
        <v>226</v>
      </c>
      <c r="C33" s="142"/>
      <c r="D33" s="143"/>
    </row>
    <row r="34" spans="1:4" s="123" customFormat="1" ht="11.1" customHeight="1" x14ac:dyDescent="0.25">
      <c r="A34" s="124"/>
      <c r="B34" s="138" t="s">
        <v>263</v>
      </c>
      <c r="C34" s="142">
        <v>71000503.540000007</v>
      </c>
      <c r="D34" s="143">
        <v>24435048.699999999</v>
      </c>
    </row>
    <row r="35" spans="1:4" s="123" customFormat="1" ht="12" customHeight="1" x14ac:dyDescent="0.25">
      <c r="A35" s="128" t="s">
        <v>264</v>
      </c>
      <c r="B35" s="129"/>
      <c r="C35" s="144">
        <f>C7-C18</f>
        <v>50608310.069999993</v>
      </c>
      <c r="D35" s="145">
        <f>D7-D18</f>
        <v>217902304.07000002</v>
      </c>
    </row>
    <row r="36" spans="1:4" s="123" customFormat="1" ht="4.5" customHeight="1" x14ac:dyDescent="0.25">
      <c r="A36" s="130"/>
      <c r="B36" s="131"/>
      <c r="C36" s="146"/>
      <c r="D36" s="147"/>
    </row>
    <row r="37" spans="1:4" s="123" customFormat="1" ht="12.75" x14ac:dyDescent="0.25">
      <c r="A37" s="132" t="s">
        <v>265</v>
      </c>
      <c r="B37" s="125"/>
      <c r="C37" s="148"/>
      <c r="D37" s="149"/>
    </row>
    <row r="38" spans="1:4" s="123" customFormat="1" ht="10.5" customHeight="1" x14ac:dyDescent="0.25">
      <c r="A38" s="124"/>
      <c r="B38" s="125" t="s">
        <v>250</v>
      </c>
      <c r="C38" s="140">
        <f>SUM(C39:C41)</f>
        <v>0</v>
      </c>
      <c r="D38" s="141">
        <f>SUM(D39:D41)</f>
        <v>0</v>
      </c>
    </row>
    <row r="39" spans="1:4" s="123" customFormat="1" ht="11.1" customHeight="1" x14ac:dyDescent="0.25">
      <c r="A39" s="124"/>
      <c r="B39" s="139" t="s">
        <v>50</v>
      </c>
      <c r="C39" s="142"/>
      <c r="D39" s="143"/>
    </row>
    <row r="40" spans="1:4" s="123" customFormat="1" ht="11.1" customHeight="1" x14ac:dyDescent="0.25">
      <c r="A40" s="124"/>
      <c r="B40" s="139" t="s">
        <v>52</v>
      </c>
      <c r="C40" s="142"/>
      <c r="D40" s="143"/>
    </row>
    <row r="41" spans="1:4" s="123" customFormat="1" ht="11.1" customHeight="1" x14ac:dyDescent="0.25">
      <c r="A41" s="124"/>
      <c r="B41" s="139" t="s">
        <v>266</v>
      </c>
      <c r="C41" s="142"/>
      <c r="D41" s="143"/>
    </row>
    <row r="42" spans="1:4" s="123" customFormat="1" ht="10.5" customHeight="1" x14ac:dyDescent="0.25">
      <c r="A42" s="124"/>
      <c r="B42" s="125" t="s">
        <v>251</v>
      </c>
      <c r="C42" s="140">
        <f>SUM(C43:C45)</f>
        <v>53686208.690000005</v>
      </c>
      <c r="D42" s="141">
        <f>SUM(D43:D45)</f>
        <v>200486803.38999999</v>
      </c>
    </row>
    <row r="43" spans="1:4" s="123" customFormat="1" ht="11.1" customHeight="1" x14ac:dyDescent="0.25">
      <c r="A43" s="124"/>
      <c r="B43" s="139" t="s">
        <v>50</v>
      </c>
      <c r="C43" s="142">
        <v>53602796.950000003</v>
      </c>
      <c r="D43" s="965">
        <v>200423837.25</v>
      </c>
    </row>
    <row r="44" spans="1:4" s="123" customFormat="1" ht="11.1" customHeight="1" x14ac:dyDescent="0.25">
      <c r="A44" s="124"/>
      <c r="B44" s="139" t="s">
        <v>52</v>
      </c>
      <c r="C44" s="142">
        <v>83411.740000000005</v>
      </c>
      <c r="D44" s="965">
        <v>17430.689999999999</v>
      </c>
    </row>
    <row r="45" spans="1:4" s="123" customFormat="1" ht="11.1" customHeight="1" x14ac:dyDescent="0.25">
      <c r="A45" s="124"/>
      <c r="B45" s="139" t="s">
        <v>267</v>
      </c>
      <c r="C45" s="142"/>
      <c r="D45" s="965">
        <v>45535.45</v>
      </c>
    </row>
    <row r="46" spans="1:4" s="123" customFormat="1" ht="12" customHeight="1" x14ac:dyDescent="0.25">
      <c r="A46" s="128" t="s">
        <v>268</v>
      </c>
      <c r="B46" s="129"/>
      <c r="C46" s="144">
        <f>C38-C42</f>
        <v>-53686208.690000005</v>
      </c>
      <c r="D46" s="145">
        <f>D38-D42</f>
        <v>-200486803.38999999</v>
      </c>
    </row>
    <row r="47" spans="1:4" s="123" customFormat="1" ht="2.25" customHeight="1" x14ac:dyDescent="0.25">
      <c r="A47" s="130"/>
      <c r="B47" s="131"/>
      <c r="C47" s="150"/>
      <c r="D47" s="151"/>
    </row>
    <row r="48" spans="1:4" s="123" customFormat="1" ht="12" customHeight="1" x14ac:dyDescent="0.25">
      <c r="A48" s="132" t="s">
        <v>269</v>
      </c>
      <c r="B48" s="125"/>
      <c r="C48" s="148"/>
      <c r="D48" s="149"/>
    </row>
    <row r="49" spans="1:5" s="123" customFormat="1" ht="12.75" x14ac:dyDescent="0.25">
      <c r="A49" s="124"/>
      <c r="B49" s="125" t="s">
        <v>250</v>
      </c>
      <c r="C49" s="140">
        <f>C50+C53</f>
        <v>0</v>
      </c>
      <c r="D49" s="140">
        <f>D50+D53</f>
        <v>0</v>
      </c>
    </row>
    <row r="50" spans="1:5" s="123" customFormat="1" ht="11.1" customHeight="1" x14ac:dyDescent="0.25">
      <c r="A50" s="124"/>
      <c r="B50" s="139" t="s">
        <v>270</v>
      </c>
      <c r="C50" s="142">
        <f>C51+C52</f>
        <v>0</v>
      </c>
      <c r="D50" s="142">
        <f>D51+D52</f>
        <v>0</v>
      </c>
    </row>
    <row r="51" spans="1:5" s="123" customFormat="1" ht="11.1" customHeight="1" x14ac:dyDescent="0.25">
      <c r="A51" s="124"/>
      <c r="B51" s="139" t="s">
        <v>955</v>
      </c>
      <c r="C51" s="142">
        <v>0</v>
      </c>
      <c r="D51" s="143">
        <v>0</v>
      </c>
    </row>
    <row r="52" spans="1:5" s="123" customFormat="1" ht="11.1" customHeight="1" x14ac:dyDescent="0.25">
      <c r="A52" s="124"/>
      <c r="B52" s="139" t="s">
        <v>956</v>
      </c>
      <c r="C52" s="142">
        <v>0</v>
      </c>
      <c r="D52" s="143">
        <v>0</v>
      </c>
    </row>
    <row r="53" spans="1:5" s="123" customFormat="1" ht="11.1" customHeight="1" x14ac:dyDescent="0.25">
      <c r="A53" s="124"/>
      <c r="B53" s="139" t="s">
        <v>271</v>
      </c>
      <c r="C53" s="142">
        <v>0</v>
      </c>
      <c r="D53" s="143">
        <v>0</v>
      </c>
    </row>
    <row r="54" spans="1:5" s="123" customFormat="1" ht="11.25" customHeight="1" x14ac:dyDescent="0.25">
      <c r="A54" s="124"/>
      <c r="B54" s="125" t="s">
        <v>251</v>
      </c>
      <c r="C54" s="140">
        <f>C55+C58</f>
        <v>0</v>
      </c>
      <c r="D54" s="140">
        <f>D55+D58</f>
        <v>0</v>
      </c>
    </row>
    <row r="55" spans="1:5" s="123" customFormat="1" ht="11.1" customHeight="1" x14ac:dyDescent="0.25">
      <c r="A55" s="124"/>
      <c r="B55" s="139" t="s">
        <v>272</v>
      </c>
      <c r="C55" s="142">
        <f>C56+C57</f>
        <v>0</v>
      </c>
      <c r="D55" s="142">
        <f>D56+D57</f>
        <v>0</v>
      </c>
    </row>
    <row r="56" spans="1:5" s="123" customFormat="1" ht="11.1" customHeight="1" x14ac:dyDescent="0.25">
      <c r="A56" s="124"/>
      <c r="B56" s="139" t="s">
        <v>955</v>
      </c>
      <c r="C56" s="142"/>
      <c r="D56" s="143"/>
    </row>
    <row r="57" spans="1:5" s="123" customFormat="1" ht="11.1" customHeight="1" x14ac:dyDescent="0.25">
      <c r="A57" s="124"/>
      <c r="B57" s="139" t="s">
        <v>956</v>
      </c>
      <c r="C57" s="142"/>
      <c r="D57" s="143"/>
    </row>
    <row r="58" spans="1:5" s="123" customFormat="1" ht="11.1" customHeight="1" x14ac:dyDescent="0.25">
      <c r="A58" s="124"/>
      <c r="B58" s="139" t="s">
        <v>273</v>
      </c>
      <c r="C58" s="142"/>
      <c r="D58" s="143"/>
    </row>
    <row r="59" spans="1:5" s="123" customFormat="1" ht="12" customHeight="1" x14ac:dyDescent="0.25">
      <c r="A59" s="128" t="s">
        <v>274</v>
      </c>
      <c r="B59" s="129"/>
      <c r="C59" s="144">
        <f>C49-C54</f>
        <v>0</v>
      </c>
      <c r="D59" s="145">
        <f>D49-D54</f>
        <v>0</v>
      </c>
    </row>
    <row r="60" spans="1:5" s="123" customFormat="1" ht="2.25" customHeight="1" x14ac:dyDescent="0.25">
      <c r="A60" s="130"/>
      <c r="B60" s="131"/>
      <c r="C60" s="150"/>
      <c r="D60" s="151"/>
    </row>
    <row r="61" spans="1:5" s="123" customFormat="1" ht="12" customHeight="1" x14ac:dyDescent="0.25">
      <c r="A61" s="128" t="s">
        <v>275</v>
      </c>
      <c r="B61" s="133"/>
      <c r="C61" s="152">
        <f>C59+C46+C35</f>
        <v>-3077898.6200000122</v>
      </c>
      <c r="D61" s="153">
        <f>D59+D46+D35</f>
        <v>17415500.680000037</v>
      </c>
    </row>
    <row r="62" spans="1:5" ht="2.25" customHeight="1" x14ac:dyDescent="0.3">
      <c r="A62" s="134"/>
      <c r="B62" s="135"/>
      <c r="C62" s="150"/>
      <c r="D62" s="151"/>
    </row>
    <row r="63" spans="1:5" s="123" customFormat="1" ht="12" customHeight="1" x14ac:dyDescent="0.25">
      <c r="A63" s="128" t="s">
        <v>276</v>
      </c>
      <c r="B63" s="129"/>
      <c r="C63" s="142">
        <v>34000208.009999998</v>
      </c>
      <c r="D63" s="965">
        <v>16584706.039999999</v>
      </c>
      <c r="E63" s="423" t="str">
        <f>IF(C63-'ETCA-I-01'!C7&gt;0.99,"ERROR!!!, NO COINCIDEN LOS MONTOS CON LO REPORTADO EN EL FORMATO ETCA-I-01 EN EL EJERCICIO 2015","")</f>
        <v>ERROR!!!, NO COINCIDEN LOS MONTOS CON LO REPORTADO EN EL FORMATO ETCA-I-01 EN EL EJERCICIO 2015</v>
      </c>
    </row>
    <row r="64" spans="1:5" s="123" customFormat="1" ht="12" customHeight="1" thickBot="1" x14ac:dyDescent="0.3">
      <c r="A64" s="137" t="s">
        <v>277</v>
      </c>
      <c r="B64" s="136"/>
      <c r="C64" s="154">
        <f>C63+C61</f>
        <v>30922309.389999986</v>
      </c>
      <c r="D64" s="155">
        <f>D63+D61</f>
        <v>34000206.720000036</v>
      </c>
      <c r="E64" s="423" t="str">
        <f>IF(C64-'ETCA-I-01'!B7&gt;0.99,"ERROR!!!, NO COINCIDEN LOS MONTOS CON LO REPORTADO EN EL FORMATO ETCA-I-01","")</f>
        <v/>
      </c>
    </row>
    <row r="65" spans="1:5" s="123" customFormat="1" ht="12" customHeight="1" x14ac:dyDescent="0.25">
      <c r="A65" s="123" t="s">
        <v>243</v>
      </c>
      <c r="E65" s="574"/>
    </row>
    <row r="66" spans="1:5" s="123" customFormat="1" ht="12" customHeight="1" x14ac:dyDescent="0.25">
      <c r="E66" s="574"/>
    </row>
    <row r="67" spans="1:5" s="123" customFormat="1" ht="12" customHeight="1" x14ac:dyDescent="0.25">
      <c r="A67" s="129"/>
      <c r="B67" s="133"/>
      <c r="C67" s="152"/>
      <c r="D67" s="152"/>
      <c r="E67" s="423"/>
    </row>
    <row r="68" spans="1:5" s="123" customFormat="1" ht="12" customHeight="1" x14ac:dyDescent="0.25">
      <c r="A68" s="129"/>
      <c r="B68" s="133"/>
      <c r="C68" s="152"/>
      <c r="D68" s="152"/>
      <c r="E68" s="423"/>
    </row>
    <row r="69" spans="1:5" s="123" customFormat="1" ht="12" customHeight="1" x14ac:dyDescent="0.25">
      <c r="A69" s="129"/>
      <c r="B69" s="133"/>
      <c r="C69" s="152"/>
      <c r="D69" s="152"/>
      <c r="E69" s="423"/>
    </row>
    <row r="70" spans="1:5" ht="12" customHeight="1" x14ac:dyDescent="0.3">
      <c r="A70" s="424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6699"/>
    <pageSetUpPr fitToPage="1"/>
  </sheetPr>
  <dimension ref="A1:H33"/>
  <sheetViews>
    <sheetView view="pageBreakPreview" zoomScaleNormal="100" zoomScaleSheetLayoutView="100" workbookViewId="0">
      <selection activeCell="H9" sqref="H9"/>
    </sheetView>
  </sheetViews>
  <sheetFormatPr baseColWidth="10" defaultColWidth="11.28515625" defaultRowHeight="16.5" x14ac:dyDescent="0.25"/>
  <cols>
    <col min="1" max="1" width="1.28515625" style="116" customWidth="1"/>
    <col min="2" max="2" width="32.28515625" style="116" customWidth="1"/>
    <col min="3" max="7" width="12.7109375" style="116" customWidth="1"/>
    <col min="8" max="8" width="63.85546875" style="116" customWidth="1"/>
    <col min="9" max="16384" width="11.28515625" style="116"/>
  </cols>
  <sheetData>
    <row r="1" spans="1:8" x14ac:dyDescent="0.25">
      <c r="A1" s="1075" t="str">
        <f>'ETCA-I-01'!A1</f>
        <v xml:space="preserve">Nombre de la Entidad </v>
      </c>
      <c r="B1" s="1075"/>
      <c r="C1" s="1075"/>
      <c r="D1" s="1075"/>
      <c r="E1" s="1075"/>
      <c r="F1" s="1075"/>
      <c r="G1" s="1075"/>
    </row>
    <row r="2" spans="1:8" s="158" customFormat="1" ht="18" x14ac:dyDescent="0.25">
      <c r="A2" s="1075" t="s">
        <v>5</v>
      </c>
      <c r="B2" s="1075"/>
      <c r="C2" s="1075"/>
      <c r="D2" s="1075"/>
      <c r="E2" s="1075"/>
      <c r="F2" s="1075"/>
      <c r="G2" s="1075"/>
      <c r="H2" s="413"/>
    </row>
    <row r="3" spans="1:8" s="158" customFormat="1" x14ac:dyDescent="0.25">
      <c r="A3" s="1076" t="str">
        <f>'ETCA-I-03'!A3:D3</f>
        <v>Del 01 de Enero al 31 de Diciembre de 2020</v>
      </c>
      <c r="B3" s="1076"/>
      <c r="C3" s="1076"/>
      <c r="D3" s="1076"/>
      <c r="E3" s="1076"/>
      <c r="F3" s="1076"/>
      <c r="G3" s="1076"/>
    </row>
    <row r="4" spans="1:8" s="160" customFormat="1" ht="17.25" thickBot="1" x14ac:dyDescent="0.3">
      <c r="A4" s="159"/>
      <c r="B4" s="159"/>
      <c r="C4" s="1077" t="s">
        <v>1014</v>
      </c>
      <c r="D4" s="1077"/>
      <c r="E4" s="159"/>
      <c r="F4" s="47"/>
      <c r="G4" s="159"/>
    </row>
    <row r="5" spans="1:8" s="161" customFormat="1" ht="50.25" thickBot="1" x14ac:dyDescent="0.3">
      <c r="A5" s="1073" t="s">
        <v>246</v>
      </c>
      <c r="B5" s="1074"/>
      <c r="C5" s="164" t="s">
        <v>278</v>
      </c>
      <c r="D5" s="164" t="s">
        <v>279</v>
      </c>
      <c r="E5" s="164" t="s">
        <v>280</v>
      </c>
      <c r="F5" s="164" t="s">
        <v>281</v>
      </c>
      <c r="G5" s="165" t="s">
        <v>282</v>
      </c>
    </row>
    <row r="6" spans="1:8" ht="20.100000000000001" customHeight="1" x14ac:dyDescent="0.25">
      <c r="A6" s="544"/>
      <c r="B6" s="545"/>
      <c r="C6" s="546"/>
      <c r="D6" s="546"/>
      <c r="E6" s="546"/>
      <c r="F6" s="546"/>
      <c r="G6" s="547"/>
    </row>
    <row r="7" spans="1:8" ht="20.100000000000001" customHeight="1" x14ac:dyDescent="0.25">
      <c r="A7" s="548" t="s">
        <v>23</v>
      </c>
      <c r="B7" s="549"/>
      <c r="C7" s="550">
        <f>C9+C18</f>
        <v>111323065.5</v>
      </c>
      <c r="D7" s="550">
        <f>D9+D18</f>
        <v>630153524.14999998</v>
      </c>
      <c r="E7" s="550">
        <f>E9+E18</f>
        <v>654402796.75</v>
      </c>
      <c r="F7" s="550">
        <f>F9+F18</f>
        <v>87073792.899999872</v>
      </c>
      <c r="G7" s="829">
        <f>G9+G18</f>
        <v>-24249272.600000128</v>
      </c>
      <c r="H7" s="404" t="str">
        <f>IF(F7&lt;&gt;'ETCA-I-01'!B31,"ERROR!!!!! EL MONTO NO COINCIDE CON LO REPORTADO EN EL FORMATO ETCA-I-01 EN EL TOTAL ","")</f>
        <v xml:space="preserve">ERROR!!!!! EL MONTO NO COINCIDE CON LO REPORTADO EN EL FORMATO ETCA-I-01 EN EL TOTAL </v>
      </c>
    </row>
    <row r="8" spans="1:8" ht="20.100000000000001" customHeight="1" x14ac:dyDescent="0.25">
      <c r="A8" s="553"/>
      <c r="B8" s="554"/>
      <c r="C8" s="555"/>
      <c r="D8" s="555"/>
      <c r="E8" s="555"/>
      <c r="F8" s="555"/>
      <c r="G8" s="556"/>
    </row>
    <row r="9" spans="1:8" ht="20.100000000000001" customHeight="1" x14ac:dyDescent="0.25">
      <c r="A9" s="553"/>
      <c r="B9" s="554" t="s">
        <v>25</v>
      </c>
      <c r="C9" s="550">
        <f>SUM(C10:C16)</f>
        <v>40616126.289999992</v>
      </c>
      <c r="D9" s="550">
        <f>SUM(D10:D16)</f>
        <v>569929756.17999995</v>
      </c>
      <c r="E9" s="550">
        <f>SUM(E10:E16)</f>
        <v>575183386.58000004</v>
      </c>
      <c r="F9" s="551">
        <f>C9+D9-E9</f>
        <v>35362495.889999866</v>
      </c>
      <c r="G9" s="552">
        <f>F9-C9</f>
        <v>-5253630.4000001252</v>
      </c>
      <c r="H9" s="404" t="str">
        <f>IF(F9&lt;&gt;'ETCA-I-01'!B16,"ERROR!!!!! EL MONTO NO COINCIDE CON LO REPORTADO EN EL FORMATO ETCA-I-01 EN EL TOTAL","")</f>
        <v>ERROR!!!!! EL MONTO NO COINCIDE CON LO REPORTADO EN EL FORMATO ETCA-I-01 EN EL TOTAL</v>
      </c>
    </row>
    <row r="10" spans="1:8" ht="20.100000000000001" customHeight="1" x14ac:dyDescent="0.25">
      <c r="A10" s="557"/>
      <c r="B10" s="558" t="s">
        <v>27</v>
      </c>
      <c r="C10" s="555">
        <v>34000208.009999998</v>
      </c>
      <c r="D10" s="555">
        <v>281849651.63</v>
      </c>
      <c r="E10" s="555">
        <v>284927550.25</v>
      </c>
      <c r="F10" s="559">
        <f>C10+D10-E10</f>
        <v>30922309.389999986</v>
      </c>
      <c r="G10" s="560">
        <f>F10-C10</f>
        <v>-3077898.6200000122</v>
      </c>
    </row>
    <row r="11" spans="1:8" ht="20.100000000000001" customHeight="1" x14ac:dyDescent="0.25">
      <c r="A11" s="557"/>
      <c r="B11" s="558" t="s">
        <v>29</v>
      </c>
      <c r="C11" s="555">
        <v>31741.69</v>
      </c>
      <c r="D11" s="555">
        <v>272919929</v>
      </c>
      <c r="E11" s="555">
        <v>272876425.75999999</v>
      </c>
      <c r="F11" s="559">
        <f t="shared" ref="F11:F16" si="0">C11+D11-E11</f>
        <v>75244.930000007153</v>
      </c>
      <c r="G11" s="560">
        <f t="shared" ref="G11:G16" si="1">F11-C11</f>
        <v>43503.24000000715</v>
      </c>
    </row>
    <row r="12" spans="1:8" ht="20.100000000000001" customHeight="1" x14ac:dyDescent="0.25">
      <c r="A12" s="557"/>
      <c r="B12" s="558" t="s">
        <v>31</v>
      </c>
      <c r="C12" s="555">
        <v>6584176.5899999999</v>
      </c>
      <c r="D12" s="555">
        <v>15160175.550000001</v>
      </c>
      <c r="E12" s="555">
        <v>17379410.57</v>
      </c>
      <c r="F12" s="559">
        <f t="shared" si="0"/>
        <v>4364941.57</v>
      </c>
      <c r="G12" s="560">
        <f t="shared" si="1"/>
        <v>-2219235.0199999996</v>
      </c>
    </row>
    <row r="13" spans="1:8" ht="20.100000000000001" customHeight="1" x14ac:dyDescent="0.25">
      <c r="A13" s="557"/>
      <c r="B13" s="558" t="s">
        <v>33</v>
      </c>
      <c r="C13" s="555"/>
      <c r="D13" s="555"/>
      <c r="E13" s="555"/>
      <c r="F13" s="559">
        <f t="shared" si="0"/>
        <v>0</v>
      </c>
      <c r="G13" s="560">
        <f t="shared" si="1"/>
        <v>0</v>
      </c>
    </row>
    <row r="14" spans="1:8" ht="20.100000000000001" customHeight="1" x14ac:dyDescent="0.25">
      <c r="A14" s="557"/>
      <c r="B14" s="558" t="s">
        <v>35</v>
      </c>
      <c r="C14" s="555"/>
      <c r="D14" s="555"/>
      <c r="E14" s="555"/>
      <c r="F14" s="559">
        <f t="shared" si="0"/>
        <v>0</v>
      </c>
      <c r="G14" s="560">
        <f t="shared" si="1"/>
        <v>0</v>
      </c>
    </row>
    <row r="15" spans="1:8" ht="25.5" x14ac:dyDescent="0.25">
      <c r="A15" s="557"/>
      <c r="B15" s="558" t="s">
        <v>37</v>
      </c>
      <c r="C15" s="555"/>
      <c r="D15" s="555"/>
      <c r="E15" s="555"/>
      <c r="F15" s="559">
        <f t="shared" si="0"/>
        <v>0</v>
      </c>
      <c r="G15" s="560">
        <f t="shared" si="1"/>
        <v>0</v>
      </c>
    </row>
    <row r="16" spans="1:8" ht="20.100000000000001" customHeight="1" x14ac:dyDescent="0.25">
      <c r="A16" s="557"/>
      <c r="B16" s="558" t="s">
        <v>39</v>
      </c>
      <c r="C16" s="555"/>
      <c r="D16" s="555"/>
      <c r="E16" s="555"/>
      <c r="F16" s="559">
        <f t="shared" si="0"/>
        <v>0</v>
      </c>
      <c r="G16" s="560">
        <f t="shared" si="1"/>
        <v>0</v>
      </c>
    </row>
    <row r="17" spans="1:8" ht="20.100000000000001" customHeight="1" x14ac:dyDescent="0.25">
      <c r="A17" s="553"/>
      <c r="B17" s="554"/>
      <c r="C17" s="555"/>
      <c r="D17" s="555"/>
      <c r="E17" s="555"/>
      <c r="F17" s="555"/>
      <c r="G17" s="556"/>
    </row>
    <row r="18" spans="1:8" ht="20.100000000000001" customHeight="1" x14ac:dyDescent="0.25">
      <c r="A18" s="553"/>
      <c r="B18" s="554" t="s">
        <v>44</v>
      </c>
      <c r="C18" s="550">
        <f>SUM(C19:C27)</f>
        <v>70706939.210000008</v>
      </c>
      <c r="D18" s="550">
        <f>SUM(D19:D27)</f>
        <v>60223767.969999999</v>
      </c>
      <c r="E18" s="550">
        <f>SUM(E19:E27)</f>
        <v>79219410.170000002</v>
      </c>
      <c r="F18" s="551">
        <f>C18+D18-E18</f>
        <v>51711297.010000005</v>
      </c>
      <c r="G18" s="552">
        <f>F18-C18</f>
        <v>-18995642.200000003</v>
      </c>
      <c r="H18" s="404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57"/>
      <c r="B19" s="558" t="s">
        <v>46</v>
      </c>
      <c r="C19" s="555"/>
      <c r="D19" s="555"/>
      <c r="E19" s="555"/>
      <c r="F19" s="559">
        <f>C19+D19-E19</f>
        <v>0</v>
      </c>
      <c r="G19" s="560">
        <f>F19-C19</f>
        <v>0</v>
      </c>
    </row>
    <row r="20" spans="1:8" ht="25.5" x14ac:dyDescent="0.25">
      <c r="A20" s="557"/>
      <c r="B20" s="558" t="s">
        <v>48</v>
      </c>
      <c r="C20" s="555"/>
      <c r="D20" s="555"/>
      <c r="E20" s="555"/>
      <c r="F20" s="559">
        <f t="shared" ref="F20:F25" si="2">C20+D20-E20</f>
        <v>0</v>
      </c>
      <c r="G20" s="560">
        <f t="shared" ref="G20:G25" si="3">F20-C20</f>
        <v>0</v>
      </c>
    </row>
    <row r="21" spans="1:8" ht="25.5" x14ac:dyDescent="0.25">
      <c r="A21" s="557"/>
      <c r="B21" s="558" t="s">
        <v>50</v>
      </c>
      <c r="C21" s="555">
        <v>68311638.049999997</v>
      </c>
      <c r="D21" s="555">
        <v>59501817.990000002</v>
      </c>
      <c r="E21" s="555">
        <v>77737560.230000004</v>
      </c>
      <c r="F21" s="559">
        <f t="shared" si="2"/>
        <v>50075895.809999987</v>
      </c>
      <c r="G21" s="560">
        <f t="shared" si="3"/>
        <v>-18235742.24000001</v>
      </c>
    </row>
    <row r="22" spans="1:8" ht="20.100000000000001" customHeight="1" x14ac:dyDescent="0.25">
      <c r="A22" s="557"/>
      <c r="B22" s="558" t="s">
        <v>52</v>
      </c>
      <c r="C22" s="555">
        <v>7699041.1500000004</v>
      </c>
      <c r="D22" s="555">
        <v>105603.4</v>
      </c>
      <c r="E22" s="555">
        <v>616348.57999999996</v>
      </c>
      <c r="F22" s="559">
        <f t="shared" si="2"/>
        <v>7188295.9700000007</v>
      </c>
      <c r="G22" s="560">
        <f t="shared" si="3"/>
        <v>-510745.1799999997</v>
      </c>
    </row>
    <row r="23" spans="1:8" ht="20.100000000000001" customHeight="1" x14ac:dyDescent="0.25">
      <c r="A23" s="557"/>
      <c r="B23" s="558" t="s">
        <v>54</v>
      </c>
      <c r="C23" s="555">
        <v>45535.45</v>
      </c>
      <c r="D23" s="555"/>
      <c r="E23" s="555"/>
      <c r="F23" s="559">
        <f t="shared" si="2"/>
        <v>45535.45</v>
      </c>
      <c r="G23" s="560">
        <f t="shared" si="3"/>
        <v>0</v>
      </c>
    </row>
    <row r="24" spans="1:8" ht="25.5" x14ac:dyDescent="0.25">
      <c r="A24" s="557"/>
      <c r="B24" s="558" t="s">
        <v>56</v>
      </c>
      <c r="C24" s="555">
        <v>-5349275.4400000004</v>
      </c>
      <c r="D24" s="555">
        <v>616346.57999999996</v>
      </c>
      <c r="E24" s="555">
        <v>865501.36</v>
      </c>
      <c r="F24" s="559">
        <f t="shared" si="2"/>
        <v>-5598430.2200000007</v>
      </c>
      <c r="G24" s="560">
        <f t="shared" si="3"/>
        <v>-249154.78000000026</v>
      </c>
    </row>
    <row r="25" spans="1:8" ht="20.100000000000001" customHeight="1" x14ac:dyDescent="0.25">
      <c r="A25" s="557"/>
      <c r="B25" s="558" t="s">
        <v>58</v>
      </c>
      <c r="C25" s="555"/>
      <c r="D25" s="555"/>
      <c r="E25" s="555"/>
      <c r="F25" s="559">
        <f t="shared" si="2"/>
        <v>0</v>
      </c>
      <c r="G25" s="560">
        <f t="shared" si="3"/>
        <v>0</v>
      </c>
    </row>
    <row r="26" spans="1:8" ht="25.5" x14ac:dyDescent="0.25">
      <c r="A26" s="557"/>
      <c r="B26" s="558" t="s">
        <v>59</v>
      </c>
      <c r="C26" s="555"/>
      <c r="D26" s="555"/>
      <c r="E26" s="555"/>
      <c r="F26" s="559">
        <f>C26+D26-E26</f>
        <v>0</v>
      </c>
      <c r="G26" s="560">
        <f>F26-C26</f>
        <v>0</v>
      </c>
    </row>
    <row r="27" spans="1:8" ht="20.100000000000001" customHeight="1" x14ac:dyDescent="0.25">
      <c r="A27" s="557"/>
      <c r="B27" s="558" t="s">
        <v>60</v>
      </c>
      <c r="C27" s="555"/>
      <c r="D27" s="555"/>
      <c r="E27" s="555"/>
      <c r="F27" s="559">
        <f>C27+D27-E27</f>
        <v>0</v>
      </c>
      <c r="G27" s="560">
        <f>F27-C27</f>
        <v>0</v>
      </c>
    </row>
    <row r="28" spans="1:8" ht="20.100000000000001" customHeight="1" thickBot="1" x14ac:dyDescent="0.3">
      <c r="A28" s="561"/>
      <c r="B28" s="562"/>
      <c r="C28" s="563"/>
      <c r="D28" s="563"/>
      <c r="E28" s="563"/>
      <c r="F28" s="563"/>
      <c r="G28" s="564"/>
    </row>
    <row r="29" spans="1:8" ht="20.100000000000001" customHeight="1" x14ac:dyDescent="0.25">
      <c r="A29" s="575" t="s">
        <v>243</v>
      </c>
      <c r="B29" s="270"/>
      <c r="C29" s="496"/>
      <c r="D29" s="496"/>
      <c r="E29" s="496"/>
      <c r="F29" s="496"/>
      <c r="G29" s="496"/>
    </row>
    <row r="30" spans="1:8" ht="20.100000000000001" customHeight="1" x14ac:dyDescent="0.25">
      <c r="A30" s="486"/>
      <c r="B30" s="486"/>
      <c r="C30" s="496"/>
      <c r="D30" s="496"/>
      <c r="E30" s="496"/>
      <c r="F30" s="496"/>
      <c r="G30" s="496"/>
    </row>
    <row r="31" spans="1:8" ht="20.100000000000001" customHeight="1" x14ac:dyDescent="0.25">
      <c r="A31" s="486"/>
      <c r="B31" s="486" t="s">
        <v>244</v>
      </c>
      <c r="C31" s="496"/>
      <c r="D31" s="496" t="s">
        <v>244</v>
      </c>
      <c r="E31" s="496"/>
      <c r="F31" s="496"/>
      <c r="G31" s="496"/>
    </row>
    <row r="32" spans="1:8" ht="20.100000000000001" customHeight="1" x14ac:dyDescent="0.25">
      <c r="A32" s="486"/>
      <c r="B32" s="486"/>
      <c r="C32" s="496"/>
      <c r="D32" s="496"/>
      <c r="E32" s="496"/>
      <c r="F32" s="496"/>
      <c r="G32" s="496"/>
    </row>
    <row r="33" spans="1:7" x14ac:dyDescent="0.25">
      <c r="A33" s="270" t="s">
        <v>244</v>
      </c>
      <c r="B33" s="270"/>
      <c r="C33" s="270"/>
      <c r="D33" s="270"/>
      <c r="E33" s="270"/>
      <c r="F33" s="270"/>
      <c r="G33" s="270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99"/>
  </sheetPr>
  <dimension ref="A1:G47"/>
  <sheetViews>
    <sheetView view="pageBreakPreview" topLeftCell="A4" zoomScale="90" zoomScaleNormal="100" zoomScaleSheetLayoutView="90" workbookViewId="0">
      <selection activeCell="F37" sqref="F37"/>
    </sheetView>
  </sheetViews>
  <sheetFormatPr baseColWidth="10" defaultColWidth="11.28515625" defaultRowHeight="16.5" x14ac:dyDescent="0.3"/>
  <cols>
    <col min="1" max="1" width="2.140625" style="99" customWidth="1"/>
    <col min="2" max="2" width="28.28515625" style="99" customWidth="1"/>
    <col min="3" max="6" width="16.7109375" style="99" customWidth="1"/>
    <col min="7" max="7" width="79" style="99" customWidth="1"/>
    <col min="8" max="16384" width="11.28515625" style="99"/>
  </cols>
  <sheetData>
    <row r="1" spans="1:7" s="116" customFormat="1" ht="18" x14ac:dyDescent="0.25">
      <c r="A1" s="1075" t="str">
        <f>'ETCA-I-01'!A1</f>
        <v xml:space="preserve">Nombre de la Entidad </v>
      </c>
      <c r="B1" s="1075"/>
      <c r="C1" s="1075"/>
      <c r="D1" s="1075"/>
      <c r="E1" s="1075"/>
      <c r="F1" s="1075"/>
      <c r="G1" s="412"/>
    </row>
    <row r="2" spans="1:7" s="158" customFormat="1" ht="15.75" x14ac:dyDescent="0.25">
      <c r="A2" s="1075" t="s">
        <v>6</v>
      </c>
      <c r="B2" s="1075"/>
      <c r="C2" s="1075"/>
      <c r="D2" s="1075"/>
      <c r="E2" s="1075"/>
      <c r="F2" s="1075"/>
    </row>
    <row r="3" spans="1:7" s="158" customFormat="1" x14ac:dyDescent="0.25">
      <c r="A3" s="1076" t="str">
        <f>'ETCA-I-03'!A3:D3</f>
        <v>Del 01 de Enero al 31 de Diciembre de 2020</v>
      </c>
      <c r="B3" s="1076"/>
      <c r="C3" s="1076"/>
      <c r="D3" s="1076"/>
      <c r="E3" s="1076"/>
      <c r="F3" s="1076"/>
    </row>
    <row r="4" spans="1:7" s="160" customFormat="1" ht="17.25" thickBot="1" x14ac:dyDescent="0.3">
      <c r="A4" s="159"/>
      <c r="B4" s="159"/>
      <c r="C4" s="1077" t="s">
        <v>1015</v>
      </c>
      <c r="D4" s="1077"/>
      <c r="E4" s="47"/>
      <c r="F4" s="159"/>
    </row>
    <row r="5" spans="1:7" s="168" customFormat="1" ht="37.5" customHeight="1" thickBot="1" x14ac:dyDescent="0.35">
      <c r="A5" s="1088" t="s">
        <v>283</v>
      </c>
      <c r="B5" s="1089"/>
      <c r="C5" s="166" t="s">
        <v>284</v>
      </c>
      <c r="D5" s="166" t="s">
        <v>285</v>
      </c>
      <c r="E5" s="166" t="s">
        <v>286</v>
      </c>
      <c r="F5" s="167" t="s">
        <v>287</v>
      </c>
    </row>
    <row r="6" spans="1:7" x14ac:dyDescent="0.3">
      <c r="A6" s="1082"/>
      <c r="B6" s="1083"/>
      <c r="C6" s="169"/>
      <c r="D6" s="169"/>
      <c r="E6" s="170"/>
      <c r="F6" s="171"/>
    </row>
    <row r="7" spans="1:7" x14ac:dyDescent="0.3">
      <c r="A7" s="1084" t="s">
        <v>288</v>
      </c>
      <c r="B7" s="1085"/>
      <c r="C7" s="172"/>
      <c r="D7" s="172"/>
      <c r="E7" s="172"/>
      <c r="F7" s="173"/>
    </row>
    <row r="8" spans="1:7" x14ac:dyDescent="0.3">
      <c r="A8" s="1086" t="s">
        <v>289</v>
      </c>
      <c r="B8" s="1087"/>
      <c r="C8" s="172"/>
      <c r="D8" s="172"/>
      <c r="E8" s="172"/>
      <c r="F8" s="173"/>
    </row>
    <row r="9" spans="1:7" x14ac:dyDescent="0.3">
      <c r="A9" s="1078" t="s">
        <v>290</v>
      </c>
      <c r="B9" s="1079"/>
      <c r="C9" s="174"/>
      <c r="D9" s="174"/>
      <c r="E9" s="187">
        <f>SUM(E10:E12)</f>
        <v>0</v>
      </c>
      <c r="F9" s="188">
        <f>SUM(F10:F12)</f>
        <v>0</v>
      </c>
    </row>
    <row r="10" spans="1:7" x14ac:dyDescent="0.3">
      <c r="A10" s="820"/>
      <c r="B10" s="176" t="s">
        <v>291</v>
      </c>
      <c r="C10" s="174"/>
      <c r="D10" s="174"/>
      <c r="E10" s="174">
        <v>0</v>
      </c>
      <c r="F10" s="175">
        <v>0</v>
      </c>
    </row>
    <row r="11" spans="1:7" x14ac:dyDescent="0.3">
      <c r="A11" s="177"/>
      <c r="B11" s="176" t="s">
        <v>292</v>
      </c>
      <c r="C11" s="178"/>
      <c r="D11" s="178"/>
      <c r="E11" s="178"/>
      <c r="F11" s="179"/>
    </row>
    <row r="12" spans="1:7" x14ac:dyDescent="0.3">
      <c r="A12" s="177"/>
      <c r="B12" s="176" t="s">
        <v>293</v>
      </c>
      <c r="C12" s="178"/>
      <c r="D12" s="178"/>
      <c r="E12" s="178"/>
      <c r="F12" s="179"/>
    </row>
    <row r="13" spans="1:7" x14ac:dyDescent="0.3">
      <c r="A13" s="177"/>
      <c r="B13" s="180"/>
      <c r="C13" s="178"/>
      <c r="D13" s="178"/>
      <c r="E13" s="178"/>
      <c r="F13" s="179"/>
    </row>
    <row r="14" spans="1:7" x14ac:dyDescent="0.3">
      <c r="A14" s="1078" t="s">
        <v>294</v>
      </c>
      <c r="B14" s="1079"/>
      <c r="C14" s="174"/>
      <c r="D14" s="174"/>
      <c r="E14" s="187">
        <f>SUM(E15:E18)</f>
        <v>0</v>
      </c>
      <c r="F14" s="188">
        <f>SUM(F15:F18)</f>
        <v>0</v>
      </c>
    </row>
    <row r="15" spans="1:7" x14ac:dyDescent="0.3">
      <c r="A15" s="177"/>
      <c r="B15" s="176" t="s">
        <v>295</v>
      </c>
      <c r="C15" s="178"/>
      <c r="D15" s="178"/>
      <c r="E15" s="178">
        <v>0</v>
      </c>
      <c r="F15" s="179"/>
    </row>
    <row r="16" spans="1:7" x14ac:dyDescent="0.3">
      <c r="A16" s="820"/>
      <c r="B16" s="176" t="s">
        <v>296</v>
      </c>
      <c r="C16" s="178"/>
      <c r="D16" s="178"/>
      <c r="E16" s="178"/>
      <c r="F16" s="179"/>
    </row>
    <row r="17" spans="1:7" x14ac:dyDescent="0.3">
      <c r="A17" s="820"/>
      <c r="B17" s="176" t="s">
        <v>292</v>
      </c>
      <c r="C17" s="174"/>
      <c r="D17" s="174"/>
      <c r="E17" s="174"/>
      <c r="F17" s="175"/>
    </row>
    <row r="18" spans="1:7" x14ac:dyDescent="0.3">
      <c r="A18" s="177"/>
      <c r="B18" s="176" t="s">
        <v>293</v>
      </c>
      <c r="C18" s="178"/>
      <c r="D18" s="178"/>
      <c r="E18" s="178"/>
      <c r="F18" s="179"/>
    </row>
    <row r="19" spans="1:7" x14ac:dyDescent="0.3">
      <c r="A19" s="820"/>
      <c r="B19" s="821"/>
      <c r="C19" s="174"/>
      <c r="D19" s="174"/>
      <c r="E19" s="174"/>
      <c r="F19" s="175"/>
    </row>
    <row r="20" spans="1:7" x14ac:dyDescent="0.3">
      <c r="A20" s="181"/>
      <c r="B20" s="182" t="s">
        <v>297</v>
      </c>
      <c r="C20" s="172"/>
      <c r="D20" s="172"/>
      <c r="E20" s="189">
        <f>E9+E14</f>
        <v>0</v>
      </c>
      <c r="F20" s="190">
        <f>F9+F14</f>
        <v>0</v>
      </c>
      <c r="G20" s="315"/>
    </row>
    <row r="21" spans="1:7" x14ac:dyDescent="0.3">
      <c r="A21" s="181"/>
      <c r="B21" s="182"/>
      <c r="C21" s="183"/>
      <c r="D21" s="183"/>
      <c r="E21" s="183"/>
      <c r="F21" s="184"/>
    </row>
    <row r="22" spans="1:7" x14ac:dyDescent="0.3">
      <c r="A22" s="1086" t="s">
        <v>298</v>
      </c>
      <c r="B22" s="1087"/>
      <c r="C22" s="172"/>
      <c r="D22" s="172"/>
      <c r="E22" s="172"/>
      <c r="F22" s="173"/>
    </row>
    <row r="23" spans="1:7" x14ac:dyDescent="0.3">
      <c r="A23" s="1078" t="s">
        <v>290</v>
      </c>
      <c r="B23" s="1079"/>
      <c r="C23" s="174"/>
      <c r="D23" s="174"/>
      <c r="E23" s="187">
        <f>SUM(E24:E26)</f>
        <v>0</v>
      </c>
      <c r="F23" s="188">
        <f>SUM(F24:F26)</f>
        <v>0</v>
      </c>
    </row>
    <row r="24" spans="1:7" x14ac:dyDescent="0.3">
      <c r="A24" s="820"/>
      <c r="B24" s="176" t="s">
        <v>291</v>
      </c>
      <c r="C24" s="174"/>
      <c r="D24" s="174"/>
      <c r="E24" s="174"/>
      <c r="F24" s="175"/>
    </row>
    <row r="25" spans="1:7" x14ac:dyDescent="0.3">
      <c r="A25" s="177"/>
      <c r="B25" s="176" t="s">
        <v>292</v>
      </c>
      <c r="C25" s="178"/>
      <c r="D25" s="178"/>
      <c r="E25" s="178"/>
      <c r="F25" s="179"/>
    </row>
    <row r="26" spans="1:7" x14ac:dyDescent="0.3">
      <c r="A26" s="177"/>
      <c r="B26" s="176" t="s">
        <v>293</v>
      </c>
      <c r="C26" s="178"/>
      <c r="D26" s="178"/>
      <c r="E26" s="178"/>
      <c r="F26" s="179"/>
    </row>
    <row r="27" spans="1:7" x14ac:dyDescent="0.3">
      <c r="A27" s="177"/>
      <c r="B27" s="180"/>
      <c r="C27" s="178"/>
      <c r="D27" s="178"/>
      <c r="E27" s="178"/>
      <c r="F27" s="179"/>
    </row>
    <row r="28" spans="1:7" x14ac:dyDescent="0.3">
      <c r="A28" s="1078" t="s">
        <v>294</v>
      </c>
      <c r="B28" s="1079"/>
      <c r="C28" s="174"/>
      <c r="D28" s="174"/>
      <c r="E28" s="187">
        <f>SUM(E29:E32)</f>
        <v>0</v>
      </c>
      <c r="F28" s="188">
        <f>SUM(F29:F32)</f>
        <v>0</v>
      </c>
    </row>
    <row r="29" spans="1:7" x14ac:dyDescent="0.3">
      <c r="A29" s="177"/>
      <c r="B29" s="176" t="s">
        <v>295</v>
      </c>
      <c r="C29" s="178"/>
      <c r="D29" s="178"/>
      <c r="E29" s="178"/>
      <c r="F29" s="179"/>
    </row>
    <row r="30" spans="1:7" x14ac:dyDescent="0.3">
      <c r="A30" s="820"/>
      <c r="B30" s="176" t="s">
        <v>296</v>
      </c>
      <c r="C30" s="178"/>
      <c r="D30" s="178"/>
      <c r="E30" s="178"/>
      <c r="F30" s="179"/>
    </row>
    <row r="31" spans="1:7" x14ac:dyDescent="0.3">
      <c r="A31" s="820"/>
      <c r="B31" s="176" t="s">
        <v>292</v>
      </c>
      <c r="C31" s="174"/>
      <c r="D31" s="174"/>
      <c r="E31" s="174"/>
      <c r="F31" s="175"/>
    </row>
    <row r="32" spans="1:7" x14ac:dyDescent="0.3">
      <c r="A32" s="177"/>
      <c r="B32" s="176" t="s">
        <v>293</v>
      </c>
      <c r="C32" s="178"/>
      <c r="D32" s="178"/>
      <c r="E32" s="178"/>
      <c r="F32" s="179"/>
    </row>
    <row r="33" spans="1:7" x14ac:dyDescent="0.3">
      <c r="A33" s="820"/>
      <c r="B33" s="821"/>
      <c r="C33" s="174"/>
      <c r="D33" s="174"/>
      <c r="E33" s="174"/>
      <c r="F33" s="175"/>
    </row>
    <row r="34" spans="1:7" x14ac:dyDescent="0.3">
      <c r="A34" s="181"/>
      <c r="B34" s="182" t="s">
        <v>299</v>
      </c>
      <c r="C34" s="172"/>
      <c r="D34" s="172"/>
      <c r="E34" s="189">
        <f>E23+E28</f>
        <v>0</v>
      </c>
      <c r="F34" s="190">
        <f>F23+F28</f>
        <v>0</v>
      </c>
      <c r="G34" s="315"/>
    </row>
    <row r="35" spans="1:7" x14ac:dyDescent="0.3">
      <c r="A35" s="177"/>
      <c r="B35" s="180"/>
      <c r="C35" s="178"/>
      <c r="D35" s="178"/>
      <c r="E35" s="178"/>
      <c r="F35" s="179"/>
    </row>
    <row r="36" spans="1:7" x14ac:dyDescent="0.3">
      <c r="A36" s="177"/>
      <c r="B36" s="176" t="s">
        <v>300</v>
      </c>
      <c r="C36" s="178"/>
      <c r="D36" s="178"/>
      <c r="E36" s="178">
        <v>50410451.810000002</v>
      </c>
      <c r="F36" s="179">
        <v>15097521.43</v>
      </c>
    </row>
    <row r="37" spans="1:7" x14ac:dyDescent="0.3">
      <c r="A37" s="177"/>
      <c r="B37" s="180"/>
      <c r="C37" s="178"/>
      <c r="D37" s="178"/>
      <c r="E37" s="178"/>
      <c r="F37" s="179"/>
    </row>
    <row r="38" spans="1:7" x14ac:dyDescent="0.3">
      <c r="A38" s="820"/>
      <c r="B38" s="821" t="s">
        <v>301</v>
      </c>
      <c r="C38" s="172"/>
      <c r="D38" s="172"/>
      <c r="E38" s="189">
        <f>E36+E34+E20</f>
        <v>50410451.810000002</v>
      </c>
      <c r="F38" s="190">
        <f>F36+F34+F20</f>
        <v>15097521.43</v>
      </c>
      <c r="G38" s="315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1080"/>
      <c r="B39" s="1081"/>
      <c r="C39" s="185"/>
      <c r="D39" s="185"/>
      <c r="E39" s="185"/>
      <c r="F39" s="186"/>
    </row>
    <row r="40" spans="1:7" ht="11.1" customHeight="1" x14ac:dyDescent="0.3">
      <c r="A40" s="115" t="s">
        <v>243</v>
      </c>
      <c r="F40" s="478"/>
    </row>
    <row r="41" spans="1:7" ht="11.1" customHeight="1" x14ac:dyDescent="0.3">
      <c r="A41" s="115"/>
      <c r="F41" s="478"/>
    </row>
    <row r="42" spans="1:7" ht="11.1" customHeight="1" x14ac:dyDescent="0.3">
      <c r="A42" s="115"/>
      <c r="F42" s="478"/>
    </row>
    <row r="43" spans="1:7" ht="11.1" customHeight="1" x14ac:dyDescent="0.3">
      <c r="A43" s="478"/>
      <c r="B43" s="478"/>
      <c r="C43" s="478"/>
      <c r="D43" s="478"/>
      <c r="E43" s="478"/>
      <c r="F43" s="478"/>
    </row>
    <row r="44" spans="1:7" ht="11.1" customHeight="1" x14ac:dyDescent="0.3">
      <c r="A44" s="478"/>
      <c r="B44" s="478"/>
      <c r="C44" s="478"/>
      <c r="D44" s="478"/>
      <c r="E44" s="478"/>
      <c r="F44" s="478"/>
    </row>
    <row r="45" spans="1:7" ht="11.1" customHeight="1" x14ac:dyDescent="0.3">
      <c r="A45" s="478"/>
      <c r="B45" s="478" t="s">
        <v>244</v>
      </c>
      <c r="C45" s="478"/>
      <c r="D45" s="478"/>
      <c r="E45" s="478"/>
      <c r="F45" s="478"/>
    </row>
    <row r="46" spans="1:7" ht="11.1" customHeight="1" x14ac:dyDescent="0.3">
      <c r="A46" s="478"/>
      <c r="B46" s="478"/>
      <c r="C46" s="478"/>
      <c r="D46" s="478"/>
      <c r="E46" s="478"/>
      <c r="F46" s="478"/>
    </row>
    <row r="47" spans="1:7" x14ac:dyDescent="0.3">
      <c r="A47" s="476" t="s">
        <v>244</v>
      </c>
      <c r="B47" s="476"/>
      <c r="C47" s="476"/>
      <c r="D47" s="476"/>
      <c r="E47" s="476"/>
      <c r="F47" s="476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48</vt:i4>
      </vt:variant>
    </vt:vector>
  </HeadingPairs>
  <TitlesOfParts>
    <vt:vector size="90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ETCA-IV-06</vt:lpstr>
      <vt:lpstr>ANEXO A</vt:lpstr>
      <vt:lpstr>ANEXO B</vt:lpstr>
      <vt:lpstr>ANEXO C</vt:lpstr>
      <vt:lpstr>'ETCA-IV-06'!_ftn1</vt:lpstr>
      <vt:lpstr>'ETCA-IV-06'!_ftnref1</vt:lpstr>
      <vt:lpstr>'ETCA-IV-06'!_ftnref2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  <vt:lpstr>'ETCA-IV-06'!Títulos_a_imprimir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HP</cp:lastModifiedBy>
  <cp:revision/>
  <cp:lastPrinted>2020-09-14T19:43:14Z</cp:lastPrinted>
  <dcterms:created xsi:type="dcterms:W3CDTF">2014-03-28T01:13:38Z</dcterms:created>
  <dcterms:modified xsi:type="dcterms:W3CDTF">2021-02-01T01:24:24Z</dcterms:modified>
</cp:coreProperties>
</file>