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75" windowHeight="8115"/>
  </bookViews>
  <sheets>
    <sheet name="EVTOP 01" sheetId="21" r:id="rId1"/>
    <sheet name="EVTOP 02" sheetId="22" r:id="rId2"/>
    <sheet name="ANEXO " sheetId="23" r:id="rId3"/>
    <sheet name="evetop 03" sheetId="30" r:id="rId4"/>
    <sheet name="Hoja1" sheetId="31" r:id="rId5"/>
  </sheets>
  <externalReferences>
    <externalReference r:id="rId6"/>
  </externalReferences>
  <definedNames>
    <definedName name="_xlnm.Print_Area" localSheetId="3">'evetop 03'!$A$1:$X$63</definedName>
    <definedName name="_xlnm.Print_Area" localSheetId="1">'EVTOP 02'!$A$2:$H$176</definedName>
    <definedName name="_xlnm.Print_Area" localSheetId="4">Hoja1!$C$3:$L$38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F35" i="31" l="1"/>
  <c r="K35" i="31"/>
  <c r="F37" i="31"/>
  <c r="P26" i="31"/>
  <c r="I18" i="23"/>
  <c r="F127" i="22" l="1"/>
  <c r="F43" i="22"/>
  <c r="F42" i="22"/>
  <c r="F48" i="22"/>
  <c r="F52" i="22"/>
  <c r="F58" i="22"/>
  <c r="F66" i="22"/>
  <c r="F65" i="22" s="1"/>
  <c r="F69" i="22"/>
  <c r="F68" i="22"/>
  <c r="F71" i="22"/>
  <c r="F73" i="22"/>
  <c r="F75" i="22"/>
  <c r="F79" i="22"/>
  <c r="F81" i="22"/>
  <c r="F78" i="22" s="1"/>
  <c r="F83" i="22"/>
  <c r="F86" i="22"/>
  <c r="F85" i="22"/>
  <c r="F88" i="22"/>
  <c r="F98" i="22"/>
  <c r="F97" i="22"/>
  <c r="F96" i="22" s="1"/>
  <c r="D149" i="22"/>
  <c r="C78" i="22"/>
  <c r="E86" i="22"/>
  <c r="D134" i="22"/>
  <c r="D141" i="22"/>
  <c r="D132" i="22"/>
  <c r="D130" i="22"/>
  <c r="D127" i="22"/>
  <c r="D124" i="22"/>
  <c r="D116" i="22"/>
  <c r="C114" i="22"/>
  <c r="D41" i="22"/>
  <c r="D31" i="22"/>
  <c r="C31" i="22"/>
  <c r="D24" i="22"/>
  <c r="D23" i="22" s="1"/>
  <c r="C24" i="22"/>
  <c r="C23" i="22" s="1"/>
  <c r="F157" i="22"/>
  <c r="F148" i="22"/>
  <c r="D92" i="22"/>
  <c r="D148" i="22"/>
  <c r="D90" i="22"/>
  <c r="E148" i="22"/>
  <c r="E40" i="22"/>
  <c r="F40" i="22" s="1"/>
  <c r="F102" i="22"/>
  <c r="D94" i="22"/>
  <c r="H94" i="22"/>
  <c r="H95" i="22"/>
  <c r="E94" i="22"/>
  <c r="E60" i="22"/>
  <c r="F36" i="22"/>
  <c r="H166" i="22"/>
  <c r="G166" i="22"/>
  <c r="F165" i="22"/>
  <c r="H165" i="22"/>
  <c r="E165" i="22"/>
  <c r="E164" i="22"/>
  <c r="E163" i="22" s="1"/>
  <c r="D163" i="22"/>
  <c r="H162" i="22"/>
  <c r="H161" i="22"/>
  <c r="E161" i="22"/>
  <c r="H160" i="22"/>
  <c r="H159" i="22"/>
  <c r="E159" i="22"/>
  <c r="H158" i="22"/>
  <c r="H157" i="22"/>
  <c r="E157" i="22"/>
  <c r="D157" i="22"/>
  <c r="H156" i="22"/>
  <c r="G156" i="22"/>
  <c r="F155" i="22"/>
  <c r="G155" i="22"/>
  <c r="E155" i="22"/>
  <c r="H154" i="22"/>
  <c r="G154" i="22"/>
  <c r="F153" i="22"/>
  <c r="G153" i="22" s="1"/>
  <c r="E153" i="22"/>
  <c r="F152" i="22"/>
  <c r="E152" i="22"/>
  <c r="D152" i="22"/>
  <c r="H152" i="22" s="1"/>
  <c r="H151" i="22"/>
  <c r="H150" i="22"/>
  <c r="E150" i="22"/>
  <c r="H149" i="22"/>
  <c r="G149" i="22"/>
  <c r="H148" i="22"/>
  <c r="H147" i="22"/>
  <c r="G147" i="22"/>
  <c r="F146" i="22"/>
  <c r="E146" i="22"/>
  <c r="D146" i="22"/>
  <c r="H146" i="22"/>
  <c r="H145" i="22"/>
  <c r="G145" i="22"/>
  <c r="F144" i="22"/>
  <c r="G144" i="22"/>
  <c r="E144" i="22"/>
  <c r="E143" i="22"/>
  <c r="H142" i="22"/>
  <c r="G142" i="22"/>
  <c r="F141" i="22"/>
  <c r="H141" i="22"/>
  <c r="E141" i="22"/>
  <c r="H140" i="22"/>
  <c r="G140" i="22"/>
  <c r="H139" i="22"/>
  <c r="E139" i="22"/>
  <c r="H138" i="22"/>
  <c r="G138" i="22"/>
  <c r="H137" i="22"/>
  <c r="G137" i="22"/>
  <c r="E137" i="22"/>
  <c r="H136" i="22"/>
  <c r="G136" i="22"/>
  <c r="H135" i="22"/>
  <c r="G135" i="22"/>
  <c r="G134" i="22"/>
  <c r="F134" i="22"/>
  <c r="H134" i="22" s="1"/>
  <c r="E134" i="22"/>
  <c r="H133" i="22"/>
  <c r="G133" i="22"/>
  <c r="F132" i="22"/>
  <c r="H132" i="22"/>
  <c r="E132" i="22"/>
  <c r="H131" i="22"/>
  <c r="G131" i="22"/>
  <c r="F130" i="22"/>
  <c r="H130" i="22" s="1"/>
  <c r="E130" i="22"/>
  <c r="E129" i="22" s="1"/>
  <c r="G129" i="22"/>
  <c r="D129" i="22"/>
  <c r="H129" i="22" s="1"/>
  <c r="C129" i="22"/>
  <c r="E125" i="22"/>
  <c r="H124" i="22"/>
  <c r="E124" i="22"/>
  <c r="H123" i="22"/>
  <c r="G123" i="22"/>
  <c r="F122" i="22"/>
  <c r="H122" i="22" s="1"/>
  <c r="H121" i="22"/>
  <c r="G121" i="22"/>
  <c r="H120" i="22"/>
  <c r="G120" i="22"/>
  <c r="F119" i="22"/>
  <c r="H119" i="22" s="1"/>
  <c r="E119" i="22"/>
  <c r="H118" i="22"/>
  <c r="G118" i="22"/>
  <c r="F117" i="22"/>
  <c r="H117" i="22"/>
  <c r="E117" i="22"/>
  <c r="H116" i="22"/>
  <c r="G116" i="22"/>
  <c r="E115" i="22"/>
  <c r="E114" i="22" s="1"/>
  <c r="D115" i="22"/>
  <c r="H115" i="22" s="1"/>
  <c r="G114" i="22"/>
  <c r="F114" i="22"/>
  <c r="H113" i="22"/>
  <c r="H112" i="22"/>
  <c r="E112" i="22"/>
  <c r="F111" i="22"/>
  <c r="H111" i="22"/>
  <c r="E110" i="22"/>
  <c r="H109" i="22"/>
  <c r="F108" i="22"/>
  <c r="H108" i="22"/>
  <c r="E108" i="22"/>
  <c r="H107" i="22"/>
  <c r="G107" i="22"/>
  <c r="E107" i="22"/>
  <c r="D107" i="22"/>
  <c r="H106" i="22"/>
  <c r="H105" i="22"/>
  <c r="E105" i="22"/>
  <c r="H104" i="22"/>
  <c r="E103" i="22"/>
  <c r="D103" i="22"/>
  <c r="H103" i="22"/>
  <c r="G102" i="22"/>
  <c r="F101" i="22"/>
  <c r="E101" i="22"/>
  <c r="D101" i="22"/>
  <c r="H101" i="22" s="1"/>
  <c r="D99" i="22"/>
  <c r="H98" i="22"/>
  <c r="G98" i="22"/>
  <c r="G97" i="22"/>
  <c r="E97" i="22"/>
  <c r="E96" i="22"/>
  <c r="D97" i="22"/>
  <c r="G96" i="22"/>
  <c r="H93" i="22"/>
  <c r="H92" i="22"/>
  <c r="E92" i="22"/>
  <c r="H91" i="22"/>
  <c r="H90" i="22"/>
  <c r="E90" i="22"/>
  <c r="H89" i="22"/>
  <c r="G89" i="22"/>
  <c r="G88" i="22"/>
  <c r="H88" i="22"/>
  <c r="E88" i="22"/>
  <c r="H87" i="22"/>
  <c r="H86" i="22"/>
  <c r="E85" i="22"/>
  <c r="G85" i="22"/>
  <c r="H84" i="22"/>
  <c r="H83" i="22"/>
  <c r="E83" i="22"/>
  <c r="H82" i="22"/>
  <c r="G82" i="22"/>
  <c r="D81" i="22"/>
  <c r="D78" i="22"/>
  <c r="H80" i="22"/>
  <c r="H79" i="22"/>
  <c r="E79" i="22"/>
  <c r="H76" i="22"/>
  <c r="G76" i="22"/>
  <c r="G75" i="22"/>
  <c r="E75" i="22"/>
  <c r="H74" i="22"/>
  <c r="G74" i="22"/>
  <c r="G73" i="22"/>
  <c r="E73" i="22"/>
  <c r="H72" i="22"/>
  <c r="G72" i="22"/>
  <c r="G71" i="22"/>
  <c r="E71" i="22"/>
  <c r="H70" i="22"/>
  <c r="G70" i="22"/>
  <c r="G69" i="22"/>
  <c r="E69" i="22"/>
  <c r="E68" i="22"/>
  <c r="D68" i="22"/>
  <c r="C68" i="22"/>
  <c r="H67" i="22"/>
  <c r="G67" i="22"/>
  <c r="E66" i="22"/>
  <c r="E65" i="22"/>
  <c r="H66" i="22"/>
  <c r="C65" i="22"/>
  <c r="H64" i="22"/>
  <c r="H59" i="22"/>
  <c r="G59" i="22"/>
  <c r="G58" i="22"/>
  <c r="E58" i="22"/>
  <c r="H57" i="22"/>
  <c r="G57" i="22"/>
  <c r="H56" i="22"/>
  <c r="G56" i="22"/>
  <c r="E55" i="22"/>
  <c r="D55" i="22"/>
  <c r="C54" i="22"/>
  <c r="H53" i="22"/>
  <c r="G53" i="22"/>
  <c r="H52" i="22"/>
  <c r="H51" i="22"/>
  <c r="G51" i="22"/>
  <c r="E50" i="22"/>
  <c r="F50" i="22" s="1"/>
  <c r="H49" i="22"/>
  <c r="H48" i="22"/>
  <c r="H47" i="22"/>
  <c r="G47" i="22"/>
  <c r="H46" i="22"/>
  <c r="G46" i="22"/>
  <c r="E46" i="22"/>
  <c r="H45" i="22"/>
  <c r="G45" i="22"/>
  <c r="E44" i="22"/>
  <c r="D44" i="22"/>
  <c r="G44" i="22"/>
  <c r="H43" i="22"/>
  <c r="G43" i="22"/>
  <c r="E42" i="22"/>
  <c r="H42" i="22"/>
  <c r="H41" i="22"/>
  <c r="G41" i="22"/>
  <c r="D40" i="22"/>
  <c r="C39" i="22"/>
  <c r="H37" i="22"/>
  <c r="G37" i="22"/>
  <c r="H36" i="22"/>
  <c r="G36" i="22"/>
  <c r="E36" i="22"/>
  <c r="F35" i="22"/>
  <c r="H35" i="22"/>
  <c r="E35" i="22"/>
  <c r="H34" i="22"/>
  <c r="G34" i="22"/>
  <c r="F33" i="22"/>
  <c r="H33" i="22" s="1"/>
  <c r="E33" i="22"/>
  <c r="H32" i="22"/>
  <c r="G32" i="22"/>
  <c r="F31" i="22"/>
  <c r="H31" i="22"/>
  <c r="E31" i="22"/>
  <c r="H30" i="22"/>
  <c r="G30" i="22"/>
  <c r="H29" i="22"/>
  <c r="G29" i="22"/>
  <c r="H28" i="22"/>
  <c r="G28" i="22"/>
  <c r="H27" i="22"/>
  <c r="G27" i="22"/>
  <c r="H26" i="22"/>
  <c r="G26" i="22"/>
  <c r="H25" i="22"/>
  <c r="G25" i="22"/>
  <c r="F24" i="22"/>
  <c r="E24" i="22"/>
  <c r="F23" i="22"/>
  <c r="E23" i="22"/>
  <c r="H22" i="22"/>
  <c r="G22" i="22"/>
  <c r="H21" i="22"/>
  <c r="G21" i="22"/>
  <c r="E21" i="22"/>
  <c r="H20" i="22"/>
  <c r="H19" i="22"/>
  <c r="G19" i="22"/>
  <c r="H18" i="22"/>
  <c r="G18" i="22"/>
  <c r="H17" i="22"/>
  <c r="G17" i="22"/>
  <c r="E15" i="22"/>
  <c r="D15" i="22"/>
  <c r="H13" i="22"/>
  <c r="G13" i="22"/>
  <c r="H12" i="22"/>
  <c r="G12" i="22"/>
  <c r="D24" i="21"/>
  <c r="D14" i="21"/>
  <c r="D12" i="21"/>
  <c r="D18" i="21" s="1"/>
  <c r="D36" i="21" s="1"/>
  <c r="E12" i="21" s="1"/>
  <c r="E18" i="21" s="1"/>
  <c r="E36" i="21" s="1"/>
  <c r="F12" i="21" s="1"/>
  <c r="F18" i="21" s="1"/>
  <c r="F36" i="21" s="1"/>
  <c r="D35" i="23"/>
  <c r="L49" i="30"/>
  <c r="F34" i="21"/>
  <c r="G14" i="21"/>
  <c r="G24" i="21"/>
  <c r="G26" i="21"/>
  <c r="I26" i="21"/>
  <c r="G25" i="21"/>
  <c r="I25" i="21"/>
  <c r="V21" i="30"/>
  <c r="W21" i="30" s="1"/>
  <c r="V22" i="30"/>
  <c r="W22" i="30" s="1"/>
  <c r="V23" i="30"/>
  <c r="W23" i="30" s="1"/>
  <c r="V24" i="30"/>
  <c r="V25" i="30"/>
  <c r="V26" i="30"/>
  <c r="W26" i="30" s="1"/>
  <c r="V27" i="30"/>
  <c r="W27" i="30" s="1"/>
  <c r="V28" i="30"/>
  <c r="W28" i="30" s="1"/>
  <c r="V29" i="30"/>
  <c r="W29" i="30" s="1"/>
  <c r="V30" i="30"/>
  <c r="W30" i="30" s="1"/>
  <c r="V31" i="30"/>
  <c r="W31" i="30" s="1"/>
  <c r="V32" i="30"/>
  <c r="W32" i="30" s="1"/>
  <c r="V33" i="30"/>
  <c r="W33" i="30" s="1"/>
  <c r="V34" i="30"/>
  <c r="W34" i="30" s="1"/>
  <c r="V35" i="30"/>
  <c r="W35" i="30" s="1"/>
  <c r="V36" i="30"/>
  <c r="V37" i="30"/>
  <c r="W37" i="30"/>
  <c r="V38" i="30"/>
  <c r="W38" i="30"/>
  <c r="V39" i="30"/>
  <c r="W39" i="30"/>
  <c r="V40" i="30"/>
  <c r="W40" i="30"/>
  <c r="V41" i="30"/>
  <c r="W41" i="30"/>
  <c r="V42" i="30"/>
  <c r="W42" i="30"/>
  <c r="V43" i="30"/>
  <c r="W43" i="30"/>
  <c r="V44" i="30"/>
  <c r="W44" i="30"/>
  <c r="V45" i="30"/>
  <c r="W45" i="30"/>
  <c r="V46" i="30"/>
  <c r="W46" i="30"/>
  <c r="V47" i="30"/>
  <c r="W47" i="30"/>
  <c r="V48" i="30"/>
  <c r="W48" i="30"/>
  <c r="V20" i="30"/>
  <c r="W20" i="30"/>
  <c r="G30" i="21"/>
  <c r="B18" i="21"/>
  <c r="C18" i="21"/>
  <c r="G18" i="21"/>
  <c r="G36" i="21" s="1"/>
  <c r="H18" i="21"/>
  <c r="I18" i="21"/>
  <c r="G27" i="21"/>
  <c r="H34" i="21"/>
  <c r="I34" i="21" s="1"/>
  <c r="I28" i="21"/>
  <c r="B34" i="21"/>
  <c r="C34" i="21"/>
  <c r="C36" i="21" s="1"/>
  <c r="D34" i="21"/>
  <c r="E34" i="21"/>
  <c r="B36" i="21"/>
  <c r="G46" i="21"/>
  <c r="G47" i="21"/>
  <c r="G48" i="21"/>
  <c r="G49" i="21"/>
  <c r="G50" i="21"/>
  <c r="G51" i="21"/>
  <c r="G52" i="21"/>
  <c r="G53" i="21"/>
  <c r="G54" i="21"/>
  <c r="G34" i="21"/>
  <c r="I24" i="21"/>
  <c r="H36" i="21"/>
  <c r="H81" i="22"/>
  <c r="C38" i="22"/>
  <c r="F110" i="22"/>
  <c r="H110" i="22" s="1"/>
  <c r="G146" i="22"/>
  <c r="H60" i="22"/>
  <c r="D65" i="22"/>
  <c r="G101" i="22"/>
  <c r="H44" i="22"/>
  <c r="G66" i="22"/>
  <c r="G81" i="22"/>
  <c r="G84" i="22"/>
  <c r="G117" i="22"/>
  <c r="G139" i="22"/>
  <c r="G141" i="22"/>
  <c r="G148" i="22"/>
  <c r="G52" i="22"/>
  <c r="G115" i="22"/>
  <c r="G152" i="22"/>
  <c r="G24" i="22"/>
  <c r="G31" i="22"/>
  <c r="G33" i="22"/>
  <c r="G35" i="22"/>
  <c r="H58" i="22"/>
  <c r="H69" i="22"/>
  <c r="H71" i="22"/>
  <c r="H73" i="22"/>
  <c r="H75" i="22"/>
  <c r="G119" i="22"/>
  <c r="G122" i="22"/>
  <c r="H144" i="22"/>
  <c r="H153" i="22"/>
  <c r="H155" i="22"/>
  <c r="G165" i="22"/>
  <c r="G109" i="22"/>
  <c r="G108" i="22"/>
  <c r="G16" i="22"/>
  <c r="H16" i="22"/>
  <c r="F15" i="22"/>
  <c r="G15" i="22" s="1"/>
  <c r="G130" i="22"/>
  <c r="G132" i="22"/>
  <c r="F143" i="22"/>
  <c r="F164" i="22"/>
  <c r="F163" i="22" s="1"/>
  <c r="H68" i="22"/>
  <c r="G68" i="22"/>
  <c r="D54" i="22"/>
  <c r="D39" i="22"/>
  <c r="G164" i="22"/>
  <c r="E14" i="22"/>
  <c r="E13" i="22"/>
  <c r="E12" i="22" s="1"/>
  <c r="E54" i="22"/>
  <c r="F54" i="22" s="1"/>
  <c r="G54" i="22" s="1"/>
  <c r="F55" i="22"/>
  <c r="H55" i="22"/>
  <c r="G42" i="22"/>
  <c r="F107" i="22"/>
  <c r="H15" i="22"/>
  <c r="D96" i="22"/>
  <c r="D77" i="22" s="1"/>
  <c r="G113" i="22"/>
  <c r="D114" i="22"/>
  <c r="H114" i="22"/>
  <c r="F14" i="22"/>
  <c r="D85" i="22"/>
  <c r="H85" i="22"/>
  <c r="D38" i="22"/>
  <c r="D143" i="22"/>
  <c r="H24" i="22"/>
  <c r="G143" i="22"/>
  <c r="H143" i="22"/>
  <c r="H97" i="22"/>
  <c r="C14" i="22"/>
  <c r="G23" i="22"/>
  <c r="G55" i="22"/>
  <c r="G83" i="22"/>
  <c r="H96" i="22" l="1"/>
  <c r="H54" i="22"/>
  <c r="G40" i="22"/>
  <c r="H40" i="22"/>
  <c r="H23" i="22"/>
  <c r="D14" i="22"/>
  <c r="F77" i="22"/>
  <c r="G78" i="22"/>
  <c r="H78" i="22"/>
  <c r="G163" i="22"/>
  <c r="H163" i="22"/>
  <c r="G50" i="22"/>
  <c r="H50" i="22"/>
  <c r="G65" i="22"/>
  <c r="H65" i="22"/>
  <c r="E39" i="22"/>
  <c r="H164" i="22"/>
  <c r="E38" i="22" l="1"/>
  <c r="F38" i="22" s="1"/>
  <c r="F39" i="22"/>
  <c r="G77" i="22"/>
  <c r="H77" i="22"/>
  <c r="H14" i="22"/>
  <c r="G14" i="22"/>
  <c r="G38" i="22" l="1"/>
  <c r="H38" i="22"/>
  <c r="G39" i="22"/>
  <c r="H39" i="22"/>
</calcChain>
</file>

<file path=xl/sharedStrings.xml><?xml version="1.0" encoding="utf-8"?>
<sst xmlns="http://schemas.openxmlformats.org/spreadsheetml/2006/main" count="419" uniqueCount="326">
  <si>
    <t>ORGANISMO: CONSEJO ESTATAL DE CIENCIA Y TECNOLOGIA</t>
  </si>
  <si>
    <t>CLAVE NEP ORGANISMO</t>
  </si>
  <si>
    <t>DESCRIPCION</t>
  </si>
  <si>
    <t>UNIDAD DE MEDIDA</t>
  </si>
  <si>
    <t>ORIGINAL ANUAL</t>
  </si>
  <si>
    <t>CALENDARIO</t>
  </si>
  <si>
    <t>UR</t>
  </si>
  <si>
    <t>ER</t>
  </si>
  <si>
    <t>E4</t>
  </si>
  <si>
    <t>EVENTO</t>
  </si>
  <si>
    <t>REUNIÓN</t>
  </si>
  <si>
    <t>DOCUMENTO</t>
  </si>
  <si>
    <t>GESTIÓN DE FONDOS ANTE DEPENDENCIAS Y AYUNTAMIENTOS PARA PROYECTOS DE DESARROLLO TECNOLÓGICO ESTRATÉGICOS POR SECTOR Y REGIÓN</t>
  </si>
  <si>
    <t>META</t>
  </si>
  <si>
    <t>INTEGRAR EL REPORTE ANUAL DE LA CUENTAPÚBLICA SOBRE EL ORÍGEN, APLICACIÓN DE RECURSOS FINANCIEROS Y MATERIALES EJERCIDOS EN EL POA.</t>
  </si>
  <si>
    <t>REPORTES</t>
  </si>
  <si>
    <t xml:space="preserve">REUNION </t>
  </si>
  <si>
    <t>EVENTOS</t>
  </si>
  <si>
    <t>ASISTENCIA A REUNIONES REDNACECYT</t>
  </si>
  <si>
    <t>COORDINACIÓN DE LA SEMANA NACIONAL DE CIENCIA Y TECNOLOGÍA</t>
  </si>
  <si>
    <t>PROYECTO</t>
  </si>
  <si>
    <t>BECA</t>
  </si>
  <si>
    <t>PERSONA</t>
  </si>
  <si>
    <t xml:space="preserve">EVENTO </t>
  </si>
  <si>
    <t>CONCURSO INFANTIL DE CIENCÍA Y TECNOLOGÍA</t>
  </si>
  <si>
    <t xml:space="preserve">CELEBRAR REUNIONES DE ARTICULACIÓN PRODUCTIVA </t>
  </si>
  <si>
    <t xml:space="preserve">IMPULSO A LA INVESTIGACIÓN CIENTÍFICA Y TECNOLÓGICA Y FOMENTO A LA FORMACIÓN DE CAPITAL HUMANO </t>
  </si>
  <si>
    <t>EVTOP-01</t>
  </si>
  <si>
    <t>SISTEMA ESTATAL DE EVALUACION DEL DESEMPEÑO</t>
  </si>
  <si>
    <t>SEGUIMIENTO FINANCIERO DE INGRESOS Y EGRESOS, DE ORGANISMOS</t>
  </si>
  <si>
    <t>Y ENTIDADES DE LA ADMINISTRACION PUBLICA ESTATAL</t>
  </si>
  <si>
    <t>INGRESOS :</t>
  </si>
  <si>
    <t>(Pesos)</t>
  </si>
  <si>
    <t>CONCEPTO</t>
  </si>
  <si>
    <t>PROGRAMADO ORIGINAL</t>
  </si>
  <si>
    <t>MODIFICADO</t>
  </si>
  <si>
    <t>TOTAL DE INGRESOS</t>
  </si>
  <si>
    <t xml:space="preserve"> % AVANCE</t>
  </si>
  <si>
    <t>TOTAL TRIMESTRE</t>
  </si>
  <si>
    <t>ACUMULADO</t>
  </si>
  <si>
    <t>Saldo inicial (Caja y Bancos)</t>
  </si>
  <si>
    <t>FEDERALES</t>
  </si>
  <si>
    <t>ESTATALES</t>
  </si>
  <si>
    <t>INGRESOS PROPIOS</t>
  </si>
  <si>
    <t>OTROS INGRESOS</t>
  </si>
  <si>
    <t>TOTAL</t>
  </si>
  <si>
    <t>1.-EGRESOS: (GLOBAL)</t>
  </si>
  <si>
    <t>TOTAL EJERCIDO</t>
  </si>
  <si>
    <t xml:space="preserve">% AVANCE </t>
  </si>
  <si>
    <t>CAPITULO:</t>
  </si>
  <si>
    <t>Variación: Ingreso - Gasto ($)</t>
  </si>
  <si>
    <t>2.- EGRESOS: (EXCLUSIVAMENTE SOBRE LOS INGRESOS PROPIOS)</t>
  </si>
  <si>
    <t>ENERO</t>
  </si>
  <si>
    <t>FEBRERO</t>
  </si>
  <si>
    <t>MARZO</t>
  </si>
  <si>
    <t>Nombre y firma</t>
  </si>
  <si>
    <t>del Director General o responsable</t>
  </si>
  <si>
    <t>del Contador</t>
  </si>
  <si>
    <t>ASIGNACION ORIGINAL</t>
  </si>
  <si>
    <t>EJERCIDO EN EL TRIMESTRE</t>
  </si>
  <si>
    <t>DISPONIBLE</t>
  </si>
  <si>
    <t>MONTO</t>
  </si>
  <si>
    <t>EVTOP-01-01</t>
  </si>
  <si>
    <t>RELACIÓN DE RECURSOS ESTATALES RECIBIDOS DURANTE EL TRIMESTRE</t>
  </si>
  <si>
    <t>FECHA</t>
  </si>
  <si>
    <t>No. CHEQUE/O. PAGO</t>
  </si>
  <si>
    <t>IMPORTE</t>
  </si>
  <si>
    <t>DIFUSIÓN Y PROMOCIÓN DE FONDOS PARA EL DESARROLLO CIENTÍFICO Y TECNOLÓGICO Y LA INNOVACIÓN EN LAS EMPRESAS.</t>
  </si>
  <si>
    <t>PROMOVER Y FORTALECER LOS CONOCIMIENTOS CIENTÍFICOS Y TECNOLÓGICOS DE INVESTIGADORES Y EVALUADORES ACREDITADOS A TRAVÉS DE LOS PROGRAMAS DE CONACYT.</t>
  </si>
  <si>
    <t>EVENTOS DE DIFUSIÓN DE CIENCIA Y TECNOLÓGICA</t>
  </si>
  <si>
    <t>CELEBRACIÓN DE REUNIONES DE IDENTIFICACIÓN DE DEMANDAS CON LOS CONSEJOS REGIONALES</t>
  </si>
  <si>
    <t>GENERACIÓN DE BASE DATOS PARA EL SISTEMA ESTATAL DE INFORMACIÓN CIENTÍFICA Y TECNOLÓGICA DEL ESTADO</t>
  </si>
  <si>
    <t>APROPIACIÓN SOCIAL DE LA CIENCIA, TECNOLOGÍA E INNOVACIÓN</t>
  </si>
  <si>
    <t>APOYOS A INVESTIGADORES EN FORMACIÓN CON PONENCIAS Y/O EVENTOS ACADÉMICOS FUERA DEL ESTADO</t>
  </si>
  <si>
    <t>PROGRAMA DE APOYO PARA EL FOMENTO, FORMACIÓN, DESARROLLO, Y  VINCULACIÓN DE RECURSOS HUMANOS  EN EL EXTRANJERO</t>
  </si>
  <si>
    <t>FONDO PARA LA FORMACIÓN DE CAPITAL HUMANO DE ALTO NIVEL</t>
  </si>
  <si>
    <t>GESTIÓN DEL TALENTO CIENTÍFICO Y TECNOLÓGICO</t>
  </si>
  <si>
    <t>FONDO DE ASEGURAMIENTO TECNOLÓGICO Y DIFUSIÓN DE LA PROPIEDAD INTELECTUAL</t>
  </si>
  <si>
    <t>IMPULSO A LA TRANSFERENCIA TECNOLÓGICA Y LA INNOVACIÓN</t>
  </si>
  <si>
    <t>REALIZADO</t>
  </si>
  <si>
    <t>EVTOP-03</t>
  </si>
  <si>
    <t>M.C. MARTHA NIDIA CAMPA GADEA</t>
  </si>
  <si>
    <t xml:space="preserve">C. ANGEL REYES MERCADO </t>
  </si>
  <si>
    <t xml:space="preserve">OPERACIÓN DEL MUSEO INTERANTE DE CIENCIA LA ENERGIA TAMBIEN SE CUENTA. </t>
  </si>
  <si>
    <t>CONFORMACIÓN DEL SISTEMA ESTATAL DE INVESTIGACIÓN CIENTÍFICA, DESARROLLO TECNOLÓGICO, TRANSFERENCIA DE TECNOLOGÍA E INNOVACIÓN</t>
  </si>
  <si>
    <t>SISTEMA</t>
  </si>
  <si>
    <t xml:space="preserve">PROGRAMA DE CAPACITACIÓN Y ESPECIALIZACIÓN PARA EL FORTALECIMIENTO DEL ECOSISTEMA DE INNOVACIÓN EN SONORA </t>
  </si>
  <si>
    <t>APOYOS AL DESARROLLO TECNOLÓGICO E INNOVACIÓN</t>
  </si>
  <si>
    <t>EMPRESAS</t>
  </si>
  <si>
    <t>IMPULSO EN LAS EMPRESAS PARA LA OBTENCIÓN DEL REGISTRO NACIONAL DE INSTITUCIONES Y EMPRESAS CIENTÍFICAS Y TECNOLÓGICAS (RENIECYT)</t>
  </si>
  <si>
    <t>FONDO ESTATAL PARA LA INVESTIGACIÓN CIENTÍFICA, EL DESARROLLO TECNOLÓGICO Y LA INNOVACIÓN</t>
  </si>
  <si>
    <t>INTEGRAR EL DOCUMENTO DE AVANCE FISICO-FINANCIERO DEL POA 2013</t>
  </si>
  <si>
    <t>EVTOP - 02</t>
  </si>
  <si>
    <t xml:space="preserve">SISTEMA ESTATAL DE EVALUACION </t>
  </si>
  <si>
    <t>ANALITICO DE RECURSOS EJERCIDOS POR PARTIDA PRESUPUESTAL</t>
  </si>
  <si>
    <t xml:space="preserve">NOMBRE DEL ORGANISMO:  CONSEJO ESTATAL DE CIENCIA Y TECNOLOGIA </t>
  </si>
  <si>
    <t>CVE. PARTIDA PRESUPUESTAL</t>
  </si>
  <si>
    <t>ASIGNACION MODIFICADA</t>
  </si>
  <si>
    <t xml:space="preserve">% </t>
  </si>
  <si>
    <t>Servicios personales</t>
  </si>
  <si>
    <t>Remuneraciones al personal de carácter permanente</t>
  </si>
  <si>
    <t>Sueldo base al personal permanente</t>
  </si>
  <si>
    <t>Sueldos</t>
  </si>
  <si>
    <t>Riesgo laboral</t>
  </si>
  <si>
    <t>Ayuda para habitación</t>
  </si>
  <si>
    <t>Ayuda para energía eláctrica</t>
  </si>
  <si>
    <t>Remuneraciones adicionales y especiales</t>
  </si>
  <si>
    <t>Primas de vacaciones, dominical y gratificación de fin de año</t>
  </si>
  <si>
    <t>Prima vacacional</t>
  </si>
  <si>
    <t>Seguridad Social</t>
  </si>
  <si>
    <t>Aportaciones de seguridad social</t>
  </si>
  <si>
    <t>Cuotas por servicio médico del ISSSTESON</t>
  </si>
  <si>
    <t>Cuotas por seguro de vida al ISSSTESON</t>
  </si>
  <si>
    <t>Cuotas por seguro de retiro al ISSSTESON</t>
  </si>
  <si>
    <t>Asignación para préstamos a corto plazo</t>
  </si>
  <si>
    <t>Asignación para préstamos prendarios</t>
  </si>
  <si>
    <t>Cuotas para infraestructura, equipamiento y mantenimiento hospitalario</t>
  </si>
  <si>
    <t>Aportaciones a fondos de vivienda</t>
  </si>
  <si>
    <t>Cuotas al FOVISSSTESON</t>
  </si>
  <si>
    <t>Aportaciones al sistema para el retiro</t>
  </si>
  <si>
    <t>Pagas de defunción, pensiones y jubilaciones</t>
  </si>
  <si>
    <t>Otras prestaciones sociales y económicas</t>
  </si>
  <si>
    <t>Otras prestaciones</t>
  </si>
  <si>
    <t>Materiales y suministros</t>
  </si>
  <si>
    <t>Materiales de administración</t>
  </si>
  <si>
    <t>Materiales, útiles y equipos menores de oficina</t>
  </si>
  <si>
    <t>Materiales y útiles de impresión y reproducción</t>
  </si>
  <si>
    <t>Materiales, útiles y equipos menores de tecnologías de la información</t>
  </si>
  <si>
    <t>Materiales y útiles para el procesamiento de equipos y bienes informáticos</t>
  </si>
  <si>
    <t xml:space="preserve"> Material impreso e información digital</t>
  </si>
  <si>
    <t>Material para información</t>
  </si>
  <si>
    <t>Material de limpieza</t>
  </si>
  <si>
    <t>Materiales y útiles de enseñanza</t>
  </si>
  <si>
    <t>Materiales educativos</t>
  </si>
  <si>
    <t>Materiales para el registro e identificación de bienes y personas</t>
  </si>
  <si>
    <t>Placas, engomados, calcomanías y hologramas</t>
  </si>
  <si>
    <t>Alimentos y utensilios</t>
  </si>
  <si>
    <t>Productos alimenticios para personas</t>
  </si>
  <si>
    <t>Productos alimenticios para el personal de las instalaciones</t>
  </si>
  <si>
    <t>Adquisición de agua potable</t>
  </si>
  <si>
    <t>Utensilios para el servicio de alimentación</t>
  </si>
  <si>
    <t>Materiales y artículos de construcción y de reparación</t>
  </si>
  <si>
    <t>Materiales complementarios</t>
  </si>
  <si>
    <t>Combustibles, lubricantes y aditivos</t>
  </si>
  <si>
    <t>Combustibles</t>
  </si>
  <si>
    <t>Herramientas, refacciones y accesorios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</si>
  <si>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</si>
  <si>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</si>
  <si>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computo y tecnologías de la información</t>
  </si>
  <si>
    <t>Refacciones y accesorios menores de equipo de trasporte</t>
  </si>
  <si>
    <t>Servicios generales</t>
  </si>
  <si>
    <t>Servicios básicos</t>
  </si>
  <si>
    <t xml:space="preserve">Servicios de Telecomunicaciones y Satelites </t>
  </si>
  <si>
    <t>Servicios postales y telegráficos</t>
  </si>
  <si>
    <t>Servicio postal</t>
  </si>
  <si>
    <t xml:space="preserve">Servicios Intengrales y Otros Servicios </t>
  </si>
  <si>
    <t>Servicio de arrendamiento</t>
  </si>
  <si>
    <t>Arrendamiento de Edificios</t>
  </si>
  <si>
    <t xml:space="preserve">Arrendamiento de mobiliario y equipo de administración, educacional y recreativo  </t>
  </si>
  <si>
    <t xml:space="preserve">Arrendamiento de muebles, maquinaria y equipo  </t>
  </si>
  <si>
    <t xml:space="preserve">Arrendamiento de equipo de Transporte </t>
  </si>
  <si>
    <t>Arrendamiento de activos intangibles</t>
  </si>
  <si>
    <t>Patentes, regalías y otros</t>
  </si>
  <si>
    <t>Servicios profesionales, científicos, técnicos y otros servicios</t>
  </si>
  <si>
    <t>Servicios legales, de contabilidad, auditorias y relacionados</t>
  </si>
  <si>
    <t>Servicios de consultoría administrativa, procesos, técnica y en tecnologías de la información</t>
  </si>
  <si>
    <t xml:space="preserve">Servicios de consultoria </t>
  </si>
  <si>
    <t>Servicios de capacitación</t>
  </si>
  <si>
    <t>Servicios de apoyo administrativo, traducción, fotocopiado e impresión</t>
  </si>
  <si>
    <t>Impresiones y publicaciones oficiales</t>
  </si>
  <si>
    <t>Servicios Financieros, bancarios y comerciales</t>
  </si>
  <si>
    <t>Servicios financieros y bancarios</t>
  </si>
  <si>
    <t>Seguros de bienes patrimoniales</t>
  </si>
  <si>
    <t>Fletes y maniobras</t>
  </si>
  <si>
    <t xml:space="preserve">Servicios de instalación, reparación, mantenimiento y conservación </t>
  </si>
  <si>
    <t>Conservación y mantenimiento menor de inmuebles</t>
  </si>
  <si>
    <t>Mantenimiento y conservación de inmuebles</t>
  </si>
  <si>
    <t>Instalación, reparación y mantenimiento de mobiliario y equipo de administración, educacional y recreativo</t>
  </si>
  <si>
    <t>Mantenimiento y conservación de mobiliario y equipo</t>
  </si>
  <si>
    <t>Instalación, reparación y mantenimiento de equipo de computo y tecnologías de información</t>
  </si>
  <si>
    <t>Instalaciones</t>
  </si>
  <si>
    <t>Mantenimiento y conservación de bienes informáticos</t>
  </si>
  <si>
    <t>Reparación y mantenimiento de equipo de transporte</t>
  </si>
  <si>
    <t>Mantenimiento y conservación de equipo de transporte</t>
  </si>
  <si>
    <t>Servicios de comunicación social y publicidad</t>
  </si>
  <si>
    <t xml:space="preserve">Difusión por radio, televisión y otros medios de mensajes sobre programas y actividades gubernamentales </t>
  </si>
  <si>
    <t>Servicios de traslado y viáticos</t>
  </si>
  <si>
    <t>Pasajes aéreos</t>
  </si>
  <si>
    <t>Pasajes terrestres</t>
  </si>
  <si>
    <t xml:space="preserve">Pasajes terrestres nacionales para laborales en campo y de supervision </t>
  </si>
  <si>
    <t>Viáticos en el país</t>
  </si>
  <si>
    <t>Gastos de camino</t>
  </si>
  <si>
    <t>Viáticos en el extranjero</t>
  </si>
  <si>
    <t>Servicios integrales de traslado y viáticos</t>
  </si>
  <si>
    <t>Otros servicios de traslado y hospedaje</t>
  </si>
  <si>
    <t>Cuotas</t>
  </si>
  <si>
    <t>Servicios oficiales</t>
  </si>
  <si>
    <t>Gastos de ceremonial</t>
  </si>
  <si>
    <t>Gastos de orden social y cultural</t>
  </si>
  <si>
    <t>Congresos y convenciones</t>
  </si>
  <si>
    <t xml:space="preserve">Gastos de representación </t>
  </si>
  <si>
    <t xml:space="preserve">Gastos de Atención y Promoción </t>
  </si>
  <si>
    <t>Otros servicios generales</t>
  </si>
  <si>
    <t>Impuestos y derechos</t>
  </si>
  <si>
    <t>Penas, multas, accesorios y actualizaciones</t>
  </si>
  <si>
    <t>Transferencias, asignaciones, subsidios y otras ayudas</t>
  </si>
  <si>
    <t>Ayudas sociales</t>
  </si>
  <si>
    <t xml:space="preserve">Ayudas sociales actividades cientificas o academicas </t>
  </si>
  <si>
    <t xml:space="preserve">Apooyo a la Investigacion científica y tecnológica de instituciones academicas y sector público  </t>
  </si>
  <si>
    <t xml:space="preserve">Transferencias para el sector privado externo </t>
  </si>
  <si>
    <t xml:space="preserve">Tranferencias para el sector privado externo </t>
  </si>
  <si>
    <t>Bienes muebles, inmuebles e intangibles</t>
  </si>
  <si>
    <t>Mobiliario y equipo de administración</t>
  </si>
  <si>
    <t>Muebles de oficina y estantería</t>
  </si>
  <si>
    <t xml:space="preserve">Mobiliario </t>
  </si>
  <si>
    <t>Avance Preliminar del Presupuesto Anual</t>
  </si>
  <si>
    <t>93</t>
  </si>
  <si>
    <t>3.8.01</t>
  </si>
  <si>
    <t>METAS</t>
  </si>
  <si>
    <t>TOTAL ACUMULADO</t>
  </si>
  <si>
    <t>% AVANCE FISICO</t>
  </si>
  <si>
    <t>Finalidad</t>
  </si>
  <si>
    <t>Función</t>
  </si>
  <si>
    <t>Subfun ción</t>
  </si>
  <si>
    <t>PROG.</t>
  </si>
  <si>
    <t>Subpro grama</t>
  </si>
  <si>
    <t>Actividad o Proyecto</t>
  </si>
  <si>
    <t>MODIFICADO ANUAL</t>
  </si>
  <si>
    <t>1er. TRIM.</t>
  </si>
  <si>
    <t>2do. TRIM.</t>
  </si>
  <si>
    <t>3er. TRIM.</t>
  </si>
  <si>
    <t>4to. TRIM.</t>
  </si>
  <si>
    <t xml:space="preserve">Desarrollo Econimico </t>
  </si>
  <si>
    <t/>
  </si>
  <si>
    <t>3.8</t>
  </si>
  <si>
    <t>Investigación y Desarrollo Relacionados con Asuntos Economicos</t>
  </si>
  <si>
    <t xml:space="preserve">Promover y Difundir la Investigación Científica y Tecnológica </t>
  </si>
  <si>
    <t xml:space="preserve">Sonora, Competitivo y Sustentable </t>
  </si>
  <si>
    <t>Innovación y Desarrollo tecnológico</t>
  </si>
  <si>
    <t xml:space="preserve">Investigación y Desarrollo Tecnológico para el Desarrollo Rural </t>
  </si>
  <si>
    <t>0001</t>
  </si>
  <si>
    <t>CONTROL Y SEGUIMIENTO ADMINISTRATIVO Y DE SERVICIOS PARA EL DESARROLLO CIENTÍFICO Y TECNOLÓGICO</t>
  </si>
  <si>
    <t>3.8.0.1</t>
  </si>
  <si>
    <t>OPERAR EL SISTEMA CONTABLE Y DE CONTROL ADMINISTRATIVO EN RELACIÓN A LA SITUACIÓN FINANCIERA DEL ORGANISMO.</t>
  </si>
  <si>
    <t>0002</t>
  </si>
  <si>
    <t>51</t>
  </si>
  <si>
    <t>0003</t>
  </si>
  <si>
    <t>DIRECCION DE ARTICULACIÓN PRODUCTIVA</t>
  </si>
  <si>
    <t>TOTALES</t>
  </si>
  <si>
    <r>
      <t>ORGANISMO</t>
    </r>
    <r>
      <rPr>
        <sz val="8"/>
        <rFont val="Arial"/>
        <family val="2"/>
      </rPr>
      <t>: (NOMBE DEL ORGANISMO)</t>
    </r>
  </si>
  <si>
    <r>
      <t>ASIGNACION PRESUPUESTAL:</t>
    </r>
    <r>
      <rPr>
        <sz val="8"/>
        <rFont val="Arial"/>
        <family val="2"/>
      </rPr>
      <t xml:space="preserve"> (SERA REQUISITADO POR LA DIRECCION DE EVALUACON)</t>
    </r>
  </si>
  <si>
    <t>ESTRUCTURA PROGRAMATICA</t>
  </si>
  <si>
    <r>
      <t>UR</t>
    </r>
    <r>
      <rPr>
        <sz val="8"/>
        <rFont val="Arial"/>
        <family val="2"/>
      </rPr>
      <t>: NUMERO DE UNIDAD RESPONSABLE, EN FUNCION A SU ESTRUCTURA ADMINISTRATIVA</t>
    </r>
  </si>
  <si>
    <r>
      <t>FINALIDAD:</t>
    </r>
    <r>
      <rPr>
        <sz val="8"/>
        <rFont val="Arial"/>
        <family val="2"/>
      </rPr>
      <t xml:space="preserve"> NUMERO QUE CORRESPONDA DE ACUERDO AL SECTOR DEL ORGANISMO ( CATALOGO DE FINALIDADES, FUNCIONES Y SUBFUNCIONES)</t>
    </r>
  </si>
  <si>
    <r>
      <t>FUNCION:</t>
    </r>
    <r>
      <rPr>
        <sz val="8"/>
        <rFont val="Arial"/>
        <family val="2"/>
      </rPr>
      <t xml:space="preserve"> NUMERO QUE SE DESPRENDE DE LA FINALIDAD (CATALOGO DE FINALIDADES, FUNCIONES Y SUBFUNCIONES)</t>
    </r>
  </si>
  <si>
    <r>
      <t>SUBFUNCION:</t>
    </r>
    <r>
      <rPr>
        <sz val="8"/>
        <rFont val="Arial"/>
        <family val="2"/>
      </rPr>
      <t xml:space="preserve"> NUMERO QUE SE DESPRENDE DE LA FUNCION (CATALOGO DE FINALIDADES, FUNCIONES Y SUBFUNCIONES)</t>
    </r>
  </si>
  <si>
    <r>
      <t>ER</t>
    </r>
    <r>
      <rPr>
        <sz val="8"/>
        <rFont val="Arial"/>
        <family val="2"/>
      </rPr>
      <t>: EJE RECTOR DEL PLAN ESTATAL DE DESARROLLO 2009-2015</t>
    </r>
  </si>
  <si>
    <r>
      <t>PROG.:</t>
    </r>
    <r>
      <rPr>
        <sz val="8"/>
        <rFont val="Arial"/>
        <family val="2"/>
      </rPr>
      <t xml:space="preserve"> NUMERO DE PROGRAMA QUE CORRESPONDA DE ACUERDO AL CATALOGO DE PROGRAMAS Y SUBPROGRAMAS</t>
    </r>
  </si>
  <si>
    <r>
      <t>SUBPROGRAMA:</t>
    </r>
    <r>
      <rPr>
        <sz val="8"/>
        <rFont val="Arial"/>
        <family val="2"/>
      </rPr>
      <t xml:space="preserve"> NUMERO DEL SUBPROGRAMA, QUE SE DESPRENDE DEL PROGRAMA. CATALOGO DE PROGRAMAS Y SUBPROGRAMAS.</t>
    </r>
  </si>
  <si>
    <r>
      <t xml:space="preserve">ACTIVIDAD O PROYECTO: </t>
    </r>
    <r>
      <rPr>
        <sz val="8"/>
        <rFont val="Arial"/>
        <family val="2"/>
      </rPr>
      <t>NUMERO DE PROYECTO O ACTIVIDAD QUE SE LOCALIZA EN EL CATALOGO DE ACTIVIDADES O PROYECTOS,  LIGADO A LOS PROGRAMAS Y SUBPROGRAMAS, PARA MEJOR IDENTIFICACION. EN SEGUIDA DESCRIBIR LA META</t>
    </r>
  </si>
  <si>
    <r>
      <t xml:space="preserve">DESCRIPCION: </t>
    </r>
    <r>
      <rPr>
        <sz val="8"/>
        <rFont val="Arial"/>
        <family val="2"/>
      </rPr>
      <t>DESCRIPCION DE LOS CONCEPTOS CORRESPONDIENTES, INCLUIDOS EN CADA UNO DE LOS CATALOGOS</t>
    </r>
  </si>
  <si>
    <r>
      <t xml:space="preserve">META: </t>
    </r>
    <r>
      <rPr>
        <sz val="8"/>
        <rFont val="Arial"/>
        <family val="2"/>
      </rPr>
      <t>NUMERO CONSECUTIVO DE META</t>
    </r>
  </si>
  <si>
    <r>
      <t xml:space="preserve">UNIDAD DE MEDIDA: </t>
    </r>
    <r>
      <rPr>
        <sz val="8"/>
        <rFont val="Arial"/>
        <family val="2"/>
      </rPr>
      <t>PARA LA UNIDAD DE MEDIDA UTILIZAR LA QUE CORRESPONDA DE ACUERDO AL CATALOGO DE UNIDADES DE MEDIDA.</t>
    </r>
  </si>
  <si>
    <t xml:space="preserve">SISTEMA ESTATAL DE EVALUACIÓN </t>
  </si>
  <si>
    <t>INFORME DE AVANCE PROGRAMATICO</t>
  </si>
  <si>
    <t>ASIGNACION PRESUPUESTAL</t>
  </si>
  <si>
    <t>Estructura Adminis trativa</t>
  </si>
  <si>
    <t>Categorías Programáticas</t>
  </si>
  <si>
    <t>Línea de Acción</t>
  </si>
  <si>
    <t>Funciones</t>
  </si>
  <si>
    <t>PED</t>
  </si>
  <si>
    <t>SUBSIDIO PARA PAGO DE APORTACIONES Y DEDUCCIONES DE NÓMINA QUINCENAL, 12</t>
  </si>
  <si>
    <t>-</t>
  </si>
  <si>
    <t>TRIMESTRE: TERCER TRIMESTRE 2013</t>
  </si>
  <si>
    <t>TRIMESTRE: TERCERO TRIMESTRE 2013</t>
  </si>
  <si>
    <t>TRIMESTRE: TERCERO 2013</t>
  </si>
  <si>
    <t>SUBSIDIO PARA PAGO DE  NÓMINA QUINCENAL DEL 01 AL 15 DE JULIO DEL 2013, 13</t>
  </si>
  <si>
    <t>SUBSIDIO PARA PAGO DE APORTACIONES Y DEDUCCIONES DE NÓMINA QUINCENAL, 13</t>
  </si>
  <si>
    <t>SUBSIDIO PARA PAGO DE APORTACIONES Y DEDUCCIONES DE NÓMINA QUINCENAL, 14</t>
  </si>
  <si>
    <t>SUBSIDIO PARA PAGO DE  NÓMINA QUINCENAL DEL 01  AL 15 DE AGOSTO 13, 15</t>
  </si>
  <si>
    <t>SUBSIDIO PARA PAGO DE APORTACIONES Y DEDUCCIONES DE NÓMINA QUINCENAL, 15</t>
  </si>
  <si>
    <t>SUBSIDIO PARA PAGO DE NÓMINA QUINCENAL DEL 16 AL 31 DE JULIO  DEL 2013, 14</t>
  </si>
  <si>
    <t>SUBSIDIO PARA PAGO DE NÓMINA MENSUAL DEL 01 AL 31 DE JULIO DEL 2013, 07</t>
  </si>
  <si>
    <t>SUBSIDIO PARA PAGO DE NÓMINA QUINCENAL DEL 16 AL 31 DE AGOSTO DEL 2013, 16</t>
  </si>
  <si>
    <t>SUBSIDIO PARA PAGO DE APORTACIONES Y DEDUCCIONES DE NÓMINA QUINCENAL, 16</t>
  </si>
  <si>
    <t>SUBSIDIO PARA PAGO DE NÓMINA MENSUAL DEL 01 AL 31 DE AGOSTO DEL 2013, 08</t>
  </si>
  <si>
    <t>SUBSIDIO PARA PAGO DE  NÓMINA QUINCENAL DEL 01 AL 15 DE SEPTIEMBRE DEL 2013, 17</t>
  </si>
  <si>
    <t>SUBSIDIO PARA PAGO DE APORTACIONES Y DEDUCCIONES DE NÓMINA QUINCENAL, 17</t>
  </si>
  <si>
    <t>SUBSIDIO PARA PAGO DE NÓMINA MENSUAL DEL 01 AL 30 DE SEPTIEMBRE DEL 2013, 18</t>
  </si>
  <si>
    <t xml:space="preserve">ASIGNACION DE RECURSOS FEDERALES </t>
  </si>
  <si>
    <t>SUBSIDIO PARA PAGO DE NÓMINA QUINCENAL DEL 16 AL 30 DE SEPTIEMBRE DEL 2013, 17</t>
  </si>
  <si>
    <t xml:space="preserve">MINISTRACIÓN GASTO OPERATIVO DEL MES DE JUNIO </t>
  </si>
  <si>
    <t xml:space="preserve">MINISTRACIÓN GASTO OPERATIVO DEL MES DE JULIO  </t>
  </si>
  <si>
    <t xml:space="preserve">SUBSIDIO PARA PAGO DE NOMINA DE PRIMA VACACIONAL </t>
  </si>
  <si>
    <t xml:space="preserve">JULIO </t>
  </si>
  <si>
    <t>AGOSTO</t>
  </si>
  <si>
    <t>SEPTIEMBRE</t>
  </si>
  <si>
    <t>S/N</t>
  </si>
  <si>
    <t xml:space="preserve">Servicio de Diseño de Arquitectura, Ingenieria  y Actividades Relacionadas </t>
  </si>
  <si>
    <t xml:space="preserve">Materiales Electrico y Electronico </t>
  </si>
  <si>
    <t xml:space="preserve">Otros Arrendamientos </t>
  </si>
  <si>
    <t xml:space="preserve">Servicios de Creatividad, Preproducción  y  Producción de Publicidad, Excepto Internet
</t>
  </si>
  <si>
    <t>Servicios de Creatividad, Preproducción  y  Producción de Publicidad, Excepto Internet</t>
  </si>
  <si>
    <t xml:space="preserve">INGRESOS RECIBIDOS POR PARTE DEL ESTADO </t>
  </si>
  <si>
    <t xml:space="preserve">INGRESOS RECIBIDOS </t>
  </si>
  <si>
    <t xml:space="preserve">INGRESOS POR RECIBIR  </t>
  </si>
  <si>
    <t xml:space="preserve">PRESUPUESTO ORIGINAL </t>
  </si>
  <si>
    <t xml:space="preserve">VIATICOS </t>
  </si>
  <si>
    <t xml:space="preserve">BOLTEOS DE AVION </t>
  </si>
  <si>
    <t xml:space="preserve">IMPUESTOS X PAGAR </t>
  </si>
  <si>
    <t xml:space="preserve">LIMPIEZA </t>
  </si>
  <si>
    <t>ASESORIA LEGAL</t>
  </si>
  <si>
    <t>ASESORIA CONTABLE</t>
  </si>
  <si>
    <t>GASOLINA</t>
  </si>
  <si>
    <t>PAPELERIA</t>
  </si>
  <si>
    <t xml:space="preserve">PORCENTAJE DE INGRESO RECIBIDO </t>
  </si>
  <si>
    <t xml:space="preserve">PAGOS POR REALIZAR EN EL MES NOVIEMBRE  </t>
  </si>
  <si>
    <t xml:space="preserve">PAGOS PENDIENTES DE LOS MESES NOV. Y DICIEMBRE </t>
  </si>
  <si>
    <t xml:space="preserve">ASESORIA CONTABLE </t>
  </si>
  <si>
    <t xml:space="preserve">GASOLINA </t>
  </si>
  <si>
    <t xml:space="preserve">PAPELERIA </t>
  </si>
  <si>
    <t xml:space="preserve">SALDO EN LA CUENTA  DE GASTO OPERATIVO </t>
  </si>
  <si>
    <t>CHEQUES NO COBRADOS</t>
  </si>
  <si>
    <t>(4 MESES)</t>
  </si>
  <si>
    <t>( 3 MESES )</t>
  </si>
  <si>
    <t>MANTENIMIENTO DE COMPU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</si>
</sst>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_-* #,##0_-;\-* #,##0_-;_-* &quot;-&quot;??_-;_-@_-"/>
    <numFmt numFmtId="166" formatCode="0.0%"/>
    <numFmt numFmtId="167" formatCode="#,##0_ ;\-#,##0\ "/>
    <numFmt numFmtId="168" formatCode="_(* #,##0.00_);_(* \(#,##0.00\);_(* &quot;-&quot;??_);_(@_)"/>
    <numFmt numFmtId="169" formatCode="_(* #,##0_);_(* \(#,##0\);_(* &quot;-&quot;??_);_(@_)"/>
    <numFmt numFmtId="170" formatCode="0.0"/>
    <numFmt numFmtId="171" formatCode="&quot;$&quot;#,##0.00"/>
  </numFmts>
  <fonts count="2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 Unicode MS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  <scheme val="minor"/>
    </font>
    <font>
      <sz val="10"/>
      <color rgb="FFFF0000"/>
      <name val="Arial Unicode MS"/>
      <family val="2"/>
    </font>
    <font>
      <sz val="8"/>
      <color rgb="FFFF0000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double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double">
        <color indexed="64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indexed="64"/>
      </left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8">
    <xf numFmtId="0" fontId="0" fillId="0" borderId="0" xfId="0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/>
    <xf numFmtId="0" fontId="9" fillId="0" borderId="0" xfId="0" applyFont="1"/>
    <xf numFmtId="0" fontId="10" fillId="0" borderId="0" xfId="0" applyFont="1"/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165" fontId="1" fillId="2" borderId="6" xfId="6" applyNumberFormat="1" applyFont="1" applyFill="1" applyBorder="1" applyAlignment="1">
      <alignment horizontal="right" wrapText="1"/>
    </xf>
    <xf numFmtId="165" fontId="1" fillId="2" borderId="6" xfId="6" applyNumberFormat="1" applyFont="1" applyFill="1" applyBorder="1" applyAlignment="1">
      <alignment horizontal="right"/>
    </xf>
    <xf numFmtId="165" fontId="1" fillId="0" borderId="6" xfId="6" applyNumberFormat="1" applyFont="1" applyBorder="1"/>
    <xf numFmtId="165" fontId="1" fillId="0" borderId="7" xfId="6" applyNumberFormat="1" applyFont="1" applyBorder="1"/>
    <xf numFmtId="3" fontId="0" fillId="0" borderId="0" xfId="0" applyNumberFormat="1"/>
    <xf numFmtId="10" fontId="1" fillId="0" borderId="7" xfId="6" applyNumberFormat="1" applyFont="1" applyBorder="1"/>
    <xf numFmtId="0" fontId="1" fillId="0" borderId="6" xfId="0" applyFont="1" applyBorder="1"/>
    <xf numFmtId="165" fontId="1" fillId="0" borderId="8" xfId="6" applyNumberFormat="1" applyFont="1" applyBorder="1"/>
    <xf numFmtId="0" fontId="1" fillId="0" borderId="0" xfId="0" applyFont="1"/>
    <xf numFmtId="3" fontId="1" fillId="0" borderId="0" xfId="0" applyNumberFormat="1" applyFont="1"/>
    <xf numFmtId="3" fontId="1" fillId="0" borderId="3" xfId="0" applyNumberFormat="1" applyFont="1" applyBorder="1"/>
    <xf numFmtId="3" fontId="1" fillId="0" borderId="2" xfId="0" applyNumberFormat="1" applyFont="1" applyBorder="1"/>
    <xf numFmtId="10" fontId="1" fillId="0" borderId="2" xfId="6" applyNumberFormat="1" applyFont="1" applyBorder="1"/>
    <xf numFmtId="0" fontId="11" fillId="0" borderId="0" xfId="0" applyFont="1"/>
    <xf numFmtId="0" fontId="1" fillId="0" borderId="9" xfId="0" applyFont="1" applyBorder="1"/>
    <xf numFmtId="165" fontId="1" fillId="0" borderId="6" xfId="0" applyNumberFormat="1" applyFont="1" applyBorder="1"/>
    <xf numFmtId="165" fontId="1" fillId="0" borderId="6" xfId="0" applyNumberFormat="1" applyFont="1" applyFill="1" applyBorder="1"/>
    <xf numFmtId="165" fontId="1" fillId="0" borderId="2" xfId="0" applyNumberFormat="1" applyFont="1" applyBorder="1"/>
    <xf numFmtId="165" fontId="1" fillId="0" borderId="2" xfId="0" applyNumberFormat="1" applyFont="1" applyFill="1" applyBorder="1"/>
    <xf numFmtId="0" fontId="9" fillId="0" borderId="1" xfId="0" applyFont="1" applyBorder="1" applyAlignment="1">
      <alignment horizontal="centerContinuous" vertical="center"/>
    </xf>
    <xf numFmtId="0" fontId="9" fillId="0" borderId="2" xfId="0" applyFont="1" applyBorder="1" applyAlignment="1">
      <alignment horizontal="centerContinuous" vertical="center"/>
    </xf>
    <xf numFmtId="0" fontId="9" fillId="0" borderId="3" xfId="0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9" xfId="0" applyFont="1" applyBorder="1"/>
    <xf numFmtId="0" fontId="9" fillId="0" borderId="6" xfId="0" applyFont="1" applyBorder="1"/>
    <xf numFmtId="3" fontId="9" fillId="0" borderId="6" xfId="0" applyNumberFormat="1" applyFont="1" applyBorder="1"/>
    <xf numFmtId="0" fontId="9" fillId="0" borderId="8" xfId="0" applyFont="1" applyBorder="1"/>
    <xf numFmtId="3" fontId="9" fillId="0" borderId="8" xfId="0" applyNumberFormat="1" applyFont="1" applyBorder="1"/>
    <xf numFmtId="3" fontId="9" fillId="0" borderId="0" xfId="0" applyNumberFormat="1" applyFont="1"/>
    <xf numFmtId="3" fontId="9" fillId="0" borderId="2" xfId="0" applyNumberFormat="1" applyFont="1" applyBorder="1"/>
    <xf numFmtId="0" fontId="9" fillId="0" borderId="5" xfId="0" applyFont="1" applyFill="1" applyBorder="1"/>
    <xf numFmtId="0" fontId="0" fillId="0" borderId="10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3" fillId="0" borderId="2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2" xfId="0" applyFont="1" applyBorder="1" applyAlignment="1">
      <alignment horizontal="left" vertical="center" wrapText="1"/>
    </xf>
    <xf numFmtId="165" fontId="11" fillId="3" borderId="2" xfId="0" applyNumberFormat="1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3" fontId="9" fillId="0" borderId="0" xfId="0" applyNumberFormat="1" applyFont="1" applyAlignment="1">
      <alignment vertical="center" wrapText="1"/>
    </xf>
    <xf numFmtId="43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3" fontId="7" fillId="0" borderId="0" xfId="0" applyNumberFormat="1" applyFont="1" applyAlignment="1">
      <alignment horizontal="center" vertical="center" wrapText="1"/>
    </xf>
    <xf numFmtId="43" fontId="0" fillId="0" borderId="0" xfId="0" applyNumberFormat="1" applyAlignment="1">
      <alignment vertical="center" wrapText="1"/>
    </xf>
    <xf numFmtId="14" fontId="15" fillId="0" borderId="12" xfId="0" applyNumberFormat="1" applyFont="1" applyFill="1" applyBorder="1" applyAlignment="1" applyProtection="1">
      <alignment horizontal="center" vertical="center" wrapText="1"/>
    </xf>
    <xf numFmtId="0" fontId="15" fillId="0" borderId="13" xfId="0" applyNumberFormat="1" applyFont="1" applyFill="1" applyBorder="1" applyAlignment="1" applyProtection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3" fontId="7" fillId="0" borderId="14" xfId="0" applyNumberFormat="1" applyFont="1" applyFill="1" applyBorder="1" applyAlignment="1">
      <alignment vertical="center" wrapText="1"/>
    </xf>
    <xf numFmtId="4" fontId="0" fillId="0" borderId="0" xfId="0" applyNumberFormat="1"/>
    <xf numFmtId="4" fontId="0" fillId="0" borderId="0" xfId="0" applyNumberFormat="1" applyAlignment="1">
      <alignment vertical="center" wrapText="1"/>
    </xf>
    <xf numFmtId="4" fontId="1" fillId="0" borderId="0" xfId="0" applyNumberFormat="1" applyFont="1"/>
    <xf numFmtId="3" fontId="0" fillId="0" borderId="0" xfId="0" applyNumberFormat="1" applyAlignment="1">
      <alignment vertical="center" wrapText="1"/>
    </xf>
    <xf numFmtId="4" fontId="7" fillId="0" borderId="0" xfId="0" applyNumberFormat="1" applyFont="1"/>
    <xf numFmtId="3" fontId="7" fillId="0" borderId="0" xfId="0" applyNumberFormat="1" applyFont="1"/>
    <xf numFmtId="3" fontId="1" fillId="0" borderId="0" xfId="0" applyNumberFormat="1" applyFont="1" applyFill="1"/>
    <xf numFmtId="3" fontId="1" fillId="0" borderId="2" xfId="0" applyNumberFormat="1" applyFont="1" applyFill="1" applyBorder="1"/>
    <xf numFmtId="0" fontId="11" fillId="0" borderId="0" xfId="0" applyFont="1" applyFill="1"/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9" xfId="0" applyFont="1" applyFill="1" applyBorder="1"/>
    <xf numFmtId="165" fontId="0" fillId="0" borderId="0" xfId="0" applyNumberFormat="1"/>
    <xf numFmtId="0" fontId="1" fillId="4" borderId="8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43" fontId="0" fillId="5" borderId="17" xfId="0" applyNumberFormat="1" applyFill="1" applyBorder="1" applyAlignment="1">
      <alignment horizontal="center" vertical="center" wrapText="1"/>
    </xf>
    <xf numFmtId="14" fontId="15" fillId="5" borderId="18" xfId="0" applyNumberFormat="1" applyFont="1" applyFill="1" applyBorder="1" applyAlignment="1" applyProtection="1">
      <alignment horizontal="center" vertical="center" wrapText="1"/>
    </xf>
    <xf numFmtId="0" fontId="15" fillId="5" borderId="2" xfId="0" applyNumberFormat="1" applyFont="1" applyFill="1" applyBorder="1" applyAlignment="1" applyProtection="1">
      <alignment horizontal="center" vertical="center" wrapText="1"/>
    </xf>
    <xf numFmtId="43" fontId="15" fillId="5" borderId="19" xfId="0" applyNumberFormat="1" applyFont="1" applyFill="1" applyBorder="1" applyAlignment="1">
      <alignment horizontal="center" vertical="center" wrapText="1"/>
    </xf>
    <xf numFmtId="43" fontId="15" fillId="5" borderId="20" xfId="6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left" vertical="center" wrapText="1"/>
    </xf>
    <xf numFmtId="0" fontId="22" fillId="0" borderId="2" xfId="0" applyNumberFormat="1" applyFont="1" applyFill="1" applyBorder="1" applyAlignment="1" applyProtection="1">
      <alignment horizontal="left" vertical="center" wrapText="1"/>
    </xf>
    <xf numFmtId="0" fontId="23" fillId="0" borderId="0" xfId="0" applyFont="1" applyAlignment="1">
      <alignment vertical="center" wrapText="1"/>
    </xf>
    <xf numFmtId="43" fontId="9" fillId="0" borderId="0" xfId="6" applyFont="1" applyFill="1" applyBorder="1" applyAlignment="1">
      <alignment vertical="center" wrapText="1"/>
    </xf>
    <xf numFmtId="43" fontId="9" fillId="0" borderId="0" xfId="0" applyNumberFormat="1" applyFont="1" applyBorder="1" applyAlignment="1">
      <alignment vertical="center" wrapText="1"/>
    </xf>
    <xf numFmtId="167" fontId="1" fillId="0" borderId="6" xfId="0" applyNumberFormat="1" applyFont="1" applyFill="1" applyBorder="1"/>
    <xf numFmtId="165" fontId="1" fillId="2" borderId="6" xfId="7" applyNumberFormat="1" applyFont="1" applyFill="1" applyBorder="1" applyAlignment="1">
      <alignment horizontal="center"/>
    </xf>
    <xf numFmtId="165" fontId="1" fillId="2" borderId="7" xfId="7" applyNumberFormat="1" applyFont="1" applyFill="1" applyBorder="1" applyAlignment="1">
      <alignment horizontal="center" vertical="center"/>
    </xf>
    <xf numFmtId="165" fontId="1" fillId="0" borderId="6" xfId="7" applyNumberFormat="1" applyFont="1" applyBorder="1"/>
    <xf numFmtId="10" fontId="1" fillId="0" borderId="8" xfId="7" applyNumberFormat="1" applyFont="1" applyBorder="1"/>
    <xf numFmtId="10" fontId="1" fillId="0" borderId="7" xfId="7" applyNumberFormat="1" applyFont="1" applyBorder="1"/>
    <xf numFmtId="10" fontId="1" fillId="0" borderId="6" xfId="7" applyNumberFormat="1" applyFont="1" applyBorder="1"/>
    <xf numFmtId="165" fontId="1" fillId="0" borderId="6" xfId="10" applyNumberFormat="1" applyFont="1" applyFill="1" applyBorder="1"/>
    <xf numFmtId="0" fontId="0" fillId="0" borderId="0" xfId="0" applyBorder="1"/>
    <xf numFmtId="168" fontId="0" fillId="0" borderId="0" xfId="0" applyNumberFormat="1" applyBorder="1"/>
    <xf numFmtId="10" fontId="0" fillId="0" borderId="0" xfId="14" applyNumberFormat="1" applyFont="1" applyBorder="1"/>
    <xf numFmtId="168" fontId="7" fillId="0" borderId="0" xfId="0" applyNumberFormat="1" applyFont="1" applyBorder="1" applyAlignment="1">
      <alignment horizontal="right" indent="1"/>
    </xf>
    <xf numFmtId="0" fontId="7" fillId="0" borderId="0" xfId="0" applyFont="1" applyBorder="1" applyAlignment="1">
      <alignment horizontal="centerContinuous"/>
    </xf>
    <xf numFmtId="168" fontId="7" fillId="0" borderId="0" xfId="0" applyNumberFormat="1" applyFont="1" applyBorder="1" applyAlignment="1">
      <alignment horizontal="centerContinuous"/>
    </xf>
    <xf numFmtId="10" fontId="7" fillId="0" borderId="0" xfId="14" applyNumberFormat="1" applyFont="1" applyBorder="1" applyAlignment="1">
      <alignment horizontal="centerContinuous"/>
    </xf>
    <xf numFmtId="0" fontId="7" fillId="0" borderId="21" xfId="0" applyFont="1" applyBorder="1" applyAlignment="1">
      <alignment horizontal="right" vertical="center" wrapText="1" indent="1"/>
    </xf>
    <xf numFmtId="0" fontId="7" fillId="0" borderId="0" xfId="0" applyFont="1" applyBorder="1"/>
    <xf numFmtId="10" fontId="0" fillId="0" borderId="0" xfId="14" applyNumberFormat="1" applyFont="1" applyBorder="1" applyAlignment="1">
      <alignment horizontal="centerContinuous"/>
    </xf>
    <xf numFmtId="168" fontId="0" fillId="0" borderId="0" xfId="0" applyNumberFormat="1" applyBorder="1" applyAlignment="1">
      <alignment horizontal="centerContinuous"/>
    </xf>
    <xf numFmtId="168" fontId="7" fillId="0" borderId="22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 indent="2"/>
    </xf>
    <xf numFmtId="3" fontId="13" fillId="0" borderId="24" xfId="0" applyNumberFormat="1" applyFont="1" applyBorder="1" applyAlignment="1">
      <alignment horizontal="left" vertical="center" wrapText="1"/>
    </xf>
    <xf numFmtId="169" fontId="13" fillId="0" borderId="24" xfId="6" applyNumberFormat="1" applyFont="1" applyBorder="1" applyAlignment="1">
      <alignment horizontal="right" vertical="center" indent="1"/>
    </xf>
    <xf numFmtId="169" fontId="13" fillId="0" borderId="25" xfId="6" applyNumberFormat="1" applyFont="1" applyBorder="1" applyAlignment="1">
      <alignment horizontal="right" vertical="center" indent="1"/>
    </xf>
    <xf numFmtId="0" fontId="13" fillId="0" borderId="26" xfId="0" applyNumberFormat="1" applyFont="1" applyBorder="1" applyAlignment="1">
      <alignment horizontal="left" vertical="center" wrapText="1"/>
    </xf>
    <xf numFmtId="4" fontId="13" fillId="0" borderId="6" xfId="0" applyNumberFormat="1" applyFont="1" applyBorder="1" applyAlignment="1">
      <alignment horizontal="left" vertical="center" wrapText="1"/>
    </xf>
    <xf numFmtId="169" fontId="13" fillId="0" borderId="6" xfId="6" applyNumberFormat="1" applyFont="1" applyBorder="1" applyAlignment="1">
      <alignment horizontal="right" vertical="center" indent="1"/>
    </xf>
    <xf numFmtId="169" fontId="13" fillId="0" borderId="27" xfId="6" applyNumberFormat="1" applyFont="1" applyBorder="1" applyAlignment="1">
      <alignment horizontal="right" vertical="center" indent="1"/>
    </xf>
    <xf numFmtId="0" fontId="13" fillId="0" borderId="26" xfId="0" applyNumberFormat="1" applyFont="1" applyBorder="1" applyAlignment="1">
      <alignment horizontal="left" vertical="center" wrapText="1" indent="2"/>
    </xf>
    <xf numFmtId="0" fontId="13" fillId="0" borderId="26" xfId="0" applyNumberFormat="1" applyFont="1" applyBorder="1" applyAlignment="1">
      <alignment horizontal="left" vertical="center" wrapText="1" indent="4"/>
    </xf>
    <xf numFmtId="0" fontId="9" fillId="0" borderId="26" xfId="0" applyNumberFormat="1" applyFont="1" applyBorder="1" applyAlignment="1">
      <alignment vertical="center" wrapText="1"/>
    </xf>
    <xf numFmtId="4" fontId="9" fillId="0" borderId="6" xfId="0" applyNumberFormat="1" applyFont="1" applyBorder="1" applyAlignment="1">
      <alignment horizontal="left" vertical="center" wrapText="1"/>
    </xf>
    <xf numFmtId="169" fontId="9" fillId="0" borderId="6" xfId="6" applyNumberFormat="1" applyFont="1" applyBorder="1" applyAlignment="1">
      <alignment horizontal="right" vertical="center" indent="1"/>
    </xf>
    <xf numFmtId="169" fontId="9" fillId="0" borderId="27" xfId="6" applyNumberFormat="1" applyFont="1" applyBorder="1" applyAlignment="1">
      <alignment horizontal="right" vertical="center" indent="1"/>
    </xf>
    <xf numFmtId="168" fontId="0" fillId="0" borderId="0" xfId="0" applyNumberFormat="1"/>
    <xf numFmtId="0" fontId="9" fillId="0" borderId="0" xfId="0" applyFont="1" applyBorder="1" applyAlignment="1">
      <alignment horizontal="left" vertical="center" wrapText="1"/>
    </xf>
    <xf numFmtId="3" fontId="0" fillId="0" borderId="0" xfId="0" applyNumberFormat="1" applyBorder="1" applyAlignment="1">
      <alignment vertical="center"/>
    </xf>
    <xf numFmtId="43" fontId="0" fillId="0" borderId="0" xfId="6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43" fontId="9" fillId="0" borderId="0" xfId="0" applyNumberFormat="1" applyFont="1" applyBorder="1" applyAlignment="1">
      <alignment horizontal="left" vertical="center" wrapText="1"/>
    </xf>
    <xf numFmtId="169" fontId="9" fillId="0" borderId="0" xfId="6" applyNumberFormat="1" applyFont="1" applyBorder="1" applyAlignment="1">
      <alignment horizontal="left" vertical="center" wrapText="1"/>
    </xf>
    <xf numFmtId="43" fontId="9" fillId="0" borderId="0" xfId="6" applyFont="1" applyBorder="1" applyAlignment="1">
      <alignment horizontal="left" vertical="center" wrapText="1"/>
    </xf>
    <xf numFmtId="43" fontId="0" fillId="0" borderId="0" xfId="6" applyFont="1"/>
    <xf numFmtId="0" fontId="7" fillId="0" borderId="0" xfId="0" applyFont="1" applyBorder="1" applyAlignment="1">
      <alignment horizontal="right" vertical="center"/>
    </xf>
    <xf numFmtId="169" fontId="0" fillId="0" borderId="0" xfId="6" applyNumberFormat="1" applyFont="1" applyBorder="1" applyAlignment="1">
      <alignment vertical="center"/>
    </xf>
    <xf numFmtId="169" fontId="0" fillId="0" borderId="0" xfId="6" applyNumberFormat="1" applyFont="1"/>
    <xf numFmtId="0" fontId="6" fillId="0" borderId="30" xfId="10" applyFont="1" applyFill="1" applyBorder="1" applyAlignment="1">
      <alignment horizontal="left" vertical="center" wrapText="1"/>
    </xf>
    <xf numFmtId="170" fontId="9" fillId="0" borderId="31" xfId="10" applyNumberFormat="1" applyFont="1" applyFill="1" applyBorder="1" applyAlignment="1">
      <alignment horizontal="center" vertical="center" wrapText="1"/>
    </xf>
    <xf numFmtId="0" fontId="18" fillId="0" borderId="0" xfId="10" applyFont="1" applyAlignment="1">
      <alignment horizontal="center" vertical="center" wrapText="1"/>
    </xf>
    <xf numFmtId="0" fontId="8" fillId="0" borderId="32" xfId="10" applyFont="1" applyBorder="1" applyAlignment="1">
      <alignment horizontal="center" vertical="center" wrapText="1"/>
    </xf>
    <xf numFmtId="0" fontId="8" fillId="0" borderId="33" xfId="10" applyFont="1" applyBorder="1" applyAlignment="1">
      <alignment horizontal="center" vertical="center" wrapText="1"/>
    </xf>
    <xf numFmtId="0" fontId="8" fillId="0" borderId="34" xfId="10" applyFont="1" applyBorder="1" applyAlignment="1">
      <alignment horizontal="left" wrapText="1"/>
    </xf>
    <xf numFmtId="0" fontId="1" fillId="0" borderId="0" xfId="10"/>
    <xf numFmtId="0" fontId="13" fillId="0" borderId="35" xfId="10" applyFont="1" applyBorder="1" applyAlignment="1">
      <alignment vertical="top" wrapText="1"/>
    </xf>
    <xf numFmtId="0" fontId="13" fillId="0" borderId="35" xfId="10" applyFont="1" applyBorder="1" applyAlignment="1">
      <alignment horizontal="center" vertical="top" wrapText="1"/>
    </xf>
    <xf numFmtId="3" fontId="13" fillId="0" borderId="36" xfId="10" applyNumberFormat="1" applyFont="1" applyBorder="1" applyAlignment="1">
      <alignment vertical="top" wrapText="1"/>
    </xf>
    <xf numFmtId="3" fontId="13" fillId="0" borderId="37" xfId="10" applyNumberFormat="1" applyFont="1" applyBorder="1" applyAlignment="1">
      <alignment vertical="top" wrapText="1"/>
    </xf>
    <xf numFmtId="3" fontId="13" fillId="0" borderId="38" xfId="10" applyNumberFormat="1" applyFont="1" applyBorder="1" applyAlignment="1">
      <alignment vertical="top" wrapText="1"/>
    </xf>
    <xf numFmtId="0" fontId="13" fillId="0" borderId="31" xfId="10" applyFont="1" applyBorder="1" applyAlignment="1">
      <alignment horizontal="center" vertical="top" wrapText="1"/>
    </xf>
    <xf numFmtId="0" fontId="13" fillId="0" borderId="31" xfId="10" applyFont="1" applyBorder="1" applyAlignment="1">
      <alignment horizontal="center" vertical="center" wrapText="1"/>
    </xf>
    <xf numFmtId="0" fontId="9" fillId="0" borderId="31" xfId="10" applyFont="1" applyBorder="1" applyAlignment="1">
      <alignment horizontal="center" vertical="center" wrapText="1"/>
    </xf>
    <xf numFmtId="0" fontId="9" fillId="0" borderId="31" xfId="10" applyFont="1" applyBorder="1" applyAlignment="1">
      <alignment horizontal="center" vertical="top" wrapText="1"/>
    </xf>
    <xf numFmtId="3" fontId="9" fillId="0" borderId="39" xfId="10" applyNumberFormat="1" applyFont="1" applyBorder="1" applyAlignment="1">
      <alignment vertical="top" wrapText="1"/>
    </xf>
    <xf numFmtId="3" fontId="9" fillId="0" borderId="40" xfId="10" applyNumberFormat="1" applyFont="1" applyBorder="1" applyAlignment="1">
      <alignment vertical="top" wrapText="1"/>
    </xf>
    <xf numFmtId="3" fontId="9" fillId="0" borderId="41" xfId="10" applyNumberFormat="1" applyFont="1" applyBorder="1" applyAlignment="1">
      <alignment vertical="top" wrapText="1"/>
    </xf>
    <xf numFmtId="3" fontId="9" fillId="0" borderId="41" xfId="10" applyNumberFormat="1" applyFont="1" applyBorder="1" applyAlignment="1">
      <alignment horizontal="center" vertical="center" wrapText="1"/>
    </xf>
    <xf numFmtId="3" fontId="9" fillId="0" borderId="39" xfId="10" applyNumberFormat="1" applyFont="1" applyBorder="1" applyAlignment="1">
      <alignment horizontal="center" vertical="center" wrapText="1"/>
    </xf>
    <xf numFmtId="3" fontId="9" fillId="0" borderId="0" xfId="10" applyNumberFormat="1" applyFont="1" applyBorder="1" applyAlignment="1">
      <alignment horizontal="center" vertical="center" wrapText="1"/>
    </xf>
    <xf numFmtId="0" fontId="1" fillId="0" borderId="0" xfId="10" applyFont="1" applyBorder="1"/>
    <xf numFmtId="0" fontId="9" fillId="0" borderId="0" xfId="10" applyFont="1" applyAlignment="1">
      <alignment vertical="center" wrapText="1"/>
    </xf>
    <xf numFmtId="0" fontId="9" fillId="0" borderId="0" xfId="10" applyFont="1" applyBorder="1" applyAlignment="1">
      <alignment horizontal="center" vertical="center" wrapText="1"/>
    </xf>
    <xf numFmtId="0" fontId="13" fillId="0" borderId="34" xfId="10" applyFont="1" applyBorder="1" applyAlignment="1">
      <alignment horizontal="center" vertical="top" wrapText="1"/>
    </xf>
    <xf numFmtId="0" fontId="9" fillId="0" borderId="34" xfId="10" applyFont="1" applyBorder="1" applyAlignment="1">
      <alignment horizontal="justify" vertical="top" wrapText="1"/>
    </xf>
    <xf numFmtId="0" fontId="9" fillId="0" borderId="34" xfId="10" applyFont="1" applyBorder="1" applyAlignment="1">
      <alignment horizontal="center" vertical="center" wrapText="1"/>
    </xf>
    <xf numFmtId="0" fontId="7" fillId="0" borderId="31" xfId="10" applyFont="1" applyBorder="1" applyAlignment="1">
      <alignment vertical="top" wrapText="1"/>
    </xf>
    <xf numFmtId="0" fontId="7" fillId="0" borderId="42" xfId="10" applyFont="1" applyBorder="1" applyAlignment="1">
      <alignment vertical="top" wrapText="1"/>
    </xf>
    <xf numFmtId="0" fontId="7" fillId="0" borderId="43" xfId="10" applyFont="1" applyBorder="1" applyAlignment="1">
      <alignment vertical="top" wrapText="1"/>
    </xf>
    <xf numFmtId="0" fontId="1" fillId="0" borderId="0" xfId="10" applyAlignment="1">
      <alignment vertical="center" wrapText="1"/>
    </xf>
    <xf numFmtId="0" fontId="7" fillId="0" borderId="0" xfId="10" applyFont="1" applyAlignment="1">
      <alignment vertical="center" wrapText="1"/>
    </xf>
    <xf numFmtId="0" fontId="13" fillId="0" borderId="0" xfId="10" applyFont="1"/>
    <xf numFmtId="0" fontId="9" fillId="0" borderId="0" xfId="10" applyFont="1"/>
    <xf numFmtId="0" fontId="9" fillId="0" borderId="0" xfId="10" applyFont="1" applyFill="1" applyAlignment="1">
      <alignment vertical="center" wrapText="1"/>
    </xf>
    <xf numFmtId="0" fontId="9" fillId="0" borderId="44" xfId="10" applyFont="1" applyBorder="1" applyAlignment="1">
      <alignment horizontal="center" vertical="center" wrapText="1"/>
    </xf>
    <xf numFmtId="0" fontId="13" fillId="0" borderId="0" xfId="10" applyFont="1" applyBorder="1"/>
    <xf numFmtId="0" fontId="9" fillId="0" borderId="31" xfId="10" applyFont="1" applyFill="1" applyBorder="1" applyAlignment="1">
      <alignment horizontal="center" vertical="center" wrapText="1"/>
    </xf>
    <xf numFmtId="49" fontId="8" fillId="0" borderId="45" xfId="10" applyNumberFormat="1" applyFont="1" applyBorder="1" applyAlignment="1">
      <alignment horizontal="center" vertical="top" wrapText="1"/>
    </xf>
    <xf numFmtId="0" fontId="8" fillId="0" borderId="34" xfId="10" applyFont="1" applyBorder="1" applyAlignment="1">
      <alignment horizontal="center" vertical="top" wrapText="1"/>
    </xf>
    <xf numFmtId="0" fontId="8" fillId="0" borderId="46" xfId="10" applyFont="1" applyBorder="1" applyAlignment="1">
      <alignment horizontal="center" vertical="center" wrapText="1"/>
    </xf>
    <xf numFmtId="0" fontId="8" fillId="0" borderId="47" xfId="10" applyFont="1" applyBorder="1" applyAlignment="1">
      <alignment horizontal="center" vertical="center" wrapText="1"/>
    </xf>
    <xf numFmtId="0" fontId="1" fillId="0" borderId="48" xfId="10" applyFont="1" applyBorder="1"/>
    <xf numFmtId="0" fontId="1" fillId="0" borderId="35" xfId="10" applyFont="1" applyBorder="1"/>
    <xf numFmtId="0" fontId="7" fillId="0" borderId="0" xfId="10" applyFont="1" applyBorder="1" applyAlignment="1">
      <alignment horizontal="center" vertical="center" wrapText="1"/>
    </xf>
    <xf numFmtId="49" fontId="9" fillId="0" borderId="49" xfId="10" applyNumberFormat="1" applyFont="1" applyBorder="1" applyAlignment="1">
      <alignment horizontal="center" vertical="center" wrapText="1"/>
    </xf>
    <xf numFmtId="49" fontId="9" fillId="0" borderId="49" xfId="10" applyNumberFormat="1" applyFont="1" applyBorder="1" applyAlignment="1">
      <alignment horizontal="center" vertical="top" wrapText="1"/>
    </xf>
    <xf numFmtId="49" fontId="9" fillId="0" borderId="50" xfId="10" applyNumberFormat="1" applyFont="1" applyBorder="1" applyAlignment="1">
      <alignment horizontal="center" vertical="top" wrapText="1"/>
    </xf>
    <xf numFmtId="0" fontId="9" fillId="0" borderId="50" xfId="10" applyFont="1" applyBorder="1" applyAlignment="1">
      <alignment horizontal="center" vertical="top" wrapText="1"/>
    </xf>
    <xf numFmtId="3" fontId="9" fillId="0" borderId="0" xfId="10" applyNumberFormat="1" applyFont="1" applyBorder="1" applyAlignment="1">
      <alignment vertical="top" wrapText="1"/>
    </xf>
    <xf numFmtId="2" fontId="1" fillId="0" borderId="0" xfId="10" applyNumberFormat="1" applyFont="1" applyBorder="1"/>
    <xf numFmtId="0" fontId="18" fillId="0" borderId="0" xfId="10" applyFont="1" applyBorder="1" applyAlignment="1">
      <alignment horizontal="center" vertical="center" wrapText="1"/>
    </xf>
    <xf numFmtId="0" fontId="9" fillId="0" borderId="6" xfId="10" applyFont="1" applyBorder="1" applyAlignment="1">
      <alignment horizontal="center" vertical="top" wrapText="1"/>
    </xf>
    <xf numFmtId="0" fontId="9" fillId="0" borderId="6" xfId="10" applyFont="1" applyBorder="1" applyAlignment="1">
      <alignment horizontal="center" vertical="center" wrapText="1"/>
    </xf>
    <xf numFmtId="0" fontId="9" fillId="0" borderId="50" xfId="10" applyFont="1" applyBorder="1" applyAlignment="1">
      <alignment horizontal="center" vertical="center" wrapText="1"/>
    </xf>
    <xf numFmtId="0" fontId="19" fillId="0" borderId="50" xfId="10" applyFont="1" applyBorder="1" applyAlignment="1">
      <alignment horizontal="center" vertical="top" wrapText="1"/>
    </xf>
    <xf numFmtId="0" fontId="9" fillId="0" borderId="50" xfId="10" applyFont="1" applyFill="1" applyBorder="1" applyAlignment="1">
      <alignment horizontal="center" vertical="top" wrapText="1"/>
    </xf>
    <xf numFmtId="49" fontId="9" fillId="0" borderId="12" xfId="10" applyNumberFormat="1" applyFont="1" applyBorder="1" applyAlignment="1">
      <alignment horizontal="center" vertical="top" wrapText="1"/>
    </xf>
    <xf numFmtId="0" fontId="9" fillId="0" borderId="13" xfId="10" applyFont="1" applyBorder="1" applyAlignment="1">
      <alignment horizontal="center" vertical="top" wrapText="1"/>
    </xf>
    <xf numFmtId="0" fontId="9" fillId="0" borderId="14" xfId="10" applyFont="1" applyBorder="1" applyAlignment="1">
      <alignment horizontal="center" vertical="top" wrapText="1"/>
    </xf>
    <xf numFmtId="49" fontId="9" fillId="0" borderId="6" xfId="10" applyNumberFormat="1" applyFont="1" applyBorder="1" applyAlignment="1">
      <alignment horizontal="center" vertical="top" wrapText="1"/>
    </xf>
    <xf numFmtId="0" fontId="10" fillId="0" borderId="34" xfId="10" applyFont="1" applyBorder="1"/>
    <xf numFmtId="0" fontId="10" fillId="0" borderId="44" xfId="10" applyFont="1" applyBorder="1"/>
    <xf numFmtId="0" fontId="8" fillId="0" borderId="33" xfId="10" applyFont="1" applyFill="1" applyBorder="1" applyAlignment="1">
      <alignment vertical="center" wrapText="1"/>
    </xf>
    <xf numFmtId="4" fontId="8" fillId="0" borderId="33" xfId="10" applyNumberFormat="1" applyFont="1" applyBorder="1" applyAlignment="1">
      <alignment horizontal="center" vertical="center" wrapText="1"/>
    </xf>
    <xf numFmtId="0" fontId="8" fillId="0" borderId="33" xfId="10" applyFont="1" applyFill="1" applyBorder="1" applyAlignment="1">
      <alignment horizontal="center" vertical="center" wrapText="1"/>
    </xf>
    <xf numFmtId="0" fontId="10" fillId="0" borderId="33" xfId="10" applyFont="1" applyBorder="1"/>
    <xf numFmtId="0" fontId="10" fillId="0" borderId="42" xfId="10" applyFont="1" applyBorder="1"/>
    <xf numFmtId="0" fontId="8" fillId="0" borderId="34" xfId="10" applyFont="1" applyFill="1" applyBorder="1" applyAlignment="1">
      <alignment vertical="center" wrapText="1"/>
    </xf>
    <xf numFmtId="4" fontId="8" fillId="0" borderId="34" xfId="10" applyNumberFormat="1" applyFont="1" applyBorder="1" applyAlignment="1">
      <alignment horizontal="center" vertical="center" wrapText="1"/>
    </xf>
    <xf numFmtId="0" fontId="8" fillId="0" borderId="7" xfId="10" applyFont="1" applyBorder="1" applyAlignment="1">
      <alignment horizontal="center" vertical="center" wrapText="1"/>
    </xf>
    <xf numFmtId="0" fontId="8" fillId="0" borderId="51" xfId="10" applyFont="1" applyBorder="1" applyAlignment="1">
      <alignment horizontal="center" vertical="center" wrapText="1"/>
    </xf>
    <xf numFmtId="0" fontId="7" fillId="0" borderId="0" xfId="10" applyFont="1" applyAlignment="1">
      <alignment horizontal="right"/>
    </xf>
    <xf numFmtId="0" fontId="8" fillId="0" borderId="13" xfId="10" applyFont="1" applyBorder="1" applyAlignment="1">
      <alignment horizontal="center" vertical="center" wrapText="1"/>
    </xf>
    <xf numFmtId="0" fontId="8" fillId="0" borderId="52" xfId="10" applyFont="1" applyBorder="1" applyAlignment="1">
      <alignment horizontal="center" vertical="center" wrapText="1"/>
    </xf>
    <xf numFmtId="0" fontId="8" fillId="0" borderId="52" xfId="10" applyFont="1" applyFill="1" applyBorder="1" applyAlignment="1">
      <alignment horizontal="center" vertical="center" wrapText="1"/>
    </xf>
    <xf numFmtId="0" fontId="13" fillId="0" borderId="51" xfId="10" applyFont="1" applyBorder="1" applyAlignment="1">
      <alignment horizontal="center" vertical="top" wrapText="1"/>
    </xf>
    <xf numFmtId="0" fontId="13" fillId="0" borderId="53" xfId="10" applyFont="1" applyBorder="1" applyAlignment="1">
      <alignment horizontal="center" vertical="top" wrapText="1"/>
    </xf>
    <xf numFmtId="0" fontId="13" fillId="0" borderId="6" xfId="10" applyFont="1" applyBorder="1" applyAlignment="1">
      <alignment horizontal="center" vertical="top" wrapText="1"/>
    </xf>
    <xf numFmtId="0" fontId="13" fillId="0" borderId="50" xfId="10" applyFont="1" applyBorder="1" applyAlignment="1">
      <alignment horizontal="center" vertical="top" wrapText="1"/>
    </xf>
    <xf numFmtId="0" fontId="13" fillId="0" borderId="5" xfId="10" applyFont="1" applyBorder="1" applyAlignment="1">
      <alignment horizontal="center" vertical="top" wrapText="1"/>
    </xf>
    <xf numFmtId="49" fontId="13" fillId="0" borderId="50" xfId="10" applyNumberFormat="1" applyFont="1" applyBorder="1" applyAlignment="1">
      <alignment horizontal="center" vertical="center" wrapText="1"/>
    </xf>
    <xf numFmtId="0" fontId="13" fillId="0" borderId="6" xfId="10" quotePrefix="1" applyFont="1" applyBorder="1" applyAlignment="1">
      <alignment horizontal="center" vertical="top" wrapText="1"/>
    </xf>
    <xf numFmtId="0" fontId="6" fillId="0" borderId="31" xfId="10" applyFont="1" applyFill="1" applyBorder="1" applyAlignment="1">
      <alignment horizontal="left" vertical="center" wrapText="1"/>
    </xf>
    <xf numFmtId="0" fontId="13" fillId="0" borderId="31" xfId="10" applyFont="1" applyFill="1" applyBorder="1" applyAlignment="1">
      <alignment horizontal="center" vertical="center" wrapText="1"/>
    </xf>
    <xf numFmtId="0" fontId="13" fillId="0" borderId="31" xfId="10" applyFont="1" applyFill="1" applyBorder="1" applyAlignment="1">
      <alignment horizontal="center" vertical="top" wrapText="1"/>
    </xf>
    <xf numFmtId="170" fontId="13" fillId="0" borderId="31" xfId="10" applyNumberFormat="1" applyFont="1" applyFill="1" applyBorder="1" applyAlignment="1">
      <alignment horizontal="center" vertical="center" wrapText="1"/>
    </xf>
    <xf numFmtId="0" fontId="7" fillId="0" borderId="0" xfId="10" applyFont="1"/>
    <xf numFmtId="0" fontId="13" fillId="0" borderId="6" xfId="10" applyFont="1" applyBorder="1" applyAlignment="1">
      <alignment horizontal="center" vertical="center" wrapText="1"/>
    </xf>
    <xf numFmtId="0" fontId="13" fillId="0" borderId="6" xfId="10" applyFont="1" applyFill="1" applyBorder="1" applyAlignment="1">
      <alignment horizontal="center" vertical="top" wrapText="1"/>
    </xf>
    <xf numFmtId="49" fontId="13" fillId="0" borderId="32" xfId="10" applyNumberFormat="1" applyFont="1" applyBorder="1" applyAlignment="1">
      <alignment horizontal="center" vertical="top" wrapText="1"/>
    </xf>
    <xf numFmtId="49" fontId="13" fillId="0" borderId="49" xfId="10" applyNumberFormat="1" applyFont="1" applyBorder="1" applyAlignment="1">
      <alignment horizontal="center" vertical="top" wrapText="1"/>
    </xf>
    <xf numFmtId="0" fontId="13" fillId="0" borderId="43" xfId="10" applyFont="1" applyBorder="1" applyAlignment="1">
      <alignment horizontal="center" vertical="top" wrapText="1"/>
    </xf>
    <xf numFmtId="0" fontId="13" fillId="0" borderId="7" xfId="10" applyFont="1" applyBorder="1" applyAlignment="1">
      <alignment horizontal="center" vertical="top" wrapText="1"/>
    </xf>
    <xf numFmtId="49" fontId="13" fillId="0" borderId="7" xfId="10" applyNumberFormat="1" applyFont="1" applyBorder="1" applyAlignment="1">
      <alignment horizontal="center" vertical="top" wrapText="1"/>
    </xf>
    <xf numFmtId="49" fontId="13" fillId="0" borderId="6" xfId="10" applyNumberFormat="1" applyFont="1" applyBorder="1" applyAlignment="1">
      <alignment horizontal="center" vertical="top" wrapText="1"/>
    </xf>
    <xf numFmtId="49" fontId="13" fillId="0" borderId="50" xfId="10" applyNumberFormat="1" applyFont="1" applyBorder="1" applyAlignment="1">
      <alignment horizontal="center" vertical="top" wrapText="1"/>
    </xf>
    <xf numFmtId="0" fontId="13" fillId="0" borderId="54" xfId="10" applyFont="1" applyBorder="1" applyAlignment="1">
      <alignment horizontal="center" vertical="center" wrapText="1"/>
    </xf>
    <xf numFmtId="0" fontId="24" fillId="0" borderId="2" xfId="10" applyFont="1" applyFill="1" applyBorder="1" applyAlignment="1">
      <alignment horizontal="left" vertical="center" wrapText="1"/>
    </xf>
    <xf numFmtId="0" fontId="24" fillId="5" borderId="6" xfId="10" applyFont="1" applyFill="1" applyBorder="1" applyAlignment="1">
      <alignment horizontal="left" vertical="center" wrapText="1"/>
    </xf>
    <xf numFmtId="0" fontId="6" fillId="0" borderId="55" xfId="10" applyFont="1" applyFill="1" applyBorder="1" applyAlignment="1">
      <alignment horizontal="left" vertical="center" wrapText="1"/>
    </xf>
    <xf numFmtId="0" fontId="7" fillId="0" borderId="31" xfId="10" applyFont="1" applyBorder="1" applyAlignment="1">
      <alignment horizontal="justify" vertical="center" wrapText="1"/>
    </xf>
    <xf numFmtId="0" fontId="3" fillId="0" borderId="30" xfId="10" applyFont="1" applyBorder="1" applyAlignment="1">
      <alignment horizontal="left" vertical="center" wrapText="1"/>
    </xf>
    <xf numFmtId="0" fontId="24" fillId="5" borderId="30" xfId="10" applyFont="1" applyFill="1" applyBorder="1" applyAlignment="1">
      <alignment horizontal="left" vertical="center" wrapText="1"/>
    </xf>
    <xf numFmtId="0" fontId="3" fillId="0" borderId="56" xfId="10" applyFont="1" applyBorder="1" applyAlignment="1">
      <alignment horizontal="left" vertical="center" wrapText="1"/>
    </xf>
    <xf numFmtId="0" fontId="24" fillId="0" borderId="31" xfId="10" applyFont="1" applyFill="1" applyBorder="1" applyAlignment="1">
      <alignment horizontal="left" vertical="center" wrapText="1"/>
    </xf>
    <xf numFmtId="0" fontId="6" fillId="0" borderId="56" xfId="10" applyFont="1" applyFill="1" applyBorder="1" applyAlignment="1">
      <alignment horizontal="left" vertical="center" wrapText="1"/>
    </xf>
    <xf numFmtId="0" fontId="5" fillId="0" borderId="2" xfId="10" applyFont="1" applyFill="1" applyBorder="1" applyAlignment="1">
      <alignment horizontal="center" vertical="center" wrapText="1"/>
    </xf>
    <xf numFmtId="0" fontId="4" fillId="0" borderId="2" xfId="10" applyFont="1" applyBorder="1" applyAlignment="1">
      <alignment horizontal="center" vertical="center" wrapText="1"/>
    </xf>
    <xf numFmtId="0" fontId="4" fillId="0" borderId="0" xfId="10" applyFont="1" applyAlignment="1">
      <alignment horizontal="center" vertical="center" wrapText="1"/>
    </xf>
    <xf numFmtId="0" fontId="25" fillId="0" borderId="2" xfId="10" applyFont="1" applyFill="1" applyBorder="1" applyAlignment="1">
      <alignment horizontal="center" vertical="center" wrapText="1"/>
    </xf>
    <xf numFmtId="0" fontId="25" fillId="5" borderId="6" xfId="10" applyFont="1" applyFill="1" applyBorder="1" applyAlignment="1">
      <alignment horizontal="center" vertical="center" wrapText="1"/>
    </xf>
    <xf numFmtId="3" fontId="9" fillId="5" borderId="57" xfId="10" applyNumberFormat="1" applyFont="1" applyFill="1" applyBorder="1" applyAlignment="1">
      <alignment horizontal="center" vertical="center" wrapText="1"/>
    </xf>
    <xf numFmtId="41" fontId="3" fillId="0" borderId="2" xfId="10" applyNumberFormat="1" applyFont="1" applyBorder="1" applyAlignment="1">
      <alignment horizontal="right" vertical="center" wrapText="1"/>
    </xf>
    <xf numFmtId="1" fontId="3" fillId="0" borderId="2" xfId="10" applyNumberFormat="1" applyFont="1" applyBorder="1" applyAlignment="1">
      <alignment horizontal="right" vertical="center" wrapText="1"/>
    </xf>
    <xf numFmtId="41" fontId="6" fillId="0" borderId="2" xfId="10" applyNumberFormat="1" applyFont="1" applyFill="1" applyBorder="1" applyAlignment="1">
      <alignment horizontal="center" vertical="center" wrapText="1"/>
    </xf>
    <xf numFmtId="0" fontId="25" fillId="5" borderId="2" xfId="10" applyFont="1" applyFill="1" applyBorder="1" applyAlignment="1">
      <alignment horizontal="center" vertical="center" wrapText="1"/>
    </xf>
    <xf numFmtId="41" fontId="6" fillId="0" borderId="20" xfId="10" applyNumberFormat="1" applyFont="1" applyFill="1" applyBorder="1" applyAlignment="1">
      <alignment horizontal="center" vertical="center" wrapText="1"/>
    </xf>
    <xf numFmtId="41" fontId="3" fillId="0" borderId="2" xfId="10" applyNumberFormat="1" applyFont="1" applyFill="1" applyBorder="1" applyAlignment="1">
      <alignment horizontal="center" vertical="center" wrapText="1"/>
    </xf>
    <xf numFmtId="41" fontId="24" fillId="5" borderId="2" xfId="10" applyNumberFormat="1" applyFont="1" applyFill="1" applyBorder="1" applyAlignment="1">
      <alignment horizontal="center" vertical="center" wrapText="1"/>
    </xf>
    <xf numFmtId="41" fontId="3" fillId="0" borderId="20" xfId="10" applyNumberFormat="1" applyFont="1" applyFill="1" applyBorder="1" applyAlignment="1">
      <alignment horizontal="center" vertical="center" wrapText="1"/>
    </xf>
    <xf numFmtId="41" fontId="9" fillId="0" borderId="34" xfId="10" applyNumberFormat="1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20" fillId="0" borderId="30" xfId="10" applyFont="1" applyFill="1" applyBorder="1" applyAlignment="1">
      <alignment horizontal="left" vertical="center" wrapText="1"/>
    </xf>
    <xf numFmtId="3" fontId="9" fillId="0" borderId="58" xfId="10" applyNumberFormat="1" applyFont="1" applyBorder="1" applyAlignment="1">
      <alignment horizontal="center" vertical="center" wrapText="1"/>
    </xf>
    <xf numFmtId="3" fontId="9" fillId="5" borderId="58" xfId="10" applyNumberFormat="1" applyFont="1" applyFill="1" applyBorder="1" applyAlignment="1">
      <alignment horizontal="center" vertical="center" wrapText="1"/>
    </xf>
    <xf numFmtId="0" fontId="9" fillId="0" borderId="59" xfId="10" applyFont="1" applyBorder="1" applyAlignment="1">
      <alignment horizontal="center" vertical="top" wrapText="1"/>
    </xf>
    <xf numFmtId="0" fontId="9" fillId="0" borderId="2" xfId="10" applyFont="1" applyBorder="1" applyAlignment="1">
      <alignment horizontal="center" vertical="center" wrapText="1"/>
    </xf>
    <xf numFmtId="0" fontId="9" fillId="0" borderId="4" xfId="10" applyFont="1" applyBorder="1" applyAlignment="1">
      <alignment horizontal="center" vertical="center" wrapText="1"/>
    </xf>
    <xf numFmtId="0" fontId="9" fillId="0" borderId="60" xfId="10" applyFont="1" applyBorder="1" applyAlignment="1">
      <alignment vertical="top" wrapText="1"/>
    </xf>
    <xf numFmtId="0" fontId="9" fillId="0" borderId="61" xfId="10" applyFont="1" applyBorder="1" applyAlignment="1">
      <alignment vertical="top" wrapText="1"/>
    </xf>
    <xf numFmtId="3" fontId="9" fillId="0" borderId="62" xfId="10" applyNumberFormat="1" applyFont="1" applyBorder="1" applyAlignment="1">
      <alignment vertical="top" wrapText="1"/>
    </xf>
    <xf numFmtId="0" fontId="9" fillId="0" borderId="63" xfId="10" applyFont="1" applyBorder="1" applyAlignment="1">
      <alignment horizontal="center" vertical="top" wrapText="1"/>
    </xf>
    <xf numFmtId="3" fontId="9" fillId="0" borderId="64" xfId="10" applyNumberFormat="1" applyFont="1" applyBorder="1" applyAlignment="1">
      <alignment horizontal="center" vertical="center" wrapText="1"/>
    </xf>
    <xf numFmtId="3" fontId="9" fillId="0" borderId="65" xfId="10" applyNumberFormat="1" applyFont="1" applyBorder="1" applyAlignment="1">
      <alignment horizontal="center" vertical="center" wrapText="1"/>
    </xf>
    <xf numFmtId="165" fontId="1" fillId="0" borderId="6" xfId="6" applyNumberFormat="1" applyFont="1" applyFill="1" applyBorder="1" applyAlignment="1">
      <alignment horizontal="center"/>
    </xf>
    <xf numFmtId="165" fontId="1" fillId="0" borderId="6" xfId="6" applyNumberFormat="1" applyFont="1" applyFill="1" applyBorder="1" applyAlignment="1">
      <alignment horizontal="right"/>
    </xf>
    <xf numFmtId="165" fontId="1" fillId="0" borderId="6" xfId="6" applyNumberFormat="1" applyFont="1" applyFill="1" applyBorder="1"/>
    <xf numFmtId="165" fontId="1" fillId="0" borderId="8" xfId="6" applyNumberFormat="1" applyFont="1" applyFill="1" applyBorder="1"/>
    <xf numFmtId="165" fontId="1" fillId="5" borderId="6" xfId="7" applyNumberFormat="1" applyFont="1" applyFill="1" applyBorder="1"/>
    <xf numFmtId="169" fontId="13" fillId="5" borderId="85" xfId="6" applyNumberFormat="1" applyFont="1" applyFill="1" applyBorder="1" applyAlignment="1">
      <alignment horizontal="right" vertical="center" indent="1"/>
    </xf>
    <xf numFmtId="169" fontId="9" fillId="5" borderId="86" xfId="6" applyNumberFormat="1" applyFont="1" applyFill="1" applyBorder="1" applyAlignment="1">
      <alignment horizontal="right" vertical="center" indent="1"/>
    </xf>
    <xf numFmtId="169" fontId="9" fillId="5" borderId="88" xfId="6" applyNumberFormat="1" applyFont="1" applyFill="1" applyBorder="1" applyAlignment="1">
      <alignment horizontal="right" vertical="center" indent="1"/>
    </xf>
    <xf numFmtId="169" fontId="13" fillId="5" borderId="88" xfId="6" applyNumberFormat="1" applyFont="1" applyFill="1" applyBorder="1" applyAlignment="1">
      <alignment horizontal="right" vertical="center" indent="1"/>
    </xf>
    <xf numFmtId="41" fontId="6" fillId="0" borderId="2" xfId="10" applyNumberFormat="1" applyFont="1" applyFill="1" applyBorder="1" applyAlignment="1">
      <alignment horizontal="right" vertical="center" wrapText="1"/>
    </xf>
    <xf numFmtId="3" fontId="13" fillId="0" borderId="4" xfId="10" applyNumberFormat="1" applyFont="1" applyBorder="1" applyAlignment="1">
      <alignment horizontal="center" vertical="center" wrapText="1"/>
    </xf>
    <xf numFmtId="169" fontId="13" fillId="0" borderId="2" xfId="10" applyNumberFormat="1" applyFont="1" applyBorder="1" applyAlignment="1">
      <alignment horizontal="center" vertical="center" wrapText="1"/>
    </xf>
    <xf numFmtId="3" fontId="13" fillId="0" borderId="2" xfId="10" applyNumberFormat="1" applyFont="1" applyBorder="1" applyAlignment="1">
      <alignment horizontal="center" vertical="center" wrapText="1"/>
    </xf>
    <xf numFmtId="0" fontId="1" fillId="0" borderId="20" xfId="10" applyFont="1" applyBorder="1" applyAlignment="1">
      <alignment horizontal="center" vertical="center"/>
    </xf>
    <xf numFmtId="0" fontId="13" fillId="0" borderId="18" xfId="10" applyFont="1" applyBorder="1" applyAlignment="1">
      <alignment horizontal="center" vertical="center" wrapText="1"/>
    </xf>
    <xf numFmtId="0" fontId="9" fillId="0" borderId="20" xfId="10" applyFont="1" applyBorder="1" applyAlignment="1">
      <alignment horizontal="center" vertical="center" wrapText="1"/>
    </xf>
    <xf numFmtId="3" fontId="9" fillId="0" borderId="2" xfId="10" applyNumberFormat="1" applyFont="1" applyBorder="1" applyAlignment="1">
      <alignment horizontal="center" vertical="center" wrapText="1"/>
    </xf>
    <xf numFmtId="0" fontId="9" fillId="0" borderId="20" xfId="10" applyFont="1" applyBorder="1" applyAlignment="1">
      <alignment horizontal="center" vertical="center"/>
    </xf>
    <xf numFmtId="3" fontId="9" fillId="0" borderId="4" xfId="10" applyNumberFormat="1" applyFont="1" applyBorder="1" applyAlignment="1">
      <alignment horizontal="center" vertical="center" wrapText="1"/>
    </xf>
    <xf numFmtId="3" fontId="9" fillId="0" borderId="66" xfId="10" applyNumberFormat="1" applyFont="1" applyBorder="1" applyAlignment="1">
      <alignment horizontal="center" vertical="center" wrapText="1"/>
    </xf>
    <xf numFmtId="3" fontId="9" fillId="5" borderId="2" xfId="10" applyNumberFormat="1" applyFont="1" applyFill="1" applyBorder="1" applyAlignment="1">
      <alignment horizontal="center" vertical="center" wrapText="1"/>
    </xf>
    <xf numFmtId="169" fontId="13" fillId="0" borderId="66" xfId="10" applyNumberFormat="1" applyFont="1" applyBorder="1" applyAlignment="1">
      <alignment horizontal="center" vertical="center" wrapText="1"/>
    </xf>
    <xf numFmtId="3" fontId="13" fillId="0" borderId="66" xfId="10" applyNumberFormat="1" applyFont="1" applyBorder="1" applyAlignment="1">
      <alignment horizontal="center" vertical="center" wrapText="1"/>
    </xf>
    <xf numFmtId="1" fontId="9" fillId="5" borderId="2" xfId="10" applyNumberFormat="1" applyFont="1" applyFill="1" applyBorder="1" applyAlignment="1">
      <alignment horizontal="center" vertical="center" wrapText="1"/>
    </xf>
    <xf numFmtId="169" fontId="13" fillId="0" borderId="67" xfId="10" applyNumberFormat="1" applyFont="1" applyBorder="1" applyAlignment="1">
      <alignment horizontal="center" vertical="center" wrapText="1"/>
    </xf>
    <xf numFmtId="2" fontId="9" fillId="0" borderId="68" xfId="10" applyNumberFormat="1" applyFont="1" applyBorder="1" applyAlignment="1">
      <alignment horizontal="center" vertical="center" wrapText="1"/>
    </xf>
    <xf numFmtId="0" fontId="5" fillId="0" borderId="8" xfId="10" applyFont="1" applyFill="1" applyBorder="1" applyAlignment="1">
      <alignment horizontal="center" vertical="center" wrapText="1"/>
    </xf>
    <xf numFmtId="41" fontId="6" fillId="0" borderId="8" xfId="10" applyNumberFormat="1" applyFont="1" applyFill="1" applyBorder="1" applyAlignment="1">
      <alignment vertical="center" wrapText="1"/>
    </xf>
    <xf numFmtId="41" fontId="6" fillId="0" borderId="8" xfId="10" applyNumberFormat="1" applyFont="1" applyFill="1" applyBorder="1" applyAlignment="1">
      <alignment horizontal="center" vertical="center" wrapText="1"/>
    </xf>
    <xf numFmtId="41" fontId="6" fillId="0" borderId="19" xfId="10" applyNumberFormat="1" applyFont="1" applyFill="1" applyBorder="1" applyAlignment="1">
      <alignment horizontal="center" vertical="center" wrapText="1"/>
    </xf>
    <xf numFmtId="3" fontId="13" fillId="0" borderId="69" xfId="10" applyNumberFormat="1" applyFont="1" applyBorder="1" applyAlignment="1">
      <alignment horizontal="center" vertical="center" wrapText="1"/>
    </xf>
    <xf numFmtId="169" fontId="13" fillId="0" borderId="8" xfId="10" applyNumberFormat="1" applyFont="1" applyBorder="1" applyAlignment="1">
      <alignment horizontal="center" vertical="center" wrapText="1"/>
    </xf>
    <xf numFmtId="169" fontId="13" fillId="0" borderId="19" xfId="10" applyNumberFormat="1" applyFont="1" applyBorder="1" applyAlignment="1">
      <alignment horizontal="center" vertical="center" wrapText="1"/>
    </xf>
    <xf numFmtId="0" fontId="13" fillId="0" borderId="30" xfId="10" applyFont="1" applyBorder="1" applyAlignment="1">
      <alignment horizontal="center" vertical="top" wrapText="1"/>
    </xf>
    <xf numFmtId="0" fontId="13" fillId="0" borderId="30" xfId="10" applyFont="1" applyBorder="1" applyAlignment="1">
      <alignment vertical="top" wrapText="1"/>
    </xf>
    <xf numFmtId="0" fontId="1" fillId="0" borderId="30" xfId="10" applyFont="1" applyBorder="1"/>
    <xf numFmtId="3" fontId="13" fillId="0" borderId="18" xfId="10" applyNumberFormat="1" applyFont="1" applyBorder="1" applyAlignment="1">
      <alignment vertical="top" wrapText="1"/>
    </xf>
    <xf numFmtId="3" fontId="13" fillId="0" borderId="2" xfId="10" applyNumberFormat="1" applyFont="1" applyBorder="1" applyAlignment="1">
      <alignment vertical="top" wrapText="1"/>
    </xf>
    <xf numFmtId="3" fontId="13" fillId="0" borderId="20" xfId="10" applyNumberFormat="1" applyFont="1" applyBorder="1" applyAlignment="1">
      <alignment vertical="top" wrapText="1"/>
    </xf>
    <xf numFmtId="0" fontId="1" fillId="0" borderId="20" xfId="10" applyFont="1" applyBorder="1"/>
    <xf numFmtId="3" fontId="1" fillId="0" borderId="18" xfId="10" applyNumberFormat="1" applyFont="1" applyBorder="1" applyAlignment="1">
      <alignment horizontal="center" vertical="center"/>
    </xf>
    <xf numFmtId="41" fontId="1" fillId="0" borderId="20" xfId="10" applyNumberFormat="1" applyFont="1" applyBorder="1" applyAlignment="1">
      <alignment vertical="center"/>
    </xf>
    <xf numFmtId="3" fontId="1" fillId="0" borderId="70" xfId="10" applyNumberFormat="1" applyFont="1" applyBorder="1" applyAlignment="1">
      <alignment horizontal="center" vertical="center"/>
    </xf>
    <xf numFmtId="41" fontId="1" fillId="0" borderId="68" xfId="10" applyNumberFormat="1" applyFont="1" applyBorder="1" applyAlignment="1">
      <alignment vertical="center"/>
    </xf>
    <xf numFmtId="169" fontId="13" fillId="0" borderId="71" xfId="10" applyNumberFormat="1" applyFont="1" applyBorder="1" applyAlignment="1">
      <alignment horizontal="center" vertical="center" wrapText="1"/>
    </xf>
    <xf numFmtId="41" fontId="3" fillId="0" borderId="68" xfId="10" applyNumberFormat="1" applyFont="1" applyFill="1" applyBorder="1" applyAlignment="1">
      <alignment horizontal="center" vertical="center" wrapText="1"/>
    </xf>
    <xf numFmtId="3" fontId="9" fillId="5" borderId="67" xfId="10" applyNumberFormat="1" applyFont="1" applyFill="1" applyBorder="1" applyAlignment="1">
      <alignment horizontal="center" vertical="center" wrapText="1"/>
    </xf>
    <xf numFmtId="14" fontId="15" fillId="5" borderId="18" xfId="0" applyNumberFormat="1" applyFont="1" applyFill="1" applyBorder="1" applyAlignment="1" applyProtection="1">
      <alignment horizontal="center" vertical="center" wrapText="1"/>
    </xf>
    <xf numFmtId="0" fontId="15" fillId="5" borderId="2" xfId="0" applyNumberFormat="1" applyFont="1" applyFill="1" applyBorder="1" applyAlignment="1" applyProtection="1">
      <alignment horizontal="center" vertical="center" wrapText="1"/>
    </xf>
    <xf numFmtId="43" fontId="15" fillId="5" borderId="19" xfId="0" applyNumberFormat="1" applyFont="1" applyFill="1" applyBorder="1" applyAlignment="1">
      <alignment horizontal="center" vertical="center" wrapText="1"/>
    </xf>
    <xf numFmtId="3" fontId="9" fillId="5" borderId="2" xfId="10" applyNumberFormat="1" applyFont="1" applyFill="1" applyBorder="1" applyAlignment="1">
      <alignment horizontal="center" vertical="center" wrapText="1"/>
    </xf>
    <xf numFmtId="1" fontId="9" fillId="5" borderId="2" xfId="10" applyNumberFormat="1" applyFont="1" applyFill="1" applyBorder="1" applyAlignment="1">
      <alignment horizontal="center" vertical="center" wrapText="1"/>
    </xf>
    <xf numFmtId="0" fontId="15" fillId="5" borderId="2" xfId="0" applyNumberFormat="1" applyFont="1" applyFill="1" applyBorder="1" applyAlignment="1" applyProtection="1">
      <alignment horizontal="left" vertical="center" wrapText="1"/>
    </xf>
    <xf numFmtId="165" fontId="1" fillId="5" borderId="6" xfId="6" applyNumberFormat="1" applyFont="1" applyFill="1" applyBorder="1"/>
    <xf numFmtId="165" fontId="1" fillId="5" borderId="8" xfId="6" applyNumberFormat="1" applyFont="1" applyFill="1" applyBorder="1"/>
    <xf numFmtId="3" fontId="1" fillId="5" borderId="0" xfId="0" applyNumberFormat="1" applyFont="1" applyFill="1"/>
    <xf numFmtId="3" fontId="1" fillId="5" borderId="2" xfId="0" applyNumberFormat="1" applyFont="1" applyFill="1" applyBorder="1"/>
    <xf numFmtId="0" fontId="11" fillId="5" borderId="0" xfId="0" applyFont="1" applyFill="1"/>
    <xf numFmtId="0" fontId="1" fillId="5" borderId="9" xfId="0" applyFont="1" applyFill="1" applyBorder="1"/>
    <xf numFmtId="165" fontId="1" fillId="5" borderId="6" xfId="0" applyNumberFormat="1" applyFont="1" applyFill="1" applyBorder="1"/>
    <xf numFmtId="0" fontId="1" fillId="5" borderId="0" xfId="0" applyFont="1" applyFill="1"/>
    <xf numFmtId="165" fontId="1" fillId="5" borderId="2" xfId="0" applyNumberFormat="1" applyFont="1" applyFill="1" applyBorder="1"/>
    <xf numFmtId="10" fontId="7" fillId="0" borderId="72" xfId="13" applyNumberFormat="1" applyFont="1" applyBorder="1" applyAlignment="1">
      <alignment horizontal="center" vertical="center" wrapText="1"/>
    </xf>
    <xf numFmtId="166" fontId="13" fillId="0" borderId="24" xfId="13" applyNumberFormat="1" applyFont="1" applyBorder="1" applyAlignment="1">
      <alignment horizontal="right" vertical="center" indent="1"/>
    </xf>
    <xf numFmtId="166" fontId="13" fillId="0" borderId="6" xfId="13" applyNumberFormat="1" applyFont="1" applyBorder="1" applyAlignment="1">
      <alignment horizontal="right" vertical="center" indent="1"/>
    </xf>
    <xf numFmtId="166" fontId="9" fillId="0" borderId="6" xfId="13" applyNumberFormat="1" applyFont="1" applyBorder="1" applyAlignment="1">
      <alignment horizontal="right" vertical="center" indent="1"/>
    </xf>
    <xf numFmtId="10" fontId="0" fillId="0" borderId="0" xfId="13" applyNumberFormat="1" applyFont="1"/>
    <xf numFmtId="169" fontId="13" fillId="5" borderId="6" xfId="6" applyNumberFormat="1" applyFont="1" applyFill="1" applyBorder="1" applyAlignment="1">
      <alignment horizontal="right" vertical="center" indent="1"/>
    </xf>
    <xf numFmtId="169" fontId="9" fillId="5" borderId="6" xfId="6" applyNumberFormat="1" applyFont="1" applyFill="1" applyBorder="1" applyAlignment="1">
      <alignment horizontal="right" vertical="center" indent="1"/>
    </xf>
    <xf numFmtId="0" fontId="9" fillId="6" borderId="0" xfId="0" applyFont="1" applyFill="1" applyAlignment="1">
      <alignment vertic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vertical="center" wrapText="1" indent="1"/>
    </xf>
    <xf numFmtId="169" fontId="9" fillId="0" borderId="0" xfId="0" applyNumberFormat="1" applyFont="1" applyAlignment="1">
      <alignment vertical="center" wrapText="1"/>
    </xf>
    <xf numFmtId="4" fontId="9" fillId="0" borderId="0" xfId="0" applyNumberFormat="1" applyFont="1" applyAlignment="1">
      <alignment vertical="center" wrapText="1"/>
    </xf>
    <xf numFmtId="0" fontId="9" fillId="7" borderId="0" xfId="0" applyFont="1" applyFill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168" fontId="7" fillId="0" borderId="0" xfId="0" applyNumberFormat="1" applyFont="1" applyBorder="1" applyAlignment="1">
      <alignment horizontal="center" vertical="center" wrapText="1"/>
    </xf>
    <xf numFmtId="169" fontId="13" fillId="0" borderId="0" xfId="6" applyNumberFormat="1" applyFont="1" applyBorder="1" applyAlignment="1">
      <alignment horizontal="right" vertical="center" indent="1"/>
    </xf>
    <xf numFmtId="169" fontId="9" fillId="0" borderId="0" xfId="6" applyNumberFormat="1" applyFont="1" applyBorder="1" applyAlignment="1">
      <alignment horizontal="right" vertical="center" indent="1"/>
    </xf>
    <xf numFmtId="169" fontId="9" fillId="5" borderId="0" xfId="6" applyNumberFormat="1" applyFont="1" applyFill="1" applyBorder="1" applyAlignment="1">
      <alignment horizontal="right" vertical="center" indent="1"/>
    </xf>
    <xf numFmtId="169" fontId="13" fillId="5" borderId="0" xfId="6" applyNumberFormat="1" applyFont="1" applyFill="1" applyBorder="1" applyAlignment="1">
      <alignment horizontal="right" vertical="center" indent="1"/>
    </xf>
    <xf numFmtId="0" fontId="13" fillId="5" borderId="26" xfId="0" applyNumberFormat="1" applyFont="1" applyFill="1" applyBorder="1" applyAlignment="1">
      <alignment horizontal="left" vertical="center" wrapText="1"/>
    </xf>
    <xf numFmtId="4" fontId="13" fillId="5" borderId="6" xfId="0" applyNumberFormat="1" applyFont="1" applyFill="1" applyBorder="1" applyAlignment="1">
      <alignment horizontal="left" vertical="center" wrapText="1"/>
    </xf>
    <xf numFmtId="166" fontId="13" fillId="5" borderId="6" xfId="13" applyNumberFormat="1" applyFont="1" applyFill="1" applyBorder="1" applyAlignment="1">
      <alignment horizontal="right" vertical="center" indent="1"/>
    </xf>
    <xf numFmtId="169" fontId="13" fillId="5" borderId="27" xfId="6" applyNumberFormat="1" applyFont="1" applyFill="1" applyBorder="1" applyAlignment="1">
      <alignment horizontal="right" vertical="center" indent="1"/>
    </xf>
    <xf numFmtId="0" fontId="13" fillId="5" borderId="26" xfId="0" applyNumberFormat="1" applyFont="1" applyFill="1" applyBorder="1" applyAlignment="1">
      <alignment horizontal="left" vertical="center" wrapText="1" indent="2"/>
    </xf>
    <xf numFmtId="0" fontId="13" fillId="5" borderId="26" xfId="0" applyNumberFormat="1" applyFont="1" applyFill="1" applyBorder="1" applyAlignment="1">
      <alignment horizontal="left" vertical="center" wrapText="1" indent="4"/>
    </xf>
    <xf numFmtId="0" fontId="9" fillId="5" borderId="26" xfId="0" applyNumberFormat="1" applyFont="1" applyFill="1" applyBorder="1" applyAlignment="1">
      <alignment vertical="center" wrapText="1"/>
    </xf>
    <xf numFmtId="4" fontId="9" fillId="5" borderId="6" xfId="0" applyNumberFormat="1" applyFont="1" applyFill="1" applyBorder="1" applyAlignment="1">
      <alignment horizontal="left" vertical="center" wrapText="1"/>
    </xf>
    <xf numFmtId="166" fontId="9" fillId="5" borderId="6" xfId="13" applyNumberFormat="1" applyFont="1" applyFill="1" applyBorder="1" applyAlignment="1">
      <alignment horizontal="right" vertical="center" indent="1"/>
    </xf>
    <xf numFmtId="169" fontId="9" fillId="5" borderId="27" xfId="6" applyNumberFormat="1" applyFont="1" applyFill="1" applyBorder="1" applyAlignment="1">
      <alignment horizontal="right" vertical="center" indent="1"/>
    </xf>
    <xf numFmtId="0" fontId="9" fillId="5" borderId="26" xfId="0" applyNumberFormat="1" applyFont="1" applyFill="1" applyBorder="1" applyAlignment="1">
      <alignment horizontal="left" vertical="center" wrapText="1" indent="4"/>
    </xf>
    <xf numFmtId="0" fontId="13" fillId="5" borderId="26" xfId="0" applyNumberFormat="1" applyFont="1" applyFill="1" applyBorder="1" applyAlignment="1">
      <alignment horizontal="center" vertical="center" wrapText="1"/>
    </xf>
    <xf numFmtId="169" fontId="13" fillId="5" borderId="87" xfId="6" applyNumberFormat="1" applyFont="1" applyFill="1" applyBorder="1" applyAlignment="1">
      <alignment horizontal="right" vertical="center" indent="1"/>
    </xf>
    <xf numFmtId="0" fontId="13" fillId="5" borderId="26" xfId="0" applyNumberFormat="1" applyFont="1" applyFill="1" applyBorder="1" applyAlignment="1">
      <alignment horizontal="center" wrapText="1"/>
    </xf>
    <xf numFmtId="0" fontId="9" fillId="5" borderId="28" xfId="0" applyFont="1" applyFill="1" applyBorder="1" applyAlignment="1">
      <alignment horizontal="left" vertical="center" wrapText="1" indent="2"/>
    </xf>
    <xf numFmtId="4" fontId="9" fillId="5" borderId="22" xfId="0" applyNumberFormat="1" applyFont="1" applyFill="1" applyBorder="1" applyAlignment="1">
      <alignment horizontal="left" vertical="center" wrapText="1"/>
    </xf>
    <xf numFmtId="168" fontId="9" fillId="5" borderId="22" xfId="6" applyNumberFormat="1" applyFont="1" applyFill="1" applyBorder="1" applyAlignment="1">
      <alignment horizontal="right" vertical="center" indent="1"/>
    </xf>
    <xf numFmtId="10" fontId="0" fillId="5" borderId="22" xfId="13" applyNumberFormat="1" applyFont="1" applyFill="1" applyBorder="1"/>
    <xf numFmtId="168" fontId="0" fillId="5" borderId="29" xfId="0" applyNumberFormat="1" applyFill="1" applyBorder="1"/>
    <xf numFmtId="168" fontId="0" fillId="5" borderId="0" xfId="0" applyNumberFormat="1" applyFill="1" applyBorder="1"/>
    <xf numFmtId="0" fontId="1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center"/>
    </xf>
    <xf numFmtId="9" fontId="7" fillId="0" borderId="0" xfId="0" applyNumberFormat="1" applyFont="1" applyAlignment="1">
      <alignment horizontal="center"/>
    </xf>
    <xf numFmtId="171" fontId="0" fillId="0" borderId="0" xfId="0" applyNumberFormat="1"/>
    <xf numFmtId="0" fontId="0" fillId="0" borderId="0" xfId="0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3" fillId="0" borderId="73" xfId="0" applyFont="1" applyBorder="1" applyAlignment="1">
      <alignment horizontal="left" vertical="center" wrapText="1"/>
    </xf>
    <xf numFmtId="0" fontId="9" fillId="0" borderId="73" xfId="0" applyFont="1" applyBorder="1" applyAlignment="1">
      <alignment horizontal="left" vertical="center" wrapText="1"/>
    </xf>
    <xf numFmtId="0" fontId="1" fillId="5" borderId="9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9" fillId="0" borderId="9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7" fillId="0" borderId="74" xfId="0" applyFont="1" applyBorder="1" applyAlignment="1">
      <alignment wrapText="1"/>
    </xf>
    <xf numFmtId="0" fontId="0" fillId="0" borderId="75" xfId="0" applyBorder="1" applyAlignment="1">
      <alignment wrapText="1"/>
    </xf>
    <xf numFmtId="0" fontId="0" fillId="0" borderId="76" xfId="0" applyBorder="1" applyAlignment="1">
      <alignment wrapText="1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vertical="center" wrapText="1" indent="1"/>
    </xf>
    <xf numFmtId="168" fontId="9" fillId="0" borderId="73" xfId="0" applyNumberFormat="1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7" fillId="0" borderId="74" xfId="0" applyFont="1" applyBorder="1" applyAlignment="1">
      <alignment horizontal="left" vertical="center"/>
    </xf>
    <xf numFmtId="0" fontId="7" fillId="0" borderId="75" xfId="0" applyFont="1" applyBorder="1" applyAlignment="1">
      <alignment horizontal="left" vertical="center"/>
    </xf>
    <xf numFmtId="0" fontId="7" fillId="0" borderId="76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68" fontId="7" fillId="0" borderId="24" xfId="0" applyNumberFormat="1" applyFont="1" applyBorder="1" applyAlignment="1">
      <alignment horizontal="center" vertical="center" wrapText="1"/>
    </xf>
    <xf numFmtId="168" fontId="7" fillId="0" borderId="22" xfId="0" applyNumberFormat="1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 wrapText="1"/>
    </xf>
    <xf numFmtId="168" fontId="7" fillId="0" borderId="25" xfId="0" applyNumberFormat="1" applyFont="1" applyBorder="1" applyAlignment="1">
      <alignment horizontal="center" vertical="center" wrapText="1"/>
    </xf>
    <xf numFmtId="168" fontId="7" fillId="0" borderId="29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8" fillId="0" borderId="35" xfId="10" applyFont="1" applyBorder="1" applyAlignment="1">
      <alignment horizontal="center" vertical="center" wrapText="1"/>
    </xf>
    <xf numFmtId="0" fontId="8" fillId="0" borderId="31" xfId="10" applyFont="1" applyBorder="1" applyAlignment="1">
      <alignment horizontal="center" vertical="center" wrapText="1"/>
    </xf>
    <xf numFmtId="0" fontId="8" fillId="0" borderId="54" xfId="10" applyFont="1" applyBorder="1" applyAlignment="1">
      <alignment horizontal="center" vertical="center" wrapText="1"/>
    </xf>
    <xf numFmtId="0" fontId="8" fillId="0" borderId="78" xfId="10" applyFont="1" applyBorder="1" applyAlignment="1">
      <alignment horizontal="center" vertical="center" wrapText="1"/>
    </xf>
    <xf numFmtId="0" fontId="8" fillId="0" borderId="79" xfId="10" applyFont="1" applyBorder="1" applyAlignment="1">
      <alignment horizontal="center" vertical="center" wrapText="1"/>
    </xf>
    <xf numFmtId="0" fontId="8" fillId="0" borderId="80" xfId="10" applyFont="1" applyBorder="1" applyAlignment="1">
      <alignment horizontal="center" vertical="center" wrapText="1"/>
    </xf>
    <xf numFmtId="0" fontId="7" fillId="0" borderId="0" xfId="10" applyFont="1" applyAlignment="1">
      <alignment horizontal="right" vertical="center" wrapText="1"/>
    </xf>
    <xf numFmtId="0" fontId="16" fillId="0" borderId="0" xfId="10" applyFont="1" applyAlignment="1">
      <alignment horizontal="center" wrapText="1" readingOrder="1"/>
    </xf>
    <xf numFmtId="0" fontId="16" fillId="0" borderId="0" xfId="10" applyFont="1" applyBorder="1" applyAlignment="1">
      <alignment horizontal="center" vertical="center" wrapText="1"/>
    </xf>
    <xf numFmtId="0" fontId="7" fillId="0" borderId="0" xfId="10" applyFont="1" applyAlignment="1">
      <alignment horizontal="center" wrapText="1"/>
    </xf>
    <xf numFmtId="0" fontId="7" fillId="0" borderId="79" xfId="10" applyFont="1" applyBorder="1" applyAlignment="1">
      <alignment horizontal="right" vertical="center" wrapText="1"/>
    </xf>
    <xf numFmtId="0" fontId="8" fillId="0" borderId="45" xfId="10" applyFont="1" applyBorder="1" applyAlignment="1">
      <alignment horizontal="left" wrapText="1"/>
    </xf>
    <xf numFmtId="0" fontId="8" fillId="0" borderId="34" xfId="10" applyFont="1" applyBorder="1" applyAlignment="1">
      <alignment horizontal="left" wrapText="1"/>
    </xf>
    <xf numFmtId="0" fontId="8" fillId="0" borderId="81" xfId="10" applyFont="1" applyBorder="1" applyAlignment="1">
      <alignment horizontal="center" vertical="center" wrapText="1"/>
    </xf>
    <xf numFmtId="0" fontId="8" fillId="0" borderId="34" xfId="10" applyFont="1" applyBorder="1" applyAlignment="1">
      <alignment horizontal="center" vertical="center" wrapText="1"/>
    </xf>
    <xf numFmtId="0" fontId="8" fillId="0" borderId="82" xfId="10" applyFont="1" applyBorder="1" applyAlignment="1">
      <alignment horizontal="center" vertical="center" wrapText="1"/>
    </xf>
    <xf numFmtId="0" fontId="8" fillId="0" borderId="83" xfId="10" applyFont="1" applyBorder="1" applyAlignment="1">
      <alignment horizontal="center" vertical="center" wrapText="1"/>
    </xf>
    <xf numFmtId="0" fontId="8" fillId="0" borderId="33" xfId="10" applyFont="1" applyBorder="1" applyAlignment="1">
      <alignment horizontal="center" vertical="center" wrapText="1"/>
    </xf>
    <xf numFmtId="0" fontId="8" fillId="0" borderId="84" xfId="10" applyFont="1" applyBorder="1" applyAlignment="1">
      <alignment horizontal="center" vertical="center" wrapText="1"/>
    </xf>
    <xf numFmtId="0" fontId="8" fillId="0" borderId="45" xfId="10" applyFont="1" applyBorder="1" applyAlignment="1">
      <alignment horizontal="left" vertical="center" wrapText="1"/>
    </xf>
    <xf numFmtId="0" fontId="8" fillId="0" borderId="34" xfId="10" applyFont="1" applyBorder="1" applyAlignment="1">
      <alignment horizontal="left" vertical="center" wrapText="1"/>
    </xf>
    <xf numFmtId="0" fontId="8" fillId="0" borderId="45" xfId="10" applyFont="1" applyBorder="1" applyAlignment="1">
      <alignment horizontal="center" vertical="center" wrapText="1"/>
    </xf>
    <xf numFmtId="0" fontId="8" fillId="0" borderId="44" xfId="10" applyFont="1" applyBorder="1" applyAlignment="1">
      <alignment horizontal="center" vertical="center" wrapText="1"/>
    </xf>
    <xf numFmtId="0" fontId="13" fillId="0" borderId="0" xfId="10" applyFont="1" applyBorder="1" applyAlignment="1">
      <alignment vertical="center" wrapText="1"/>
    </xf>
    <xf numFmtId="0" fontId="9" fillId="0" borderId="0" xfId="10" applyFont="1" applyBorder="1" applyAlignment="1">
      <alignment vertical="center" wrapText="1"/>
    </xf>
    <xf numFmtId="0" fontId="18" fillId="0" borderId="0" xfId="10" applyFont="1" applyAlignment="1">
      <alignment horizontal="center" vertical="center" wrapText="1"/>
    </xf>
    <xf numFmtId="0" fontId="8" fillId="0" borderId="32" xfId="10" applyFont="1" applyBorder="1" applyAlignment="1">
      <alignment horizontal="center" vertical="center" wrapText="1"/>
    </xf>
    <xf numFmtId="0" fontId="8" fillId="0" borderId="12" xfId="10" applyFont="1" applyBorder="1" applyAlignment="1">
      <alignment horizontal="center" vertical="center" wrapText="1"/>
    </xf>
    <xf numFmtId="0" fontId="8" fillId="0" borderId="51" xfId="10" applyFont="1" applyBorder="1" applyAlignment="1">
      <alignment horizontal="center" vertical="center" textRotation="90" wrapText="1"/>
    </xf>
    <xf numFmtId="0" fontId="8" fillId="0" borderId="13" xfId="10" applyFont="1" applyBorder="1" applyAlignment="1">
      <alignment horizontal="center" vertical="center" textRotation="90" wrapText="1"/>
    </xf>
    <xf numFmtId="0" fontId="8" fillId="0" borderId="53" xfId="10" applyFont="1" applyBorder="1" applyAlignment="1">
      <alignment horizontal="center" vertical="center" wrapText="1"/>
    </xf>
    <xf numFmtId="0" fontId="8" fillId="0" borderId="14" xfId="10" applyFont="1" applyBorder="1" applyAlignment="1">
      <alignment horizontal="center" vertical="center" wrapText="1"/>
    </xf>
    <xf numFmtId="0" fontId="8" fillId="0" borderId="43" xfId="10" applyFont="1" applyBorder="1" applyAlignment="1">
      <alignment horizontal="center" vertical="center" wrapText="1"/>
    </xf>
    <xf numFmtId="0" fontId="8" fillId="0" borderId="59" xfId="1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6">
    <cellStyle name="Euro" xfId="1"/>
    <cellStyle name="Euro 2" xfId="2"/>
    <cellStyle name="Euro 3" xfId="3"/>
    <cellStyle name="Euro 4" xfId="4"/>
    <cellStyle name="Euro 4 2" xfId="5"/>
    <cellStyle name="Millares" xfId="6" builtinId="3"/>
    <cellStyle name="Millares 2" xfId="7"/>
    <cellStyle name="Millares 3" xfId="8"/>
    <cellStyle name="Moneda 2" xfId="9"/>
    <cellStyle name="Normal" xfId="0" builtinId="0"/>
    <cellStyle name="Normal 2" xfId="10"/>
    <cellStyle name="Normal 3" xfId="11"/>
    <cellStyle name="Normal 4" xfId="12"/>
    <cellStyle name="Porcentaje" xfId="14" builtinId="5"/>
    <cellStyle name="Porcentaje 2" xfId="13"/>
    <cellStyle name="Porcentual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666749</xdr:colOff>
      <xdr:row>1</xdr:row>
      <xdr:rowOff>0</xdr:rowOff>
    </xdr:from>
    <xdr:to>
      <xdr:col>2</xdr:col>
      <xdr:colOff>990599</xdr:colOff>
      <xdr:row>6</xdr:row>
      <xdr:rowOff>85724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666749" y="0"/>
          <a:ext cx="4791075" cy="80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Calibri"/>
            </a:rPr>
            <a:t>Gobierno del</a:t>
          </a:r>
        </a:p>
        <a:p>
          <a:pPr algn="l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Calibri"/>
            </a:rPr>
            <a:t>Estado de Sonora</a:t>
          </a:r>
        </a:p>
        <a:p>
          <a:pPr algn="l" rtl="0">
            <a:defRPr sz="1000"/>
          </a:pPr>
          <a:endParaRPr lang="es-MX" sz="300" b="0" i="0" strike="noStrike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s-MX" sz="1200" b="1" i="0" strike="noStrike">
              <a:solidFill>
                <a:srgbClr val="000000"/>
              </a:solidFill>
              <a:latin typeface="Calibri"/>
            </a:rPr>
            <a:t>Consejo Estatal de Ciencia y Tecnología</a:t>
          </a:r>
        </a:p>
        <a:p>
          <a:pPr algn="l" rtl="0">
            <a:defRPr sz="1000"/>
          </a:pPr>
          <a:endParaRPr lang="es-MX" sz="12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74083</xdr:colOff>
      <xdr:row>1</xdr:row>
      <xdr:rowOff>179917</xdr:rowOff>
    </xdr:from>
    <xdr:to>
      <xdr:col>0</xdr:col>
      <xdr:colOff>569383</xdr:colOff>
      <xdr:row>4</xdr:row>
      <xdr:rowOff>68792</xdr:rowOff>
    </xdr:to>
    <xdr:pic>
      <xdr:nvPicPr>
        <xdr:cNvPr id="38641" name="2 Imagen" descr="G:\PAPELERIA BASICA INDICADORES Y ARCHIVOS\LOGO_NS1 pie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083" y="211667"/>
          <a:ext cx="495300" cy="5027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584200</xdr:colOff>
      <xdr:row>1</xdr:row>
      <xdr:rowOff>96308</xdr:rowOff>
    </xdr:from>
    <xdr:to>
      <xdr:col>7</xdr:col>
      <xdr:colOff>825909</xdr:colOff>
      <xdr:row>4</xdr:row>
      <xdr:rowOff>42333</xdr:rowOff>
    </xdr:to>
    <xdr:pic>
      <xdr:nvPicPr>
        <xdr:cNvPr id="386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08533" y="128058"/>
          <a:ext cx="2083209" cy="559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168</xdr:row>
      <xdr:rowOff>95250</xdr:rowOff>
    </xdr:from>
    <xdr:to>
      <xdr:col>1</xdr:col>
      <xdr:colOff>2151063</xdr:colOff>
      <xdr:row>175</xdr:row>
      <xdr:rowOff>95250</xdr:rowOff>
    </xdr:to>
    <xdr:sp macro="" textlink="">
      <xdr:nvSpPr>
        <xdr:cNvPr id="7" name="6 CuadroTexto"/>
        <xdr:cNvSpPr txBox="1"/>
      </xdr:nvSpPr>
      <xdr:spPr>
        <a:xfrm>
          <a:off x="95250" y="27870150"/>
          <a:ext cx="2884488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lnSpc>
              <a:spcPts val="1100"/>
            </a:lnSpc>
          </a:pPr>
          <a:r>
            <a:rPr lang="es-MX" sz="1100"/>
            <a:t>Formuló</a:t>
          </a:r>
        </a:p>
        <a:p>
          <a:pPr algn="ctr">
            <a:lnSpc>
              <a:spcPts val="1100"/>
            </a:lnSpc>
          </a:pPr>
          <a:endParaRPr lang="es-MX" sz="1100"/>
        </a:p>
        <a:p>
          <a:pPr algn="ctr">
            <a:lnSpc>
              <a:spcPts val="1100"/>
            </a:lnSpc>
          </a:pPr>
          <a:endParaRPr lang="es-MX" sz="1100"/>
        </a:p>
        <a:p>
          <a:pPr algn="ctr">
            <a:lnSpc>
              <a:spcPts val="1100"/>
            </a:lnSpc>
          </a:pPr>
          <a:r>
            <a:rPr lang="es-MX" sz="1100" b="1"/>
            <a:t>ANGEL</a:t>
          </a:r>
          <a:r>
            <a:rPr lang="es-MX" sz="1100" b="1" baseline="0"/>
            <a:t> REYES MERCADO </a:t>
          </a:r>
        </a:p>
        <a:p>
          <a:pPr algn="ctr">
            <a:lnSpc>
              <a:spcPts val="1100"/>
            </a:lnSpc>
          </a:pPr>
          <a:r>
            <a:rPr lang="es-MX" sz="1100" b="0" baseline="0"/>
            <a:t>DIRECCION DE PLANEACION ESTRTEGICA ADMINISTRATIVA</a:t>
          </a:r>
          <a:endParaRPr lang="es-MX" sz="1100" b="0"/>
        </a:p>
        <a:p>
          <a:pPr algn="ctr">
            <a:lnSpc>
              <a:spcPts val="1100"/>
            </a:lnSpc>
          </a:pPr>
          <a:endParaRPr lang="es-MX" sz="1100"/>
        </a:p>
        <a:p>
          <a:pPr>
            <a:lnSpc>
              <a:spcPts val="1200"/>
            </a:lnSpc>
          </a:pPr>
          <a:endParaRPr lang="es-MX" sz="1100"/>
        </a:p>
      </xdr:txBody>
    </xdr:sp>
    <xdr:clientData/>
  </xdr:twoCellAnchor>
  <xdr:twoCellAnchor>
    <xdr:from>
      <xdr:col>2</xdr:col>
      <xdr:colOff>201083</xdr:colOff>
      <xdr:row>169</xdr:row>
      <xdr:rowOff>42334</xdr:rowOff>
    </xdr:from>
    <xdr:to>
      <xdr:col>6</xdr:col>
      <xdr:colOff>402167</xdr:colOff>
      <xdr:row>174</xdr:row>
      <xdr:rowOff>34925</xdr:rowOff>
    </xdr:to>
    <xdr:sp macro="" textlink="">
      <xdr:nvSpPr>
        <xdr:cNvPr id="8" name="7 CuadroTexto"/>
        <xdr:cNvSpPr txBox="1"/>
      </xdr:nvSpPr>
      <xdr:spPr>
        <a:xfrm>
          <a:off x="5376333" y="28659667"/>
          <a:ext cx="4677834" cy="7863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100"/>
            <a:t>Aprobó</a:t>
          </a:r>
        </a:p>
        <a:p>
          <a:pPr algn="ctr"/>
          <a:r>
            <a:rPr lang="es-MX" sz="1100"/>
            <a:t>  </a:t>
          </a:r>
        </a:p>
        <a:p>
          <a:pPr algn="ctr"/>
          <a:endParaRPr lang="es-MX" sz="1100"/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M.C.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MARTHA N. CAMPA GADEA</a:t>
          </a:r>
        </a:p>
        <a:p>
          <a:pPr algn="ctr"/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GENERAL </a:t>
          </a:r>
          <a:endParaRPr lang="es-MX" sz="1100" b="0"/>
        </a:p>
        <a:p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Users/Ericka/AppData/Local/Microsoft/Windows/Temporary%20Internet%20Files/Content.IE5/FQH1EJA8/evt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TOP 1RO"/>
      <sheetName val="EVTOP 2DO"/>
      <sheetName val="EVTOP 3RO"/>
    </sheetNames>
    <sheetDataSet>
      <sheetData sheetId="0" refreshError="1"/>
      <sheetData sheetId="1" refreshError="1">
        <row r="36">
          <cell r="F36">
            <v>1407848.6200000006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topLeftCell="B1" zoomScaleNormal="100" zoomScaleSheetLayoutView="100" workbookViewId="0">
      <selection activeCell="N21" sqref="N21"/>
    </sheetView>
  </sheetViews>
  <sheetFormatPr baseColWidth="10" defaultRowHeight="12.75" x14ac:dyDescent="0.2"/>
  <cols>
    <col min="1" max="1" width="28.140625" style="47" customWidth="1"/>
    <col min="2" max="6" width="14.7109375" customWidth="1"/>
    <col min="7" max="7" width="20.42578125" customWidth="1"/>
    <col min="8" max="8" width="12.5703125" customWidth="1"/>
    <col min="9" max="9" width="9.42578125" customWidth="1"/>
    <col min="11" max="11" width="11.85546875" style="80" bestFit="1" customWidth="1"/>
    <col min="12" max="13" width="11.7109375" style="80" bestFit="1" customWidth="1"/>
    <col min="14" max="14" width="11.5703125" style="16" bestFit="1" customWidth="1"/>
    <col min="15" max="15" width="13" style="16" bestFit="1" customWidth="1"/>
  </cols>
  <sheetData>
    <row r="1" spans="1:16" x14ac:dyDescent="0.2">
      <c r="I1" s="1" t="s">
        <v>27</v>
      </c>
    </row>
    <row r="2" spans="1:16" ht="15.75" x14ac:dyDescent="0.25">
      <c r="A2" s="415" t="s">
        <v>28</v>
      </c>
      <c r="B2" s="415"/>
      <c r="C2" s="415"/>
      <c r="D2" s="415"/>
      <c r="E2" s="415"/>
      <c r="F2" s="415"/>
      <c r="G2" s="415"/>
      <c r="H2" s="415"/>
      <c r="I2" s="415"/>
    </row>
    <row r="3" spans="1:16" x14ac:dyDescent="0.2">
      <c r="A3" s="416" t="s">
        <v>29</v>
      </c>
      <c r="B3" s="416"/>
      <c r="C3" s="416"/>
      <c r="D3" s="416"/>
      <c r="E3" s="416"/>
      <c r="F3" s="416"/>
      <c r="G3" s="416"/>
      <c r="H3" s="416"/>
      <c r="I3" s="416"/>
    </row>
    <row r="4" spans="1:16" x14ac:dyDescent="0.2">
      <c r="A4" s="416" t="s">
        <v>30</v>
      </c>
      <c r="B4" s="416"/>
      <c r="C4" s="416"/>
      <c r="D4" s="416"/>
      <c r="E4" s="416"/>
      <c r="F4" s="416"/>
      <c r="G4" s="416"/>
      <c r="H4" s="416"/>
      <c r="I4" s="416"/>
    </row>
    <row r="5" spans="1:16" x14ac:dyDescent="0.2">
      <c r="A5" s="48"/>
      <c r="B5" s="2"/>
      <c r="C5" s="2"/>
      <c r="D5" s="2"/>
      <c r="E5" s="2"/>
      <c r="F5" s="2"/>
      <c r="G5" s="2"/>
      <c r="H5" s="2"/>
      <c r="I5" s="2"/>
    </row>
    <row r="6" spans="1:16" ht="13.5" customHeight="1" thickBot="1" x14ac:dyDescent="0.25">
      <c r="A6" s="48"/>
      <c r="F6" s="417" t="s">
        <v>273</v>
      </c>
      <c r="G6" s="418"/>
      <c r="H6" s="418"/>
      <c r="I6" s="418"/>
    </row>
    <row r="7" spans="1:16" ht="14.25" customHeight="1" thickTop="1" thickBot="1" x14ac:dyDescent="0.25">
      <c r="A7" s="419" t="s">
        <v>0</v>
      </c>
      <c r="B7" s="420"/>
      <c r="C7" s="420"/>
      <c r="D7" s="420"/>
      <c r="E7" s="420"/>
      <c r="F7" s="420"/>
      <c r="G7" s="420"/>
      <c r="H7" s="420"/>
      <c r="I7" s="421"/>
    </row>
    <row r="8" spans="1:16" ht="15.75" customHeight="1" thickTop="1" x14ac:dyDescent="0.2"/>
    <row r="9" spans="1:16" x14ac:dyDescent="0.2">
      <c r="A9" s="49" t="s">
        <v>31</v>
      </c>
      <c r="F9" s="4" t="s">
        <v>32</v>
      </c>
      <c r="G9" s="5"/>
      <c r="H9" s="3"/>
    </row>
    <row r="10" spans="1:16" ht="12.75" customHeight="1" x14ac:dyDescent="0.2">
      <c r="A10" s="399" t="s">
        <v>33</v>
      </c>
      <c r="B10" s="407" t="s">
        <v>34</v>
      </c>
      <c r="C10" s="413" t="s">
        <v>35</v>
      </c>
      <c r="D10" s="6" t="s">
        <v>36</v>
      </c>
      <c r="E10" s="7"/>
      <c r="F10" s="8"/>
      <c r="G10" s="8"/>
      <c r="H10" s="9"/>
      <c r="I10" s="413" t="s">
        <v>37</v>
      </c>
    </row>
    <row r="11" spans="1:16" x14ac:dyDescent="0.2">
      <c r="A11" s="400"/>
      <c r="B11" s="408"/>
      <c r="C11" s="414"/>
      <c r="D11" s="93" t="s">
        <v>294</v>
      </c>
      <c r="E11" s="93" t="s">
        <v>295</v>
      </c>
      <c r="F11" s="94" t="s">
        <v>296</v>
      </c>
      <c r="G11" s="10" t="s">
        <v>38</v>
      </c>
      <c r="H11" s="10" t="s">
        <v>39</v>
      </c>
      <c r="I11" s="414"/>
    </row>
    <row r="12" spans="1:16" x14ac:dyDescent="0.2">
      <c r="A12" s="11" t="s">
        <v>40</v>
      </c>
      <c r="B12" s="12"/>
      <c r="C12" s="13">
        <v>0</v>
      </c>
      <c r="D12" s="289">
        <f>+'[1]EVTOP 2DO'!F36</f>
        <v>1407848.6200000006</v>
      </c>
      <c r="E12" s="289">
        <f>+D36</f>
        <v>3396971.4500000007</v>
      </c>
      <c r="F12" s="290">
        <f>+E36</f>
        <v>3763989.4300000006</v>
      </c>
      <c r="G12" s="108"/>
      <c r="H12" s="108"/>
      <c r="I12" s="109"/>
    </row>
    <row r="13" spans="1:16" ht="17.100000000000001" customHeight="1" x14ac:dyDescent="0.2">
      <c r="A13" s="50" t="s">
        <v>41</v>
      </c>
      <c r="B13" s="14"/>
      <c r="C13" s="342">
        <v>3466000</v>
      </c>
      <c r="D13" s="291">
        <v>2000000</v>
      </c>
      <c r="E13" s="291">
        <v>500000</v>
      </c>
      <c r="F13" s="291"/>
      <c r="G13" s="293">
        <v>2500000</v>
      </c>
      <c r="H13" s="293">
        <v>3466000</v>
      </c>
      <c r="I13" s="113">
        <v>0</v>
      </c>
      <c r="J13" s="16"/>
    </row>
    <row r="14" spans="1:16" ht="17.100000000000001" customHeight="1" x14ac:dyDescent="0.2">
      <c r="A14" s="50" t="s">
        <v>42</v>
      </c>
      <c r="B14" s="14">
        <v>4211000</v>
      </c>
      <c r="C14" s="342">
        <v>4211000</v>
      </c>
      <c r="D14" s="291">
        <f>351761.06+3179.89</f>
        <v>354940.95</v>
      </c>
      <c r="E14" s="291">
        <v>231490.31</v>
      </c>
      <c r="F14" s="291">
        <v>348156.17</v>
      </c>
      <c r="G14" s="293">
        <f>D14+E14+F14</f>
        <v>934587.42999999993</v>
      </c>
      <c r="H14" s="293">
        <v>2621538</v>
      </c>
      <c r="I14" s="113">
        <v>0.62250000000000005</v>
      </c>
      <c r="J14" s="16"/>
      <c r="L14" s="82"/>
      <c r="N14" s="21"/>
      <c r="O14" s="21"/>
      <c r="P14" s="21"/>
    </row>
    <row r="15" spans="1:16" ht="17.100000000000001" customHeight="1" x14ac:dyDescent="0.2">
      <c r="A15" s="51" t="s">
        <v>43</v>
      </c>
      <c r="B15" s="15"/>
      <c r="C15" s="342"/>
      <c r="D15" s="291"/>
      <c r="E15" s="291"/>
      <c r="F15" s="291"/>
      <c r="G15" s="110">
        <v>0</v>
      </c>
      <c r="H15" s="110">
        <v>0</v>
      </c>
      <c r="I15" s="112"/>
      <c r="J15" s="16"/>
      <c r="M15" s="82"/>
      <c r="P15" s="16"/>
    </row>
    <row r="16" spans="1:16" ht="17.100000000000001" customHeight="1" x14ac:dyDescent="0.2">
      <c r="A16" s="52" t="s">
        <v>44</v>
      </c>
      <c r="B16" s="19"/>
      <c r="C16" s="343">
        <v>320273</v>
      </c>
      <c r="D16" s="292">
        <v>17.940000000000001</v>
      </c>
      <c r="E16" s="292">
        <v>12.68</v>
      </c>
      <c r="F16" s="292">
        <v>16.63</v>
      </c>
      <c r="G16" s="110">
        <v>48</v>
      </c>
      <c r="H16" s="110">
        <v>320238</v>
      </c>
      <c r="I16" s="111">
        <v>0</v>
      </c>
      <c r="M16" s="82"/>
      <c r="P16" s="16"/>
    </row>
    <row r="17" spans="1:16" ht="8.25" customHeight="1" x14ac:dyDescent="0.2">
      <c r="A17" s="53"/>
      <c r="B17" s="21"/>
      <c r="C17" s="344"/>
      <c r="D17" s="86"/>
      <c r="E17" s="86"/>
      <c r="F17" s="21"/>
      <c r="G17" s="22"/>
      <c r="H17" s="22"/>
      <c r="I17" s="20"/>
      <c r="P17" s="16"/>
    </row>
    <row r="18" spans="1:16" x14ac:dyDescent="0.2">
      <c r="A18" s="54" t="s">
        <v>45</v>
      </c>
      <c r="B18" s="23">
        <f>SUM(B13:B16)</f>
        <v>4211000</v>
      </c>
      <c r="C18" s="345">
        <f t="shared" ref="C18:H18" si="0">SUM(C12:C16)</f>
        <v>7997273</v>
      </c>
      <c r="D18" s="87">
        <f t="shared" si="0"/>
        <v>3762807.5100000007</v>
      </c>
      <c r="E18" s="87">
        <f t="shared" si="0"/>
        <v>4128474.4400000009</v>
      </c>
      <c r="F18" s="23">
        <f t="shared" si="0"/>
        <v>4112162.2300000004</v>
      </c>
      <c r="G18" s="23">
        <f t="shared" si="0"/>
        <v>3434635.4299999997</v>
      </c>
      <c r="H18" s="345">
        <f t="shared" si="0"/>
        <v>6407776</v>
      </c>
      <c r="I18" s="24">
        <f>+H18/B18</f>
        <v>1.5216756114937069</v>
      </c>
      <c r="M18" s="82"/>
      <c r="P18" s="16"/>
    </row>
    <row r="19" spans="1:16" ht="12" customHeight="1" x14ac:dyDescent="0.2">
      <c r="A19" s="55"/>
      <c r="B19" s="25"/>
      <c r="C19" s="346"/>
      <c r="D19" s="88"/>
      <c r="E19" s="88"/>
      <c r="F19" s="25"/>
      <c r="G19" s="25"/>
      <c r="H19" s="25"/>
      <c r="I19" s="25"/>
      <c r="K19" s="84"/>
      <c r="L19" s="85"/>
      <c r="M19" s="84"/>
      <c r="N19" s="85"/>
      <c r="O19" s="85"/>
      <c r="P19" s="85"/>
    </row>
    <row r="20" spans="1:16" ht="15" x14ac:dyDescent="0.25">
      <c r="A20" s="56" t="s">
        <v>46</v>
      </c>
      <c r="B20" s="25"/>
      <c r="C20" s="346"/>
      <c r="D20" s="88"/>
      <c r="E20" s="88"/>
      <c r="F20" s="25" t="s">
        <v>32</v>
      </c>
      <c r="G20" s="25"/>
      <c r="H20" s="25"/>
      <c r="I20" s="25"/>
      <c r="P20" s="16"/>
    </row>
    <row r="21" spans="1:16" ht="12.75" customHeight="1" x14ac:dyDescent="0.2">
      <c r="A21" s="399" t="s">
        <v>33</v>
      </c>
      <c r="B21" s="407" t="s">
        <v>34</v>
      </c>
      <c r="C21" s="403" t="s">
        <v>35</v>
      </c>
      <c r="D21" s="89" t="s">
        <v>47</v>
      </c>
      <c r="E21" s="90"/>
      <c r="F21" s="8"/>
      <c r="G21" s="8"/>
      <c r="H21" s="9"/>
      <c r="I21" s="413" t="s">
        <v>48</v>
      </c>
      <c r="P21" s="16"/>
    </row>
    <row r="22" spans="1:16" x14ac:dyDescent="0.2">
      <c r="A22" s="409"/>
      <c r="B22" s="408"/>
      <c r="C22" s="404"/>
      <c r="D22" s="93" t="s">
        <v>294</v>
      </c>
      <c r="E22" s="93" t="s">
        <v>295</v>
      </c>
      <c r="F22" s="94" t="s">
        <v>296</v>
      </c>
      <c r="G22" s="10" t="s">
        <v>38</v>
      </c>
      <c r="H22" s="10" t="s">
        <v>39</v>
      </c>
      <c r="I22" s="414"/>
    </row>
    <row r="23" spans="1:16" ht="17.100000000000001" customHeight="1" x14ac:dyDescent="0.2">
      <c r="A23" s="57" t="s">
        <v>49</v>
      </c>
      <c r="B23" s="26"/>
      <c r="C23" s="347"/>
      <c r="D23" s="91"/>
      <c r="E23" s="91"/>
      <c r="F23" s="26"/>
      <c r="G23" s="114"/>
      <c r="H23" s="26"/>
      <c r="I23" s="26"/>
    </row>
    <row r="24" spans="1:16" ht="17.100000000000001" customHeight="1" x14ac:dyDescent="0.2">
      <c r="A24" s="51">
        <v>1000</v>
      </c>
      <c r="B24" s="27">
        <v>2811000</v>
      </c>
      <c r="C24" s="348">
        <v>2811000</v>
      </c>
      <c r="D24" s="28">
        <f>284202.16-45928.61</f>
        <v>238273.55</v>
      </c>
      <c r="E24" s="28">
        <v>235093.66</v>
      </c>
      <c r="F24" s="28">
        <v>235093.66</v>
      </c>
      <c r="G24" s="92">
        <f>D24+E24+F24</f>
        <v>708460.87</v>
      </c>
      <c r="H24" s="110">
        <v>2162078</v>
      </c>
      <c r="I24" s="17">
        <f>+H24/B24</f>
        <v>0.76914905727499105</v>
      </c>
    </row>
    <row r="25" spans="1:16" ht="17.100000000000001" customHeight="1" x14ac:dyDescent="0.2">
      <c r="A25" s="51">
        <v>2000</v>
      </c>
      <c r="B25" s="27">
        <v>197000</v>
      </c>
      <c r="C25" s="348">
        <v>513000</v>
      </c>
      <c r="D25" s="28">
        <v>12752.4</v>
      </c>
      <c r="E25" s="348">
        <v>5347.49</v>
      </c>
      <c r="F25" s="28">
        <v>32706.86</v>
      </c>
      <c r="G25" s="92">
        <f>D25+E25+F25</f>
        <v>50806.75</v>
      </c>
      <c r="H25" s="110">
        <v>76565.72</v>
      </c>
      <c r="I25" s="17">
        <f>+H25/B25</f>
        <v>0.3886584771573604</v>
      </c>
      <c r="J25" s="92"/>
    </row>
    <row r="26" spans="1:16" ht="17.100000000000001" customHeight="1" x14ac:dyDescent="0.2">
      <c r="A26" s="51">
        <v>3000</v>
      </c>
      <c r="B26" s="27">
        <v>1188000</v>
      </c>
      <c r="C26" s="348">
        <v>4593000</v>
      </c>
      <c r="D26" s="28">
        <v>114810.11</v>
      </c>
      <c r="E26" s="28">
        <v>124043.86</v>
      </c>
      <c r="F26" s="28">
        <v>690586.45</v>
      </c>
      <c r="G26" s="92">
        <f>D26+E26+F26</f>
        <v>929440.41999999993</v>
      </c>
      <c r="H26" s="110">
        <v>1390155</v>
      </c>
      <c r="I26" s="17">
        <f>+H26/B26</f>
        <v>1.1701641414141415</v>
      </c>
      <c r="J26" s="92"/>
    </row>
    <row r="27" spans="1:16" ht="17.100000000000001" customHeight="1" x14ac:dyDescent="0.2">
      <c r="A27" s="51">
        <v>4000</v>
      </c>
      <c r="B27" s="27">
        <v>0</v>
      </c>
      <c r="C27" s="348">
        <v>273</v>
      </c>
      <c r="D27" s="28"/>
      <c r="E27" s="28"/>
      <c r="F27" s="28"/>
      <c r="G27" s="28">
        <f>SUM(D27:F27)</f>
        <v>0</v>
      </c>
      <c r="H27" s="110">
        <v>273</v>
      </c>
      <c r="I27" s="17">
        <v>0</v>
      </c>
    </row>
    <row r="28" spans="1:16" ht="17.100000000000001" customHeight="1" x14ac:dyDescent="0.2">
      <c r="A28" s="51">
        <v>5000</v>
      </c>
      <c r="B28" s="27">
        <v>15000</v>
      </c>
      <c r="C28" s="348">
        <v>80000</v>
      </c>
      <c r="D28" s="28"/>
      <c r="E28" s="28"/>
      <c r="F28" s="28"/>
      <c r="G28" s="28">
        <v>0</v>
      </c>
      <c r="H28" s="107"/>
      <c r="I28" s="17">
        <f>+H28/B28</f>
        <v>0</v>
      </c>
    </row>
    <row r="29" spans="1:16" ht="17.100000000000001" customHeight="1" x14ac:dyDescent="0.2">
      <c r="A29" s="51">
        <v>6000</v>
      </c>
      <c r="B29" s="27"/>
      <c r="C29" s="348"/>
      <c r="D29" s="28"/>
      <c r="E29" s="28"/>
      <c r="F29" s="28"/>
      <c r="G29" s="28"/>
      <c r="H29" s="28"/>
      <c r="I29" s="17"/>
    </row>
    <row r="30" spans="1:16" ht="17.100000000000001" customHeight="1" x14ac:dyDescent="0.2">
      <c r="A30" s="51">
        <v>7000</v>
      </c>
      <c r="B30" s="27">
        <v>0</v>
      </c>
      <c r="C30" s="348"/>
      <c r="D30" s="28"/>
      <c r="E30" s="28"/>
      <c r="F30" s="28"/>
      <c r="G30" s="28">
        <f>SUM(D30:F30)</f>
        <v>0</v>
      </c>
      <c r="H30" s="28"/>
      <c r="I30" s="17"/>
    </row>
    <row r="31" spans="1:16" ht="17.100000000000001" customHeight="1" x14ac:dyDescent="0.2">
      <c r="A31" s="51">
        <v>8000</v>
      </c>
      <c r="B31" s="27"/>
      <c r="C31" s="348"/>
      <c r="D31" s="28"/>
      <c r="E31" s="28"/>
      <c r="F31" s="28"/>
      <c r="G31" s="28"/>
      <c r="H31" s="28"/>
      <c r="I31" s="18"/>
    </row>
    <row r="32" spans="1:16" ht="17.100000000000001" customHeight="1" x14ac:dyDescent="0.2">
      <c r="A32" s="51">
        <v>9000</v>
      </c>
      <c r="B32" s="27"/>
      <c r="C32" s="348"/>
      <c r="D32" s="28"/>
      <c r="E32" s="28"/>
      <c r="F32" s="28"/>
      <c r="G32" s="28"/>
      <c r="H32" s="28"/>
      <c r="I32" s="18"/>
    </row>
    <row r="33" spans="1:15" ht="9" customHeight="1" x14ac:dyDescent="0.2">
      <c r="A33" s="53"/>
      <c r="B33" s="20"/>
      <c r="C33" s="349"/>
      <c r="D33" s="20"/>
      <c r="E33" s="20"/>
      <c r="F33" s="20"/>
      <c r="G33" s="20"/>
      <c r="H33" s="20"/>
      <c r="I33" s="20"/>
    </row>
    <row r="34" spans="1:15" x14ac:dyDescent="0.2">
      <c r="A34" s="54" t="s">
        <v>45</v>
      </c>
      <c r="B34" s="29">
        <f>SUM(B24:B32)</f>
        <v>4211000</v>
      </c>
      <c r="C34" s="29">
        <f>SUM(C24:C32)</f>
        <v>7997273</v>
      </c>
      <c r="D34" s="30">
        <f>SUM(D24:D32)</f>
        <v>365836.06</v>
      </c>
      <c r="E34" s="30">
        <f>SUM(E24:E32)</f>
        <v>364485.01</v>
      </c>
      <c r="F34" s="30">
        <f>SUM(F24:F31)</f>
        <v>958386.97</v>
      </c>
      <c r="G34" s="30">
        <f>SUM(G23:G32)</f>
        <v>1688708.04</v>
      </c>
      <c r="H34" s="350">
        <f>SUM(H24:H32)</f>
        <v>3629071.72</v>
      </c>
      <c r="I34" s="24">
        <f>+H34/B34</f>
        <v>0.86180758014723347</v>
      </c>
    </row>
    <row r="35" spans="1:15" ht="10.5" customHeight="1" x14ac:dyDescent="0.2">
      <c r="A35" s="55"/>
      <c r="B35" s="25"/>
      <c r="C35" s="25"/>
      <c r="D35" s="25"/>
      <c r="E35" s="25"/>
      <c r="F35" s="25"/>
      <c r="G35" s="25"/>
      <c r="H35" s="25"/>
      <c r="I35" s="25"/>
    </row>
    <row r="36" spans="1:15" s="68" customFormat="1" ht="36" customHeight="1" x14ac:dyDescent="0.2">
      <c r="A36" s="65" t="s">
        <v>50</v>
      </c>
      <c r="B36" s="66">
        <f t="shared" ref="B36:H36" si="1">+B18-B34</f>
        <v>0</v>
      </c>
      <c r="C36" s="66">
        <f t="shared" si="1"/>
        <v>0</v>
      </c>
      <c r="D36" s="66">
        <f t="shared" si="1"/>
        <v>3396971.4500000007</v>
      </c>
      <c r="E36" s="66">
        <f t="shared" si="1"/>
        <v>3763989.4300000006</v>
      </c>
      <c r="F36" s="66">
        <f t="shared" si="1"/>
        <v>3153775.2600000007</v>
      </c>
      <c r="G36" s="66">
        <f t="shared" si="1"/>
        <v>1745927.3899999997</v>
      </c>
      <c r="H36" s="66">
        <f t="shared" si="1"/>
        <v>2778704.28</v>
      </c>
      <c r="I36" s="67"/>
      <c r="K36" s="81"/>
      <c r="M36" s="81"/>
      <c r="N36" s="83"/>
      <c r="O36" s="83"/>
    </row>
    <row r="37" spans="1:15" x14ac:dyDescent="0.2">
      <c r="A37" s="53"/>
      <c r="B37" s="20"/>
      <c r="C37" s="20"/>
      <c r="D37" s="20"/>
      <c r="E37" s="20"/>
      <c r="F37" s="20"/>
      <c r="G37" s="20"/>
      <c r="H37" s="20"/>
      <c r="I37" s="20"/>
    </row>
    <row r="38" spans="1:15" x14ac:dyDescent="0.2">
      <c r="A38" s="53"/>
      <c r="B38" s="20"/>
      <c r="C38" s="20"/>
      <c r="D38" s="20"/>
      <c r="E38" s="20"/>
      <c r="F38" s="20"/>
      <c r="G38" s="20"/>
      <c r="H38" s="20"/>
      <c r="I38" s="20"/>
    </row>
    <row r="39" spans="1:15" x14ac:dyDescent="0.2">
      <c r="A39" s="53"/>
      <c r="B39" s="20"/>
      <c r="C39" s="20"/>
      <c r="D39" s="20"/>
      <c r="E39" s="20"/>
      <c r="F39" s="20"/>
      <c r="G39" s="20"/>
      <c r="H39" s="20"/>
      <c r="I39" s="20"/>
    </row>
    <row r="40" spans="1:15" x14ac:dyDescent="0.2">
      <c r="A40" s="53"/>
      <c r="B40" s="20"/>
      <c r="C40" s="20"/>
      <c r="D40" s="20"/>
      <c r="E40" s="20"/>
      <c r="F40" s="20"/>
      <c r="G40" s="20"/>
      <c r="H40" s="20"/>
      <c r="I40" s="20"/>
    </row>
    <row r="42" spans="1:15" ht="84.75" customHeight="1" x14ac:dyDescent="0.2">
      <c r="A42" s="49" t="s">
        <v>51</v>
      </c>
      <c r="B42" s="5"/>
      <c r="C42" s="5"/>
      <c r="D42" s="5"/>
      <c r="E42" s="5"/>
      <c r="F42" s="4" t="s">
        <v>32</v>
      </c>
      <c r="G42" s="5"/>
      <c r="H42" s="5"/>
      <c r="I42" s="5"/>
    </row>
    <row r="43" spans="1:15" x14ac:dyDescent="0.2">
      <c r="A43" s="411" t="s">
        <v>33</v>
      </c>
      <c r="B43" s="405" t="s">
        <v>34</v>
      </c>
      <c r="C43" s="397" t="s">
        <v>35</v>
      </c>
      <c r="D43" s="31" t="s">
        <v>47</v>
      </c>
      <c r="E43" s="32"/>
      <c r="F43" s="33"/>
      <c r="G43" s="33"/>
      <c r="H43" s="34"/>
      <c r="I43" s="397" t="s">
        <v>48</v>
      </c>
    </row>
    <row r="44" spans="1:15" x14ac:dyDescent="0.2">
      <c r="A44" s="412"/>
      <c r="B44" s="406"/>
      <c r="C44" s="398"/>
      <c r="D44" s="35" t="s">
        <v>52</v>
      </c>
      <c r="E44" s="35" t="s">
        <v>53</v>
      </c>
      <c r="F44" s="36" t="s">
        <v>54</v>
      </c>
      <c r="G44" s="36" t="s">
        <v>38</v>
      </c>
      <c r="H44" s="36" t="s">
        <v>39</v>
      </c>
      <c r="I44" s="398"/>
    </row>
    <row r="45" spans="1:15" x14ac:dyDescent="0.2">
      <c r="A45" s="58" t="s">
        <v>49</v>
      </c>
      <c r="B45" s="37"/>
      <c r="C45" s="37"/>
      <c r="D45" s="37"/>
      <c r="E45" s="37"/>
      <c r="F45" s="37"/>
      <c r="G45" s="37"/>
      <c r="H45" s="37"/>
      <c r="I45" s="37"/>
    </row>
    <row r="46" spans="1:15" x14ac:dyDescent="0.2">
      <c r="A46" s="59">
        <v>1000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f>SUM(D46:F46)</f>
        <v>0</v>
      </c>
      <c r="H46" s="39">
        <v>0</v>
      </c>
      <c r="I46" s="38"/>
      <c r="J46" s="16"/>
      <c r="O46" s="16">
        <v>2162078</v>
      </c>
    </row>
    <row r="47" spans="1:15" x14ac:dyDescent="0.2">
      <c r="A47" s="59">
        <v>2000</v>
      </c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f t="shared" ref="G47:G54" si="2">SUM(D47:F47)</f>
        <v>0</v>
      </c>
      <c r="H47" s="39"/>
      <c r="I47" s="38"/>
      <c r="J47" s="16"/>
      <c r="O47" s="16">
        <v>74268</v>
      </c>
    </row>
    <row r="48" spans="1:15" x14ac:dyDescent="0.2">
      <c r="A48" s="59">
        <v>3000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f t="shared" si="2"/>
        <v>0</v>
      </c>
      <c r="H48" s="39"/>
      <c r="I48" s="38"/>
      <c r="J48" s="16"/>
    </row>
    <row r="49" spans="1:10" x14ac:dyDescent="0.2">
      <c r="A49" s="59">
        <v>4000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f t="shared" si="2"/>
        <v>0</v>
      </c>
      <c r="H49" s="39"/>
      <c r="I49" s="38"/>
      <c r="J49" s="16"/>
    </row>
    <row r="50" spans="1:10" x14ac:dyDescent="0.2">
      <c r="A50" s="59">
        <v>5000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f t="shared" si="2"/>
        <v>0</v>
      </c>
      <c r="H50" s="39"/>
      <c r="I50" s="38"/>
      <c r="J50" s="16"/>
    </row>
    <row r="51" spans="1:10" x14ac:dyDescent="0.2">
      <c r="A51" s="59">
        <v>6000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f t="shared" si="2"/>
        <v>0</v>
      </c>
      <c r="H51" s="39"/>
      <c r="I51" s="38"/>
    </row>
    <row r="52" spans="1:10" x14ac:dyDescent="0.2">
      <c r="A52" s="59">
        <v>7000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f t="shared" si="2"/>
        <v>0</v>
      </c>
      <c r="H52" s="39"/>
      <c r="I52" s="38"/>
    </row>
    <row r="53" spans="1:10" x14ac:dyDescent="0.2">
      <c r="A53" s="59">
        <v>8000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  <c r="G53" s="39">
        <f t="shared" si="2"/>
        <v>0</v>
      </c>
      <c r="H53" s="39"/>
      <c r="I53" s="38"/>
    </row>
    <row r="54" spans="1:10" x14ac:dyDescent="0.2">
      <c r="A54" s="60">
        <v>9000</v>
      </c>
      <c r="B54" s="41">
        <v>0</v>
      </c>
      <c r="C54" s="41">
        <v>0</v>
      </c>
      <c r="D54" s="41">
        <v>0</v>
      </c>
      <c r="E54" s="41">
        <v>0</v>
      </c>
      <c r="F54" s="41">
        <v>0</v>
      </c>
      <c r="G54" s="41">
        <f t="shared" si="2"/>
        <v>0</v>
      </c>
      <c r="H54" s="41"/>
      <c r="I54" s="40"/>
    </row>
    <row r="55" spans="1:10" x14ac:dyDescent="0.2">
      <c r="A55" s="61"/>
      <c r="B55" s="42"/>
      <c r="C55" s="42"/>
      <c r="D55" s="42"/>
      <c r="E55" s="42"/>
      <c r="F55" s="42"/>
      <c r="G55" s="42"/>
      <c r="H55" s="42"/>
      <c r="I55" s="4"/>
    </row>
    <row r="56" spans="1:10" ht="13.5" thickBot="1" x14ac:dyDescent="0.25">
      <c r="A56" s="62" t="s">
        <v>45</v>
      </c>
      <c r="B56" s="43">
        <v>0</v>
      </c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4"/>
    </row>
    <row r="57" spans="1:10" ht="13.5" thickTop="1" x14ac:dyDescent="0.2">
      <c r="A57" s="401">
        <v>34501</v>
      </c>
      <c r="B57" s="402"/>
      <c r="C57" s="402"/>
      <c r="D57" s="402"/>
      <c r="E57" s="402"/>
      <c r="F57" s="402"/>
      <c r="G57" s="402"/>
      <c r="H57" s="402"/>
      <c r="I57" s="4"/>
    </row>
    <row r="59" spans="1:10" x14ac:dyDescent="0.2">
      <c r="A59" s="53" t="s">
        <v>81</v>
      </c>
      <c r="G59" s="410" t="s">
        <v>82</v>
      </c>
      <c r="H59" s="410"/>
      <c r="I59" s="410"/>
    </row>
    <row r="60" spans="1:10" x14ac:dyDescent="0.2">
      <c r="A60" s="63" t="s">
        <v>55</v>
      </c>
      <c r="B60" s="45"/>
      <c r="G60" s="396" t="s">
        <v>55</v>
      </c>
      <c r="H60" s="396"/>
      <c r="I60" s="396"/>
    </row>
    <row r="61" spans="1:10" x14ac:dyDescent="0.2">
      <c r="A61" s="64" t="s">
        <v>56</v>
      </c>
      <c r="B61" s="46"/>
      <c r="G61" s="396" t="s">
        <v>57</v>
      </c>
      <c r="H61" s="396"/>
      <c r="I61" s="396"/>
    </row>
  </sheetData>
  <mergeCells count="21">
    <mergeCell ref="A2:I2"/>
    <mergeCell ref="A3:I3"/>
    <mergeCell ref="A4:I4"/>
    <mergeCell ref="F6:I6"/>
    <mergeCell ref="A7:I7"/>
    <mergeCell ref="G61:I61"/>
    <mergeCell ref="G60:I60"/>
    <mergeCell ref="C43:C44"/>
    <mergeCell ref="A10:A11"/>
    <mergeCell ref="A57:H57"/>
    <mergeCell ref="C21:C22"/>
    <mergeCell ref="B43:B44"/>
    <mergeCell ref="B10:B11"/>
    <mergeCell ref="A21:A22"/>
    <mergeCell ref="B21:B22"/>
    <mergeCell ref="G59:I59"/>
    <mergeCell ref="I43:I44"/>
    <mergeCell ref="A43:A44"/>
    <mergeCell ref="I10:I11"/>
    <mergeCell ref="I21:I22"/>
    <mergeCell ref="C10:C11"/>
  </mergeCells>
  <pageMargins left="0.70866141732283472" right="0.70866141732283472" top="0.74803149606299213" bottom="0.74803149606299213" header="0.31496062992125984" footer="0.31496062992125984"/>
  <pageSetup scale="80" fitToWidth="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6"/>
  <sheetViews>
    <sheetView topLeftCell="A70" zoomScale="90" zoomScaleNormal="90" workbookViewId="0">
      <selection activeCell="B98" sqref="B98"/>
    </sheetView>
  </sheetViews>
  <sheetFormatPr baseColWidth="10" defaultRowHeight="11.25" x14ac:dyDescent="0.2"/>
  <cols>
    <col min="1" max="1" width="12.42578125" style="70" customWidth="1"/>
    <col min="2" max="2" width="65.28515625" style="69" customWidth="1"/>
    <col min="3" max="3" width="15.85546875" style="69" customWidth="1"/>
    <col min="4" max="4" width="17.140625" style="69" customWidth="1"/>
    <col min="5" max="5" width="15.7109375" style="69" customWidth="1"/>
    <col min="6" max="6" width="18.42578125" style="69" bestFit="1" customWidth="1"/>
    <col min="7" max="7" width="9.140625" style="69" customWidth="1"/>
    <col min="8" max="8" width="14.140625" style="69" bestFit="1" customWidth="1"/>
    <col min="9" max="9" width="19.28515625" style="69" customWidth="1"/>
    <col min="10" max="11" width="11.42578125" style="69"/>
    <col min="12" max="12" width="12.5703125" style="69" bestFit="1" customWidth="1"/>
    <col min="13" max="16384" width="11.42578125" style="69"/>
  </cols>
  <sheetData>
    <row r="1" spans="1:11" ht="2.25" customHeight="1" x14ac:dyDescent="0.2"/>
    <row r="2" spans="1:11" ht="21" customHeight="1" x14ac:dyDescent="0.2">
      <c r="A2" s="115"/>
      <c r="B2" s="115"/>
      <c r="C2" s="116"/>
      <c r="D2" s="116"/>
      <c r="E2" s="116"/>
      <c r="F2" s="116"/>
      <c r="G2" s="117"/>
      <c r="H2" s="118" t="s">
        <v>92</v>
      </c>
      <c r="I2" s="118"/>
    </row>
    <row r="3" spans="1:11" ht="15" x14ac:dyDescent="0.25">
      <c r="A3" s="422" t="s">
        <v>93</v>
      </c>
      <c r="B3" s="422"/>
      <c r="C3" s="422"/>
      <c r="D3" s="422"/>
      <c r="E3" s="422"/>
      <c r="F3" s="422"/>
      <c r="G3" s="422"/>
      <c r="H3" s="422"/>
      <c r="I3" s="359"/>
    </row>
    <row r="4" spans="1:11" ht="12.75" x14ac:dyDescent="0.2">
      <c r="A4" s="423" t="s">
        <v>94</v>
      </c>
      <c r="B4" s="423"/>
      <c r="C4" s="423"/>
      <c r="D4" s="423"/>
      <c r="E4" s="423"/>
      <c r="F4" s="423"/>
      <c r="G4" s="423"/>
      <c r="H4" s="423"/>
      <c r="I4" s="360"/>
    </row>
    <row r="5" spans="1:11" ht="12.75" x14ac:dyDescent="0.2">
      <c r="A5" s="119"/>
      <c r="B5" s="119"/>
      <c r="C5" s="120"/>
      <c r="D5" s="120"/>
      <c r="E5" s="120"/>
      <c r="F5" s="120"/>
      <c r="G5" s="121"/>
      <c r="H5" s="120"/>
      <c r="I5" s="120"/>
    </row>
    <row r="6" spans="1:11" ht="12.75" x14ac:dyDescent="0.2">
      <c r="A6" s="424" t="s">
        <v>275</v>
      </c>
      <c r="B6" s="424"/>
      <c r="C6" s="424"/>
      <c r="D6" s="424"/>
      <c r="E6" s="424"/>
      <c r="F6" s="424"/>
      <c r="G6" s="424"/>
      <c r="H6" s="424"/>
      <c r="I6" s="361"/>
    </row>
    <row r="7" spans="1:11" ht="13.5" thickBot="1" x14ac:dyDescent="0.25">
      <c r="A7" s="122"/>
      <c r="B7" s="122"/>
      <c r="C7" s="122"/>
      <c r="D7" s="122"/>
      <c r="E7" s="122"/>
      <c r="F7" s="122"/>
      <c r="G7" s="122"/>
      <c r="H7" s="122"/>
      <c r="I7" s="361"/>
    </row>
    <row r="8" spans="1:11" ht="15.75" customHeight="1" thickTop="1" thickBot="1" x14ac:dyDescent="0.25">
      <c r="A8" s="427" t="s">
        <v>95</v>
      </c>
      <c r="B8" s="428"/>
      <c r="C8" s="428"/>
      <c r="D8" s="428"/>
      <c r="E8" s="428"/>
      <c r="F8" s="428"/>
      <c r="G8" s="428"/>
      <c r="H8" s="429"/>
      <c r="I8" s="365"/>
    </row>
    <row r="9" spans="1:11" ht="12.75" customHeight="1" thickTop="1" thickBot="1" x14ac:dyDescent="0.25">
      <c r="A9" s="123"/>
      <c r="B9" s="46"/>
      <c r="C9" s="425" t="s">
        <v>32</v>
      </c>
      <c r="D9" s="425"/>
      <c r="E9" s="425"/>
      <c r="F9" s="425"/>
      <c r="G9" s="124"/>
      <c r="H9" s="125"/>
      <c r="I9" s="125"/>
    </row>
    <row r="10" spans="1:11" ht="16.5" customHeight="1" thickTop="1" x14ac:dyDescent="0.2">
      <c r="A10" s="430" t="s">
        <v>96</v>
      </c>
      <c r="B10" s="432" t="s">
        <v>2</v>
      </c>
      <c r="C10" s="434" t="s">
        <v>58</v>
      </c>
      <c r="D10" s="434" t="s">
        <v>97</v>
      </c>
      <c r="E10" s="434" t="s">
        <v>59</v>
      </c>
      <c r="F10" s="436" t="s">
        <v>39</v>
      </c>
      <c r="G10" s="436"/>
      <c r="H10" s="437" t="s">
        <v>60</v>
      </c>
      <c r="I10" s="366"/>
    </row>
    <row r="11" spans="1:11" ht="26.25" customHeight="1" thickBot="1" x14ac:dyDescent="0.25">
      <c r="A11" s="431"/>
      <c r="B11" s="433"/>
      <c r="C11" s="435"/>
      <c r="D11" s="435"/>
      <c r="E11" s="435"/>
      <c r="F11" s="126" t="s">
        <v>61</v>
      </c>
      <c r="G11" s="351" t="s">
        <v>98</v>
      </c>
      <c r="H11" s="438"/>
      <c r="I11" s="366"/>
    </row>
    <row r="12" spans="1:11" ht="12" thickTop="1" x14ac:dyDescent="0.2">
      <c r="A12" s="127"/>
      <c r="B12" s="128"/>
      <c r="C12" s="129">
        <v>2811000</v>
      </c>
      <c r="D12" s="129">
        <v>2811000</v>
      </c>
      <c r="E12" s="129">
        <f>+E13</f>
        <v>708460.28</v>
      </c>
      <c r="F12" s="129">
        <v>2162080</v>
      </c>
      <c r="G12" s="352">
        <f t="shared" ref="G12:G19" si="0">+F12/D12</f>
        <v>0.76914976876556385</v>
      </c>
      <c r="H12" s="130">
        <f t="shared" ref="H12:H43" si="1">+D12-F12</f>
        <v>648920</v>
      </c>
      <c r="I12" s="367"/>
    </row>
    <row r="13" spans="1:11" x14ac:dyDescent="0.2">
      <c r="A13" s="131">
        <v>1000</v>
      </c>
      <c r="B13" s="132" t="s">
        <v>99</v>
      </c>
      <c r="C13" s="133">
        <v>2811000</v>
      </c>
      <c r="D13" s="133">
        <v>2811000</v>
      </c>
      <c r="E13" s="133">
        <f>+E14</f>
        <v>708460.28</v>
      </c>
      <c r="F13" s="133">
        <v>2162080</v>
      </c>
      <c r="G13" s="353">
        <f t="shared" si="0"/>
        <v>0.76914976876556385</v>
      </c>
      <c r="H13" s="134">
        <f t="shared" si="1"/>
        <v>648920</v>
      </c>
      <c r="I13" s="367"/>
    </row>
    <row r="14" spans="1:11" x14ac:dyDescent="0.2">
      <c r="A14" s="135">
        <v>1100</v>
      </c>
      <c r="B14" s="132" t="s">
        <v>100</v>
      </c>
      <c r="C14" s="133">
        <f>+C15+C20+C23+C31+C33+C35</f>
        <v>2810999.54</v>
      </c>
      <c r="D14" s="133">
        <f>+D15+D20+D23+D31+D33+D35</f>
        <v>2812000.8</v>
      </c>
      <c r="E14" s="133">
        <f>+E15+E20+E23+E31+E33+E35</f>
        <v>708460.28</v>
      </c>
      <c r="F14" s="133">
        <f>+F15+F20+F23+F31+F33+F35</f>
        <v>2162079.91</v>
      </c>
      <c r="G14" s="353">
        <f t="shared" si="0"/>
        <v>0.76887599391863626</v>
      </c>
      <c r="H14" s="134">
        <f t="shared" si="1"/>
        <v>649920.88999999966</v>
      </c>
      <c r="I14" s="367"/>
    </row>
    <row r="15" spans="1:11" x14ac:dyDescent="0.2">
      <c r="A15" s="136">
        <v>113</v>
      </c>
      <c r="B15" s="132" t="s">
        <v>101</v>
      </c>
      <c r="C15" s="294">
        <v>1615909</v>
      </c>
      <c r="D15" s="133">
        <f>SUM(D16:D19)</f>
        <v>1615909.42</v>
      </c>
      <c r="E15" s="133">
        <f>SUM(E16:E19)</f>
        <v>422898.32000000007</v>
      </c>
      <c r="F15" s="133">
        <f>SUM(F16:F19)</f>
        <v>1311757.71</v>
      </c>
      <c r="G15" s="353">
        <f t="shared" si="0"/>
        <v>0.81177675788287684</v>
      </c>
      <c r="H15" s="134">
        <f t="shared" si="1"/>
        <v>304151.70999999996</v>
      </c>
      <c r="I15" s="367"/>
    </row>
    <row r="16" spans="1:11" x14ac:dyDescent="0.2">
      <c r="A16" s="137">
        <v>11301</v>
      </c>
      <c r="B16" s="138" t="s">
        <v>102</v>
      </c>
      <c r="C16" s="139">
        <v>608391.27</v>
      </c>
      <c r="D16" s="139">
        <v>608391.27</v>
      </c>
      <c r="E16" s="139">
        <v>152197.20000000001</v>
      </c>
      <c r="F16" s="139">
        <v>456591</v>
      </c>
      <c r="G16" s="354">
        <f t="shared" si="0"/>
        <v>0.75048907259961173</v>
      </c>
      <c r="H16" s="140">
        <f t="shared" si="1"/>
        <v>151800.27000000002</v>
      </c>
      <c r="I16" s="368"/>
      <c r="K16" s="105"/>
    </row>
    <row r="17" spans="1:11" x14ac:dyDescent="0.2">
      <c r="A17" s="137">
        <v>11306</v>
      </c>
      <c r="B17" s="138" t="s">
        <v>103</v>
      </c>
      <c r="C17" s="139">
        <v>687255.19</v>
      </c>
      <c r="D17" s="139">
        <v>687255.19</v>
      </c>
      <c r="E17" s="139">
        <v>201549.6</v>
      </c>
      <c r="F17" s="139">
        <v>647711.03</v>
      </c>
      <c r="G17" s="354">
        <f t="shared" si="0"/>
        <v>0.94246073281745613</v>
      </c>
      <c r="H17" s="140">
        <f t="shared" si="1"/>
        <v>39544.159999999916</v>
      </c>
      <c r="I17" s="368"/>
      <c r="K17" s="105"/>
    </row>
    <row r="18" spans="1:11" ht="14.25" customHeight="1" x14ac:dyDescent="0.2">
      <c r="A18" s="137">
        <v>11307</v>
      </c>
      <c r="B18" s="138" t="s">
        <v>104</v>
      </c>
      <c r="C18" s="139">
        <v>198705.96</v>
      </c>
      <c r="D18" s="139">
        <v>198705.96</v>
      </c>
      <c r="E18" s="139">
        <v>41491.26</v>
      </c>
      <c r="F18" s="139">
        <v>124473.78</v>
      </c>
      <c r="G18" s="354">
        <f t="shared" si="0"/>
        <v>0.62642197546565792</v>
      </c>
      <c r="H18" s="140">
        <f t="shared" si="1"/>
        <v>74232.179999999993</v>
      </c>
      <c r="I18" s="368"/>
      <c r="K18" s="105"/>
    </row>
    <row r="19" spans="1:11" ht="12.75" customHeight="1" x14ac:dyDescent="0.2">
      <c r="A19" s="137">
        <v>11310</v>
      </c>
      <c r="B19" s="138" t="s">
        <v>105</v>
      </c>
      <c r="C19" s="139">
        <v>121557</v>
      </c>
      <c r="D19" s="139">
        <v>121557</v>
      </c>
      <c r="E19" s="139">
        <v>27660.26</v>
      </c>
      <c r="F19" s="139">
        <v>82981.899999999994</v>
      </c>
      <c r="G19" s="354">
        <f t="shared" si="0"/>
        <v>0.68265834135426173</v>
      </c>
      <c r="H19" s="140">
        <f t="shared" si="1"/>
        <v>38575.100000000006</v>
      </c>
      <c r="I19" s="368"/>
      <c r="K19" s="105"/>
    </row>
    <row r="20" spans="1:11" ht="12.75" customHeight="1" x14ac:dyDescent="0.2">
      <c r="A20" s="135">
        <v>1300</v>
      </c>
      <c r="B20" s="132" t="s">
        <v>106</v>
      </c>
      <c r="C20" s="133">
        <v>107193.3</v>
      </c>
      <c r="D20" s="133">
        <v>107193.3</v>
      </c>
      <c r="E20" s="133">
        <v>3180</v>
      </c>
      <c r="F20" s="133">
        <v>3180</v>
      </c>
      <c r="G20" s="353">
        <v>0</v>
      </c>
      <c r="H20" s="134">
        <f t="shared" si="1"/>
        <v>104013.3</v>
      </c>
      <c r="I20" s="367"/>
      <c r="K20" s="105"/>
    </row>
    <row r="21" spans="1:11" ht="12.75" customHeight="1" x14ac:dyDescent="0.2">
      <c r="A21" s="136">
        <v>132</v>
      </c>
      <c r="B21" s="132" t="s">
        <v>107</v>
      </c>
      <c r="C21" s="133">
        <v>107193</v>
      </c>
      <c r="D21" s="133">
        <v>107193</v>
      </c>
      <c r="E21" s="133">
        <f>SUM(E22:E22)</f>
        <v>3179.89</v>
      </c>
      <c r="F21" s="139">
        <v>3180</v>
      </c>
      <c r="G21" s="353">
        <f t="shared" ref="G21:G47" si="2">+F21/D21</f>
        <v>2.9666116257591447E-2</v>
      </c>
      <c r="H21" s="140">
        <f t="shared" si="1"/>
        <v>104013</v>
      </c>
      <c r="I21" s="368"/>
      <c r="K21" s="105"/>
    </row>
    <row r="22" spans="1:11" ht="12.75" customHeight="1" x14ac:dyDescent="0.2">
      <c r="A22" s="137">
        <v>13201</v>
      </c>
      <c r="B22" s="138" t="s">
        <v>108</v>
      </c>
      <c r="C22" s="139">
        <v>107193.3</v>
      </c>
      <c r="D22" s="139">
        <v>107193</v>
      </c>
      <c r="E22" s="139">
        <v>3179.89</v>
      </c>
      <c r="F22" s="139">
        <v>3180</v>
      </c>
      <c r="G22" s="354">
        <f t="shared" si="2"/>
        <v>2.9666116257591447E-2</v>
      </c>
      <c r="H22" s="140">
        <f t="shared" si="1"/>
        <v>104013</v>
      </c>
      <c r="I22" s="368"/>
      <c r="K22" s="105"/>
    </row>
    <row r="23" spans="1:11" ht="23.25" customHeight="1" x14ac:dyDescent="0.2">
      <c r="A23" s="135">
        <v>1400</v>
      </c>
      <c r="B23" s="132" t="s">
        <v>109</v>
      </c>
      <c r="C23" s="133">
        <f>C24</f>
        <v>230065.24</v>
      </c>
      <c r="D23" s="133">
        <f>D24</f>
        <v>230065.59999999998</v>
      </c>
      <c r="E23" s="133">
        <f>+E24</f>
        <v>57522.119999999995</v>
      </c>
      <c r="F23" s="133">
        <f>+F24</f>
        <v>172562.2</v>
      </c>
      <c r="G23" s="353">
        <f t="shared" si="2"/>
        <v>0.75005650562274429</v>
      </c>
      <c r="H23" s="134">
        <f t="shared" si="1"/>
        <v>57503.399999999965</v>
      </c>
      <c r="I23" s="367"/>
      <c r="K23" s="105"/>
    </row>
    <row r="24" spans="1:11" ht="12.75" customHeight="1" x14ac:dyDescent="0.2">
      <c r="A24" s="136">
        <v>141</v>
      </c>
      <c r="B24" s="132" t="s">
        <v>110</v>
      </c>
      <c r="C24" s="133">
        <f>SUM(C25:C30)</f>
        <v>230065.24</v>
      </c>
      <c r="D24" s="133">
        <f>SUM(D25:D30)</f>
        <v>230065.59999999998</v>
      </c>
      <c r="E24" s="133">
        <f>SUM(E25:E30)</f>
        <v>57522.119999999995</v>
      </c>
      <c r="F24" s="133">
        <f>SUM(F25:F30)</f>
        <v>172562.2</v>
      </c>
      <c r="G24" s="353">
        <f t="shared" si="2"/>
        <v>0.75005650562274429</v>
      </c>
      <c r="H24" s="134">
        <f t="shared" si="1"/>
        <v>57503.399999999965</v>
      </c>
      <c r="I24" s="367"/>
      <c r="K24" s="105"/>
    </row>
    <row r="25" spans="1:11" ht="12.75" customHeight="1" x14ac:dyDescent="0.2">
      <c r="A25" s="137">
        <v>14101</v>
      </c>
      <c r="B25" s="138" t="s">
        <v>111</v>
      </c>
      <c r="C25" s="139">
        <v>150271.92000000001</v>
      </c>
      <c r="D25" s="139">
        <v>150272</v>
      </c>
      <c r="E25" s="139">
        <v>37567.980000000003</v>
      </c>
      <c r="F25" s="139">
        <v>112704</v>
      </c>
      <c r="G25" s="354">
        <f t="shared" si="2"/>
        <v>0.75</v>
      </c>
      <c r="H25" s="140">
        <f t="shared" si="1"/>
        <v>37568</v>
      </c>
      <c r="I25" s="368"/>
      <c r="K25" s="105"/>
    </row>
    <row r="26" spans="1:11" ht="12.75" customHeight="1" x14ac:dyDescent="0.2">
      <c r="A26" s="137">
        <v>14102</v>
      </c>
      <c r="B26" s="138" t="s">
        <v>112</v>
      </c>
      <c r="C26" s="139">
        <v>16.8</v>
      </c>
      <c r="D26" s="139">
        <v>16.8</v>
      </c>
      <c r="E26" s="139">
        <v>4.2</v>
      </c>
      <c r="F26" s="139">
        <v>12</v>
      </c>
      <c r="G26" s="354">
        <f t="shared" si="2"/>
        <v>0.7142857142857143</v>
      </c>
      <c r="H26" s="140">
        <f t="shared" si="1"/>
        <v>4.8000000000000007</v>
      </c>
      <c r="I26" s="368"/>
      <c r="K26" s="105"/>
    </row>
    <row r="27" spans="1:11" x14ac:dyDescent="0.2">
      <c r="A27" s="137">
        <v>14103</v>
      </c>
      <c r="B27" s="138" t="s">
        <v>113</v>
      </c>
      <c r="C27" s="139">
        <v>223.44</v>
      </c>
      <c r="D27" s="139">
        <v>223.44</v>
      </c>
      <c r="E27" s="139">
        <v>61.74</v>
      </c>
      <c r="F27" s="139">
        <v>179.2</v>
      </c>
      <c r="G27" s="354">
        <f t="shared" si="2"/>
        <v>0.80200501253132828</v>
      </c>
      <c r="H27" s="140">
        <f t="shared" si="1"/>
        <v>44.240000000000009</v>
      </c>
      <c r="I27" s="368"/>
      <c r="J27" s="71"/>
      <c r="K27" s="105"/>
    </row>
    <row r="28" spans="1:11" ht="12.75" customHeight="1" x14ac:dyDescent="0.2">
      <c r="A28" s="137">
        <v>14104</v>
      </c>
      <c r="B28" s="138" t="s">
        <v>114</v>
      </c>
      <c r="C28" s="139">
        <v>8838.7199999999993</v>
      </c>
      <c r="D28" s="139">
        <v>8839</v>
      </c>
      <c r="E28" s="139">
        <v>2209.6799999999998</v>
      </c>
      <c r="F28" s="139">
        <v>6630</v>
      </c>
      <c r="G28" s="354">
        <f t="shared" si="2"/>
        <v>0.75008485122751445</v>
      </c>
      <c r="H28" s="140">
        <f t="shared" si="1"/>
        <v>2209</v>
      </c>
      <c r="I28" s="368"/>
      <c r="J28" s="71"/>
      <c r="K28" s="105"/>
    </row>
    <row r="29" spans="1:11" ht="12.75" customHeight="1" x14ac:dyDescent="0.2">
      <c r="A29" s="137">
        <v>14105</v>
      </c>
      <c r="B29" s="138" t="s">
        <v>115</v>
      </c>
      <c r="C29" s="139">
        <v>8839</v>
      </c>
      <c r="D29" s="139">
        <v>8839</v>
      </c>
      <c r="E29" s="139">
        <v>2209.6799999999998</v>
      </c>
      <c r="F29" s="139">
        <v>6630</v>
      </c>
      <c r="G29" s="354">
        <f t="shared" si="2"/>
        <v>0.75008485122751445</v>
      </c>
      <c r="H29" s="140">
        <f t="shared" si="1"/>
        <v>2209</v>
      </c>
      <c r="I29" s="368"/>
      <c r="K29" s="105"/>
    </row>
    <row r="30" spans="1:11" ht="22.5" customHeight="1" x14ac:dyDescent="0.2">
      <c r="A30" s="137">
        <v>14107</v>
      </c>
      <c r="B30" s="138" t="s">
        <v>116</v>
      </c>
      <c r="C30" s="139">
        <v>61875.360000000001</v>
      </c>
      <c r="D30" s="139">
        <v>61875.360000000001</v>
      </c>
      <c r="E30" s="139">
        <v>15468.84</v>
      </c>
      <c r="F30" s="139">
        <v>46407</v>
      </c>
      <c r="G30" s="354">
        <f t="shared" si="2"/>
        <v>0.75000775753062288</v>
      </c>
      <c r="H30" s="140">
        <f t="shared" si="1"/>
        <v>15468.36</v>
      </c>
      <c r="I30" s="368"/>
      <c r="K30" s="71"/>
    </row>
    <row r="31" spans="1:11" ht="12.75" customHeight="1" x14ac:dyDescent="0.2">
      <c r="A31" s="136">
        <v>142</v>
      </c>
      <c r="B31" s="132" t="s">
        <v>117</v>
      </c>
      <c r="C31" s="133">
        <f>C32</f>
        <v>70715.520000000004</v>
      </c>
      <c r="D31" s="133">
        <f>D32</f>
        <v>71716</v>
      </c>
      <c r="E31" s="133">
        <f>+E32</f>
        <v>17678.88</v>
      </c>
      <c r="F31" s="133">
        <f>+F32</f>
        <v>53037</v>
      </c>
      <c r="G31" s="353">
        <f t="shared" si="2"/>
        <v>0.73954208265937871</v>
      </c>
      <c r="H31" s="134">
        <f t="shared" si="1"/>
        <v>18679</v>
      </c>
      <c r="I31" s="367"/>
    </row>
    <row r="32" spans="1:11" ht="12.75" customHeight="1" x14ac:dyDescent="0.2">
      <c r="A32" s="137">
        <v>14201</v>
      </c>
      <c r="B32" s="138" t="s">
        <v>118</v>
      </c>
      <c r="C32" s="139">
        <v>70715.520000000004</v>
      </c>
      <c r="D32" s="139">
        <v>71716</v>
      </c>
      <c r="E32" s="139">
        <v>17678.88</v>
      </c>
      <c r="F32" s="139">
        <v>53037</v>
      </c>
      <c r="G32" s="354">
        <f t="shared" si="2"/>
        <v>0.73954208265937871</v>
      </c>
      <c r="H32" s="140">
        <f t="shared" si="1"/>
        <v>18679</v>
      </c>
      <c r="I32" s="368"/>
    </row>
    <row r="33" spans="1:12" ht="12.75" customHeight="1" x14ac:dyDescent="0.2">
      <c r="A33" s="136">
        <v>143</v>
      </c>
      <c r="B33" s="132" t="s">
        <v>119</v>
      </c>
      <c r="C33" s="133">
        <v>309382</v>
      </c>
      <c r="D33" s="133">
        <v>309382</v>
      </c>
      <c r="E33" s="133">
        <f>+E34</f>
        <v>77345.58</v>
      </c>
      <c r="F33" s="133">
        <f>+F34</f>
        <v>232038</v>
      </c>
      <c r="G33" s="353">
        <f t="shared" si="2"/>
        <v>0.75000484837514791</v>
      </c>
      <c r="H33" s="134">
        <f t="shared" si="1"/>
        <v>77344</v>
      </c>
      <c r="I33" s="367"/>
    </row>
    <row r="34" spans="1:12" ht="12.75" customHeight="1" x14ac:dyDescent="0.2">
      <c r="A34" s="137">
        <v>14301</v>
      </c>
      <c r="B34" s="138" t="s">
        <v>120</v>
      </c>
      <c r="C34" s="139">
        <v>309382.32</v>
      </c>
      <c r="D34" s="139">
        <v>309382</v>
      </c>
      <c r="E34" s="139">
        <v>77345.58</v>
      </c>
      <c r="F34" s="139">
        <v>232038</v>
      </c>
      <c r="G34" s="354">
        <f t="shared" si="2"/>
        <v>0.75000484837514791</v>
      </c>
      <c r="H34" s="140">
        <f t="shared" si="1"/>
        <v>77344</v>
      </c>
      <c r="I34" s="368"/>
    </row>
    <row r="35" spans="1:12" ht="12" customHeight="1" x14ac:dyDescent="0.2">
      <c r="A35" s="135">
        <v>1500</v>
      </c>
      <c r="B35" s="132" t="s">
        <v>121</v>
      </c>
      <c r="C35" s="133">
        <v>477734.48</v>
      </c>
      <c r="D35" s="133">
        <v>477734.48</v>
      </c>
      <c r="E35" s="133">
        <f>+E36</f>
        <v>129835.38</v>
      </c>
      <c r="F35" s="133">
        <f>+F36</f>
        <v>389505</v>
      </c>
      <c r="G35" s="353">
        <f t="shared" si="2"/>
        <v>0.81531690992871186</v>
      </c>
      <c r="H35" s="134">
        <f t="shared" si="1"/>
        <v>88229.479999999981</v>
      </c>
      <c r="I35" s="367"/>
    </row>
    <row r="36" spans="1:12" ht="12.75" customHeight="1" x14ac:dyDescent="0.2">
      <c r="A36" s="136">
        <v>159</v>
      </c>
      <c r="B36" s="132" t="s">
        <v>121</v>
      </c>
      <c r="C36" s="133">
        <v>477734</v>
      </c>
      <c r="D36" s="133">
        <v>477734</v>
      </c>
      <c r="E36" s="133">
        <f>+E37</f>
        <v>129835.38</v>
      </c>
      <c r="F36" s="133">
        <f>+F37</f>
        <v>389505</v>
      </c>
      <c r="G36" s="353">
        <f t="shared" si="2"/>
        <v>0.81531772911285361</v>
      </c>
      <c r="H36" s="134">
        <f t="shared" si="1"/>
        <v>88229</v>
      </c>
      <c r="I36" s="367"/>
    </row>
    <row r="37" spans="1:12" ht="12.75" customHeight="1" x14ac:dyDescent="0.2">
      <c r="A37" s="137">
        <v>15901</v>
      </c>
      <c r="B37" s="138" t="s">
        <v>122</v>
      </c>
      <c r="C37" s="139">
        <v>477734</v>
      </c>
      <c r="D37" s="139">
        <v>477734</v>
      </c>
      <c r="E37" s="139">
        <v>129835.38</v>
      </c>
      <c r="F37" s="139">
        <v>389505</v>
      </c>
      <c r="G37" s="354">
        <f t="shared" si="2"/>
        <v>0.81531772911285361</v>
      </c>
      <c r="H37" s="140">
        <f t="shared" si="1"/>
        <v>88229</v>
      </c>
      <c r="I37" s="368"/>
    </row>
    <row r="38" spans="1:12" s="364" customFormat="1" ht="12.75" customHeight="1" x14ac:dyDescent="0.2">
      <c r="A38" s="371">
        <v>2000</v>
      </c>
      <c r="B38" s="372" t="s">
        <v>123</v>
      </c>
      <c r="C38" s="356">
        <f>C39+C54+C60+C65+C68</f>
        <v>197000</v>
      </c>
      <c r="D38" s="356">
        <f>D39+D54+D60+D65+D68</f>
        <v>513000</v>
      </c>
      <c r="E38" s="356">
        <f>+E39</f>
        <v>50806.14</v>
      </c>
      <c r="F38" s="356">
        <f>E38+25758</f>
        <v>76564.14</v>
      </c>
      <c r="G38" s="373">
        <f t="shared" si="2"/>
        <v>0.14924783625730995</v>
      </c>
      <c r="H38" s="374">
        <f t="shared" si="1"/>
        <v>436435.86</v>
      </c>
      <c r="I38" s="370"/>
    </row>
    <row r="39" spans="1:12" ht="12.75" customHeight="1" x14ac:dyDescent="0.2">
      <c r="A39" s="375">
        <v>2100</v>
      </c>
      <c r="B39" s="372" t="s">
        <v>124</v>
      </c>
      <c r="C39" s="356">
        <f>C40+C42+C44+C46+C50+C52</f>
        <v>91300</v>
      </c>
      <c r="D39" s="356">
        <f>D40+D42+D44+D46+D50+D52</f>
        <v>312300</v>
      </c>
      <c r="E39" s="356">
        <f>+E40+E42+E44+E46+E48+E50+E52+E54+E58+E60+E66+E68+E71+E73+E75</f>
        <v>50806.14</v>
      </c>
      <c r="F39" s="356">
        <f>E39+25758</f>
        <v>76564.14</v>
      </c>
      <c r="G39" s="373">
        <f t="shared" si="2"/>
        <v>0.24516215177713738</v>
      </c>
      <c r="H39" s="374">
        <f t="shared" si="1"/>
        <v>235735.86</v>
      </c>
      <c r="I39" s="370"/>
    </row>
    <row r="40" spans="1:12" ht="14.25" customHeight="1" x14ac:dyDescent="0.2">
      <c r="A40" s="376">
        <v>211</v>
      </c>
      <c r="B40" s="372" t="s">
        <v>125</v>
      </c>
      <c r="C40" s="356">
        <v>30300</v>
      </c>
      <c r="D40" s="356">
        <f>D41</f>
        <v>201300</v>
      </c>
      <c r="E40" s="356">
        <f>+E41</f>
        <v>7145.6</v>
      </c>
      <c r="F40" s="356">
        <f>E40+9655</f>
        <v>16800.599999999999</v>
      </c>
      <c r="G40" s="373">
        <f t="shared" si="2"/>
        <v>8.3460506706408338E-2</v>
      </c>
      <c r="H40" s="374">
        <f t="shared" si="1"/>
        <v>184499.4</v>
      </c>
      <c r="I40" s="370"/>
    </row>
    <row r="41" spans="1:12" ht="14.25" customHeight="1" x14ac:dyDescent="0.2">
      <c r="A41" s="377">
        <v>21101</v>
      </c>
      <c r="B41" s="378" t="s">
        <v>125</v>
      </c>
      <c r="C41" s="357">
        <v>30300</v>
      </c>
      <c r="D41" s="357">
        <f>136300+65000</f>
        <v>201300</v>
      </c>
      <c r="E41" s="356">
        <v>7145.6</v>
      </c>
      <c r="F41" s="356">
        <v>16801</v>
      </c>
      <c r="G41" s="379">
        <f t="shared" si="2"/>
        <v>8.3462493790362649E-2</v>
      </c>
      <c r="H41" s="380">
        <f t="shared" si="1"/>
        <v>184499</v>
      </c>
      <c r="I41" s="369"/>
    </row>
    <row r="42" spans="1:12" ht="27.75" customHeight="1" x14ac:dyDescent="0.2">
      <c r="A42" s="376">
        <v>212</v>
      </c>
      <c r="B42" s="372" t="s">
        <v>126</v>
      </c>
      <c r="C42" s="356">
        <v>15000</v>
      </c>
      <c r="D42" s="356">
        <v>15000</v>
      </c>
      <c r="E42" s="356">
        <f>+E43</f>
        <v>7856</v>
      </c>
      <c r="F42" s="356">
        <f>7856+5974</f>
        <v>13830</v>
      </c>
      <c r="G42" s="373">
        <f t="shared" si="2"/>
        <v>0.92200000000000004</v>
      </c>
      <c r="H42" s="374">
        <f t="shared" si="1"/>
        <v>1170</v>
      </c>
      <c r="I42" s="370"/>
    </row>
    <row r="43" spans="1:12" ht="14.25" customHeight="1" x14ac:dyDescent="0.2">
      <c r="A43" s="377">
        <v>21201</v>
      </c>
      <c r="B43" s="378" t="s">
        <v>126</v>
      </c>
      <c r="C43" s="357">
        <v>15000</v>
      </c>
      <c r="D43" s="357">
        <v>15000</v>
      </c>
      <c r="E43" s="357">
        <v>7856</v>
      </c>
      <c r="F43" s="357">
        <f>7856+5974</f>
        <v>13830</v>
      </c>
      <c r="G43" s="379">
        <f t="shared" si="2"/>
        <v>0.92200000000000004</v>
      </c>
      <c r="H43" s="380">
        <f t="shared" si="1"/>
        <v>1170</v>
      </c>
      <c r="I43" s="369"/>
    </row>
    <row r="44" spans="1:12" x14ac:dyDescent="0.2">
      <c r="A44" s="376">
        <v>214</v>
      </c>
      <c r="B44" s="372" t="s">
        <v>127</v>
      </c>
      <c r="C44" s="356">
        <v>20000</v>
      </c>
      <c r="D44" s="356">
        <f>D45</f>
        <v>55000</v>
      </c>
      <c r="E44" s="356">
        <f>+E45</f>
        <v>2060</v>
      </c>
      <c r="F44" s="356">
        <v>2060</v>
      </c>
      <c r="G44" s="373">
        <f t="shared" si="2"/>
        <v>3.7454545454545456E-2</v>
      </c>
      <c r="H44" s="374">
        <f t="shared" ref="H44:H60" si="3">+D44-F44</f>
        <v>52940</v>
      </c>
      <c r="I44" s="370"/>
      <c r="J44" s="106"/>
      <c r="L44" s="71"/>
    </row>
    <row r="45" spans="1:12" ht="14.25" customHeight="1" x14ac:dyDescent="0.2">
      <c r="A45" s="377">
        <v>21401</v>
      </c>
      <c r="B45" s="378" t="s">
        <v>128</v>
      </c>
      <c r="C45" s="357">
        <v>20000</v>
      </c>
      <c r="D45" s="357">
        <v>55000</v>
      </c>
      <c r="E45" s="357">
        <v>2060</v>
      </c>
      <c r="F45" s="357">
        <v>2060</v>
      </c>
      <c r="G45" s="379">
        <f t="shared" si="2"/>
        <v>3.7454545454545456E-2</v>
      </c>
      <c r="H45" s="380">
        <f t="shared" si="3"/>
        <v>52940</v>
      </c>
      <c r="I45" s="369"/>
    </row>
    <row r="46" spans="1:12" x14ac:dyDescent="0.2">
      <c r="A46" s="376">
        <v>215</v>
      </c>
      <c r="B46" s="372" t="s">
        <v>129</v>
      </c>
      <c r="C46" s="356">
        <v>16500</v>
      </c>
      <c r="D46" s="356">
        <v>16500</v>
      </c>
      <c r="E46" s="356">
        <f>+E47</f>
        <v>9222</v>
      </c>
      <c r="F46" s="356">
        <v>15196</v>
      </c>
      <c r="G46" s="373">
        <f t="shared" si="2"/>
        <v>0.92096969696969699</v>
      </c>
      <c r="H46" s="374">
        <f t="shared" si="3"/>
        <v>1304</v>
      </c>
      <c r="I46" s="370"/>
    </row>
    <row r="47" spans="1:12" x14ac:dyDescent="0.2">
      <c r="A47" s="377">
        <v>21501</v>
      </c>
      <c r="B47" s="378" t="s">
        <v>130</v>
      </c>
      <c r="C47" s="357">
        <v>16500</v>
      </c>
      <c r="D47" s="357">
        <v>16500</v>
      </c>
      <c r="E47" s="357">
        <v>9222</v>
      </c>
      <c r="F47" s="357">
        <v>15196</v>
      </c>
      <c r="G47" s="379">
        <f t="shared" si="2"/>
        <v>0.92096969696969699</v>
      </c>
      <c r="H47" s="380">
        <f t="shared" si="3"/>
        <v>1304</v>
      </c>
      <c r="I47" s="369"/>
    </row>
    <row r="48" spans="1:12" x14ac:dyDescent="0.2">
      <c r="A48" s="376">
        <v>216</v>
      </c>
      <c r="B48" s="372" t="s">
        <v>131</v>
      </c>
      <c r="C48" s="356">
        <v>0</v>
      </c>
      <c r="D48" s="356">
        <v>0</v>
      </c>
      <c r="E48" s="356">
        <v>0</v>
      </c>
      <c r="F48" s="356">
        <f>+F49</f>
        <v>0</v>
      </c>
      <c r="G48" s="379">
        <v>0</v>
      </c>
      <c r="H48" s="374">
        <f t="shared" si="3"/>
        <v>0</v>
      </c>
      <c r="I48" s="370"/>
    </row>
    <row r="49" spans="1:9" x14ac:dyDescent="0.2">
      <c r="A49" s="377">
        <v>21601</v>
      </c>
      <c r="B49" s="378" t="s">
        <v>131</v>
      </c>
      <c r="C49" s="357">
        <v>0</v>
      </c>
      <c r="D49" s="357">
        <v>0</v>
      </c>
      <c r="E49" s="357">
        <v>0</v>
      </c>
      <c r="F49" s="356">
        <v>0</v>
      </c>
      <c r="G49" s="379">
        <v>0</v>
      </c>
      <c r="H49" s="380">
        <f t="shared" si="3"/>
        <v>0</v>
      </c>
      <c r="I49" s="369"/>
    </row>
    <row r="50" spans="1:9" x14ac:dyDescent="0.2">
      <c r="A50" s="376">
        <v>217</v>
      </c>
      <c r="B50" s="372" t="s">
        <v>132</v>
      </c>
      <c r="C50" s="356">
        <v>4500</v>
      </c>
      <c r="D50" s="356">
        <v>19500</v>
      </c>
      <c r="E50" s="356">
        <f>+E51</f>
        <v>17250</v>
      </c>
      <c r="F50" s="356">
        <f>E50+62</f>
        <v>17312</v>
      </c>
      <c r="G50" s="373">
        <f t="shared" ref="G50:G59" si="4">+F50/D50</f>
        <v>0.88779487179487182</v>
      </c>
      <c r="H50" s="374">
        <f t="shared" si="3"/>
        <v>2188</v>
      </c>
      <c r="I50" s="370"/>
    </row>
    <row r="51" spans="1:9" x14ac:dyDescent="0.2">
      <c r="A51" s="377">
        <v>21701</v>
      </c>
      <c r="B51" s="378" t="s">
        <v>133</v>
      </c>
      <c r="C51" s="357">
        <v>4500</v>
      </c>
      <c r="D51" s="357">
        <v>19500</v>
      </c>
      <c r="E51" s="357">
        <v>17250</v>
      </c>
      <c r="F51" s="357">
        <v>17312</v>
      </c>
      <c r="G51" s="379">
        <f t="shared" si="4"/>
        <v>0.88779487179487182</v>
      </c>
      <c r="H51" s="380">
        <f t="shared" si="3"/>
        <v>2188</v>
      </c>
      <c r="I51" s="369"/>
    </row>
    <row r="52" spans="1:9" x14ac:dyDescent="0.2">
      <c r="A52" s="376">
        <v>218</v>
      </c>
      <c r="B52" s="372" t="s">
        <v>134</v>
      </c>
      <c r="C52" s="356">
        <v>5000</v>
      </c>
      <c r="D52" s="356">
        <v>5000</v>
      </c>
      <c r="E52" s="356"/>
      <c r="F52" s="356">
        <f>+F53</f>
        <v>0</v>
      </c>
      <c r="G52" s="373">
        <f t="shared" si="4"/>
        <v>0</v>
      </c>
      <c r="H52" s="374">
        <f t="shared" si="3"/>
        <v>5000</v>
      </c>
      <c r="I52" s="370"/>
    </row>
    <row r="53" spans="1:9" x14ac:dyDescent="0.2">
      <c r="A53" s="377">
        <v>21801</v>
      </c>
      <c r="B53" s="378" t="s">
        <v>135</v>
      </c>
      <c r="C53" s="357">
        <v>5000</v>
      </c>
      <c r="D53" s="357">
        <v>5000</v>
      </c>
      <c r="E53" s="357"/>
      <c r="F53" s="357">
        <v>0</v>
      </c>
      <c r="G53" s="379">
        <f t="shared" si="4"/>
        <v>0</v>
      </c>
      <c r="H53" s="380">
        <f t="shared" si="3"/>
        <v>5000</v>
      </c>
      <c r="I53" s="369"/>
    </row>
    <row r="54" spans="1:9" x14ac:dyDescent="0.2">
      <c r="A54" s="375">
        <v>2200</v>
      </c>
      <c r="B54" s="372" t="s">
        <v>136</v>
      </c>
      <c r="C54" s="356">
        <f>C55+C58</f>
        <v>42200</v>
      </c>
      <c r="D54" s="356">
        <f>D55+D58</f>
        <v>59903</v>
      </c>
      <c r="E54" s="356">
        <f>+E55</f>
        <v>1368</v>
      </c>
      <c r="F54" s="356">
        <f>E54+1403</f>
        <v>2771</v>
      </c>
      <c r="G54" s="373">
        <f t="shared" si="4"/>
        <v>4.6258117289618213E-2</v>
      </c>
      <c r="H54" s="374">
        <f t="shared" si="3"/>
        <v>57132</v>
      </c>
      <c r="I54" s="370"/>
    </row>
    <row r="55" spans="1:9" x14ac:dyDescent="0.2">
      <c r="A55" s="376">
        <v>221</v>
      </c>
      <c r="B55" s="372" t="s">
        <v>137</v>
      </c>
      <c r="C55" s="356">
        <v>40000</v>
      </c>
      <c r="D55" s="356">
        <f>D56+D57</f>
        <v>57703</v>
      </c>
      <c r="E55" s="356">
        <f>SUM(E56:E57)</f>
        <v>1368</v>
      </c>
      <c r="F55" s="356">
        <f>1403+E55</f>
        <v>2771</v>
      </c>
      <c r="G55" s="373">
        <f t="shared" si="4"/>
        <v>4.8021766632584097E-2</v>
      </c>
      <c r="H55" s="374">
        <f t="shared" si="3"/>
        <v>54932</v>
      </c>
      <c r="I55" s="370"/>
    </row>
    <row r="56" spans="1:9" x14ac:dyDescent="0.2">
      <c r="A56" s="377">
        <v>22101</v>
      </c>
      <c r="B56" s="378" t="s">
        <v>138</v>
      </c>
      <c r="C56" s="357">
        <v>30000</v>
      </c>
      <c r="D56" s="357">
        <v>47703</v>
      </c>
      <c r="E56" s="357">
        <v>776</v>
      </c>
      <c r="F56" s="356">
        <v>1280</v>
      </c>
      <c r="G56" s="379">
        <f t="shared" si="4"/>
        <v>2.6832693960547556E-2</v>
      </c>
      <c r="H56" s="380">
        <f t="shared" si="3"/>
        <v>46423</v>
      </c>
      <c r="I56" s="369"/>
    </row>
    <row r="57" spans="1:9" x14ac:dyDescent="0.2">
      <c r="A57" s="377">
        <v>22106</v>
      </c>
      <c r="B57" s="378" t="s">
        <v>139</v>
      </c>
      <c r="C57" s="357">
        <v>10000</v>
      </c>
      <c r="D57" s="357">
        <v>10000</v>
      </c>
      <c r="E57" s="357">
        <v>592</v>
      </c>
      <c r="F57" s="357">
        <v>1490</v>
      </c>
      <c r="G57" s="379">
        <f t="shared" si="4"/>
        <v>0.14899999999999999</v>
      </c>
      <c r="H57" s="380">
        <f t="shared" si="3"/>
        <v>8510</v>
      </c>
      <c r="I57" s="369"/>
    </row>
    <row r="58" spans="1:9" ht="11.25" customHeight="1" x14ac:dyDescent="0.2">
      <c r="A58" s="376">
        <v>223</v>
      </c>
      <c r="B58" s="372" t="s">
        <v>140</v>
      </c>
      <c r="C58" s="356">
        <v>2200</v>
      </c>
      <c r="D58" s="356">
        <v>2200</v>
      </c>
      <c r="E58" s="356">
        <f>+E59</f>
        <v>0</v>
      </c>
      <c r="F58" s="356">
        <f>+F59</f>
        <v>0</v>
      </c>
      <c r="G58" s="373">
        <f t="shared" si="4"/>
        <v>0</v>
      </c>
      <c r="H58" s="374">
        <f t="shared" si="3"/>
        <v>2200</v>
      </c>
      <c r="I58" s="370"/>
    </row>
    <row r="59" spans="1:9" ht="14.25" customHeight="1" x14ac:dyDescent="0.2">
      <c r="A59" s="377">
        <v>22301</v>
      </c>
      <c r="B59" s="378" t="s">
        <v>140</v>
      </c>
      <c r="C59" s="357">
        <v>2200</v>
      </c>
      <c r="D59" s="357">
        <v>2200</v>
      </c>
      <c r="E59" s="357">
        <v>0</v>
      </c>
      <c r="F59" s="357">
        <v>0</v>
      </c>
      <c r="G59" s="379">
        <f t="shared" si="4"/>
        <v>0</v>
      </c>
      <c r="H59" s="380">
        <f t="shared" si="3"/>
        <v>2200</v>
      </c>
      <c r="I59" s="369"/>
    </row>
    <row r="60" spans="1:9" x14ac:dyDescent="0.2">
      <c r="A60" s="375">
        <v>2400</v>
      </c>
      <c r="B60" s="372" t="s">
        <v>141</v>
      </c>
      <c r="C60" s="356">
        <v>0</v>
      </c>
      <c r="D60" s="356">
        <v>2297</v>
      </c>
      <c r="E60" s="356">
        <f>+E61</f>
        <v>2297</v>
      </c>
      <c r="F60" s="356">
        <v>2297</v>
      </c>
      <c r="G60" s="373">
        <v>0</v>
      </c>
      <c r="H60" s="374">
        <f t="shared" si="3"/>
        <v>0</v>
      </c>
      <c r="I60" s="370"/>
    </row>
    <row r="61" spans="1:9" x14ac:dyDescent="0.2">
      <c r="A61" s="376">
        <v>246</v>
      </c>
      <c r="B61" s="372" t="s">
        <v>299</v>
      </c>
      <c r="C61" s="356">
        <v>0</v>
      </c>
      <c r="D61" s="356">
        <v>2296.8000000000002</v>
      </c>
      <c r="E61" s="356">
        <v>2297</v>
      </c>
      <c r="F61" s="356">
        <v>2297</v>
      </c>
      <c r="G61" s="373">
        <v>0</v>
      </c>
      <c r="H61" s="374">
        <v>0</v>
      </c>
      <c r="I61" s="370"/>
    </row>
    <row r="62" spans="1:9" x14ac:dyDescent="0.2">
      <c r="A62" s="381">
        <v>24601</v>
      </c>
      <c r="B62" s="378" t="s">
        <v>299</v>
      </c>
      <c r="C62" s="356">
        <v>0</v>
      </c>
      <c r="D62" s="357">
        <v>2296.8000000000002</v>
      </c>
      <c r="E62" s="356">
        <v>2297</v>
      </c>
      <c r="F62" s="356">
        <v>2297</v>
      </c>
      <c r="G62" s="373">
        <v>0</v>
      </c>
      <c r="H62" s="374">
        <v>0</v>
      </c>
      <c r="I62" s="370"/>
    </row>
    <row r="63" spans="1:9" x14ac:dyDescent="0.2">
      <c r="A63" s="376">
        <v>248</v>
      </c>
      <c r="B63" s="372" t="s">
        <v>142</v>
      </c>
      <c r="C63" s="356">
        <v>0</v>
      </c>
      <c r="D63" s="356">
        <v>0</v>
      </c>
      <c r="E63" s="356">
        <v>0</v>
      </c>
      <c r="F63" s="356">
        <v>0</v>
      </c>
      <c r="G63" s="373">
        <v>0</v>
      </c>
      <c r="H63" s="374"/>
      <c r="I63" s="370"/>
    </row>
    <row r="64" spans="1:9" x14ac:dyDescent="0.2">
      <c r="A64" s="377">
        <v>24801</v>
      </c>
      <c r="B64" s="378" t="s">
        <v>142</v>
      </c>
      <c r="C64" s="357">
        <v>0</v>
      </c>
      <c r="D64" s="357">
        <v>0</v>
      </c>
      <c r="E64" s="357">
        <v>0</v>
      </c>
      <c r="F64" s="357">
        <v>0</v>
      </c>
      <c r="G64" s="379">
        <v>0</v>
      </c>
      <c r="H64" s="380">
        <f t="shared" ref="H64:H98" si="5">+D64-F64</f>
        <v>0</v>
      </c>
      <c r="I64" s="369"/>
    </row>
    <row r="65" spans="1:11" s="104" customFormat="1" ht="12" customHeight="1" x14ac:dyDescent="0.2">
      <c r="A65" s="375">
        <v>2600</v>
      </c>
      <c r="B65" s="372" t="s">
        <v>143</v>
      </c>
      <c r="C65" s="356">
        <f>C66</f>
        <v>26500</v>
      </c>
      <c r="D65" s="356">
        <f>D66</f>
        <v>101500</v>
      </c>
      <c r="E65" s="356">
        <f>+E66</f>
        <v>3607.54</v>
      </c>
      <c r="F65" s="356">
        <f>+F66</f>
        <v>10345</v>
      </c>
      <c r="G65" s="373">
        <f t="shared" ref="G65:G78" si="6">+F65/D65</f>
        <v>0.10192118226600985</v>
      </c>
      <c r="H65" s="374">
        <f t="shared" si="5"/>
        <v>91155</v>
      </c>
      <c r="I65" s="370"/>
    </row>
    <row r="66" spans="1:11" ht="25.5" customHeight="1" x14ac:dyDescent="0.2">
      <c r="A66" s="376">
        <v>261</v>
      </c>
      <c r="B66" s="372" t="s">
        <v>143</v>
      </c>
      <c r="C66" s="356">
        <v>26500</v>
      </c>
      <c r="D66" s="356">
        <v>101500</v>
      </c>
      <c r="E66" s="356">
        <f>+E67</f>
        <v>3607.54</v>
      </c>
      <c r="F66" s="356">
        <f>+F67</f>
        <v>10345</v>
      </c>
      <c r="G66" s="373">
        <f t="shared" si="6"/>
        <v>0.10192118226600985</v>
      </c>
      <c r="H66" s="374">
        <f t="shared" si="5"/>
        <v>91155</v>
      </c>
      <c r="I66" s="370"/>
    </row>
    <row r="67" spans="1:11" x14ac:dyDescent="0.2">
      <c r="A67" s="377">
        <v>26101</v>
      </c>
      <c r="B67" s="378" t="s">
        <v>144</v>
      </c>
      <c r="C67" s="357">
        <v>26500</v>
      </c>
      <c r="D67" s="357">
        <v>101500</v>
      </c>
      <c r="E67" s="357">
        <v>3607.54</v>
      </c>
      <c r="F67" s="357">
        <v>10345</v>
      </c>
      <c r="G67" s="379">
        <f t="shared" si="6"/>
        <v>0.10192118226600985</v>
      </c>
      <c r="H67" s="380">
        <f t="shared" si="5"/>
        <v>91155</v>
      </c>
      <c r="I67" s="369"/>
    </row>
    <row r="68" spans="1:11" x14ac:dyDescent="0.2">
      <c r="A68" s="375">
        <v>2900</v>
      </c>
      <c r="B68" s="372" t="s">
        <v>145</v>
      </c>
      <c r="C68" s="356">
        <f>C69+C71+C73+C75</f>
        <v>37000</v>
      </c>
      <c r="D68" s="356">
        <f>D69+D71+D73+D75</f>
        <v>37000</v>
      </c>
      <c r="E68" s="356">
        <f>+E69</f>
        <v>0</v>
      </c>
      <c r="F68" s="356">
        <f>+F69</f>
        <v>0</v>
      </c>
      <c r="G68" s="373">
        <f t="shared" si="6"/>
        <v>0</v>
      </c>
      <c r="H68" s="374">
        <f t="shared" si="5"/>
        <v>37000</v>
      </c>
      <c r="I68" s="370"/>
    </row>
    <row r="69" spans="1:11" x14ac:dyDescent="0.2">
      <c r="A69" s="376">
        <v>292</v>
      </c>
      <c r="B69" s="372" t="s">
        <v>146</v>
      </c>
      <c r="C69" s="356">
        <v>2000</v>
      </c>
      <c r="D69" s="356">
        <v>2000</v>
      </c>
      <c r="E69" s="356">
        <f>+E70</f>
        <v>0</v>
      </c>
      <c r="F69" s="356">
        <f>+F70</f>
        <v>0</v>
      </c>
      <c r="G69" s="373">
        <f t="shared" si="6"/>
        <v>0</v>
      </c>
      <c r="H69" s="374">
        <f t="shared" si="5"/>
        <v>2000</v>
      </c>
      <c r="I69" s="370"/>
    </row>
    <row r="70" spans="1:11" x14ac:dyDescent="0.2">
      <c r="A70" s="377">
        <v>29201</v>
      </c>
      <c r="B70" s="378" t="s">
        <v>146</v>
      </c>
      <c r="C70" s="357">
        <v>2000</v>
      </c>
      <c r="D70" s="357">
        <v>2000</v>
      </c>
      <c r="E70" s="357">
        <v>0</v>
      </c>
      <c r="F70" s="357">
        <v>0</v>
      </c>
      <c r="G70" s="379">
        <f t="shared" si="6"/>
        <v>0</v>
      </c>
      <c r="H70" s="380">
        <f t="shared" si="5"/>
        <v>2000</v>
      </c>
      <c r="I70" s="369"/>
      <c r="K70" s="362"/>
    </row>
    <row r="71" spans="1:11" ht="22.5" x14ac:dyDescent="0.2">
      <c r="A71" s="376">
        <v>293</v>
      </c>
      <c r="B71" s="372" t="s">
        <v>147</v>
      </c>
      <c r="C71" s="356">
        <v>10000</v>
      </c>
      <c r="D71" s="356">
        <v>10000</v>
      </c>
      <c r="E71" s="356">
        <f>+E72</f>
        <v>0</v>
      </c>
      <c r="F71" s="356">
        <f>+F72</f>
        <v>0</v>
      </c>
      <c r="G71" s="373">
        <f t="shared" si="6"/>
        <v>0</v>
      </c>
      <c r="H71" s="374">
        <f t="shared" si="5"/>
        <v>10000</v>
      </c>
      <c r="I71" s="370"/>
    </row>
    <row r="72" spans="1:11" ht="22.5" x14ac:dyDescent="0.2">
      <c r="A72" s="377">
        <v>29301</v>
      </c>
      <c r="B72" s="378" t="s">
        <v>147</v>
      </c>
      <c r="C72" s="357">
        <v>10000</v>
      </c>
      <c r="D72" s="357">
        <v>10000</v>
      </c>
      <c r="E72" s="357">
        <v>0</v>
      </c>
      <c r="F72" s="356">
        <v>0</v>
      </c>
      <c r="G72" s="379">
        <f t="shared" si="6"/>
        <v>0</v>
      </c>
      <c r="H72" s="380">
        <f t="shared" si="5"/>
        <v>10000</v>
      </c>
      <c r="I72" s="369"/>
    </row>
    <row r="73" spans="1:11" ht="22.5" x14ac:dyDescent="0.2">
      <c r="A73" s="376">
        <v>294</v>
      </c>
      <c r="B73" s="372" t="s">
        <v>148</v>
      </c>
      <c r="C73" s="356">
        <v>15000</v>
      </c>
      <c r="D73" s="356">
        <v>15000</v>
      </c>
      <c r="E73" s="356">
        <f>+E74</f>
        <v>0</v>
      </c>
      <c r="F73" s="356">
        <f>+F74</f>
        <v>562</v>
      </c>
      <c r="G73" s="373">
        <f t="shared" si="6"/>
        <v>3.7466666666666669E-2</v>
      </c>
      <c r="H73" s="374">
        <f t="shared" si="5"/>
        <v>14438</v>
      </c>
      <c r="I73" s="370"/>
    </row>
    <row r="74" spans="1:11" x14ac:dyDescent="0.2">
      <c r="A74" s="377">
        <v>29401</v>
      </c>
      <c r="B74" s="378" t="s">
        <v>148</v>
      </c>
      <c r="C74" s="357">
        <v>15000</v>
      </c>
      <c r="D74" s="357">
        <v>15000</v>
      </c>
      <c r="E74" s="357">
        <v>0</v>
      </c>
      <c r="F74" s="357">
        <v>562</v>
      </c>
      <c r="G74" s="379">
        <f t="shared" si="6"/>
        <v>3.7466666666666669E-2</v>
      </c>
      <c r="H74" s="380">
        <f t="shared" si="5"/>
        <v>14438</v>
      </c>
      <c r="I74" s="369"/>
    </row>
    <row r="75" spans="1:11" x14ac:dyDescent="0.2">
      <c r="A75" s="376">
        <v>296</v>
      </c>
      <c r="B75" s="372" t="s">
        <v>149</v>
      </c>
      <c r="C75" s="356">
        <v>10000</v>
      </c>
      <c r="D75" s="356">
        <v>10000</v>
      </c>
      <c r="E75" s="356">
        <f>+E76</f>
        <v>0</v>
      </c>
      <c r="F75" s="356">
        <f>+F76</f>
        <v>1366</v>
      </c>
      <c r="G75" s="373">
        <f t="shared" si="6"/>
        <v>0.1366</v>
      </c>
      <c r="H75" s="374">
        <f t="shared" si="5"/>
        <v>8634</v>
      </c>
      <c r="I75" s="370"/>
    </row>
    <row r="76" spans="1:11" x14ac:dyDescent="0.2">
      <c r="A76" s="377">
        <v>29601</v>
      </c>
      <c r="B76" s="378" t="s">
        <v>149</v>
      </c>
      <c r="C76" s="357">
        <v>10000</v>
      </c>
      <c r="D76" s="357">
        <v>10000</v>
      </c>
      <c r="E76" s="357">
        <v>0</v>
      </c>
      <c r="F76" s="357">
        <v>1366</v>
      </c>
      <c r="G76" s="379">
        <f t="shared" si="6"/>
        <v>0.1366</v>
      </c>
      <c r="H76" s="380">
        <f t="shared" si="5"/>
        <v>8634</v>
      </c>
      <c r="I76" s="369"/>
    </row>
    <row r="77" spans="1:11" x14ac:dyDescent="0.2">
      <c r="A77" s="371">
        <v>3000</v>
      </c>
      <c r="B77" s="372" t="s">
        <v>150</v>
      </c>
      <c r="C77" s="356">
        <v>1188000</v>
      </c>
      <c r="D77" s="356">
        <f>D78+D85+D96+D107+D114+D124+D129+D143+D152</f>
        <v>4592999.4800000004</v>
      </c>
      <c r="E77" s="356">
        <v>929440</v>
      </c>
      <c r="F77" s="356">
        <f>F78+F86+F95+F98+F102+F104+F106+F109+F116+F118+F123+F128+F131+F133+F135+F136+F142+F149+F151+F154+F146</f>
        <v>1390155.74</v>
      </c>
      <c r="G77" s="373">
        <f t="shared" si="6"/>
        <v>0.30266838610658842</v>
      </c>
      <c r="H77" s="374">
        <f t="shared" si="5"/>
        <v>3202843.74</v>
      </c>
      <c r="I77" s="370"/>
    </row>
    <row r="78" spans="1:11" x14ac:dyDescent="0.2">
      <c r="A78" s="375">
        <v>3100</v>
      </c>
      <c r="B78" s="372" t="s">
        <v>151</v>
      </c>
      <c r="C78" s="356">
        <f>C81</f>
        <v>11000</v>
      </c>
      <c r="D78" s="356">
        <f>D81+D83</f>
        <v>11000</v>
      </c>
      <c r="E78" s="356">
        <v>0</v>
      </c>
      <c r="F78" s="356">
        <f>F81</f>
        <v>1167.17</v>
      </c>
      <c r="G78" s="373">
        <f t="shared" si="6"/>
        <v>0.10610636363636364</v>
      </c>
      <c r="H78" s="374">
        <f t="shared" si="5"/>
        <v>9832.83</v>
      </c>
      <c r="I78" s="370"/>
    </row>
    <row r="79" spans="1:11" x14ac:dyDescent="0.2">
      <c r="A79" s="376">
        <v>316</v>
      </c>
      <c r="B79" s="372" t="s">
        <v>152</v>
      </c>
      <c r="C79" s="356">
        <v>0</v>
      </c>
      <c r="D79" s="356">
        <v>0</v>
      </c>
      <c r="E79" s="356">
        <f>+E80</f>
        <v>0</v>
      </c>
      <c r="F79" s="356">
        <f>+F80</f>
        <v>0</v>
      </c>
      <c r="G79" s="373">
        <v>0</v>
      </c>
      <c r="H79" s="374">
        <f t="shared" si="5"/>
        <v>0</v>
      </c>
      <c r="I79" s="370"/>
    </row>
    <row r="80" spans="1:11" x14ac:dyDescent="0.2">
      <c r="A80" s="377">
        <v>31601</v>
      </c>
      <c r="B80" s="378" t="s">
        <v>152</v>
      </c>
      <c r="C80" s="357">
        <v>0</v>
      </c>
      <c r="D80" s="357">
        <v>0</v>
      </c>
      <c r="E80" s="356"/>
      <c r="F80" s="356">
        <v>0</v>
      </c>
      <c r="G80" s="379">
        <v>0</v>
      </c>
      <c r="H80" s="380">
        <f t="shared" si="5"/>
        <v>0</v>
      </c>
      <c r="I80" s="369"/>
    </row>
    <row r="81" spans="1:15" x14ac:dyDescent="0.2">
      <c r="A81" s="376">
        <v>318</v>
      </c>
      <c r="B81" s="372" t="s">
        <v>153</v>
      </c>
      <c r="C81" s="356">
        <v>11000</v>
      </c>
      <c r="D81" s="356">
        <f>+D82</f>
        <v>11000</v>
      </c>
      <c r="E81" s="356"/>
      <c r="F81" s="356">
        <f>+F82</f>
        <v>1167.17</v>
      </c>
      <c r="G81" s="373">
        <f>+F81/D81</f>
        <v>0.10610636363636364</v>
      </c>
      <c r="H81" s="374">
        <f t="shared" si="5"/>
        <v>9832.83</v>
      </c>
      <c r="I81" s="370"/>
    </row>
    <row r="82" spans="1:15" ht="13.5" customHeight="1" x14ac:dyDescent="0.2">
      <c r="A82" s="377">
        <v>31801</v>
      </c>
      <c r="B82" s="378" t="s">
        <v>154</v>
      </c>
      <c r="C82" s="357">
        <v>11000</v>
      </c>
      <c r="D82" s="357">
        <v>11000</v>
      </c>
      <c r="E82" s="357"/>
      <c r="F82" s="357">
        <v>1167.17</v>
      </c>
      <c r="G82" s="379">
        <f>+F82/D82</f>
        <v>0.10610636363636364</v>
      </c>
      <c r="H82" s="380">
        <f t="shared" si="5"/>
        <v>9832.83</v>
      </c>
      <c r="I82" s="369"/>
    </row>
    <row r="83" spans="1:15" x14ac:dyDescent="0.2">
      <c r="A83" s="376">
        <v>319</v>
      </c>
      <c r="B83" s="372" t="s">
        <v>155</v>
      </c>
      <c r="C83" s="356">
        <v>0</v>
      </c>
      <c r="D83" s="356">
        <v>0</v>
      </c>
      <c r="E83" s="356">
        <f>+E84</f>
        <v>0</v>
      </c>
      <c r="F83" s="356">
        <f>+F84</f>
        <v>0</v>
      </c>
      <c r="G83" s="373">
        <f>+F85/D85</f>
        <v>0.13938873401251775</v>
      </c>
      <c r="H83" s="380">
        <f t="shared" si="5"/>
        <v>0</v>
      </c>
      <c r="I83" s="369"/>
    </row>
    <row r="84" spans="1:15" x14ac:dyDescent="0.2">
      <c r="A84" s="377">
        <v>31901</v>
      </c>
      <c r="B84" s="378" t="s">
        <v>155</v>
      </c>
      <c r="C84" s="357">
        <v>0</v>
      </c>
      <c r="D84" s="357">
        <v>0</v>
      </c>
      <c r="E84" s="357">
        <v>0</v>
      </c>
      <c r="F84" s="357">
        <v>0</v>
      </c>
      <c r="G84" s="373">
        <f>+F86/D86</f>
        <v>0.14518760195758565</v>
      </c>
      <c r="H84" s="380">
        <f t="shared" si="5"/>
        <v>0</v>
      </c>
      <c r="I84" s="369"/>
      <c r="O84" s="362"/>
    </row>
    <row r="85" spans="1:15" x14ac:dyDescent="0.2">
      <c r="A85" s="375">
        <v>3200</v>
      </c>
      <c r="B85" s="372" t="s">
        <v>156</v>
      </c>
      <c r="C85" s="356">
        <v>42000</v>
      </c>
      <c r="D85" s="356">
        <f>D86+D88+D90+D92+D94</f>
        <v>72000.08</v>
      </c>
      <c r="E85" s="356">
        <f>+E86</f>
        <v>0</v>
      </c>
      <c r="F85" s="356">
        <f>+F86+F95</f>
        <v>10036</v>
      </c>
      <c r="G85" s="379">
        <f>+F87/D87</f>
        <v>0.14380314147220088</v>
      </c>
      <c r="H85" s="380">
        <f t="shared" si="5"/>
        <v>61964.08</v>
      </c>
      <c r="I85" s="369"/>
    </row>
    <row r="86" spans="1:15" x14ac:dyDescent="0.2">
      <c r="A86" s="376">
        <v>322</v>
      </c>
      <c r="B86" s="372" t="s">
        <v>157</v>
      </c>
      <c r="C86" s="356">
        <v>42000</v>
      </c>
      <c r="D86" s="356">
        <v>37393</v>
      </c>
      <c r="E86" s="356">
        <f>+E87</f>
        <v>0</v>
      </c>
      <c r="F86" s="356">
        <f>+F87</f>
        <v>5429</v>
      </c>
      <c r="G86" s="379">
        <v>0</v>
      </c>
      <c r="H86" s="380">
        <f t="shared" si="5"/>
        <v>31964</v>
      </c>
      <c r="I86" s="369"/>
    </row>
    <row r="87" spans="1:15" ht="12.75" x14ac:dyDescent="0.2">
      <c r="A87" s="377">
        <v>32201</v>
      </c>
      <c r="B87" s="378" t="s">
        <v>157</v>
      </c>
      <c r="C87" s="357">
        <v>42000</v>
      </c>
      <c r="D87" s="357">
        <v>37753</v>
      </c>
      <c r="E87" s="357"/>
      <c r="F87" s="357">
        <v>5429</v>
      </c>
      <c r="G87" s="379">
        <v>0</v>
      </c>
      <c r="H87" s="380">
        <f t="shared" si="5"/>
        <v>32324</v>
      </c>
      <c r="I87" s="369"/>
      <c r="L87" s="80"/>
    </row>
    <row r="88" spans="1:15" ht="22.5" x14ac:dyDescent="0.2">
      <c r="A88" s="376">
        <v>323</v>
      </c>
      <c r="B88" s="372" t="s">
        <v>158</v>
      </c>
      <c r="C88" s="356">
        <v>0</v>
      </c>
      <c r="D88" s="356">
        <v>0</v>
      </c>
      <c r="E88" s="356">
        <f>+E89</f>
        <v>0</v>
      </c>
      <c r="F88" s="356">
        <f>+F89</f>
        <v>0</v>
      </c>
      <c r="G88" s="373">
        <f>+F90/D90</f>
        <v>0</v>
      </c>
      <c r="H88" s="374">
        <f t="shared" si="5"/>
        <v>0</v>
      </c>
      <c r="I88" s="370"/>
      <c r="L88" s="80"/>
    </row>
    <row r="89" spans="1:15" ht="12.75" x14ac:dyDescent="0.2">
      <c r="A89" s="377">
        <v>32301</v>
      </c>
      <c r="B89" s="378" t="s">
        <v>159</v>
      </c>
      <c r="C89" s="357">
        <v>0</v>
      </c>
      <c r="D89" s="357">
        <v>0</v>
      </c>
      <c r="E89" s="357">
        <v>0</v>
      </c>
      <c r="F89" s="357">
        <v>0</v>
      </c>
      <c r="G89" s="379">
        <f>+F91/D91</f>
        <v>0</v>
      </c>
      <c r="H89" s="374">
        <f t="shared" si="5"/>
        <v>0</v>
      </c>
      <c r="I89" s="370"/>
      <c r="L89" s="80"/>
    </row>
    <row r="90" spans="1:15" ht="12.75" x14ac:dyDescent="0.2">
      <c r="A90" s="376">
        <v>325</v>
      </c>
      <c r="B90" s="372" t="s">
        <v>160</v>
      </c>
      <c r="C90" s="356">
        <v>10000</v>
      </c>
      <c r="D90" s="356">
        <f>+D91</f>
        <v>30000</v>
      </c>
      <c r="E90" s="356">
        <f>+E91</f>
        <v>0</v>
      </c>
      <c r="F90" s="356">
        <v>0</v>
      </c>
      <c r="G90" s="373">
        <v>0</v>
      </c>
      <c r="H90" s="374">
        <f t="shared" si="5"/>
        <v>30000</v>
      </c>
      <c r="I90" s="370"/>
      <c r="L90" s="80"/>
      <c r="O90" s="80"/>
    </row>
    <row r="91" spans="1:15" ht="12.75" x14ac:dyDescent="0.2">
      <c r="A91" s="377">
        <v>32501</v>
      </c>
      <c r="B91" s="378" t="s">
        <v>160</v>
      </c>
      <c r="C91" s="357">
        <v>10000</v>
      </c>
      <c r="D91" s="357">
        <v>30000</v>
      </c>
      <c r="E91" s="357">
        <v>0</v>
      </c>
      <c r="F91" s="357">
        <v>0</v>
      </c>
      <c r="G91" s="379">
        <v>0</v>
      </c>
      <c r="H91" s="380">
        <f t="shared" si="5"/>
        <v>30000</v>
      </c>
      <c r="I91" s="369"/>
      <c r="L91" s="80"/>
      <c r="O91" s="80"/>
    </row>
    <row r="92" spans="1:15" ht="22.5" customHeight="1" x14ac:dyDescent="0.2">
      <c r="A92" s="376">
        <v>327</v>
      </c>
      <c r="B92" s="372" t="s">
        <v>161</v>
      </c>
      <c r="C92" s="356">
        <v>0</v>
      </c>
      <c r="D92" s="356">
        <f>D93</f>
        <v>0</v>
      </c>
      <c r="E92" s="356">
        <f>+E93</f>
        <v>0</v>
      </c>
      <c r="F92" s="356">
        <v>0</v>
      </c>
      <c r="G92" s="379">
        <v>0</v>
      </c>
      <c r="H92" s="380">
        <f t="shared" si="5"/>
        <v>0</v>
      </c>
      <c r="I92" s="369"/>
      <c r="L92" s="80"/>
      <c r="O92" s="80"/>
    </row>
    <row r="93" spans="1:15" ht="12.75" x14ac:dyDescent="0.2">
      <c r="A93" s="377">
        <v>32701</v>
      </c>
      <c r="B93" s="378" t="s">
        <v>162</v>
      </c>
      <c r="C93" s="357">
        <v>0</v>
      </c>
      <c r="D93" s="357">
        <v>0</v>
      </c>
      <c r="E93" s="357">
        <v>0</v>
      </c>
      <c r="F93" s="357">
        <v>0</v>
      </c>
      <c r="G93" s="379">
        <v>0</v>
      </c>
      <c r="H93" s="380">
        <f t="shared" si="5"/>
        <v>0</v>
      </c>
      <c r="I93" s="369"/>
      <c r="L93" s="80"/>
      <c r="O93" s="80"/>
    </row>
    <row r="94" spans="1:15" ht="12.75" x14ac:dyDescent="0.2">
      <c r="A94" s="376">
        <v>329</v>
      </c>
      <c r="B94" s="372" t="s">
        <v>300</v>
      </c>
      <c r="C94" s="356">
        <v>0</v>
      </c>
      <c r="D94" s="356">
        <f>+D95</f>
        <v>4607.08</v>
      </c>
      <c r="E94" s="356">
        <f>+E95</f>
        <v>4607.08</v>
      </c>
      <c r="F94" s="356">
        <v>4607</v>
      </c>
      <c r="G94" s="379">
        <v>0</v>
      </c>
      <c r="H94" s="380">
        <f t="shared" si="5"/>
        <v>7.999999999992724E-2</v>
      </c>
      <c r="I94" s="369"/>
      <c r="L94" s="80"/>
      <c r="O94" s="80"/>
    </row>
    <row r="95" spans="1:15" ht="12.75" x14ac:dyDescent="0.2">
      <c r="A95" s="377">
        <v>32901</v>
      </c>
      <c r="B95" s="378" t="s">
        <v>300</v>
      </c>
      <c r="C95" s="357">
        <v>0</v>
      </c>
      <c r="D95" s="357">
        <v>4607.08</v>
      </c>
      <c r="E95" s="357">
        <v>4607.08</v>
      </c>
      <c r="F95" s="357">
        <v>4607</v>
      </c>
      <c r="G95" s="379">
        <v>0</v>
      </c>
      <c r="H95" s="380">
        <f t="shared" si="5"/>
        <v>7.999999999992724E-2</v>
      </c>
      <c r="I95" s="369"/>
      <c r="L95" s="80"/>
      <c r="M95" s="363"/>
      <c r="O95" s="363"/>
    </row>
    <row r="96" spans="1:15" ht="22.5" customHeight="1" x14ac:dyDescent="0.2">
      <c r="A96" s="375">
        <v>3300</v>
      </c>
      <c r="B96" s="372" t="s">
        <v>163</v>
      </c>
      <c r="C96" s="356">
        <v>280000</v>
      </c>
      <c r="D96" s="356">
        <f>D97+D99+D101+D103+D105</f>
        <v>1509300</v>
      </c>
      <c r="E96" s="356">
        <f t="shared" ref="D96:F99" si="7">+E97</f>
        <v>83520</v>
      </c>
      <c r="F96" s="356">
        <f t="shared" si="7"/>
        <v>182040</v>
      </c>
      <c r="G96" s="373">
        <f>+F98/D98</f>
        <v>0.58722580645161293</v>
      </c>
      <c r="H96" s="380">
        <f t="shared" si="5"/>
        <v>1327260</v>
      </c>
      <c r="I96" s="369"/>
      <c r="L96" s="81"/>
    </row>
    <row r="97" spans="1:12" ht="12.75" x14ac:dyDescent="0.2">
      <c r="A97" s="376">
        <v>331</v>
      </c>
      <c r="B97" s="372" t="s">
        <v>164</v>
      </c>
      <c r="C97" s="356">
        <v>280000</v>
      </c>
      <c r="D97" s="356">
        <f t="shared" si="7"/>
        <v>310000</v>
      </c>
      <c r="E97" s="356">
        <f t="shared" si="7"/>
        <v>83520</v>
      </c>
      <c r="F97" s="356">
        <f t="shared" si="7"/>
        <v>182040</v>
      </c>
      <c r="G97" s="373">
        <f>+F101/D101</f>
        <v>0.59528942115768468</v>
      </c>
      <c r="H97" s="380">
        <f t="shared" si="5"/>
        <v>127960</v>
      </c>
      <c r="I97" s="369"/>
      <c r="L97" s="80"/>
    </row>
    <row r="98" spans="1:12" ht="12.75" x14ac:dyDescent="0.2">
      <c r="A98" s="377">
        <v>33101</v>
      </c>
      <c r="B98" s="378" t="s">
        <v>164</v>
      </c>
      <c r="C98" s="357">
        <v>280000</v>
      </c>
      <c r="D98" s="357">
        <v>310000</v>
      </c>
      <c r="E98" s="356">
        <v>83520</v>
      </c>
      <c r="F98" s="357">
        <f>83520+98520</f>
        <v>182040</v>
      </c>
      <c r="G98" s="379">
        <f>+F102/D102</f>
        <v>0.59528942115768468</v>
      </c>
      <c r="H98" s="380">
        <f t="shared" si="5"/>
        <v>127960</v>
      </c>
      <c r="I98" s="369"/>
      <c r="L98" s="80"/>
    </row>
    <row r="99" spans="1:12" x14ac:dyDescent="0.2">
      <c r="A99" s="382">
        <v>332</v>
      </c>
      <c r="B99" s="372" t="s">
        <v>298</v>
      </c>
      <c r="C99" s="357"/>
      <c r="D99" s="356">
        <f t="shared" si="7"/>
        <v>200000</v>
      </c>
      <c r="E99" s="356"/>
      <c r="F99" s="357"/>
      <c r="G99" s="379"/>
      <c r="H99" s="380"/>
      <c r="I99" s="369"/>
    </row>
    <row r="100" spans="1:12" x14ac:dyDescent="0.2">
      <c r="A100" s="377">
        <v>33201</v>
      </c>
      <c r="B100" s="378" t="s">
        <v>298</v>
      </c>
      <c r="C100" s="357"/>
      <c r="D100" s="357">
        <v>200000</v>
      </c>
      <c r="E100" s="356"/>
      <c r="F100" s="357"/>
      <c r="G100" s="379"/>
      <c r="H100" s="380"/>
      <c r="I100" s="369"/>
    </row>
    <row r="101" spans="1:12" ht="22.5" x14ac:dyDescent="0.2">
      <c r="A101" s="376">
        <v>333</v>
      </c>
      <c r="B101" s="372" t="s">
        <v>165</v>
      </c>
      <c r="C101" s="356">
        <v>0</v>
      </c>
      <c r="D101" s="356">
        <f>+D102</f>
        <v>501000</v>
      </c>
      <c r="E101" s="356">
        <f>+E102</f>
        <v>27840</v>
      </c>
      <c r="F101" s="356">
        <f>+F102</f>
        <v>298240</v>
      </c>
      <c r="G101" s="379">
        <f>+F101/D101</f>
        <v>0.59528942115768468</v>
      </c>
      <c r="H101" s="380">
        <f>+D101-F101</f>
        <v>202760</v>
      </c>
      <c r="I101" s="369"/>
    </row>
    <row r="102" spans="1:12" x14ac:dyDescent="0.2">
      <c r="A102" s="377">
        <v>33302</v>
      </c>
      <c r="B102" s="378" t="s">
        <v>166</v>
      </c>
      <c r="C102" s="357">
        <v>0</v>
      </c>
      <c r="D102" s="357">
        <v>501000</v>
      </c>
      <c r="E102" s="357">
        <v>27840</v>
      </c>
      <c r="F102" s="357">
        <f>27840+270400</f>
        <v>298240</v>
      </c>
      <c r="G102" s="379">
        <f>+F102/D102</f>
        <v>0.59528942115768468</v>
      </c>
      <c r="H102" s="380">
        <v>270400</v>
      </c>
      <c r="I102" s="369"/>
    </row>
    <row r="103" spans="1:12" x14ac:dyDescent="0.2">
      <c r="A103" s="376">
        <v>334</v>
      </c>
      <c r="B103" s="372" t="s">
        <v>167</v>
      </c>
      <c r="C103" s="356">
        <v>0</v>
      </c>
      <c r="D103" s="356">
        <f>+D104</f>
        <v>485800</v>
      </c>
      <c r="E103" s="356">
        <f>+E104</f>
        <v>0</v>
      </c>
      <c r="F103" s="356">
        <v>10800</v>
      </c>
      <c r="G103" s="379">
        <v>0</v>
      </c>
      <c r="H103" s="374">
        <f>+D103-F103</f>
        <v>475000</v>
      </c>
      <c r="I103" s="370"/>
    </row>
    <row r="104" spans="1:12" x14ac:dyDescent="0.2">
      <c r="A104" s="377">
        <v>33401</v>
      </c>
      <c r="B104" s="378" t="s">
        <v>167</v>
      </c>
      <c r="C104" s="357">
        <v>0</v>
      </c>
      <c r="D104" s="357">
        <v>485800</v>
      </c>
      <c r="E104" s="357"/>
      <c r="F104" s="357">
        <v>10800</v>
      </c>
      <c r="G104" s="379">
        <v>0</v>
      </c>
      <c r="H104" s="380">
        <f>+D106-F106</f>
        <v>0</v>
      </c>
      <c r="I104" s="369"/>
    </row>
    <row r="105" spans="1:12" x14ac:dyDescent="0.2">
      <c r="A105" s="376">
        <v>336</v>
      </c>
      <c r="B105" s="372" t="s">
        <v>168</v>
      </c>
      <c r="C105" s="356">
        <v>0</v>
      </c>
      <c r="D105" s="356">
        <v>12500</v>
      </c>
      <c r="E105" s="356">
        <f>+E106</f>
        <v>0</v>
      </c>
      <c r="F105" s="356">
        <v>12500</v>
      </c>
      <c r="G105" s="379">
        <v>0</v>
      </c>
      <c r="H105" s="380">
        <f>+D105-F105</f>
        <v>0</v>
      </c>
      <c r="I105" s="369"/>
    </row>
    <row r="106" spans="1:12" x14ac:dyDescent="0.2">
      <c r="A106" s="377">
        <v>33603</v>
      </c>
      <c r="B106" s="378" t="s">
        <v>169</v>
      </c>
      <c r="C106" s="357">
        <v>0</v>
      </c>
      <c r="D106" s="357">
        <v>12500</v>
      </c>
      <c r="E106" s="357"/>
      <c r="F106" s="357">
        <v>12500</v>
      </c>
      <c r="G106" s="379">
        <v>0</v>
      </c>
      <c r="H106" s="380">
        <f>+D106-F106</f>
        <v>0</v>
      </c>
      <c r="I106" s="369"/>
    </row>
    <row r="107" spans="1:12" x14ac:dyDescent="0.2">
      <c r="A107" s="375">
        <v>3400</v>
      </c>
      <c r="B107" s="372" t="s">
        <v>170</v>
      </c>
      <c r="C107" s="356">
        <v>6000</v>
      </c>
      <c r="D107" s="356">
        <f>D108+D110+D112</f>
        <v>17000</v>
      </c>
      <c r="E107" s="356">
        <f>+E108</f>
        <v>1340</v>
      </c>
      <c r="F107" s="356">
        <f>+F108</f>
        <v>3853</v>
      </c>
      <c r="G107" s="379">
        <f>+F109/D109</f>
        <v>0.64216666666666666</v>
      </c>
      <c r="H107" s="374">
        <f>+D109-F109</f>
        <v>2147</v>
      </c>
      <c r="I107" s="370"/>
    </row>
    <row r="108" spans="1:12" x14ac:dyDescent="0.2">
      <c r="A108" s="376">
        <v>341</v>
      </c>
      <c r="B108" s="372" t="s">
        <v>171</v>
      </c>
      <c r="C108" s="356">
        <v>6000</v>
      </c>
      <c r="D108" s="356">
        <v>6000</v>
      </c>
      <c r="E108" s="356">
        <f>+E109</f>
        <v>1340</v>
      </c>
      <c r="F108" s="356">
        <f>+F109</f>
        <v>3853</v>
      </c>
      <c r="G108" s="373">
        <f>+F110/D110</f>
        <v>0</v>
      </c>
      <c r="H108" s="374">
        <f t="shared" ref="H108:H123" si="8">+D108-F108</f>
        <v>2147</v>
      </c>
      <c r="I108" s="370"/>
    </row>
    <row r="109" spans="1:12" x14ac:dyDescent="0.2">
      <c r="A109" s="377">
        <v>34101</v>
      </c>
      <c r="B109" s="378" t="s">
        <v>171</v>
      </c>
      <c r="C109" s="357">
        <v>6000</v>
      </c>
      <c r="D109" s="357">
        <v>6000</v>
      </c>
      <c r="E109" s="357">
        <v>1340</v>
      </c>
      <c r="F109" s="357">
        <v>3853</v>
      </c>
      <c r="G109" s="379">
        <f>+F111/D111</f>
        <v>0</v>
      </c>
      <c r="H109" s="380">
        <f t="shared" si="8"/>
        <v>2147</v>
      </c>
      <c r="I109" s="369"/>
    </row>
    <row r="110" spans="1:12" x14ac:dyDescent="0.2">
      <c r="A110" s="376">
        <v>345</v>
      </c>
      <c r="B110" s="372" t="s">
        <v>172</v>
      </c>
      <c r="C110" s="356">
        <v>11000</v>
      </c>
      <c r="D110" s="356">
        <v>11000</v>
      </c>
      <c r="E110" s="356">
        <f>+E111</f>
        <v>0</v>
      </c>
      <c r="F110" s="356">
        <f>+F111</f>
        <v>0</v>
      </c>
      <c r="G110" s="373">
        <v>0</v>
      </c>
      <c r="H110" s="380">
        <f t="shared" si="8"/>
        <v>11000</v>
      </c>
      <c r="I110" s="369"/>
    </row>
    <row r="111" spans="1:12" x14ac:dyDescent="0.2">
      <c r="A111" s="377">
        <v>34501</v>
      </c>
      <c r="B111" s="378" t="s">
        <v>172</v>
      </c>
      <c r="C111" s="357">
        <v>11000</v>
      </c>
      <c r="D111" s="357">
        <v>11000</v>
      </c>
      <c r="E111" s="357">
        <v>0</v>
      </c>
      <c r="F111" s="356">
        <f>+F112</f>
        <v>0</v>
      </c>
      <c r="G111" s="373">
        <v>0</v>
      </c>
      <c r="H111" s="380">
        <f t="shared" si="8"/>
        <v>11000</v>
      </c>
      <c r="I111" s="369"/>
    </row>
    <row r="112" spans="1:12" x14ac:dyDescent="0.2">
      <c r="A112" s="376">
        <v>347</v>
      </c>
      <c r="B112" s="372" t="s">
        <v>173</v>
      </c>
      <c r="C112" s="356">
        <v>0</v>
      </c>
      <c r="D112" s="356">
        <v>0</v>
      </c>
      <c r="E112" s="356">
        <f>+E113</f>
        <v>0</v>
      </c>
      <c r="F112" s="356">
        <v>0</v>
      </c>
      <c r="G112" s="373">
        <v>0</v>
      </c>
      <c r="H112" s="380">
        <f t="shared" si="8"/>
        <v>0</v>
      </c>
      <c r="I112" s="369"/>
    </row>
    <row r="113" spans="1:9" x14ac:dyDescent="0.2">
      <c r="A113" s="377">
        <v>34701</v>
      </c>
      <c r="B113" s="378" t="s">
        <v>173</v>
      </c>
      <c r="C113" s="357">
        <v>0</v>
      </c>
      <c r="D113" s="357">
        <v>0</v>
      </c>
      <c r="E113" s="357">
        <v>0</v>
      </c>
      <c r="F113" s="357">
        <v>0</v>
      </c>
      <c r="G113" s="373">
        <f>+F115/D115</f>
        <v>0.7609277660092153</v>
      </c>
      <c r="H113" s="380">
        <f t="shared" si="8"/>
        <v>0</v>
      </c>
      <c r="I113" s="369"/>
    </row>
    <row r="114" spans="1:9" s="358" customFormat="1" x14ac:dyDescent="0.2">
      <c r="A114" s="375">
        <v>3500</v>
      </c>
      <c r="B114" s="372" t="s">
        <v>174</v>
      </c>
      <c r="C114" s="356">
        <f>C115+C117+C119+C122</f>
        <v>117500</v>
      </c>
      <c r="D114" s="356">
        <f>D115+D117+D119+D122</f>
        <v>176531.4</v>
      </c>
      <c r="E114" s="356">
        <f>+E115+E117</f>
        <v>74947.03</v>
      </c>
      <c r="F114" s="356">
        <f t="shared" ref="D114:F115" si="9">+F115</f>
        <v>94759.4</v>
      </c>
      <c r="G114" s="379">
        <f>+F116/D116</f>
        <v>0.76092455396791492</v>
      </c>
      <c r="H114" s="380">
        <f t="shared" si="8"/>
        <v>81772</v>
      </c>
      <c r="I114" s="369"/>
    </row>
    <row r="115" spans="1:9" x14ac:dyDescent="0.2">
      <c r="A115" s="376">
        <v>351</v>
      </c>
      <c r="B115" s="372" t="s">
        <v>175</v>
      </c>
      <c r="C115" s="356">
        <v>65500</v>
      </c>
      <c r="D115" s="356">
        <f t="shared" si="9"/>
        <v>124531.4</v>
      </c>
      <c r="E115" s="356">
        <f t="shared" si="9"/>
        <v>74343.399999999994</v>
      </c>
      <c r="F115" s="356">
        <v>94759.4</v>
      </c>
      <c r="G115" s="379">
        <f t="shared" ref="G115:G123" si="10">+F115/D115</f>
        <v>0.7609277660092153</v>
      </c>
      <c r="H115" s="380">
        <f t="shared" si="8"/>
        <v>29772</v>
      </c>
      <c r="I115" s="369"/>
    </row>
    <row r="116" spans="1:9" x14ac:dyDescent="0.2">
      <c r="A116" s="377">
        <v>35101</v>
      </c>
      <c r="B116" s="378" t="s">
        <v>176</v>
      </c>
      <c r="C116" s="357">
        <v>65000</v>
      </c>
      <c r="D116" s="357">
        <f>65500+59031.4</f>
        <v>124531.4</v>
      </c>
      <c r="E116" s="356">
        <v>74343.399999999994</v>
      </c>
      <c r="F116" s="357">
        <v>94759</v>
      </c>
      <c r="G116" s="379">
        <f t="shared" si="10"/>
        <v>0.76092455396791492</v>
      </c>
      <c r="H116" s="380">
        <f t="shared" si="8"/>
        <v>29772.399999999994</v>
      </c>
      <c r="I116" s="369"/>
    </row>
    <row r="117" spans="1:9" ht="22.5" x14ac:dyDescent="0.2">
      <c r="A117" s="376">
        <v>352</v>
      </c>
      <c r="B117" s="372" t="s">
        <v>177</v>
      </c>
      <c r="C117" s="356">
        <v>7000</v>
      </c>
      <c r="D117" s="356">
        <v>7000</v>
      </c>
      <c r="E117" s="356">
        <f>+E118</f>
        <v>603.63</v>
      </c>
      <c r="F117" s="356">
        <f>+F118</f>
        <v>603.63</v>
      </c>
      <c r="G117" s="379">
        <f t="shared" si="10"/>
        <v>8.6232857142857139E-2</v>
      </c>
      <c r="H117" s="374">
        <f t="shared" si="8"/>
        <v>6396.37</v>
      </c>
      <c r="I117" s="370"/>
    </row>
    <row r="118" spans="1:9" x14ac:dyDescent="0.2">
      <c r="A118" s="377">
        <v>35201</v>
      </c>
      <c r="B118" s="378" t="s">
        <v>178</v>
      </c>
      <c r="C118" s="357">
        <v>7000</v>
      </c>
      <c r="D118" s="357">
        <v>7000</v>
      </c>
      <c r="E118" s="357">
        <v>603.63</v>
      </c>
      <c r="F118" s="357">
        <v>603.63</v>
      </c>
      <c r="G118" s="379">
        <f t="shared" si="10"/>
        <v>8.6232857142857139E-2</v>
      </c>
      <c r="H118" s="380">
        <f t="shared" si="8"/>
        <v>6396.37</v>
      </c>
      <c r="I118" s="369"/>
    </row>
    <row r="119" spans="1:9" ht="22.5" x14ac:dyDescent="0.2">
      <c r="A119" s="376">
        <v>353</v>
      </c>
      <c r="B119" s="372" t="s">
        <v>179</v>
      </c>
      <c r="C119" s="356">
        <v>30000</v>
      </c>
      <c r="D119" s="356">
        <v>30000</v>
      </c>
      <c r="E119" s="356">
        <f>+E120+E121</f>
        <v>0</v>
      </c>
      <c r="F119" s="356">
        <f>+F120+F121</f>
        <v>0</v>
      </c>
      <c r="G119" s="379">
        <f t="shared" si="10"/>
        <v>0</v>
      </c>
      <c r="H119" s="374">
        <f t="shared" si="8"/>
        <v>30000</v>
      </c>
      <c r="I119" s="370"/>
    </row>
    <row r="120" spans="1:9" x14ac:dyDescent="0.2">
      <c r="A120" s="377">
        <v>35301</v>
      </c>
      <c r="B120" s="378" t="s">
        <v>180</v>
      </c>
      <c r="C120" s="357">
        <v>20000</v>
      </c>
      <c r="D120" s="357">
        <v>20000</v>
      </c>
      <c r="E120" s="356">
        <v>0</v>
      </c>
      <c r="F120" s="357">
        <v>0</v>
      </c>
      <c r="G120" s="379">
        <f t="shared" si="10"/>
        <v>0</v>
      </c>
      <c r="H120" s="380">
        <f t="shared" si="8"/>
        <v>20000</v>
      </c>
      <c r="I120" s="369"/>
    </row>
    <row r="121" spans="1:9" x14ac:dyDescent="0.2">
      <c r="A121" s="377">
        <v>35302</v>
      </c>
      <c r="B121" s="378" t="s">
        <v>181</v>
      </c>
      <c r="C121" s="357">
        <v>10000</v>
      </c>
      <c r="D121" s="357">
        <v>10000</v>
      </c>
      <c r="E121" s="357">
        <v>0</v>
      </c>
      <c r="F121" s="357">
        <v>0</v>
      </c>
      <c r="G121" s="379">
        <f t="shared" si="10"/>
        <v>0</v>
      </c>
      <c r="H121" s="380">
        <f t="shared" si="8"/>
        <v>10000</v>
      </c>
      <c r="I121" s="369"/>
    </row>
    <row r="122" spans="1:9" x14ac:dyDescent="0.2">
      <c r="A122" s="376">
        <v>355</v>
      </c>
      <c r="B122" s="372" t="s">
        <v>182</v>
      </c>
      <c r="C122" s="356">
        <v>15000</v>
      </c>
      <c r="D122" s="356">
        <v>15000</v>
      </c>
      <c r="E122" s="356"/>
      <c r="F122" s="356">
        <f>+F123</f>
        <v>4525</v>
      </c>
      <c r="G122" s="379">
        <f t="shared" si="10"/>
        <v>0.30166666666666669</v>
      </c>
      <c r="H122" s="380">
        <f t="shared" si="8"/>
        <v>10475</v>
      </c>
      <c r="I122" s="369"/>
    </row>
    <row r="123" spans="1:9" x14ac:dyDescent="0.2">
      <c r="A123" s="377">
        <v>35501</v>
      </c>
      <c r="B123" s="378" t="s">
        <v>183</v>
      </c>
      <c r="C123" s="357">
        <v>15000</v>
      </c>
      <c r="D123" s="357">
        <v>15000</v>
      </c>
      <c r="E123" s="357"/>
      <c r="F123" s="357">
        <v>4525</v>
      </c>
      <c r="G123" s="379">
        <f t="shared" si="10"/>
        <v>0.30166666666666669</v>
      </c>
      <c r="H123" s="380">
        <f t="shared" si="8"/>
        <v>10475</v>
      </c>
      <c r="I123" s="369"/>
    </row>
    <row r="124" spans="1:9" x14ac:dyDescent="0.2">
      <c r="A124" s="375">
        <v>3600</v>
      </c>
      <c r="B124" s="372" t="s">
        <v>184</v>
      </c>
      <c r="C124" s="356">
        <v>0</v>
      </c>
      <c r="D124" s="356">
        <f>D125+D127</f>
        <v>850000</v>
      </c>
      <c r="E124" s="356">
        <f>+E125</f>
        <v>0</v>
      </c>
      <c r="F124" s="356">
        <v>0</v>
      </c>
      <c r="G124" s="379">
        <v>0</v>
      </c>
      <c r="H124" s="380">
        <f>+D126-F126</f>
        <v>0</v>
      </c>
      <c r="I124" s="369"/>
    </row>
    <row r="125" spans="1:9" ht="22.5" x14ac:dyDescent="0.2">
      <c r="A125" s="376">
        <v>361</v>
      </c>
      <c r="B125" s="372" t="s">
        <v>185</v>
      </c>
      <c r="C125" s="356">
        <v>0</v>
      </c>
      <c r="D125" s="356">
        <v>0</v>
      </c>
      <c r="E125" s="356">
        <f>+E126</f>
        <v>0</v>
      </c>
      <c r="F125" s="356">
        <v>0</v>
      </c>
      <c r="G125" s="373">
        <v>0</v>
      </c>
      <c r="H125" s="374">
        <v>0</v>
      </c>
      <c r="I125" s="370"/>
    </row>
    <row r="126" spans="1:9" ht="22.5" x14ac:dyDescent="0.2">
      <c r="A126" s="377">
        <v>36101</v>
      </c>
      <c r="B126" s="378" t="s">
        <v>185</v>
      </c>
      <c r="C126" s="357">
        <v>0</v>
      </c>
      <c r="D126" s="357">
        <v>0</v>
      </c>
      <c r="E126" s="357">
        <v>0</v>
      </c>
      <c r="F126" s="357">
        <v>0</v>
      </c>
      <c r="G126" s="379">
        <v>0</v>
      </c>
      <c r="H126" s="380">
        <v>0</v>
      </c>
      <c r="I126" s="369"/>
    </row>
    <row r="127" spans="1:9" ht="33.75" x14ac:dyDescent="0.2">
      <c r="A127" s="376">
        <v>366</v>
      </c>
      <c r="B127" s="372" t="s">
        <v>301</v>
      </c>
      <c r="C127" s="357">
        <v>0</v>
      </c>
      <c r="D127" s="356">
        <f>D128</f>
        <v>850000</v>
      </c>
      <c r="E127" s="356">
        <v>281999.99</v>
      </c>
      <c r="F127" s="357">
        <f>F128</f>
        <v>282000</v>
      </c>
      <c r="G127" s="379"/>
      <c r="H127" s="380"/>
      <c r="I127" s="369"/>
    </row>
    <row r="128" spans="1:9" x14ac:dyDescent="0.2">
      <c r="A128" s="377">
        <v>36601</v>
      </c>
      <c r="B128" s="378" t="s">
        <v>302</v>
      </c>
      <c r="C128" s="357">
        <v>0</v>
      </c>
      <c r="D128" s="357">
        <v>850000</v>
      </c>
      <c r="E128" s="357">
        <v>282000</v>
      </c>
      <c r="F128" s="357">
        <v>282000</v>
      </c>
      <c r="G128" s="379"/>
      <c r="H128" s="380"/>
      <c r="I128" s="369"/>
    </row>
    <row r="129" spans="1:9" x14ac:dyDescent="0.2">
      <c r="A129" s="375">
        <v>3700</v>
      </c>
      <c r="B129" s="372" t="s">
        <v>186</v>
      </c>
      <c r="C129" s="356">
        <f>+C130+C132+C134+C137+C139+C141</f>
        <v>538500</v>
      </c>
      <c r="D129" s="356">
        <f>D130+D132+D134+D137+D139+D141</f>
        <v>598000</v>
      </c>
      <c r="E129" s="356">
        <f>+E130</f>
        <v>16856</v>
      </c>
      <c r="F129" s="356">
        <v>23073</v>
      </c>
      <c r="G129" s="379">
        <f t="shared" ref="G129:G139" si="11">+F131/D131</f>
        <v>6.0479685452162514E-2</v>
      </c>
      <c r="H129" s="374">
        <f t="shared" ref="H129:H156" si="12">+D129-F129</f>
        <v>574927</v>
      </c>
      <c r="I129" s="370"/>
    </row>
    <row r="130" spans="1:9" x14ac:dyDescent="0.2">
      <c r="A130" s="376">
        <v>371</v>
      </c>
      <c r="B130" s="372" t="s">
        <v>187</v>
      </c>
      <c r="C130" s="356">
        <v>361500</v>
      </c>
      <c r="D130" s="356">
        <f>D131</f>
        <v>381500</v>
      </c>
      <c r="E130" s="356">
        <f>+E131</f>
        <v>16856</v>
      </c>
      <c r="F130" s="356">
        <f>+F131</f>
        <v>23073</v>
      </c>
      <c r="G130" s="373">
        <f t="shared" si="11"/>
        <v>9.1399999999999995E-2</v>
      </c>
      <c r="H130" s="383">
        <f t="shared" si="12"/>
        <v>358427</v>
      </c>
      <c r="I130" s="370"/>
    </row>
    <row r="131" spans="1:9" x14ac:dyDescent="0.2">
      <c r="A131" s="377">
        <v>37101</v>
      </c>
      <c r="B131" s="378" t="s">
        <v>187</v>
      </c>
      <c r="C131" s="357">
        <v>361500</v>
      </c>
      <c r="D131" s="357">
        <v>381500</v>
      </c>
      <c r="E131" s="356">
        <v>16856</v>
      </c>
      <c r="F131" s="357">
        <v>23073</v>
      </c>
      <c r="G131" s="379">
        <f t="shared" si="11"/>
        <v>9.1399999999999995E-2</v>
      </c>
      <c r="H131" s="296">
        <f t="shared" si="12"/>
        <v>358427</v>
      </c>
      <c r="I131" s="369"/>
    </row>
    <row r="132" spans="1:9" x14ac:dyDescent="0.2">
      <c r="A132" s="376">
        <v>372</v>
      </c>
      <c r="B132" s="372" t="s">
        <v>188</v>
      </c>
      <c r="C132" s="356">
        <v>10000</v>
      </c>
      <c r="D132" s="356">
        <f>D133</f>
        <v>15000</v>
      </c>
      <c r="E132" s="356">
        <f>+E133</f>
        <v>484</v>
      </c>
      <c r="F132" s="356">
        <f>+F133</f>
        <v>1371</v>
      </c>
      <c r="G132" s="373">
        <f t="shared" si="11"/>
        <v>7.85741935483871E-2</v>
      </c>
      <c r="H132" s="297">
        <f t="shared" si="12"/>
        <v>13629</v>
      </c>
      <c r="I132" s="370"/>
    </row>
    <row r="133" spans="1:9" x14ac:dyDescent="0.2">
      <c r="A133" s="377">
        <v>37201</v>
      </c>
      <c r="B133" s="378" t="s">
        <v>189</v>
      </c>
      <c r="C133" s="357">
        <v>10000</v>
      </c>
      <c r="D133" s="357">
        <v>15000</v>
      </c>
      <c r="E133" s="357">
        <v>484</v>
      </c>
      <c r="F133" s="357">
        <v>1371</v>
      </c>
      <c r="G133" s="379">
        <f t="shared" si="11"/>
        <v>4.9474074074074073E-2</v>
      </c>
      <c r="H133" s="296">
        <f t="shared" si="12"/>
        <v>13629</v>
      </c>
      <c r="I133" s="369"/>
    </row>
    <row r="134" spans="1:9" x14ac:dyDescent="0.2">
      <c r="A134" s="376">
        <v>375</v>
      </c>
      <c r="B134" s="372" t="s">
        <v>190</v>
      </c>
      <c r="C134" s="356">
        <v>125000</v>
      </c>
      <c r="D134" s="356">
        <f>D135+D136</f>
        <v>155000</v>
      </c>
      <c r="E134" s="356">
        <f>+E135+E136</f>
        <v>9663</v>
      </c>
      <c r="F134" s="356">
        <f>+F135+F136</f>
        <v>12179</v>
      </c>
      <c r="G134" s="379">
        <f t="shared" si="11"/>
        <v>0.27500000000000002</v>
      </c>
      <c r="H134" s="297">
        <f t="shared" si="12"/>
        <v>142821</v>
      </c>
      <c r="I134" s="370"/>
    </row>
    <row r="135" spans="1:9" x14ac:dyDescent="0.2">
      <c r="A135" s="377">
        <v>37501</v>
      </c>
      <c r="B135" s="378" t="s">
        <v>190</v>
      </c>
      <c r="C135" s="357">
        <v>105000</v>
      </c>
      <c r="D135" s="357">
        <v>135000</v>
      </c>
      <c r="E135" s="357">
        <v>4563</v>
      </c>
      <c r="F135" s="357">
        <v>6679</v>
      </c>
      <c r="G135" s="373">
        <f t="shared" si="11"/>
        <v>0</v>
      </c>
      <c r="H135" s="296">
        <f t="shared" si="12"/>
        <v>128321</v>
      </c>
      <c r="I135" s="369"/>
    </row>
    <row r="136" spans="1:9" x14ac:dyDescent="0.2">
      <c r="A136" s="377">
        <v>37502</v>
      </c>
      <c r="B136" s="378" t="s">
        <v>191</v>
      </c>
      <c r="C136" s="357">
        <v>20000</v>
      </c>
      <c r="D136" s="357">
        <v>20000</v>
      </c>
      <c r="E136" s="357">
        <v>5100</v>
      </c>
      <c r="F136" s="357">
        <v>5500</v>
      </c>
      <c r="G136" s="379">
        <f t="shared" si="11"/>
        <v>0</v>
      </c>
      <c r="H136" s="296">
        <f t="shared" si="12"/>
        <v>14500</v>
      </c>
      <c r="I136" s="369"/>
    </row>
    <row r="137" spans="1:9" x14ac:dyDescent="0.2">
      <c r="A137" s="376">
        <v>376</v>
      </c>
      <c r="B137" s="372" t="s">
        <v>192</v>
      </c>
      <c r="C137" s="356">
        <v>30000</v>
      </c>
      <c r="D137" s="356">
        <v>30000</v>
      </c>
      <c r="E137" s="356">
        <f>+E138</f>
        <v>0</v>
      </c>
      <c r="F137" s="356">
        <v>0</v>
      </c>
      <c r="G137" s="373">
        <f t="shared" si="11"/>
        <v>0</v>
      </c>
      <c r="H137" s="297">
        <f t="shared" si="12"/>
        <v>30000</v>
      </c>
      <c r="I137" s="370"/>
    </row>
    <row r="138" spans="1:9" x14ac:dyDescent="0.2">
      <c r="A138" s="377">
        <v>37601</v>
      </c>
      <c r="B138" s="378" t="s">
        <v>192</v>
      </c>
      <c r="C138" s="357">
        <v>30000</v>
      </c>
      <c r="D138" s="357">
        <v>30000</v>
      </c>
      <c r="E138" s="357">
        <v>0</v>
      </c>
      <c r="F138" s="357">
        <v>0</v>
      </c>
      <c r="G138" s="379">
        <f t="shared" si="11"/>
        <v>0</v>
      </c>
      <c r="H138" s="296">
        <f t="shared" si="12"/>
        <v>30000</v>
      </c>
      <c r="I138" s="369"/>
    </row>
    <row r="139" spans="1:9" x14ac:dyDescent="0.2">
      <c r="A139" s="376">
        <v>378</v>
      </c>
      <c r="B139" s="372" t="s">
        <v>193</v>
      </c>
      <c r="C139" s="356">
        <v>2000</v>
      </c>
      <c r="D139" s="356">
        <v>2000</v>
      </c>
      <c r="E139" s="356">
        <f>+E140</f>
        <v>0</v>
      </c>
      <c r="F139" s="356">
        <v>0</v>
      </c>
      <c r="G139" s="373">
        <f t="shared" si="11"/>
        <v>3.9103448275862068E-2</v>
      </c>
      <c r="H139" s="297">
        <f t="shared" si="12"/>
        <v>2000</v>
      </c>
      <c r="I139" s="370"/>
    </row>
    <row r="140" spans="1:9" x14ac:dyDescent="0.2">
      <c r="A140" s="377">
        <v>37801</v>
      </c>
      <c r="B140" s="378" t="s">
        <v>193</v>
      </c>
      <c r="C140" s="357">
        <v>2000</v>
      </c>
      <c r="D140" s="357">
        <v>2000</v>
      </c>
      <c r="E140" s="357">
        <v>0</v>
      </c>
      <c r="F140" s="357">
        <v>0</v>
      </c>
      <c r="G140" s="379">
        <f t="shared" ref="G140:G149" si="13">+F140/D140</f>
        <v>0</v>
      </c>
      <c r="H140" s="296">
        <f t="shared" si="12"/>
        <v>2000</v>
      </c>
      <c r="I140" s="369"/>
    </row>
    <row r="141" spans="1:9" x14ac:dyDescent="0.2">
      <c r="A141" s="376">
        <v>379</v>
      </c>
      <c r="B141" s="372" t="s">
        <v>194</v>
      </c>
      <c r="C141" s="356">
        <v>10000</v>
      </c>
      <c r="D141" s="356">
        <f>D142</f>
        <v>14500</v>
      </c>
      <c r="E141" s="356">
        <f>+E142</f>
        <v>340</v>
      </c>
      <c r="F141" s="356">
        <f>+F142</f>
        <v>567</v>
      </c>
      <c r="G141" s="373">
        <f t="shared" si="13"/>
        <v>3.9103448275862068E-2</v>
      </c>
      <c r="H141" s="297">
        <f t="shared" si="12"/>
        <v>13933</v>
      </c>
      <c r="I141" s="370"/>
    </row>
    <row r="142" spans="1:9" x14ac:dyDescent="0.2">
      <c r="A142" s="377">
        <v>37901</v>
      </c>
      <c r="B142" s="378" t="s">
        <v>195</v>
      </c>
      <c r="C142" s="357">
        <v>10000</v>
      </c>
      <c r="D142" s="357">
        <v>14500</v>
      </c>
      <c r="E142" s="357">
        <v>340</v>
      </c>
      <c r="F142" s="357">
        <v>567</v>
      </c>
      <c r="G142" s="379">
        <f t="shared" si="13"/>
        <v>3.9103448275862068E-2</v>
      </c>
      <c r="H142" s="296">
        <f t="shared" si="12"/>
        <v>13933</v>
      </c>
      <c r="I142" s="369"/>
    </row>
    <row r="143" spans="1:9" x14ac:dyDescent="0.2">
      <c r="A143" s="375">
        <v>3800</v>
      </c>
      <c r="B143" s="372" t="s">
        <v>196</v>
      </c>
      <c r="C143" s="356">
        <v>15000</v>
      </c>
      <c r="D143" s="356">
        <f>D144+D146+D148+D150</f>
        <v>1352168</v>
      </c>
      <c r="E143" s="356">
        <f>+E144</f>
        <v>0</v>
      </c>
      <c r="F143" s="356">
        <f>+F144</f>
        <v>0</v>
      </c>
      <c r="G143" s="373">
        <f t="shared" si="13"/>
        <v>0</v>
      </c>
      <c r="H143" s="297">
        <f t="shared" si="12"/>
        <v>1352168</v>
      </c>
      <c r="I143" s="370"/>
    </row>
    <row r="144" spans="1:9" x14ac:dyDescent="0.2">
      <c r="A144" s="376">
        <v>381</v>
      </c>
      <c r="B144" s="372" t="s">
        <v>197</v>
      </c>
      <c r="C144" s="356">
        <v>15000</v>
      </c>
      <c r="D144" s="356">
        <v>15000</v>
      </c>
      <c r="E144" s="356">
        <f>+E145</f>
        <v>0</v>
      </c>
      <c r="F144" s="356">
        <f>+F145</f>
        <v>0</v>
      </c>
      <c r="G144" s="379">
        <f t="shared" si="13"/>
        <v>0</v>
      </c>
      <c r="H144" s="297">
        <f t="shared" si="12"/>
        <v>15000</v>
      </c>
      <c r="I144" s="370"/>
    </row>
    <row r="145" spans="1:9" x14ac:dyDescent="0.2">
      <c r="A145" s="377">
        <v>38101</v>
      </c>
      <c r="B145" s="378" t="s">
        <v>197</v>
      </c>
      <c r="C145" s="357">
        <v>15000</v>
      </c>
      <c r="D145" s="357">
        <v>15000</v>
      </c>
      <c r="E145" s="357">
        <v>0</v>
      </c>
      <c r="F145" s="357">
        <v>0</v>
      </c>
      <c r="G145" s="379">
        <f t="shared" si="13"/>
        <v>0</v>
      </c>
      <c r="H145" s="296">
        <f t="shared" si="12"/>
        <v>15000</v>
      </c>
      <c r="I145" s="369"/>
    </row>
    <row r="146" spans="1:9" x14ac:dyDescent="0.2">
      <c r="A146" s="376">
        <v>382</v>
      </c>
      <c r="B146" s="372" t="s">
        <v>198</v>
      </c>
      <c r="C146" s="356">
        <v>0</v>
      </c>
      <c r="D146" s="356">
        <f>+D147</f>
        <v>18676</v>
      </c>
      <c r="E146" s="356">
        <f>+E147</f>
        <v>0</v>
      </c>
      <c r="F146" s="356">
        <f>+F147</f>
        <v>18676</v>
      </c>
      <c r="G146" s="379">
        <f t="shared" si="13"/>
        <v>1</v>
      </c>
      <c r="H146" s="296">
        <f t="shared" si="12"/>
        <v>0</v>
      </c>
      <c r="I146" s="369"/>
    </row>
    <row r="147" spans="1:9" x14ac:dyDescent="0.2">
      <c r="A147" s="377">
        <v>38201</v>
      </c>
      <c r="B147" s="378" t="s">
        <v>198</v>
      </c>
      <c r="C147" s="357">
        <v>0</v>
      </c>
      <c r="D147" s="357">
        <v>18676</v>
      </c>
      <c r="E147" s="357">
        <v>0</v>
      </c>
      <c r="F147" s="357">
        <v>18676</v>
      </c>
      <c r="G147" s="379">
        <f t="shared" si="13"/>
        <v>1</v>
      </c>
      <c r="H147" s="296">
        <f t="shared" si="12"/>
        <v>0</v>
      </c>
      <c r="I147" s="369"/>
    </row>
    <row r="148" spans="1:9" x14ac:dyDescent="0.2">
      <c r="A148" s="376">
        <v>383</v>
      </c>
      <c r="B148" s="372" t="s">
        <v>199</v>
      </c>
      <c r="C148" s="356">
        <v>150000</v>
      </c>
      <c r="D148" s="356">
        <f>+D149</f>
        <v>1317292</v>
      </c>
      <c r="E148" s="356">
        <f>+E149</f>
        <v>427842.94</v>
      </c>
      <c r="F148" s="356">
        <f>+F149</f>
        <v>427843.94</v>
      </c>
      <c r="G148" s="379">
        <f t="shared" si="13"/>
        <v>0.32479050962125328</v>
      </c>
      <c r="H148" s="297">
        <f t="shared" si="12"/>
        <v>889448.06</v>
      </c>
      <c r="I148" s="370"/>
    </row>
    <row r="149" spans="1:9" x14ac:dyDescent="0.2">
      <c r="A149" s="377">
        <v>38301</v>
      </c>
      <c r="B149" s="378" t="s">
        <v>199</v>
      </c>
      <c r="C149" s="357">
        <v>150000</v>
      </c>
      <c r="D149" s="357">
        <f>201324+1115968</f>
        <v>1317292</v>
      </c>
      <c r="E149" s="357">
        <v>427842.94</v>
      </c>
      <c r="F149" s="357">
        <v>427843.94</v>
      </c>
      <c r="G149" s="379">
        <f t="shared" si="13"/>
        <v>0.32479050962125328</v>
      </c>
      <c r="H149" s="295">
        <f t="shared" si="12"/>
        <v>889448.06</v>
      </c>
      <c r="I149" s="369"/>
    </row>
    <row r="150" spans="1:9" x14ac:dyDescent="0.2">
      <c r="A150" s="376">
        <v>385</v>
      </c>
      <c r="B150" s="372" t="s">
        <v>200</v>
      </c>
      <c r="C150" s="356">
        <v>0</v>
      </c>
      <c r="D150" s="356">
        <v>1200</v>
      </c>
      <c r="E150" s="356">
        <f>+E151</f>
        <v>0</v>
      </c>
      <c r="F150" s="356">
        <v>1190</v>
      </c>
      <c r="G150" s="379">
        <v>0</v>
      </c>
      <c r="H150" s="374">
        <f t="shared" si="12"/>
        <v>10</v>
      </c>
      <c r="I150" s="370"/>
    </row>
    <row r="151" spans="1:9" x14ac:dyDescent="0.2">
      <c r="A151" s="377">
        <v>38501</v>
      </c>
      <c r="B151" s="378" t="s">
        <v>201</v>
      </c>
      <c r="C151" s="357">
        <v>0</v>
      </c>
      <c r="D151" s="357">
        <v>1200</v>
      </c>
      <c r="E151" s="357"/>
      <c r="F151" s="357">
        <v>1190</v>
      </c>
      <c r="G151" s="379">
        <v>0</v>
      </c>
      <c r="H151" s="374">
        <f t="shared" si="12"/>
        <v>10</v>
      </c>
      <c r="I151" s="370"/>
    </row>
    <row r="152" spans="1:9" x14ac:dyDescent="0.2">
      <c r="A152" s="375">
        <v>3900</v>
      </c>
      <c r="B152" s="372" t="s">
        <v>202</v>
      </c>
      <c r="C152" s="356">
        <v>5000</v>
      </c>
      <c r="D152" s="356">
        <f>D153+D155</f>
        <v>7000</v>
      </c>
      <c r="E152" s="356">
        <f>+E153</f>
        <v>0</v>
      </c>
      <c r="F152" s="356">
        <f>+F153</f>
        <v>4732</v>
      </c>
      <c r="G152" s="379">
        <f>+F152/D152</f>
        <v>0.67600000000000005</v>
      </c>
      <c r="H152" s="380">
        <f t="shared" si="12"/>
        <v>2268</v>
      </c>
      <c r="I152" s="369"/>
    </row>
    <row r="153" spans="1:9" x14ac:dyDescent="0.2">
      <c r="A153" s="376">
        <v>392</v>
      </c>
      <c r="B153" s="372" t="s">
        <v>203</v>
      </c>
      <c r="C153" s="356">
        <v>5000</v>
      </c>
      <c r="D153" s="356">
        <v>5000</v>
      </c>
      <c r="E153" s="356">
        <f>+E154</f>
        <v>0</v>
      </c>
      <c r="F153" s="356">
        <f>+F154</f>
        <v>4732</v>
      </c>
      <c r="G153" s="379">
        <f>+F153/D153</f>
        <v>0.94640000000000002</v>
      </c>
      <c r="H153" s="380">
        <f t="shared" si="12"/>
        <v>268</v>
      </c>
      <c r="I153" s="369"/>
    </row>
    <row r="154" spans="1:9" x14ac:dyDescent="0.2">
      <c r="A154" s="377">
        <v>39201</v>
      </c>
      <c r="B154" s="378" t="s">
        <v>203</v>
      </c>
      <c r="C154" s="357">
        <v>5000</v>
      </c>
      <c r="D154" s="357">
        <v>5000</v>
      </c>
      <c r="E154" s="357">
        <v>0</v>
      </c>
      <c r="F154" s="357">
        <v>4732</v>
      </c>
      <c r="G154" s="379">
        <f>+F154/D154</f>
        <v>0.94640000000000002</v>
      </c>
      <c r="H154" s="380">
        <f t="shared" si="12"/>
        <v>268</v>
      </c>
      <c r="I154" s="369"/>
    </row>
    <row r="155" spans="1:9" x14ac:dyDescent="0.2">
      <c r="A155" s="376">
        <v>395</v>
      </c>
      <c r="B155" s="372" t="s">
        <v>204</v>
      </c>
      <c r="C155" s="356">
        <v>2000</v>
      </c>
      <c r="D155" s="356">
        <v>2000</v>
      </c>
      <c r="E155" s="356">
        <f>+E156</f>
        <v>0</v>
      </c>
      <c r="F155" s="356">
        <f>+F156</f>
        <v>0</v>
      </c>
      <c r="G155" s="379">
        <f>+F155/D155</f>
        <v>0</v>
      </c>
      <c r="H155" s="374">
        <f t="shared" si="12"/>
        <v>2000</v>
      </c>
      <c r="I155" s="370"/>
    </row>
    <row r="156" spans="1:9" x14ac:dyDescent="0.2">
      <c r="A156" s="377">
        <v>39501</v>
      </c>
      <c r="B156" s="378" t="s">
        <v>204</v>
      </c>
      <c r="C156" s="357">
        <v>2000</v>
      </c>
      <c r="D156" s="357">
        <v>2000</v>
      </c>
      <c r="E156" s="357">
        <v>0</v>
      </c>
      <c r="F156" s="357">
        <v>0</v>
      </c>
      <c r="G156" s="379">
        <f>+F156/D156</f>
        <v>0</v>
      </c>
      <c r="H156" s="380">
        <f t="shared" si="12"/>
        <v>2000</v>
      </c>
      <c r="I156" s="369"/>
    </row>
    <row r="157" spans="1:9" x14ac:dyDescent="0.2">
      <c r="A157" s="371">
        <v>4000</v>
      </c>
      <c r="B157" s="372" t="s">
        <v>205</v>
      </c>
      <c r="C157" s="356">
        <v>0</v>
      </c>
      <c r="D157" s="356">
        <f>D158</f>
        <v>273</v>
      </c>
      <c r="E157" s="356">
        <f>+E158</f>
        <v>0</v>
      </c>
      <c r="F157" s="356">
        <f>F158</f>
        <v>273</v>
      </c>
      <c r="G157" s="373">
        <v>0</v>
      </c>
      <c r="H157" s="374">
        <f>+D159-F159</f>
        <v>0</v>
      </c>
      <c r="I157" s="370"/>
    </row>
    <row r="158" spans="1:9" x14ac:dyDescent="0.2">
      <c r="A158" s="375">
        <v>4400</v>
      </c>
      <c r="B158" s="372" t="s">
        <v>206</v>
      </c>
      <c r="C158" s="356">
        <v>0</v>
      </c>
      <c r="D158" s="356">
        <v>273</v>
      </c>
      <c r="E158" s="356"/>
      <c r="F158" s="356">
        <v>273</v>
      </c>
      <c r="G158" s="373">
        <v>0</v>
      </c>
      <c r="H158" s="374">
        <f t="shared" ref="H158:H166" si="14">+D158-F158</f>
        <v>0</v>
      </c>
      <c r="I158" s="370"/>
    </row>
    <row r="159" spans="1:9" x14ac:dyDescent="0.2">
      <c r="A159" s="376">
        <v>444</v>
      </c>
      <c r="B159" s="372" t="s">
        <v>207</v>
      </c>
      <c r="C159" s="356">
        <v>0</v>
      </c>
      <c r="D159" s="356">
        <v>0</v>
      </c>
      <c r="E159" s="356">
        <f>+E160</f>
        <v>0</v>
      </c>
      <c r="F159" s="356">
        <v>0</v>
      </c>
      <c r="G159" s="373">
        <v>0</v>
      </c>
      <c r="H159" s="374">
        <f t="shared" si="14"/>
        <v>0</v>
      </c>
      <c r="I159" s="370"/>
    </row>
    <row r="160" spans="1:9" ht="22.5" x14ac:dyDescent="0.2">
      <c r="A160" s="377">
        <v>44402</v>
      </c>
      <c r="B160" s="378" t="s">
        <v>208</v>
      </c>
      <c r="C160" s="357">
        <v>0</v>
      </c>
      <c r="D160" s="357">
        <v>0</v>
      </c>
      <c r="E160" s="356">
        <v>0</v>
      </c>
      <c r="F160" s="357">
        <v>0</v>
      </c>
      <c r="G160" s="379">
        <v>0</v>
      </c>
      <c r="H160" s="380">
        <f t="shared" si="14"/>
        <v>0</v>
      </c>
      <c r="I160" s="369"/>
    </row>
    <row r="161" spans="1:9" x14ac:dyDescent="0.2">
      <c r="A161" s="384">
        <v>493</v>
      </c>
      <c r="B161" s="372" t="s">
        <v>209</v>
      </c>
      <c r="C161" s="357">
        <v>0</v>
      </c>
      <c r="D161" s="357">
        <v>0</v>
      </c>
      <c r="E161" s="356">
        <f>+E162</f>
        <v>0</v>
      </c>
      <c r="F161" s="357">
        <v>0</v>
      </c>
      <c r="G161" s="373">
        <v>0</v>
      </c>
      <c r="H161" s="380">
        <f t="shared" si="14"/>
        <v>0</v>
      </c>
      <c r="I161" s="369"/>
    </row>
    <row r="162" spans="1:9" ht="13.5" customHeight="1" x14ac:dyDescent="0.2">
      <c r="A162" s="377">
        <v>49301</v>
      </c>
      <c r="B162" s="378" t="s">
        <v>210</v>
      </c>
      <c r="C162" s="357">
        <v>0</v>
      </c>
      <c r="D162" s="357">
        <v>0</v>
      </c>
      <c r="E162" s="357">
        <v>0</v>
      </c>
      <c r="F162" s="357">
        <v>0</v>
      </c>
      <c r="G162" s="379">
        <v>0</v>
      </c>
      <c r="H162" s="380">
        <f t="shared" si="14"/>
        <v>0</v>
      </c>
      <c r="I162" s="369"/>
    </row>
    <row r="163" spans="1:9" x14ac:dyDescent="0.2">
      <c r="A163" s="371">
        <v>5000</v>
      </c>
      <c r="B163" s="372" t="s">
        <v>211</v>
      </c>
      <c r="C163" s="356">
        <v>15000</v>
      </c>
      <c r="D163" s="356">
        <f>D164</f>
        <v>80000</v>
      </c>
      <c r="E163" s="356">
        <f t="shared" ref="E163:F165" si="15">+E164</f>
        <v>0</v>
      </c>
      <c r="F163" s="356">
        <f t="shared" si="15"/>
        <v>0</v>
      </c>
      <c r="G163" s="373">
        <f>+F163/D163</f>
        <v>0</v>
      </c>
      <c r="H163" s="374">
        <f t="shared" si="14"/>
        <v>80000</v>
      </c>
      <c r="I163" s="370"/>
    </row>
    <row r="164" spans="1:9" x14ac:dyDescent="0.2">
      <c r="A164" s="375">
        <v>5100</v>
      </c>
      <c r="B164" s="372" t="s">
        <v>212</v>
      </c>
      <c r="C164" s="356">
        <v>15000</v>
      </c>
      <c r="D164" s="356">
        <v>80000</v>
      </c>
      <c r="E164" s="356">
        <f t="shared" si="15"/>
        <v>0</v>
      </c>
      <c r="F164" s="356">
        <f t="shared" si="15"/>
        <v>0</v>
      </c>
      <c r="G164" s="373">
        <f>+F164/D164</f>
        <v>0</v>
      </c>
      <c r="H164" s="374">
        <f t="shared" si="14"/>
        <v>80000</v>
      </c>
      <c r="I164" s="370"/>
    </row>
    <row r="165" spans="1:9" x14ac:dyDescent="0.2">
      <c r="A165" s="376">
        <v>511</v>
      </c>
      <c r="B165" s="372" t="s">
        <v>213</v>
      </c>
      <c r="C165" s="356">
        <v>15000</v>
      </c>
      <c r="D165" s="356">
        <v>80000</v>
      </c>
      <c r="E165" s="356">
        <f t="shared" si="15"/>
        <v>0</v>
      </c>
      <c r="F165" s="356">
        <f t="shared" si="15"/>
        <v>0</v>
      </c>
      <c r="G165" s="373">
        <f>+F165/D165</f>
        <v>0</v>
      </c>
      <c r="H165" s="374">
        <f t="shared" si="14"/>
        <v>80000</v>
      </c>
      <c r="I165" s="370"/>
    </row>
    <row r="166" spans="1:9" x14ac:dyDescent="0.2">
      <c r="A166" s="377">
        <v>51101</v>
      </c>
      <c r="B166" s="378" t="s">
        <v>214</v>
      </c>
      <c r="C166" s="357">
        <v>15000</v>
      </c>
      <c r="D166" s="357">
        <v>80000</v>
      </c>
      <c r="E166" s="356">
        <v>0</v>
      </c>
      <c r="F166" s="357">
        <v>0</v>
      </c>
      <c r="G166" s="379">
        <f>+F166/D166</f>
        <v>0</v>
      </c>
      <c r="H166" s="380">
        <f t="shared" si="14"/>
        <v>80000</v>
      </c>
      <c r="I166" s="369"/>
    </row>
    <row r="167" spans="1:9" ht="13.5" thickBot="1" x14ac:dyDescent="0.25">
      <c r="A167" s="385"/>
      <c r="B167" s="386"/>
      <c r="C167" s="387"/>
      <c r="D167" s="387"/>
      <c r="E167" s="387"/>
      <c r="F167" s="387"/>
      <c r="G167" s="388"/>
      <c r="H167" s="389"/>
      <c r="I167" s="390"/>
    </row>
    <row r="168" spans="1:9" ht="13.5" thickTop="1" x14ac:dyDescent="0.2">
      <c r="A168" s="426" t="s">
        <v>215</v>
      </c>
      <c r="B168" s="426"/>
      <c r="C168" s="141"/>
      <c r="D168" s="141"/>
      <c r="E168" s="141"/>
      <c r="F168" s="141"/>
      <c r="G168" s="142"/>
      <c r="H168" s="142"/>
      <c r="I168" s="142"/>
    </row>
    <row r="169" spans="1:9" ht="12.75" x14ac:dyDescent="0.2">
      <c r="A169"/>
      <c r="B169"/>
      <c r="C169" s="141"/>
      <c r="D169" s="141"/>
      <c r="E169" s="141"/>
      <c r="F169" s="141"/>
      <c r="G169" s="143"/>
      <c r="H169" s="144"/>
      <c r="I169" s="144"/>
    </row>
    <row r="170" spans="1:9" ht="12.75" x14ac:dyDescent="0.2">
      <c r="A170" s="145"/>
      <c r="B170" s="142"/>
      <c r="C170" s="146"/>
      <c r="D170" s="142"/>
      <c r="E170" s="147"/>
      <c r="F170" s="148"/>
      <c r="G170"/>
      <c r="H170" s="149"/>
      <c r="I170" s="149"/>
    </row>
    <row r="171" spans="1:9" ht="12.75" x14ac:dyDescent="0.2">
      <c r="A171" s="150"/>
      <c r="B171" s="143"/>
      <c r="C171" s="143"/>
      <c r="D171" s="151"/>
      <c r="E171" s="151"/>
      <c r="F171" s="144"/>
      <c r="G171"/>
      <c r="H171" s="149"/>
      <c r="I171" s="149"/>
    </row>
    <row r="172" spans="1:9" ht="12.75" x14ac:dyDescent="0.2">
      <c r="A172"/>
      <c r="B172"/>
      <c r="C172"/>
      <c r="D172" s="152"/>
      <c r="E172" s="152"/>
      <c r="F172" s="149"/>
      <c r="G172"/>
      <c r="H172" s="149"/>
      <c r="I172" s="149"/>
    </row>
    <row r="173" spans="1:9" ht="12.75" x14ac:dyDescent="0.2">
      <c r="A173"/>
      <c r="B173"/>
      <c r="C173"/>
      <c r="D173" s="152"/>
      <c r="E173" s="152"/>
      <c r="F173" s="149"/>
      <c r="G173"/>
      <c r="H173" s="149"/>
      <c r="I173" s="149"/>
    </row>
    <row r="174" spans="1:9" ht="12.75" x14ac:dyDescent="0.2">
      <c r="A174"/>
      <c r="B174"/>
      <c r="C174"/>
      <c r="D174" s="152"/>
      <c r="E174" s="152"/>
      <c r="F174" s="149"/>
      <c r="G174"/>
      <c r="H174" s="149"/>
      <c r="I174" s="149"/>
    </row>
    <row r="175" spans="1:9" ht="12.75" x14ac:dyDescent="0.2">
      <c r="A175"/>
      <c r="B175"/>
      <c r="C175"/>
      <c r="D175" s="152"/>
      <c r="E175" s="152"/>
      <c r="F175" s="149"/>
      <c r="G175"/>
      <c r="H175" s="149"/>
      <c r="I175" s="149"/>
    </row>
    <row r="176" spans="1:9" ht="12.75" x14ac:dyDescent="0.2">
      <c r="A176"/>
      <c r="B176"/>
      <c r="C176"/>
      <c r="D176" s="152"/>
      <c r="E176" s="152"/>
      <c r="F176" s="149"/>
      <c r="G176" s="355"/>
      <c r="H176" s="141"/>
      <c r="I176" s="141"/>
    </row>
  </sheetData>
  <mergeCells count="13">
    <mergeCell ref="A3:H3"/>
    <mergeCell ref="A4:H4"/>
    <mergeCell ref="A6:H6"/>
    <mergeCell ref="C9:F9"/>
    <mergeCell ref="A168:B168"/>
    <mergeCell ref="A8:H8"/>
    <mergeCell ref="A10:A11"/>
    <mergeCell ref="B10:B11"/>
    <mergeCell ref="C10:C11"/>
    <mergeCell ref="D10:D11"/>
    <mergeCell ref="E10:E11"/>
    <mergeCell ref="F10:G10"/>
    <mergeCell ref="H10:H11"/>
  </mergeCells>
  <pageMargins left="0.70866141732283472" right="0.70866141732283472" top="0.74803149606299213" bottom="0.74803149606299213" header="0.31496062992125984" footer="0.31496062992125984"/>
  <pageSetup scale="65" fitToWidth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I21" sqref="I21"/>
    </sheetView>
  </sheetViews>
  <sheetFormatPr baseColWidth="10" defaultRowHeight="12.75" x14ac:dyDescent="0.2"/>
  <cols>
    <col min="1" max="1" width="10.140625" style="68" bestFit="1" customWidth="1"/>
    <col min="2" max="2" width="12.42578125" style="68" customWidth="1"/>
    <col min="3" max="3" width="90.85546875" style="68" customWidth="1"/>
    <col min="4" max="4" width="20.5703125" style="75" customWidth="1"/>
    <col min="5" max="5" width="14.7109375" style="68" customWidth="1"/>
    <col min="6" max="6" width="8.28515625" style="68" customWidth="1"/>
    <col min="7" max="16384" width="11.42578125" style="68"/>
  </cols>
  <sheetData>
    <row r="1" spans="1:9" x14ac:dyDescent="0.2">
      <c r="D1" s="72" t="s">
        <v>62</v>
      </c>
    </row>
    <row r="2" spans="1:9" x14ac:dyDescent="0.2">
      <c r="A2" s="73"/>
      <c r="B2" s="73"/>
      <c r="C2" s="73"/>
      <c r="D2" s="74"/>
    </row>
    <row r="3" spans="1:9" ht="15.75" x14ac:dyDescent="0.2">
      <c r="A3" s="439" t="s">
        <v>63</v>
      </c>
      <c r="B3" s="439"/>
      <c r="C3" s="439"/>
      <c r="D3" s="439"/>
    </row>
    <row r="4" spans="1:9" x14ac:dyDescent="0.2">
      <c r="A4" s="73"/>
      <c r="B4" s="73"/>
      <c r="C4" s="73"/>
      <c r="D4" s="74"/>
    </row>
    <row r="5" spans="1:9" x14ac:dyDescent="0.2">
      <c r="A5" s="73"/>
      <c r="B5" s="73"/>
      <c r="C5" s="73"/>
      <c r="D5" s="74"/>
    </row>
    <row r="6" spans="1:9" x14ac:dyDescent="0.2">
      <c r="A6" s="73"/>
      <c r="B6" s="73"/>
      <c r="C6" s="440" t="s">
        <v>274</v>
      </c>
      <c r="D6" s="440"/>
    </row>
    <row r="7" spans="1:9" ht="15.75" x14ac:dyDescent="0.2">
      <c r="A7" s="441" t="s">
        <v>0</v>
      </c>
      <c r="B7" s="441"/>
      <c r="C7" s="441"/>
      <c r="D7" s="441"/>
    </row>
    <row r="8" spans="1:9" ht="13.5" thickBot="1" x14ac:dyDescent="0.25"/>
    <row r="9" spans="1:9" ht="38.25" x14ac:dyDescent="0.2">
      <c r="A9" s="95" t="s">
        <v>64</v>
      </c>
      <c r="B9" s="96" t="s">
        <v>65</v>
      </c>
      <c r="C9" s="96" t="s">
        <v>33</v>
      </c>
      <c r="D9" s="97" t="s">
        <v>66</v>
      </c>
    </row>
    <row r="10" spans="1:9" ht="15" x14ac:dyDescent="0.2">
      <c r="A10" s="98">
        <v>41459</v>
      </c>
      <c r="B10" s="99">
        <v>29418</v>
      </c>
      <c r="C10" s="102" t="s">
        <v>276</v>
      </c>
      <c r="D10" s="100">
        <v>63184.83</v>
      </c>
    </row>
    <row r="11" spans="1:9" ht="15" x14ac:dyDescent="0.2">
      <c r="A11" s="98">
        <v>41467</v>
      </c>
      <c r="B11" s="99">
        <v>31461</v>
      </c>
      <c r="C11" s="102" t="s">
        <v>277</v>
      </c>
      <c r="D11" s="101">
        <v>44487</v>
      </c>
    </row>
    <row r="12" spans="1:9" ht="15" x14ac:dyDescent="0.2">
      <c r="A12" s="98">
        <v>41466</v>
      </c>
      <c r="B12" s="99">
        <v>31001</v>
      </c>
      <c r="C12" s="102" t="s">
        <v>281</v>
      </c>
      <c r="D12" s="100">
        <v>63184.83</v>
      </c>
    </row>
    <row r="13" spans="1:9" ht="15" x14ac:dyDescent="0.2">
      <c r="A13" s="98">
        <v>41470</v>
      </c>
      <c r="B13" s="99">
        <v>31752</v>
      </c>
      <c r="C13" s="102" t="s">
        <v>278</v>
      </c>
      <c r="D13" s="101">
        <v>44487</v>
      </c>
    </row>
    <row r="14" spans="1:9" ht="15" x14ac:dyDescent="0.2">
      <c r="A14" s="98">
        <v>41463</v>
      </c>
      <c r="B14" s="99">
        <v>10258</v>
      </c>
      <c r="C14" s="102" t="s">
        <v>282</v>
      </c>
      <c r="D14" s="100">
        <v>19750</v>
      </c>
      <c r="I14" s="391">
        <v>116666.66</v>
      </c>
    </row>
    <row r="15" spans="1:9" ht="15" x14ac:dyDescent="0.2">
      <c r="A15" s="336">
        <v>41463</v>
      </c>
      <c r="B15" s="337">
        <v>295</v>
      </c>
      <c r="C15" s="102" t="s">
        <v>289</v>
      </c>
      <c r="D15" s="338">
        <v>2000000</v>
      </c>
      <c r="I15" s="68">
        <v>116667</v>
      </c>
    </row>
    <row r="16" spans="1:9" ht="15" x14ac:dyDescent="0.2">
      <c r="A16" s="336">
        <v>41460</v>
      </c>
      <c r="B16" s="337">
        <v>29601</v>
      </c>
      <c r="C16" s="102" t="s">
        <v>293</v>
      </c>
      <c r="D16" s="338">
        <v>3179.89</v>
      </c>
      <c r="I16" s="391">
        <v>116666.66</v>
      </c>
    </row>
    <row r="17" spans="1:9" ht="15" x14ac:dyDescent="0.2">
      <c r="A17" s="98">
        <v>41365</v>
      </c>
      <c r="B17" s="99">
        <v>289</v>
      </c>
      <c r="C17" s="341" t="s">
        <v>291</v>
      </c>
      <c r="D17" s="100">
        <v>116667</v>
      </c>
      <c r="I17" s="391">
        <v>116666.66</v>
      </c>
    </row>
    <row r="18" spans="1:9" ht="15" x14ac:dyDescent="0.2">
      <c r="A18" s="98">
        <v>41494</v>
      </c>
      <c r="B18" s="99">
        <v>34554</v>
      </c>
      <c r="C18" s="102" t="s">
        <v>279</v>
      </c>
      <c r="D18" s="100">
        <v>63184.83</v>
      </c>
      <c r="I18" s="391">
        <f>SUM(I14:I17)</f>
        <v>466666.98</v>
      </c>
    </row>
    <row r="19" spans="1:9" ht="15" x14ac:dyDescent="0.2">
      <c r="A19" s="98">
        <v>41505</v>
      </c>
      <c r="B19" s="99">
        <v>18484</v>
      </c>
      <c r="C19" s="102" t="s">
        <v>280</v>
      </c>
      <c r="D19" s="101">
        <v>44487</v>
      </c>
    </row>
    <row r="20" spans="1:9" ht="15" x14ac:dyDescent="0.2">
      <c r="A20" s="98">
        <v>41509</v>
      </c>
      <c r="B20" s="99">
        <v>37537</v>
      </c>
      <c r="C20" s="102" t="s">
        <v>283</v>
      </c>
      <c r="D20" s="100">
        <v>63184.83</v>
      </c>
      <c r="I20" s="68">
        <v>466666.98</v>
      </c>
    </row>
    <row r="21" spans="1:9" ht="15" x14ac:dyDescent="0.2">
      <c r="A21" s="98">
        <v>41514</v>
      </c>
      <c r="B21" s="99">
        <v>38272</v>
      </c>
      <c r="C21" s="102" t="s">
        <v>284</v>
      </c>
      <c r="D21" s="101">
        <v>44486.02</v>
      </c>
    </row>
    <row r="22" spans="1:9" ht="15" x14ac:dyDescent="0.2">
      <c r="A22" s="98">
        <v>41500</v>
      </c>
      <c r="B22" s="99">
        <v>35863</v>
      </c>
      <c r="C22" s="102" t="s">
        <v>285</v>
      </c>
      <c r="D22" s="100">
        <v>19750</v>
      </c>
    </row>
    <row r="23" spans="1:9" ht="15" x14ac:dyDescent="0.2">
      <c r="A23" s="98">
        <v>41508</v>
      </c>
      <c r="B23" s="99">
        <v>299</v>
      </c>
      <c r="C23" s="102" t="s">
        <v>289</v>
      </c>
      <c r="D23" s="100">
        <v>500000</v>
      </c>
    </row>
    <row r="24" spans="1:9" ht="15" x14ac:dyDescent="0.2">
      <c r="A24" s="98">
        <v>41530</v>
      </c>
      <c r="B24" s="99">
        <v>292</v>
      </c>
      <c r="C24" s="341" t="s">
        <v>292</v>
      </c>
      <c r="D24" s="100">
        <v>116666.66</v>
      </c>
    </row>
    <row r="25" spans="1:9" ht="15" x14ac:dyDescent="0.2">
      <c r="A25" s="336">
        <v>41522</v>
      </c>
      <c r="B25" s="337">
        <v>39617</v>
      </c>
      <c r="C25" s="102" t="s">
        <v>286</v>
      </c>
      <c r="D25" s="100">
        <v>63184.83</v>
      </c>
    </row>
    <row r="26" spans="1:9" ht="15" x14ac:dyDescent="0.2">
      <c r="A26" s="336">
        <v>41530</v>
      </c>
      <c r="B26" s="337" t="s">
        <v>297</v>
      </c>
      <c r="C26" s="102" t="s">
        <v>287</v>
      </c>
      <c r="D26" s="101">
        <v>40883.85</v>
      </c>
    </row>
    <row r="27" spans="1:9" ht="15" x14ac:dyDescent="0.2">
      <c r="A27" s="336">
        <v>41537</v>
      </c>
      <c r="B27" s="337">
        <v>41590</v>
      </c>
      <c r="C27" s="102" t="s">
        <v>290</v>
      </c>
      <c r="D27" s="100">
        <v>63184.83</v>
      </c>
    </row>
    <row r="28" spans="1:9" ht="15" x14ac:dyDescent="0.2">
      <c r="A28" s="336">
        <v>41538</v>
      </c>
      <c r="B28" s="337" t="s">
        <v>297</v>
      </c>
      <c r="C28" s="102" t="s">
        <v>271</v>
      </c>
      <c r="D28" s="101">
        <v>40883.85</v>
      </c>
    </row>
    <row r="29" spans="1:9" ht="15" x14ac:dyDescent="0.2">
      <c r="A29" s="336">
        <v>41527</v>
      </c>
      <c r="B29" s="337">
        <v>39971</v>
      </c>
      <c r="C29" s="102" t="s">
        <v>288</v>
      </c>
      <c r="D29" s="100">
        <v>19750</v>
      </c>
    </row>
    <row r="30" spans="1:9" ht="15" x14ac:dyDescent="0.2">
      <c r="A30" s="98"/>
      <c r="B30" s="99"/>
      <c r="C30" s="102"/>
      <c r="D30" s="276"/>
    </row>
    <row r="31" spans="1:9" ht="15" x14ac:dyDescent="0.2">
      <c r="A31" s="98"/>
      <c r="B31" s="99"/>
      <c r="C31" s="102"/>
      <c r="D31" s="276"/>
    </row>
    <row r="32" spans="1:9" ht="15" x14ac:dyDescent="0.2">
      <c r="A32" s="98"/>
      <c r="B32" s="99"/>
      <c r="C32" s="102"/>
      <c r="D32" s="276"/>
    </row>
    <row r="33" spans="1:4" ht="15" x14ac:dyDescent="0.2">
      <c r="A33" s="98"/>
      <c r="B33" s="99"/>
      <c r="C33" s="102"/>
      <c r="D33" s="276"/>
    </row>
    <row r="34" spans="1:4" ht="15" x14ac:dyDescent="0.2">
      <c r="A34" s="98"/>
      <c r="B34" s="99"/>
      <c r="C34" s="103"/>
      <c r="D34" s="101"/>
    </row>
    <row r="35" spans="1:4" ht="15.75" thickBot="1" x14ac:dyDescent="0.25">
      <c r="A35" s="76"/>
      <c r="B35" s="77"/>
      <c r="C35" s="78" t="s">
        <v>45</v>
      </c>
      <c r="D35" s="79">
        <f>SUM(D10:D34)</f>
        <v>3434587.2500000009</v>
      </c>
    </row>
  </sheetData>
  <mergeCells count="3">
    <mergeCell ref="A3:D3"/>
    <mergeCell ref="C6:D6"/>
    <mergeCell ref="A7:D7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topLeftCell="A31" zoomScale="80" zoomScaleNormal="80" workbookViewId="0">
      <selection activeCell="U37" sqref="U37"/>
    </sheetView>
  </sheetViews>
  <sheetFormatPr baseColWidth="10" defaultRowHeight="12.75" x14ac:dyDescent="0.2"/>
  <cols>
    <col min="1" max="1" width="4.28515625" customWidth="1"/>
    <col min="2" max="3" width="3.5703125" customWidth="1"/>
    <col min="4" max="4" width="5.140625" customWidth="1"/>
    <col min="5" max="5" width="4.140625" customWidth="1"/>
    <col min="6" max="6" width="3.5703125" customWidth="1"/>
    <col min="7" max="7" width="5.7109375" customWidth="1"/>
    <col min="8" max="8" width="11.28515625" customWidth="1"/>
    <col min="9" max="9" width="57.42578125" customWidth="1"/>
    <col min="10" max="10" width="8" customWidth="1"/>
    <col min="11" max="11" width="12.140625" customWidth="1"/>
    <col min="13" max="13" width="7" customWidth="1"/>
    <col min="14" max="14" width="7.85546875" customWidth="1"/>
    <col min="15" max="15" width="6.5703125" customWidth="1"/>
    <col min="16" max="16" width="9.5703125" customWidth="1"/>
    <col min="17" max="17" width="9.42578125" customWidth="1"/>
    <col min="18" max="21" width="8.85546875" customWidth="1"/>
    <col min="22" max="22" width="8.42578125" customWidth="1"/>
  </cols>
  <sheetData>
    <row r="1" spans="1:23" x14ac:dyDescent="0.2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448"/>
      <c r="P1" s="448"/>
      <c r="Q1" s="448"/>
      <c r="R1" s="185"/>
      <c r="S1" s="159"/>
      <c r="T1" s="159"/>
      <c r="U1" s="159"/>
      <c r="V1" s="159"/>
      <c r="W1" s="226" t="s">
        <v>80</v>
      </c>
    </row>
    <row r="2" spans="1:23" ht="15.75" x14ac:dyDescent="0.25">
      <c r="A2" s="449" t="s">
        <v>263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</row>
    <row r="3" spans="1:23" ht="15.75" x14ac:dyDescent="0.2">
      <c r="A3" s="450" t="s">
        <v>264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</row>
    <row r="4" spans="1:23" x14ac:dyDescent="0.2">
      <c r="A4" s="451"/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159"/>
      <c r="S4" s="159"/>
      <c r="T4" s="159"/>
      <c r="U4" s="159"/>
      <c r="V4" s="159"/>
      <c r="W4" s="159"/>
    </row>
    <row r="5" spans="1:23" ht="13.5" thickBot="1" x14ac:dyDescent="0.25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452" t="s">
        <v>275</v>
      </c>
      <c r="S5" s="452"/>
      <c r="T5" s="452"/>
      <c r="U5" s="452"/>
      <c r="V5" s="452"/>
      <c r="W5" s="452"/>
    </row>
    <row r="6" spans="1:23" ht="13.5" thickBot="1" x14ac:dyDescent="0.25">
      <c r="A6" s="453" t="s">
        <v>0</v>
      </c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215"/>
      <c r="S6" s="215"/>
      <c r="T6" s="215"/>
      <c r="U6" s="215"/>
      <c r="V6" s="215"/>
      <c r="W6" s="216"/>
    </row>
    <row r="7" spans="1:23" ht="13.5" thickBot="1" x14ac:dyDescent="0.25">
      <c r="A7" s="461" t="s">
        <v>265</v>
      </c>
      <c r="B7" s="462"/>
      <c r="C7" s="462"/>
      <c r="D7" s="462"/>
      <c r="E7" s="462"/>
      <c r="F7" s="462"/>
      <c r="G7" s="462"/>
      <c r="H7" s="462"/>
      <c r="I7" s="158"/>
      <c r="J7" s="158"/>
      <c r="K7" s="158"/>
      <c r="L7" s="158"/>
      <c r="M7" s="158"/>
      <c r="N7" s="158"/>
      <c r="O7" s="158"/>
      <c r="P7" s="158"/>
      <c r="Q7" s="158"/>
      <c r="R7" s="215"/>
      <c r="S7" s="215"/>
      <c r="T7" s="215"/>
      <c r="U7" s="215"/>
      <c r="V7" s="215"/>
      <c r="W7" s="216"/>
    </row>
    <row r="8" spans="1:23" ht="96.75" thickBot="1" x14ac:dyDescent="0.25">
      <c r="A8" s="156" t="s">
        <v>266</v>
      </c>
      <c r="B8" s="458" t="s">
        <v>267</v>
      </c>
      <c r="C8" s="459"/>
      <c r="D8" s="459"/>
      <c r="E8" s="459"/>
      <c r="F8" s="459"/>
      <c r="G8" s="460"/>
      <c r="H8" s="225" t="s">
        <v>268</v>
      </c>
      <c r="I8" s="217"/>
      <c r="J8" s="217"/>
      <c r="K8" s="218"/>
      <c r="L8" s="218"/>
      <c r="M8" s="218"/>
      <c r="N8" s="157"/>
      <c r="O8" s="157"/>
      <c r="P8" s="157"/>
      <c r="Q8" s="219"/>
      <c r="R8" s="220"/>
      <c r="S8" s="220"/>
      <c r="T8" s="220"/>
      <c r="U8" s="220"/>
      <c r="V8" s="220"/>
      <c r="W8" s="221"/>
    </row>
    <row r="9" spans="1:23" ht="13.5" thickBot="1" x14ac:dyDescent="0.25">
      <c r="A9" s="194"/>
      <c r="B9" s="455" t="s">
        <v>269</v>
      </c>
      <c r="C9" s="456"/>
      <c r="D9" s="457"/>
      <c r="E9" s="455" t="s">
        <v>270</v>
      </c>
      <c r="F9" s="456"/>
      <c r="G9" s="457"/>
      <c r="H9" s="195"/>
      <c r="I9" s="222"/>
      <c r="J9" s="222"/>
      <c r="K9" s="223"/>
      <c r="L9" s="218"/>
      <c r="M9" s="218"/>
      <c r="N9" s="157"/>
      <c r="O9" s="157"/>
      <c r="P9" s="157"/>
      <c r="Q9" s="219"/>
      <c r="R9" s="220"/>
      <c r="S9" s="220"/>
      <c r="T9" s="220"/>
      <c r="U9" s="220"/>
      <c r="V9" s="215"/>
      <c r="W9" s="216"/>
    </row>
    <row r="10" spans="1:23" ht="13.5" thickBot="1" x14ac:dyDescent="0.25">
      <c r="A10" s="445" t="s">
        <v>1</v>
      </c>
      <c r="B10" s="446"/>
      <c r="C10" s="446"/>
      <c r="D10" s="446"/>
      <c r="E10" s="446"/>
      <c r="F10" s="446"/>
      <c r="G10" s="446"/>
      <c r="H10" s="447"/>
      <c r="I10" s="443" t="s">
        <v>2</v>
      </c>
      <c r="J10" s="443" t="s">
        <v>13</v>
      </c>
      <c r="K10" s="475" t="s">
        <v>3</v>
      </c>
      <c r="L10" s="463" t="s">
        <v>218</v>
      </c>
      <c r="M10" s="456"/>
      <c r="N10" s="456"/>
      <c r="O10" s="456"/>
      <c r="P10" s="456"/>
      <c r="Q10" s="456"/>
      <c r="R10" s="456"/>
      <c r="S10" s="456"/>
      <c r="T10" s="456"/>
      <c r="U10" s="464"/>
      <c r="V10" s="442" t="s">
        <v>219</v>
      </c>
      <c r="W10" s="442" t="s">
        <v>220</v>
      </c>
    </row>
    <row r="11" spans="1:23" ht="16.5" customHeight="1" thickBot="1" x14ac:dyDescent="0.25">
      <c r="A11" s="468" t="s">
        <v>6</v>
      </c>
      <c r="B11" s="470" t="s">
        <v>221</v>
      </c>
      <c r="C11" s="470" t="s">
        <v>222</v>
      </c>
      <c r="D11" s="470" t="s">
        <v>223</v>
      </c>
      <c r="E11" s="225"/>
      <c r="F11" s="470" t="s">
        <v>224</v>
      </c>
      <c r="G11" s="470" t="s">
        <v>225</v>
      </c>
      <c r="H11" s="472" t="s">
        <v>226</v>
      </c>
      <c r="I11" s="474"/>
      <c r="J11" s="443"/>
      <c r="K11" s="443"/>
      <c r="L11" s="443" t="s">
        <v>4</v>
      </c>
      <c r="M11" s="443" t="s">
        <v>227</v>
      </c>
      <c r="N11" s="445" t="s">
        <v>5</v>
      </c>
      <c r="O11" s="446"/>
      <c r="P11" s="446"/>
      <c r="Q11" s="447"/>
      <c r="R11" s="463" t="s">
        <v>79</v>
      </c>
      <c r="S11" s="456"/>
      <c r="T11" s="456"/>
      <c r="U11" s="464"/>
      <c r="V11" s="443"/>
      <c r="W11" s="443"/>
    </row>
    <row r="12" spans="1:23" ht="27.75" customHeight="1" thickBot="1" x14ac:dyDescent="0.25">
      <c r="A12" s="469"/>
      <c r="B12" s="471"/>
      <c r="C12" s="471"/>
      <c r="D12" s="471"/>
      <c r="E12" s="227" t="s">
        <v>7</v>
      </c>
      <c r="F12" s="471"/>
      <c r="G12" s="471"/>
      <c r="H12" s="473"/>
      <c r="I12" s="447"/>
      <c r="J12" s="444"/>
      <c r="K12" s="444"/>
      <c r="L12" s="444"/>
      <c r="M12" s="444"/>
      <c r="N12" s="224" t="s">
        <v>228</v>
      </c>
      <c r="O12" s="227" t="s">
        <v>229</v>
      </c>
      <c r="P12" s="227" t="s">
        <v>230</v>
      </c>
      <c r="Q12" s="228" t="s">
        <v>231</v>
      </c>
      <c r="R12" s="194" t="s">
        <v>228</v>
      </c>
      <c r="S12" s="195" t="s">
        <v>229</v>
      </c>
      <c r="T12" s="195" t="s">
        <v>230</v>
      </c>
      <c r="U12" s="229" t="s">
        <v>231</v>
      </c>
      <c r="V12" s="444"/>
      <c r="W12" s="444"/>
    </row>
    <row r="13" spans="1:23" ht="14.25" customHeight="1" x14ac:dyDescent="0.2">
      <c r="A13" s="244" t="s">
        <v>216</v>
      </c>
      <c r="B13" s="230">
        <v>3</v>
      </c>
      <c r="C13" s="230"/>
      <c r="D13" s="230"/>
      <c r="E13" s="230"/>
      <c r="F13" s="230"/>
      <c r="G13" s="230"/>
      <c r="H13" s="231"/>
      <c r="I13" s="182" t="s">
        <v>232</v>
      </c>
      <c r="J13" s="161"/>
      <c r="K13" s="161" t="s">
        <v>233</v>
      </c>
      <c r="L13" s="160"/>
      <c r="M13" s="160"/>
      <c r="N13" s="162"/>
      <c r="O13" s="163"/>
      <c r="P13" s="163"/>
      <c r="Q13" s="164"/>
      <c r="R13" s="162"/>
      <c r="S13" s="163"/>
      <c r="T13" s="163"/>
      <c r="U13" s="196"/>
      <c r="V13" s="197"/>
      <c r="W13" s="197"/>
    </row>
    <row r="14" spans="1:23" ht="32.25" customHeight="1" x14ac:dyDescent="0.2">
      <c r="A14" s="200"/>
      <c r="B14" s="232"/>
      <c r="C14" s="236" t="s">
        <v>234</v>
      </c>
      <c r="D14" s="232"/>
      <c r="E14" s="232"/>
      <c r="F14" s="232"/>
      <c r="G14" s="232"/>
      <c r="H14" s="233"/>
      <c r="I14" s="183" t="s">
        <v>235</v>
      </c>
      <c r="J14" s="165"/>
      <c r="K14" s="322"/>
      <c r="L14" s="323"/>
      <c r="M14" s="323"/>
      <c r="N14" s="325"/>
      <c r="O14" s="326"/>
      <c r="P14" s="326"/>
      <c r="Q14" s="327"/>
      <c r="R14" s="325"/>
      <c r="S14" s="326"/>
      <c r="T14" s="326"/>
      <c r="U14" s="328"/>
      <c r="V14" s="324"/>
      <c r="W14" s="324"/>
    </row>
    <row r="15" spans="1:23" ht="32.25" customHeight="1" x14ac:dyDescent="0.2">
      <c r="A15" s="200"/>
      <c r="B15" s="232"/>
      <c r="C15" s="232"/>
      <c r="D15" s="232" t="s">
        <v>217</v>
      </c>
      <c r="E15" s="232"/>
      <c r="F15" s="232"/>
      <c r="G15" s="232"/>
      <c r="H15" s="233"/>
      <c r="I15" s="183" t="s">
        <v>236</v>
      </c>
      <c r="J15" s="165"/>
      <c r="K15" s="322"/>
      <c r="L15" s="323"/>
      <c r="M15" s="323"/>
      <c r="N15" s="325"/>
      <c r="O15" s="326"/>
      <c r="P15" s="326"/>
      <c r="Q15" s="327"/>
      <c r="R15" s="325"/>
      <c r="S15" s="326"/>
      <c r="T15" s="326"/>
      <c r="U15" s="328"/>
      <c r="V15" s="324"/>
      <c r="W15" s="324"/>
    </row>
    <row r="16" spans="1:23" ht="22.5" customHeight="1" x14ac:dyDescent="0.2">
      <c r="A16" s="200"/>
      <c r="B16" s="232"/>
      <c r="C16" s="232"/>
      <c r="D16" s="232"/>
      <c r="E16" s="232" t="s">
        <v>8</v>
      </c>
      <c r="F16" s="232"/>
      <c r="G16" s="232"/>
      <c r="H16" s="233"/>
      <c r="I16" s="183" t="s">
        <v>237</v>
      </c>
      <c r="J16" s="165"/>
      <c r="K16" s="322"/>
      <c r="L16" s="323"/>
      <c r="M16" s="323"/>
      <c r="N16" s="325"/>
      <c r="O16" s="326"/>
      <c r="P16" s="326"/>
      <c r="Q16" s="327"/>
      <c r="R16" s="325"/>
      <c r="S16" s="326"/>
      <c r="T16" s="326"/>
      <c r="U16" s="328"/>
      <c r="V16" s="324"/>
      <c r="W16" s="324"/>
    </row>
    <row r="17" spans="1:23" ht="22.5" customHeight="1" x14ac:dyDescent="0.2">
      <c r="A17" s="200"/>
      <c r="B17" s="232"/>
      <c r="C17" s="232"/>
      <c r="D17" s="232"/>
      <c r="E17" s="232"/>
      <c r="F17" s="232">
        <v>51</v>
      </c>
      <c r="G17" s="232"/>
      <c r="H17" s="233"/>
      <c r="I17" s="183" t="s">
        <v>238</v>
      </c>
      <c r="J17" s="165"/>
      <c r="K17" s="322"/>
      <c r="L17" s="323"/>
      <c r="M17" s="323"/>
      <c r="N17" s="325"/>
      <c r="O17" s="326"/>
      <c r="P17" s="326"/>
      <c r="Q17" s="327"/>
      <c r="R17" s="325"/>
      <c r="S17" s="326"/>
      <c r="T17" s="326"/>
      <c r="U17" s="328"/>
      <c r="V17" s="324"/>
      <c r="W17" s="324"/>
    </row>
    <row r="18" spans="1:23" ht="32.25" customHeight="1" x14ac:dyDescent="0.2">
      <c r="A18" s="200"/>
      <c r="B18" s="232"/>
      <c r="C18" s="232"/>
      <c r="D18" s="232"/>
      <c r="E18" s="232"/>
      <c r="F18" s="232"/>
      <c r="G18" s="232">
        <v>5101</v>
      </c>
      <c r="H18" s="233"/>
      <c r="I18" s="183" t="s">
        <v>239</v>
      </c>
      <c r="J18" s="165"/>
      <c r="K18" s="322"/>
      <c r="L18" s="323"/>
      <c r="M18" s="323"/>
      <c r="N18" s="325"/>
      <c r="O18" s="326"/>
      <c r="P18" s="326"/>
      <c r="Q18" s="327"/>
      <c r="R18" s="325"/>
      <c r="S18" s="326"/>
      <c r="T18" s="326"/>
      <c r="U18" s="328"/>
      <c r="V18" s="324"/>
      <c r="W18" s="324"/>
    </row>
    <row r="19" spans="1:23" ht="39.75" customHeight="1" x14ac:dyDescent="0.2">
      <c r="A19" s="245" t="s">
        <v>216</v>
      </c>
      <c r="B19" s="232">
        <v>3</v>
      </c>
      <c r="C19" s="232"/>
      <c r="D19" s="232"/>
      <c r="E19" s="232"/>
      <c r="F19" s="232"/>
      <c r="G19" s="234"/>
      <c r="H19" s="235" t="s">
        <v>240</v>
      </c>
      <c r="I19" s="183" t="s">
        <v>241</v>
      </c>
      <c r="J19" s="165"/>
      <c r="K19" s="322"/>
      <c r="L19" s="323"/>
      <c r="M19" s="323"/>
      <c r="N19" s="325"/>
      <c r="O19" s="326"/>
      <c r="P19" s="326"/>
      <c r="Q19" s="327"/>
      <c r="R19" s="325"/>
      <c r="S19" s="326"/>
      <c r="T19" s="326"/>
      <c r="U19" s="328"/>
      <c r="V19" s="324"/>
      <c r="W19" s="324"/>
    </row>
    <row r="20" spans="1:23" ht="43.5" customHeight="1" x14ac:dyDescent="0.2">
      <c r="A20" s="200"/>
      <c r="B20" s="206"/>
      <c r="C20" s="236" t="s">
        <v>234</v>
      </c>
      <c r="D20" s="241"/>
      <c r="E20" s="232"/>
      <c r="F20" s="232"/>
      <c r="G20" s="232"/>
      <c r="H20" s="202"/>
      <c r="I20" s="237" t="s">
        <v>14</v>
      </c>
      <c r="J20" s="165">
        <v>1.1000000000000001</v>
      </c>
      <c r="K20" s="315" t="s">
        <v>11</v>
      </c>
      <c r="L20" s="316">
        <v>1</v>
      </c>
      <c r="M20" s="317">
        <v>1</v>
      </c>
      <c r="N20" s="317">
        <v>1</v>
      </c>
      <c r="O20" s="317">
        <v>0</v>
      </c>
      <c r="P20" s="317">
        <v>0</v>
      </c>
      <c r="Q20" s="318">
        <v>0</v>
      </c>
      <c r="R20" s="319">
        <v>1</v>
      </c>
      <c r="S20" s="320">
        <v>0</v>
      </c>
      <c r="T20" s="320">
        <v>0</v>
      </c>
      <c r="U20" s="321">
        <v>0</v>
      </c>
      <c r="V20" s="329">
        <f>R20+S20+T20+U20</f>
        <v>1</v>
      </c>
      <c r="W20" s="330">
        <f>(V20/L20)*100</f>
        <v>100</v>
      </c>
    </row>
    <row r="21" spans="1:23" ht="24" customHeight="1" x14ac:dyDescent="0.2">
      <c r="A21" s="199"/>
      <c r="B21" s="207"/>
      <c r="C21" s="242"/>
      <c r="D21" s="232" t="s">
        <v>242</v>
      </c>
      <c r="E21" s="242"/>
      <c r="F21" s="242"/>
      <c r="G21" s="242"/>
      <c r="H21" s="208"/>
      <c r="I21" s="254" t="s">
        <v>243</v>
      </c>
      <c r="J21" s="166">
        <v>1.2</v>
      </c>
      <c r="K21" s="261" t="s">
        <v>15</v>
      </c>
      <c r="L21" s="269">
        <v>12</v>
      </c>
      <c r="M21" s="269">
        <v>12</v>
      </c>
      <c r="N21" s="269">
        <v>3</v>
      </c>
      <c r="O21" s="269">
        <v>3</v>
      </c>
      <c r="P21" s="269">
        <v>3</v>
      </c>
      <c r="Q21" s="271">
        <v>3</v>
      </c>
      <c r="R21" s="299">
        <v>3</v>
      </c>
      <c r="S21" s="301">
        <v>3</v>
      </c>
      <c r="T21" s="301">
        <v>3</v>
      </c>
      <c r="U21" s="302"/>
      <c r="V21" s="329">
        <f t="shared" ref="V21:V48" si="0">R21+S21+T21+U21</f>
        <v>9</v>
      </c>
      <c r="W21" s="330">
        <f t="shared" ref="W21:W48" si="1">(V21/L21)*100</f>
        <v>75</v>
      </c>
    </row>
    <row r="22" spans="1:23" ht="39" customHeight="1" x14ac:dyDescent="0.2">
      <c r="A22" s="200"/>
      <c r="B22" s="206"/>
      <c r="C22" s="232"/>
      <c r="D22" s="232"/>
      <c r="E22" s="232" t="s">
        <v>8</v>
      </c>
      <c r="F22" s="232"/>
      <c r="G22" s="232"/>
      <c r="H22" s="209"/>
      <c r="I22" s="153" t="s">
        <v>91</v>
      </c>
      <c r="J22" s="238">
        <v>1.3</v>
      </c>
      <c r="K22" s="261" t="s">
        <v>11</v>
      </c>
      <c r="L22" s="269">
        <v>4</v>
      </c>
      <c r="M22" s="269">
        <v>4</v>
      </c>
      <c r="N22" s="269">
        <v>1</v>
      </c>
      <c r="O22" s="269">
        <v>1</v>
      </c>
      <c r="P22" s="269">
        <v>1</v>
      </c>
      <c r="Q22" s="271">
        <v>1</v>
      </c>
      <c r="R22" s="303">
        <v>1</v>
      </c>
      <c r="S22" s="281">
        <v>1</v>
      </c>
      <c r="T22" s="281">
        <v>1</v>
      </c>
      <c r="U22" s="304"/>
      <c r="V22" s="329">
        <f t="shared" si="0"/>
        <v>3</v>
      </c>
      <c r="W22" s="330">
        <f t="shared" si="1"/>
        <v>75</v>
      </c>
    </row>
    <row r="23" spans="1:23" ht="60.75" customHeight="1" x14ac:dyDescent="0.2">
      <c r="A23" s="200"/>
      <c r="B23" s="206"/>
      <c r="C23" s="232"/>
      <c r="D23" s="232"/>
      <c r="E23" s="243"/>
      <c r="F23" s="243">
        <v>51</v>
      </c>
      <c r="G23" s="243"/>
      <c r="H23" s="210"/>
      <c r="I23" s="277" t="s">
        <v>12</v>
      </c>
      <c r="J23" s="165">
        <v>1.4</v>
      </c>
      <c r="K23" s="261" t="s">
        <v>16</v>
      </c>
      <c r="L23" s="269">
        <v>3</v>
      </c>
      <c r="M23" s="269">
        <v>3</v>
      </c>
      <c r="N23" s="269">
        <v>0</v>
      </c>
      <c r="O23" s="269">
        <v>1</v>
      </c>
      <c r="P23" s="269">
        <v>1</v>
      </c>
      <c r="Q23" s="271">
        <v>1</v>
      </c>
      <c r="R23" s="299">
        <v>0</v>
      </c>
      <c r="S23" s="300">
        <v>0</v>
      </c>
      <c r="T23" s="300">
        <v>0</v>
      </c>
      <c r="U23" s="306"/>
      <c r="V23" s="329">
        <f t="shared" si="0"/>
        <v>0</v>
      </c>
      <c r="W23" s="330">
        <f t="shared" si="1"/>
        <v>0</v>
      </c>
    </row>
    <row r="24" spans="1:23" x14ac:dyDescent="0.2">
      <c r="A24" s="200"/>
      <c r="B24" s="206"/>
      <c r="C24" s="232"/>
      <c r="D24" s="232"/>
      <c r="E24" s="232"/>
      <c r="F24" s="232"/>
      <c r="G24" s="232">
        <v>5101</v>
      </c>
      <c r="H24" s="202"/>
      <c r="I24" s="181"/>
      <c r="J24" s="168"/>
      <c r="K24" s="280"/>
      <c r="L24" s="283"/>
      <c r="M24" s="284"/>
      <c r="N24" s="169"/>
      <c r="O24" s="285"/>
      <c r="P24" s="170"/>
      <c r="Q24" s="171"/>
      <c r="R24" s="307"/>
      <c r="S24" s="305"/>
      <c r="T24" s="305"/>
      <c r="U24" s="306"/>
      <c r="V24" s="329">
        <f t="shared" si="0"/>
        <v>0</v>
      </c>
      <c r="W24" s="330"/>
    </row>
    <row r="25" spans="1:23" ht="25.5" x14ac:dyDescent="0.2">
      <c r="A25" s="200"/>
      <c r="B25" s="206"/>
      <c r="C25" s="206"/>
      <c r="D25" s="206"/>
      <c r="E25" s="206"/>
      <c r="F25" s="206"/>
      <c r="G25" s="206"/>
      <c r="H25" s="235" t="s">
        <v>244</v>
      </c>
      <c r="I25" s="255" t="s">
        <v>26</v>
      </c>
      <c r="J25" s="191"/>
      <c r="K25" s="286"/>
      <c r="L25" s="281"/>
      <c r="M25" s="282"/>
      <c r="N25" s="287"/>
      <c r="O25" s="279"/>
      <c r="P25" s="278"/>
      <c r="Q25" s="288"/>
      <c r="R25" s="308"/>
      <c r="S25" s="309"/>
      <c r="T25" s="305"/>
      <c r="U25" s="306"/>
      <c r="V25" s="329">
        <f t="shared" si="0"/>
        <v>0</v>
      </c>
      <c r="W25" s="330"/>
    </row>
    <row r="26" spans="1:23" ht="38.25" customHeight="1" x14ac:dyDescent="0.2">
      <c r="A26" s="245" t="s">
        <v>216</v>
      </c>
      <c r="B26" s="206"/>
      <c r="C26" s="206"/>
      <c r="D26" s="206"/>
      <c r="E26" s="206"/>
      <c r="F26" s="206"/>
      <c r="G26" s="206"/>
      <c r="H26" s="202"/>
      <c r="I26" s="153" t="s">
        <v>19</v>
      </c>
      <c r="J26" s="166">
        <v>2.1</v>
      </c>
      <c r="K26" s="261" t="s">
        <v>9</v>
      </c>
      <c r="L26" s="269">
        <v>1</v>
      </c>
      <c r="M26" s="269">
        <v>1</v>
      </c>
      <c r="N26" s="269">
        <v>0</v>
      </c>
      <c r="O26" s="269">
        <v>0</v>
      </c>
      <c r="P26" s="269">
        <v>0</v>
      </c>
      <c r="Q26" s="271">
        <v>1</v>
      </c>
      <c r="R26" s="310">
        <v>0</v>
      </c>
      <c r="S26" s="300">
        <v>0</v>
      </c>
      <c r="T26" s="305"/>
      <c r="U26" s="306"/>
      <c r="V26" s="329">
        <f t="shared" si="0"/>
        <v>0</v>
      </c>
      <c r="W26" s="330">
        <f t="shared" si="1"/>
        <v>0</v>
      </c>
    </row>
    <row r="27" spans="1:23" ht="25.5" customHeight="1" x14ac:dyDescent="0.2">
      <c r="A27" s="200"/>
      <c r="B27" s="232">
        <v>3</v>
      </c>
      <c r="C27" s="232"/>
      <c r="D27" s="232"/>
      <c r="E27" s="232"/>
      <c r="F27" s="232"/>
      <c r="G27" s="232"/>
      <c r="H27" s="233"/>
      <c r="I27" s="153" t="s">
        <v>72</v>
      </c>
      <c r="J27" s="166">
        <v>2.2000000000000002</v>
      </c>
      <c r="K27" s="261" t="s">
        <v>9</v>
      </c>
      <c r="L27" s="269">
        <v>5</v>
      </c>
      <c r="M27" s="269">
        <v>5</v>
      </c>
      <c r="N27" s="269">
        <v>1</v>
      </c>
      <c r="O27" s="269">
        <v>1</v>
      </c>
      <c r="P27" s="269">
        <v>2</v>
      </c>
      <c r="Q27" s="271">
        <v>1</v>
      </c>
      <c r="R27" s="311">
        <v>1</v>
      </c>
      <c r="S27" s="309">
        <v>2</v>
      </c>
      <c r="T27" s="305"/>
      <c r="U27" s="306"/>
      <c r="V27" s="329">
        <f t="shared" si="0"/>
        <v>3</v>
      </c>
      <c r="W27" s="330">
        <f t="shared" si="1"/>
        <v>60</v>
      </c>
    </row>
    <row r="28" spans="1:23" ht="30.75" customHeight="1" x14ac:dyDescent="0.2">
      <c r="A28" s="200"/>
      <c r="B28" s="232"/>
      <c r="C28" s="236" t="s">
        <v>234</v>
      </c>
      <c r="D28" s="232"/>
      <c r="E28" s="232"/>
      <c r="F28" s="232"/>
      <c r="G28" s="232"/>
      <c r="H28" s="246"/>
      <c r="I28" s="153" t="s">
        <v>73</v>
      </c>
      <c r="J28" s="166">
        <v>2.2999999999999998</v>
      </c>
      <c r="K28" s="261" t="s">
        <v>22</v>
      </c>
      <c r="L28" s="269">
        <v>20</v>
      </c>
      <c r="M28" s="269">
        <v>20</v>
      </c>
      <c r="N28" s="269">
        <v>0</v>
      </c>
      <c r="O28" s="269">
        <v>0</v>
      </c>
      <c r="P28" s="269">
        <v>10</v>
      </c>
      <c r="Q28" s="271">
        <v>10</v>
      </c>
      <c r="R28" s="310">
        <v>0</v>
      </c>
      <c r="S28" s="300">
        <v>0</v>
      </c>
      <c r="T28" s="305"/>
      <c r="U28" s="306"/>
      <c r="V28" s="329">
        <f t="shared" si="0"/>
        <v>0</v>
      </c>
      <c r="W28" s="330">
        <f t="shared" si="1"/>
        <v>0</v>
      </c>
    </row>
    <row r="29" spans="1:23" ht="42" customHeight="1" x14ac:dyDescent="0.2">
      <c r="A29" s="200"/>
      <c r="B29" s="247"/>
      <c r="C29" s="247"/>
      <c r="D29" s="247" t="s">
        <v>242</v>
      </c>
      <c r="E29" s="248"/>
      <c r="F29" s="247"/>
      <c r="G29" s="247"/>
      <c r="H29" s="246"/>
      <c r="I29" s="153" t="s">
        <v>74</v>
      </c>
      <c r="J29" s="239">
        <v>2.4</v>
      </c>
      <c r="K29" s="261" t="s">
        <v>21</v>
      </c>
      <c r="L29" s="269">
        <v>30</v>
      </c>
      <c r="M29" s="269">
        <v>30</v>
      </c>
      <c r="N29" s="269">
        <v>0</v>
      </c>
      <c r="O29" s="269">
        <v>0</v>
      </c>
      <c r="P29" s="269">
        <v>30</v>
      </c>
      <c r="Q29" s="271">
        <v>0</v>
      </c>
      <c r="R29" s="310">
        <v>0</v>
      </c>
      <c r="S29" s="300">
        <v>0</v>
      </c>
      <c r="T29" s="305">
        <v>13</v>
      </c>
      <c r="U29" s="306"/>
      <c r="V29" s="329">
        <f t="shared" si="0"/>
        <v>13</v>
      </c>
      <c r="W29" s="330">
        <f t="shared" si="1"/>
        <v>43.333333333333336</v>
      </c>
    </row>
    <row r="30" spans="1:23" ht="27" customHeight="1" x14ac:dyDescent="0.2">
      <c r="A30" s="200"/>
      <c r="B30" s="232"/>
      <c r="C30" s="232"/>
      <c r="D30" s="232"/>
      <c r="E30" s="232" t="s">
        <v>8</v>
      </c>
      <c r="F30" s="249"/>
      <c r="G30" s="232"/>
      <c r="H30" s="233"/>
      <c r="I30" s="256" t="s">
        <v>75</v>
      </c>
      <c r="J30" s="239">
        <v>2.5</v>
      </c>
      <c r="K30" s="262" t="s">
        <v>21</v>
      </c>
      <c r="L30" s="269">
        <v>30</v>
      </c>
      <c r="M30" s="269">
        <v>30</v>
      </c>
      <c r="N30" s="272">
        <v>0</v>
      </c>
      <c r="O30" s="272">
        <v>0</v>
      </c>
      <c r="P30" s="272">
        <v>0</v>
      </c>
      <c r="Q30" s="274">
        <v>30</v>
      </c>
      <c r="R30" s="310">
        <v>0</v>
      </c>
      <c r="S30" s="300">
        <v>0</v>
      </c>
      <c r="T30" s="305"/>
      <c r="U30" s="306"/>
      <c r="V30" s="329">
        <f t="shared" si="0"/>
        <v>0</v>
      </c>
      <c r="W30" s="330">
        <f t="shared" si="1"/>
        <v>0</v>
      </c>
    </row>
    <row r="31" spans="1:23" ht="35.25" customHeight="1" x14ac:dyDescent="0.2">
      <c r="A31" s="200"/>
      <c r="B31" s="232"/>
      <c r="C31" s="232"/>
      <c r="D31" s="232"/>
      <c r="E31" s="232"/>
      <c r="F31" s="249" t="s">
        <v>245</v>
      </c>
      <c r="G31" s="232"/>
      <c r="H31" s="233"/>
      <c r="I31" s="153" t="s">
        <v>76</v>
      </c>
      <c r="J31" s="239">
        <v>2.6</v>
      </c>
      <c r="K31" s="261" t="s">
        <v>23</v>
      </c>
      <c r="L31" s="269">
        <v>3</v>
      </c>
      <c r="M31" s="269">
        <v>3</v>
      </c>
      <c r="N31" s="269"/>
      <c r="O31" s="269">
        <v>1</v>
      </c>
      <c r="P31" s="269">
        <v>1</v>
      </c>
      <c r="Q31" s="271">
        <v>1</v>
      </c>
      <c r="R31" s="307"/>
      <c r="S31" s="309">
        <v>1</v>
      </c>
      <c r="T31" s="305">
        <v>1</v>
      </c>
      <c r="U31" s="306"/>
      <c r="V31" s="329">
        <f t="shared" si="0"/>
        <v>2</v>
      </c>
      <c r="W31" s="330">
        <f t="shared" si="1"/>
        <v>66.666666666666657</v>
      </c>
    </row>
    <row r="32" spans="1:23" ht="35.25" customHeight="1" x14ac:dyDescent="0.2">
      <c r="A32" s="200"/>
      <c r="B32" s="232"/>
      <c r="C32" s="232"/>
      <c r="D32" s="232"/>
      <c r="E32" s="232"/>
      <c r="F32" s="249"/>
      <c r="G32" s="232">
        <v>5101</v>
      </c>
      <c r="H32" s="233"/>
      <c r="I32" s="153" t="s">
        <v>24</v>
      </c>
      <c r="J32" s="240">
        <v>2.7</v>
      </c>
      <c r="K32" s="261" t="s">
        <v>9</v>
      </c>
      <c r="L32" s="269">
        <v>1</v>
      </c>
      <c r="M32" s="269">
        <v>1</v>
      </c>
      <c r="N32" s="269">
        <v>0</v>
      </c>
      <c r="O32" s="269">
        <v>0</v>
      </c>
      <c r="P32" s="269">
        <v>0</v>
      </c>
      <c r="Q32" s="271">
        <v>1</v>
      </c>
      <c r="R32" s="310">
        <v>0</v>
      </c>
      <c r="S32" s="300">
        <v>0</v>
      </c>
      <c r="T32" s="305">
        <v>0</v>
      </c>
      <c r="U32" s="306"/>
      <c r="V32" s="329">
        <f t="shared" si="0"/>
        <v>0</v>
      </c>
      <c r="W32" s="330">
        <f t="shared" si="1"/>
        <v>0</v>
      </c>
    </row>
    <row r="33" spans="1:23" ht="35.25" customHeight="1" x14ac:dyDescent="0.2">
      <c r="A33" s="200"/>
      <c r="B33" s="232"/>
      <c r="C33" s="232"/>
      <c r="D33" s="232"/>
      <c r="E33" s="232"/>
      <c r="F33" s="232"/>
      <c r="G33" s="249"/>
      <c r="H33" s="233"/>
      <c r="I33" s="153" t="s">
        <v>77</v>
      </c>
      <c r="J33" s="240">
        <v>2.8</v>
      </c>
      <c r="K33" s="261" t="s">
        <v>20</v>
      </c>
      <c r="L33" s="269">
        <v>5</v>
      </c>
      <c r="M33" s="269">
        <v>5</v>
      </c>
      <c r="N33" s="269"/>
      <c r="O33" s="269">
        <v>0</v>
      </c>
      <c r="P33" s="269">
        <v>0</v>
      </c>
      <c r="Q33" s="271">
        <v>5</v>
      </c>
      <c r="R33" s="310">
        <v>0</v>
      </c>
      <c r="S33" s="300">
        <v>0</v>
      </c>
      <c r="T33" s="305">
        <v>0</v>
      </c>
      <c r="U33" s="306"/>
      <c r="V33" s="329">
        <f t="shared" si="0"/>
        <v>0</v>
      </c>
      <c r="W33" s="330">
        <f t="shared" si="1"/>
        <v>0</v>
      </c>
    </row>
    <row r="34" spans="1:23" ht="35.25" customHeight="1" x14ac:dyDescent="0.2">
      <c r="A34" s="200"/>
      <c r="B34" s="232"/>
      <c r="C34" s="232"/>
      <c r="D34" s="232"/>
      <c r="E34" s="232"/>
      <c r="F34" s="232"/>
      <c r="G34" s="249"/>
      <c r="H34" s="233"/>
      <c r="I34" s="153" t="s">
        <v>78</v>
      </c>
      <c r="J34" s="240">
        <v>2.9</v>
      </c>
      <c r="K34" s="261" t="s">
        <v>9</v>
      </c>
      <c r="L34" s="269">
        <v>2</v>
      </c>
      <c r="M34" s="269">
        <v>2</v>
      </c>
      <c r="N34" s="269">
        <v>0</v>
      </c>
      <c r="O34" s="269">
        <v>0</v>
      </c>
      <c r="P34" s="269">
        <v>1</v>
      </c>
      <c r="Q34" s="271">
        <v>1</v>
      </c>
      <c r="R34" s="310">
        <v>0</v>
      </c>
      <c r="S34" s="300">
        <v>0</v>
      </c>
      <c r="T34" s="305">
        <v>1</v>
      </c>
      <c r="U34" s="306"/>
      <c r="V34" s="329">
        <f t="shared" si="0"/>
        <v>1</v>
      </c>
      <c r="W34" s="330">
        <f t="shared" si="1"/>
        <v>50</v>
      </c>
    </row>
    <row r="35" spans="1:23" ht="35.25" customHeight="1" x14ac:dyDescent="0.2">
      <c r="A35" s="200"/>
      <c r="B35" s="232"/>
      <c r="C35" s="232"/>
      <c r="D35" s="232"/>
      <c r="E35" s="232"/>
      <c r="F35" s="232"/>
      <c r="G35" s="249"/>
      <c r="H35" s="233"/>
      <c r="I35" s="260" t="s">
        <v>83</v>
      </c>
      <c r="J35" s="240">
        <v>3</v>
      </c>
      <c r="K35" s="261" t="s">
        <v>9</v>
      </c>
      <c r="L35" s="269">
        <v>3</v>
      </c>
      <c r="M35" s="269">
        <v>3</v>
      </c>
      <c r="N35" s="269">
        <v>1</v>
      </c>
      <c r="O35" s="269">
        <v>1</v>
      </c>
      <c r="P35" s="269">
        <v>1</v>
      </c>
      <c r="Q35" s="271"/>
      <c r="R35" s="311">
        <v>1</v>
      </c>
      <c r="S35" s="309">
        <v>1</v>
      </c>
      <c r="T35" s="305">
        <v>1</v>
      </c>
      <c r="U35" s="306"/>
      <c r="V35" s="329">
        <f t="shared" si="0"/>
        <v>3</v>
      </c>
      <c r="W35" s="330">
        <f t="shared" si="1"/>
        <v>100</v>
      </c>
    </row>
    <row r="36" spans="1:23" ht="20.25" customHeight="1" x14ac:dyDescent="0.2">
      <c r="A36" s="200"/>
      <c r="B36" s="232"/>
      <c r="C36" s="232"/>
      <c r="D36" s="232"/>
      <c r="E36" s="232"/>
      <c r="F36" s="232"/>
      <c r="G36" s="249"/>
      <c r="H36" s="250" t="s">
        <v>246</v>
      </c>
      <c r="I36" s="181" t="s">
        <v>247</v>
      </c>
      <c r="J36" s="154"/>
      <c r="K36" s="167"/>
      <c r="L36" s="167"/>
      <c r="M36" s="167"/>
      <c r="N36" s="173"/>
      <c r="O36" s="266"/>
      <c r="P36" s="173"/>
      <c r="Q36" s="172"/>
      <c r="R36" s="308"/>
      <c r="S36" s="309"/>
      <c r="T36" s="305"/>
      <c r="U36" s="306"/>
      <c r="V36" s="329">
        <f t="shared" si="0"/>
        <v>0</v>
      </c>
      <c r="W36" s="330"/>
    </row>
    <row r="37" spans="1:23" ht="20.25" customHeight="1" x14ac:dyDescent="0.2">
      <c r="A37" s="200"/>
      <c r="B37" s="206"/>
      <c r="C37" s="206"/>
      <c r="D37" s="206"/>
      <c r="E37" s="206"/>
      <c r="F37" s="206"/>
      <c r="G37" s="214"/>
      <c r="H37" s="201"/>
      <c r="I37" s="153" t="s">
        <v>25</v>
      </c>
      <c r="J37" s="240">
        <v>3.1</v>
      </c>
      <c r="K37" s="261" t="s">
        <v>16</v>
      </c>
      <c r="L37" s="269">
        <v>20</v>
      </c>
      <c r="M37" s="269">
        <v>20</v>
      </c>
      <c r="N37" s="269">
        <v>5</v>
      </c>
      <c r="O37" s="269">
        <v>5</v>
      </c>
      <c r="P37" s="269">
        <v>5</v>
      </c>
      <c r="Q37" s="271">
        <v>5</v>
      </c>
      <c r="R37" s="299">
        <v>5</v>
      </c>
      <c r="S37" s="312">
        <v>5</v>
      </c>
      <c r="T37" s="340">
        <v>5</v>
      </c>
      <c r="U37" s="306"/>
      <c r="V37" s="329">
        <f t="shared" si="0"/>
        <v>15</v>
      </c>
      <c r="W37" s="330">
        <f t="shared" si="1"/>
        <v>75</v>
      </c>
    </row>
    <row r="38" spans="1:23" ht="20.25" customHeight="1" x14ac:dyDescent="0.2">
      <c r="A38" s="200"/>
      <c r="B38" s="206"/>
      <c r="C38" s="206"/>
      <c r="D38" s="206"/>
      <c r="E38" s="206"/>
      <c r="F38" s="206"/>
      <c r="G38" s="214"/>
      <c r="H38" s="201"/>
      <c r="I38" s="257" t="s">
        <v>18</v>
      </c>
      <c r="J38" s="240">
        <v>3.2</v>
      </c>
      <c r="K38" s="270" t="s">
        <v>9</v>
      </c>
      <c r="L38" s="273">
        <v>4</v>
      </c>
      <c r="M38" s="273">
        <v>4</v>
      </c>
      <c r="N38" s="273">
        <v>1</v>
      </c>
      <c r="O38" s="269">
        <v>1</v>
      </c>
      <c r="P38" s="269">
        <v>1</v>
      </c>
      <c r="Q38" s="271">
        <v>1</v>
      </c>
      <c r="R38" s="311">
        <v>0</v>
      </c>
      <c r="S38" s="309">
        <v>1</v>
      </c>
      <c r="T38" s="339">
        <v>0</v>
      </c>
      <c r="U38" s="306"/>
      <c r="V38" s="329">
        <f t="shared" si="0"/>
        <v>1</v>
      </c>
      <c r="W38" s="330">
        <f t="shared" si="1"/>
        <v>25</v>
      </c>
    </row>
    <row r="39" spans="1:23" ht="34.5" customHeight="1" x14ac:dyDescent="0.2">
      <c r="A39" s="200"/>
      <c r="B39" s="206"/>
      <c r="C39" s="206"/>
      <c r="D39" s="206"/>
      <c r="E39" s="206"/>
      <c r="F39" s="206"/>
      <c r="G39" s="206"/>
      <c r="H39" s="201"/>
      <c r="I39" s="153" t="s">
        <v>67</v>
      </c>
      <c r="J39" s="240">
        <v>3.3</v>
      </c>
      <c r="K39" s="261" t="s">
        <v>16</v>
      </c>
      <c r="L39" s="269">
        <v>4</v>
      </c>
      <c r="M39" s="269">
        <v>4</v>
      </c>
      <c r="N39" s="269">
        <v>0</v>
      </c>
      <c r="O39" s="269">
        <v>0</v>
      </c>
      <c r="P39" s="269">
        <v>2</v>
      </c>
      <c r="Q39" s="271">
        <v>2</v>
      </c>
      <c r="R39" s="310">
        <v>0</v>
      </c>
      <c r="S39" s="300">
        <v>0</v>
      </c>
      <c r="T39" s="339">
        <v>3</v>
      </c>
      <c r="U39" s="306"/>
      <c r="V39" s="329">
        <f t="shared" si="0"/>
        <v>3</v>
      </c>
      <c r="W39" s="330">
        <f t="shared" si="1"/>
        <v>75</v>
      </c>
    </row>
    <row r="40" spans="1:23" ht="43.5" customHeight="1" x14ac:dyDescent="0.2">
      <c r="A40" s="200"/>
      <c r="B40" s="206"/>
      <c r="C40" s="206"/>
      <c r="D40" s="206"/>
      <c r="E40" s="206"/>
      <c r="F40" s="206"/>
      <c r="G40" s="206"/>
      <c r="H40" s="201"/>
      <c r="I40" s="153" t="s">
        <v>68</v>
      </c>
      <c r="J40" s="240">
        <v>3.4</v>
      </c>
      <c r="K40" s="261" t="s">
        <v>10</v>
      </c>
      <c r="L40" s="269">
        <v>2</v>
      </c>
      <c r="M40" s="269">
        <v>2</v>
      </c>
      <c r="N40" s="269">
        <v>0</v>
      </c>
      <c r="O40" s="269">
        <v>1</v>
      </c>
      <c r="P40" s="269">
        <v>0</v>
      </c>
      <c r="Q40" s="271">
        <v>1</v>
      </c>
      <c r="R40" s="310">
        <v>0</v>
      </c>
      <c r="S40" s="300">
        <v>0</v>
      </c>
      <c r="T40" s="339">
        <v>2</v>
      </c>
      <c r="U40" s="306"/>
      <c r="V40" s="329">
        <f t="shared" si="0"/>
        <v>2</v>
      </c>
      <c r="W40" s="330">
        <f t="shared" si="1"/>
        <v>100</v>
      </c>
    </row>
    <row r="41" spans="1:23" ht="21.75" customHeight="1" x14ac:dyDescent="0.2">
      <c r="A41" s="200"/>
      <c r="B41" s="206"/>
      <c r="C41" s="206"/>
      <c r="D41" s="206"/>
      <c r="E41" s="206"/>
      <c r="F41" s="206"/>
      <c r="G41" s="206"/>
      <c r="H41" s="201"/>
      <c r="I41" s="260" t="s">
        <v>69</v>
      </c>
      <c r="J41" s="240">
        <v>3.5</v>
      </c>
      <c r="K41" s="261" t="s">
        <v>17</v>
      </c>
      <c r="L41" s="269">
        <v>6</v>
      </c>
      <c r="M41" s="269">
        <v>6</v>
      </c>
      <c r="N41" s="269">
        <v>0</v>
      </c>
      <c r="O41" s="269">
        <v>2</v>
      </c>
      <c r="P41" s="269">
        <v>2</v>
      </c>
      <c r="Q41" s="271">
        <v>2</v>
      </c>
      <c r="R41" s="310">
        <v>0</v>
      </c>
      <c r="S41" s="309">
        <v>2</v>
      </c>
      <c r="T41" s="339">
        <v>2</v>
      </c>
      <c r="U41" s="306"/>
      <c r="V41" s="329">
        <f t="shared" si="0"/>
        <v>4</v>
      </c>
      <c r="W41" s="330">
        <f t="shared" si="1"/>
        <v>66.666666666666657</v>
      </c>
    </row>
    <row r="42" spans="1:23" ht="33" customHeight="1" x14ac:dyDescent="0.2">
      <c r="A42" s="200"/>
      <c r="B42" s="206"/>
      <c r="C42" s="206"/>
      <c r="D42" s="206"/>
      <c r="E42" s="206"/>
      <c r="F42" s="206"/>
      <c r="G42" s="206"/>
      <c r="H42" s="201"/>
      <c r="I42" s="254" t="s">
        <v>70</v>
      </c>
      <c r="J42" s="239">
        <v>3.6</v>
      </c>
      <c r="K42" s="261" t="s">
        <v>10</v>
      </c>
      <c r="L42" s="269">
        <v>5</v>
      </c>
      <c r="M42" s="269">
        <v>5</v>
      </c>
      <c r="N42" s="269">
        <v>0</v>
      </c>
      <c r="O42" s="269">
        <v>2</v>
      </c>
      <c r="P42" s="269">
        <v>2</v>
      </c>
      <c r="Q42" s="271">
        <v>1</v>
      </c>
      <c r="R42" s="310">
        <v>0</v>
      </c>
      <c r="S42" s="300">
        <v>0</v>
      </c>
      <c r="T42" s="339">
        <v>0</v>
      </c>
      <c r="U42" s="306"/>
      <c r="V42" s="329">
        <f t="shared" si="0"/>
        <v>0</v>
      </c>
      <c r="W42" s="330">
        <f t="shared" si="1"/>
        <v>0</v>
      </c>
    </row>
    <row r="43" spans="1:23" ht="25.5" x14ac:dyDescent="0.2">
      <c r="A43" s="200"/>
      <c r="B43" s="206"/>
      <c r="C43" s="206"/>
      <c r="D43" s="206"/>
      <c r="E43" s="206"/>
      <c r="F43" s="206"/>
      <c r="G43" s="206"/>
      <c r="H43" s="201"/>
      <c r="I43" s="153" t="s">
        <v>71</v>
      </c>
      <c r="J43" s="239">
        <v>3.7</v>
      </c>
      <c r="K43" s="261" t="s">
        <v>11</v>
      </c>
      <c r="L43" s="269">
        <v>1</v>
      </c>
      <c r="M43" s="269">
        <v>1</v>
      </c>
      <c r="N43" s="269">
        <v>0</v>
      </c>
      <c r="O43" s="269">
        <v>0</v>
      </c>
      <c r="P43" s="269">
        <v>0</v>
      </c>
      <c r="Q43" s="271">
        <v>1</v>
      </c>
      <c r="R43" s="310">
        <v>0</v>
      </c>
      <c r="S43" s="300">
        <v>0</v>
      </c>
      <c r="T43" s="339">
        <v>0</v>
      </c>
      <c r="U43" s="306"/>
      <c r="V43" s="329">
        <f t="shared" si="0"/>
        <v>0</v>
      </c>
      <c r="W43" s="330">
        <f t="shared" si="1"/>
        <v>0</v>
      </c>
    </row>
    <row r="44" spans="1:23" ht="38.25" customHeight="1" x14ac:dyDescent="0.2">
      <c r="A44" s="200"/>
      <c r="B44" s="206"/>
      <c r="C44" s="206"/>
      <c r="D44" s="206"/>
      <c r="E44" s="206"/>
      <c r="F44" s="206"/>
      <c r="G44" s="206"/>
      <c r="H44" s="202"/>
      <c r="I44" s="258" t="s">
        <v>84</v>
      </c>
      <c r="J44" s="239">
        <v>3.8</v>
      </c>
      <c r="K44" s="261" t="s">
        <v>85</v>
      </c>
      <c r="L44" s="269">
        <v>1</v>
      </c>
      <c r="M44" s="269">
        <v>1</v>
      </c>
      <c r="N44" s="269">
        <v>0</v>
      </c>
      <c r="O44" s="298" t="s">
        <v>272</v>
      </c>
      <c r="P44" s="298" t="s">
        <v>272</v>
      </c>
      <c r="Q44" s="271">
        <v>1</v>
      </c>
      <c r="R44" s="310">
        <v>0</v>
      </c>
      <c r="S44" s="300">
        <v>0</v>
      </c>
      <c r="T44" s="339">
        <v>0</v>
      </c>
      <c r="U44" s="306"/>
      <c r="V44" s="329">
        <f t="shared" si="0"/>
        <v>0</v>
      </c>
      <c r="W44" s="330">
        <f t="shared" si="1"/>
        <v>0</v>
      </c>
    </row>
    <row r="45" spans="1:23" ht="38.25" customHeight="1" x14ac:dyDescent="0.2">
      <c r="A45" s="200"/>
      <c r="B45" s="206"/>
      <c r="C45" s="206"/>
      <c r="D45" s="206"/>
      <c r="E45" s="206"/>
      <c r="F45" s="206"/>
      <c r="G45" s="206"/>
      <c r="H45" s="202"/>
      <c r="I45" s="259" t="s">
        <v>86</v>
      </c>
      <c r="J45" s="239">
        <v>3.9</v>
      </c>
      <c r="K45" s="263" t="s">
        <v>23</v>
      </c>
      <c r="L45" s="269">
        <v>1</v>
      </c>
      <c r="M45" s="269">
        <v>1</v>
      </c>
      <c r="N45" s="269">
        <v>0</v>
      </c>
      <c r="O45" s="269">
        <v>0</v>
      </c>
      <c r="P45" s="269">
        <v>0</v>
      </c>
      <c r="Q45" s="271">
        <v>1</v>
      </c>
      <c r="R45" s="310">
        <v>0</v>
      </c>
      <c r="S45" s="300">
        <v>0</v>
      </c>
      <c r="T45" s="339">
        <v>1</v>
      </c>
      <c r="U45" s="306"/>
      <c r="V45" s="329">
        <f t="shared" si="0"/>
        <v>1</v>
      </c>
      <c r="W45" s="330">
        <f t="shared" si="1"/>
        <v>100</v>
      </c>
    </row>
    <row r="46" spans="1:23" ht="29.25" customHeight="1" x14ac:dyDescent="0.2">
      <c r="A46" s="200"/>
      <c r="B46" s="206"/>
      <c r="C46" s="206"/>
      <c r="D46" s="206"/>
      <c r="E46" s="206"/>
      <c r="F46" s="206"/>
      <c r="G46" s="206"/>
      <c r="H46" s="202"/>
      <c r="I46" s="259" t="s">
        <v>87</v>
      </c>
      <c r="J46" s="240">
        <v>4</v>
      </c>
      <c r="K46" s="264" t="s">
        <v>88</v>
      </c>
      <c r="L46" s="269">
        <v>5</v>
      </c>
      <c r="M46" s="269">
        <v>5</v>
      </c>
      <c r="N46" s="269">
        <v>0</v>
      </c>
      <c r="O46" s="269">
        <v>0</v>
      </c>
      <c r="P46" s="269">
        <v>3</v>
      </c>
      <c r="Q46" s="271">
        <v>2</v>
      </c>
      <c r="R46" s="310">
        <v>0</v>
      </c>
      <c r="S46" s="300">
        <v>0</v>
      </c>
      <c r="T46" s="339">
        <v>0</v>
      </c>
      <c r="U46" s="306"/>
      <c r="V46" s="329">
        <f t="shared" si="0"/>
        <v>0</v>
      </c>
      <c r="W46" s="330">
        <f t="shared" si="1"/>
        <v>0</v>
      </c>
    </row>
    <row r="47" spans="1:23" ht="39" customHeight="1" x14ac:dyDescent="0.2">
      <c r="A47" s="200"/>
      <c r="B47" s="206"/>
      <c r="C47" s="206"/>
      <c r="D47" s="206"/>
      <c r="E47" s="206"/>
      <c r="F47" s="206"/>
      <c r="G47" s="206"/>
      <c r="H47" s="202"/>
      <c r="I47" s="253" t="s">
        <v>89</v>
      </c>
      <c r="J47" s="239">
        <v>4.0999999999999996</v>
      </c>
      <c r="K47" s="265" t="s">
        <v>17</v>
      </c>
      <c r="L47" s="269">
        <v>2</v>
      </c>
      <c r="M47" s="269">
        <v>2</v>
      </c>
      <c r="N47" s="269">
        <v>0</v>
      </c>
      <c r="O47" s="269">
        <v>0</v>
      </c>
      <c r="P47" s="269">
        <v>1</v>
      </c>
      <c r="Q47" s="271">
        <v>1</v>
      </c>
      <c r="R47" s="310">
        <v>0</v>
      </c>
      <c r="S47" s="300">
        <v>0</v>
      </c>
      <c r="T47" s="339">
        <v>1</v>
      </c>
      <c r="U47" s="306"/>
      <c r="V47" s="329">
        <f t="shared" si="0"/>
        <v>1</v>
      </c>
      <c r="W47" s="330">
        <f t="shared" si="1"/>
        <v>50</v>
      </c>
    </row>
    <row r="48" spans="1:23" ht="39" customHeight="1" thickBot="1" x14ac:dyDescent="0.25">
      <c r="A48" s="211"/>
      <c r="B48" s="212"/>
      <c r="C48" s="212"/>
      <c r="D48" s="212"/>
      <c r="E48" s="212"/>
      <c r="F48" s="212"/>
      <c r="G48" s="212"/>
      <c r="H48" s="213"/>
      <c r="I48" s="252" t="s">
        <v>90</v>
      </c>
      <c r="J48" s="251">
        <v>4.2</v>
      </c>
      <c r="K48" s="264" t="s">
        <v>20</v>
      </c>
      <c r="L48" s="268">
        <v>1</v>
      </c>
      <c r="M48" s="267">
        <v>1</v>
      </c>
      <c r="N48" s="272">
        <v>0</v>
      </c>
      <c r="O48" s="272">
        <v>0</v>
      </c>
      <c r="P48" s="272">
        <v>0</v>
      </c>
      <c r="Q48" s="334">
        <v>1</v>
      </c>
      <c r="R48" s="333">
        <v>0</v>
      </c>
      <c r="S48" s="313">
        <v>0</v>
      </c>
      <c r="T48" s="335">
        <v>0</v>
      </c>
      <c r="U48" s="314"/>
      <c r="V48" s="331">
        <f t="shared" si="0"/>
        <v>0</v>
      </c>
      <c r="W48" s="332">
        <f t="shared" si="1"/>
        <v>0</v>
      </c>
    </row>
    <row r="49" spans="1:23" ht="36.75" thickBot="1" x14ac:dyDescent="0.25">
      <c r="A49" s="192" t="s">
        <v>248</v>
      </c>
      <c r="B49" s="193"/>
      <c r="C49" s="178"/>
      <c r="D49" s="178"/>
      <c r="E49" s="178"/>
      <c r="F49" s="178"/>
      <c r="G49" s="178"/>
      <c r="H49" s="178"/>
      <c r="I49" s="179"/>
      <c r="J49" s="179"/>
      <c r="K49" s="180"/>
      <c r="L49" s="275">
        <f>SUM(L20:L48)</f>
        <v>172</v>
      </c>
      <c r="M49" s="180">
        <v>172</v>
      </c>
      <c r="N49" s="180"/>
      <c r="O49" s="180"/>
      <c r="P49" s="180"/>
      <c r="Q49" s="179"/>
      <c r="R49" s="180"/>
      <c r="S49" s="180"/>
      <c r="T49" s="180"/>
      <c r="U49" s="180"/>
      <c r="V49" s="180"/>
      <c r="W49" s="189"/>
    </row>
    <row r="50" spans="1:23" x14ac:dyDescent="0.2">
      <c r="A50" s="186" t="s">
        <v>249</v>
      </c>
      <c r="B50" s="187"/>
      <c r="C50" s="187"/>
      <c r="D50" s="187"/>
      <c r="E50" s="187"/>
      <c r="F50" s="187"/>
      <c r="G50" s="187"/>
      <c r="H50" s="187"/>
      <c r="I50" s="176"/>
      <c r="J50" s="176"/>
      <c r="K50" s="177"/>
      <c r="L50" s="177"/>
      <c r="M50" s="177"/>
      <c r="N50" s="174"/>
      <c r="O50" s="174"/>
      <c r="P50" s="174"/>
      <c r="Q50" s="174"/>
      <c r="R50" s="203"/>
      <c r="S50" s="203"/>
      <c r="T50" s="175"/>
      <c r="U50" s="175"/>
      <c r="V50" s="175"/>
      <c r="W50" s="175"/>
    </row>
    <row r="51" spans="1:23" ht="18" x14ac:dyDescent="0.2">
      <c r="A51" s="186" t="s">
        <v>250</v>
      </c>
      <c r="B51" s="187"/>
      <c r="C51" s="187"/>
      <c r="D51" s="187"/>
      <c r="E51" s="187"/>
      <c r="F51" s="187"/>
      <c r="G51" s="187"/>
      <c r="H51" s="187"/>
      <c r="I51" s="176"/>
      <c r="J51" s="176"/>
      <c r="K51" s="176"/>
      <c r="L51" s="176"/>
      <c r="M51" s="176"/>
      <c r="N51" s="467"/>
      <c r="O51" s="467"/>
      <c r="P51" s="467"/>
      <c r="Q51" s="467"/>
      <c r="R51" s="203"/>
      <c r="S51" s="203"/>
      <c r="T51" s="175"/>
      <c r="U51" s="175"/>
      <c r="V51" s="175"/>
      <c r="W51" s="175"/>
    </row>
    <row r="52" spans="1:23" ht="18" x14ac:dyDescent="0.2">
      <c r="A52" s="187" t="s">
        <v>251</v>
      </c>
      <c r="B52" s="187"/>
      <c r="C52" s="187"/>
      <c r="D52" s="187"/>
      <c r="E52" s="187"/>
      <c r="F52" s="187"/>
      <c r="G52" s="187"/>
      <c r="H52" s="187"/>
      <c r="I52" s="176"/>
      <c r="J52" s="176"/>
      <c r="K52" s="176"/>
      <c r="L52" s="176"/>
      <c r="M52" s="176"/>
      <c r="N52" s="155"/>
      <c r="O52" s="155"/>
      <c r="P52" s="205"/>
      <c r="Q52" s="155"/>
      <c r="R52" s="174"/>
      <c r="S52" s="174"/>
      <c r="T52" s="175"/>
      <c r="U52" s="175"/>
      <c r="V52" s="175"/>
      <c r="W52" s="204"/>
    </row>
    <row r="53" spans="1:23" ht="18" x14ac:dyDescent="0.2">
      <c r="A53" s="186" t="s">
        <v>252</v>
      </c>
      <c r="B53" s="187"/>
      <c r="C53" s="187"/>
      <c r="D53" s="187"/>
      <c r="E53" s="187"/>
      <c r="F53" s="187"/>
      <c r="G53" s="187"/>
      <c r="H53" s="187"/>
      <c r="I53" s="176"/>
      <c r="J53" s="176"/>
      <c r="K53" s="176"/>
      <c r="L53" s="176"/>
      <c r="M53" s="176"/>
      <c r="N53" s="467"/>
      <c r="O53" s="467"/>
      <c r="P53" s="467"/>
      <c r="Q53" s="467"/>
      <c r="R53" s="203"/>
      <c r="S53" s="203"/>
      <c r="T53" s="175"/>
      <c r="U53" s="175"/>
      <c r="V53" s="175"/>
      <c r="W53" s="175"/>
    </row>
    <row r="54" spans="1:23" x14ac:dyDescent="0.2">
      <c r="A54" s="186" t="s">
        <v>253</v>
      </c>
      <c r="B54" s="187"/>
      <c r="C54" s="187"/>
      <c r="D54" s="187"/>
      <c r="E54" s="187"/>
      <c r="F54" s="187"/>
      <c r="G54" s="187"/>
      <c r="H54" s="187"/>
      <c r="I54" s="176"/>
      <c r="J54" s="176"/>
      <c r="K54" s="176"/>
      <c r="L54" s="176"/>
      <c r="M54" s="176"/>
      <c r="N54" s="176"/>
      <c r="O54" s="159"/>
      <c r="P54" s="159"/>
      <c r="Q54" s="159"/>
      <c r="R54" s="203"/>
      <c r="S54" s="203"/>
      <c r="T54" s="175"/>
      <c r="U54" s="175"/>
      <c r="V54" s="175"/>
      <c r="W54" s="175"/>
    </row>
    <row r="55" spans="1:23" x14ac:dyDescent="0.2">
      <c r="A55" s="186" t="s">
        <v>254</v>
      </c>
      <c r="B55" s="187"/>
      <c r="C55" s="187"/>
      <c r="D55" s="187"/>
      <c r="E55" s="187"/>
      <c r="F55" s="187"/>
      <c r="G55" s="187"/>
      <c r="H55" s="187"/>
      <c r="I55" s="176"/>
      <c r="J55" s="176"/>
      <c r="K55" s="176"/>
      <c r="L55" s="176"/>
      <c r="M55" s="176"/>
      <c r="N55" s="176"/>
      <c r="O55" s="159"/>
      <c r="P55" s="159"/>
      <c r="Q55" s="159"/>
      <c r="R55" s="174"/>
      <c r="S55" s="174"/>
      <c r="T55" s="175"/>
      <c r="U55" s="175"/>
      <c r="V55" s="175"/>
      <c r="W55" s="204"/>
    </row>
    <row r="56" spans="1:23" x14ac:dyDescent="0.2">
      <c r="A56" s="186" t="s">
        <v>255</v>
      </c>
      <c r="B56" s="187"/>
      <c r="C56" s="187"/>
      <c r="D56" s="187"/>
      <c r="E56" s="187"/>
      <c r="F56" s="187"/>
      <c r="G56" s="187"/>
      <c r="H56" s="187"/>
      <c r="I56" s="176"/>
      <c r="J56" s="176"/>
      <c r="K56" s="176"/>
      <c r="L56" s="176"/>
      <c r="M56" s="176"/>
      <c r="N56" s="176"/>
      <c r="O56" s="159"/>
      <c r="P56" s="159"/>
      <c r="Q56" s="159"/>
      <c r="R56" s="174"/>
      <c r="S56" s="174"/>
      <c r="T56" s="175"/>
      <c r="U56" s="175"/>
      <c r="V56" s="175"/>
      <c r="W56" s="204"/>
    </row>
    <row r="57" spans="1:23" x14ac:dyDescent="0.2">
      <c r="A57" s="186" t="s">
        <v>256</v>
      </c>
      <c r="B57" s="187"/>
      <c r="C57" s="187"/>
      <c r="D57" s="187"/>
      <c r="E57" s="187"/>
      <c r="F57" s="187"/>
      <c r="G57" s="187"/>
      <c r="H57" s="187"/>
      <c r="I57" s="176"/>
      <c r="J57" s="176"/>
      <c r="K57" s="176"/>
      <c r="L57" s="176"/>
      <c r="M57" s="176"/>
      <c r="N57" s="176"/>
      <c r="O57" s="159"/>
      <c r="P57" s="159"/>
      <c r="Q57" s="159"/>
      <c r="R57" s="174"/>
      <c r="S57" s="174"/>
      <c r="T57" s="175"/>
      <c r="U57" s="175"/>
      <c r="V57" s="175"/>
      <c r="W57" s="204"/>
    </row>
    <row r="58" spans="1:23" x14ac:dyDescent="0.2">
      <c r="A58" s="186" t="s">
        <v>257</v>
      </c>
      <c r="B58" s="187"/>
      <c r="C58" s="187"/>
      <c r="D58" s="187"/>
      <c r="E58" s="187"/>
      <c r="F58" s="187"/>
      <c r="G58" s="187"/>
      <c r="H58" s="187"/>
      <c r="I58" s="176"/>
      <c r="J58" s="176"/>
      <c r="K58" s="176"/>
      <c r="L58" s="176"/>
      <c r="M58" s="176"/>
      <c r="N58" s="176"/>
      <c r="O58" s="159"/>
      <c r="P58" s="159"/>
      <c r="Q58" s="159"/>
      <c r="R58" s="174"/>
      <c r="S58" s="174"/>
      <c r="T58" s="175"/>
      <c r="U58" s="175"/>
      <c r="V58" s="175"/>
      <c r="W58" s="204"/>
    </row>
    <row r="59" spans="1:23" x14ac:dyDescent="0.2">
      <c r="A59" s="190" t="s">
        <v>258</v>
      </c>
      <c r="B59" s="187"/>
      <c r="C59" s="187"/>
      <c r="D59" s="187"/>
      <c r="E59" s="187"/>
      <c r="F59" s="187"/>
      <c r="G59" s="187"/>
      <c r="H59" s="187"/>
      <c r="I59" s="176"/>
      <c r="J59" s="176"/>
      <c r="K59" s="176"/>
      <c r="L59" s="176"/>
      <c r="M59" s="176"/>
      <c r="N59" s="176"/>
      <c r="O59" s="159"/>
      <c r="P59" s="159"/>
      <c r="Q59" s="159"/>
      <c r="R59" s="174"/>
      <c r="S59" s="174"/>
      <c r="T59" s="175"/>
      <c r="U59" s="175"/>
      <c r="V59" s="175"/>
      <c r="W59" s="204"/>
    </row>
    <row r="60" spans="1:23" x14ac:dyDescent="0.2">
      <c r="A60" s="465" t="s">
        <v>259</v>
      </c>
      <c r="B60" s="466"/>
      <c r="C60" s="466"/>
      <c r="D60" s="466"/>
      <c r="E60" s="466"/>
      <c r="F60" s="466"/>
      <c r="G60" s="466"/>
      <c r="H60" s="466"/>
      <c r="I60" s="466"/>
      <c r="J60" s="466"/>
      <c r="K60" s="466"/>
      <c r="L60" s="466"/>
      <c r="M60" s="466"/>
      <c r="N60" s="466"/>
      <c r="O60" s="466"/>
      <c r="P60" s="466"/>
      <c r="Q60" s="159"/>
      <c r="R60" s="159"/>
      <c r="S60" s="159"/>
      <c r="T60" s="159"/>
      <c r="U60" s="159"/>
      <c r="V60" s="159"/>
      <c r="W60" s="159"/>
    </row>
    <row r="61" spans="1:23" x14ac:dyDescent="0.2">
      <c r="A61" s="186" t="s">
        <v>260</v>
      </c>
      <c r="B61" s="187"/>
      <c r="C61" s="187"/>
      <c r="D61" s="187"/>
      <c r="E61" s="187"/>
      <c r="F61" s="187"/>
      <c r="G61" s="187"/>
      <c r="H61" s="187"/>
      <c r="I61" s="176"/>
      <c r="J61" s="176"/>
      <c r="K61" s="176"/>
      <c r="L61" s="176"/>
      <c r="M61" s="176"/>
      <c r="N61" s="176"/>
      <c r="O61" s="176"/>
      <c r="P61" s="188"/>
      <c r="Q61" s="159"/>
      <c r="R61" s="159"/>
      <c r="S61" s="159"/>
      <c r="T61" s="159"/>
      <c r="U61" s="159"/>
      <c r="V61" s="159"/>
      <c r="W61" s="159"/>
    </row>
    <row r="62" spans="1:23" x14ac:dyDescent="0.2">
      <c r="A62" s="186" t="s">
        <v>261</v>
      </c>
      <c r="B62" s="187"/>
      <c r="C62" s="187"/>
      <c r="D62" s="187"/>
      <c r="E62" s="187"/>
      <c r="F62" s="187"/>
      <c r="G62" s="187"/>
      <c r="H62" s="187"/>
      <c r="I62" s="176"/>
      <c r="J62" s="176"/>
      <c r="K62" s="176"/>
      <c r="L62" s="176"/>
      <c r="M62" s="176"/>
      <c r="N62" s="176"/>
      <c r="O62" s="176"/>
      <c r="P62" s="188"/>
      <c r="Q62" s="159"/>
      <c r="R62" s="159"/>
      <c r="S62" s="159"/>
      <c r="T62" s="159"/>
      <c r="U62" s="159"/>
      <c r="V62" s="159"/>
      <c r="W62" s="159"/>
    </row>
    <row r="63" spans="1:23" x14ac:dyDescent="0.2">
      <c r="A63" s="186" t="s">
        <v>262</v>
      </c>
      <c r="B63" s="187"/>
      <c r="C63" s="187"/>
      <c r="D63" s="187"/>
      <c r="E63" s="187"/>
      <c r="F63" s="187"/>
      <c r="G63" s="187"/>
      <c r="H63" s="187"/>
      <c r="I63" s="176"/>
      <c r="J63" s="176"/>
      <c r="K63" s="176"/>
      <c r="L63" s="176"/>
      <c r="M63" s="176"/>
      <c r="N63" s="176"/>
      <c r="O63" s="176"/>
      <c r="P63" s="188"/>
      <c r="Q63" s="159"/>
      <c r="R63" s="159"/>
      <c r="S63" s="159"/>
      <c r="T63" s="159"/>
      <c r="U63" s="159"/>
      <c r="V63" s="159"/>
      <c r="W63" s="159"/>
    </row>
    <row r="64" spans="1:23" x14ac:dyDescent="0.2">
      <c r="A64" s="159"/>
      <c r="B64" s="159"/>
      <c r="C64" s="159"/>
      <c r="D64" s="159"/>
      <c r="E64" s="159"/>
      <c r="F64" s="159"/>
      <c r="G64" s="159"/>
      <c r="H64" s="159"/>
      <c r="I64" s="184"/>
      <c r="J64" s="184"/>
      <c r="K64" s="184"/>
      <c r="L64" s="184"/>
      <c r="M64" s="184"/>
      <c r="N64" s="184"/>
      <c r="O64" s="184"/>
      <c r="P64" s="184"/>
      <c r="Q64" s="159"/>
      <c r="R64" s="159"/>
      <c r="S64" s="159"/>
      <c r="T64" s="159"/>
      <c r="U64" s="159"/>
      <c r="V64" s="159"/>
      <c r="W64" s="159"/>
    </row>
  </sheetData>
  <mergeCells count="31">
    <mergeCell ref="A60:P60"/>
    <mergeCell ref="N51:Q51"/>
    <mergeCell ref="N53:Q53"/>
    <mergeCell ref="A11:A12"/>
    <mergeCell ref="D11:D12"/>
    <mergeCell ref="L11:L12"/>
    <mergeCell ref="B11:B12"/>
    <mergeCell ref="H11:H12"/>
    <mergeCell ref="C11:C12"/>
    <mergeCell ref="G11:G12"/>
    <mergeCell ref="J10:J12"/>
    <mergeCell ref="F11:F12"/>
    <mergeCell ref="N11:Q11"/>
    <mergeCell ref="I10:I12"/>
    <mergeCell ref="K10:K12"/>
    <mergeCell ref="W10:W12"/>
    <mergeCell ref="A10:H10"/>
    <mergeCell ref="O1:Q1"/>
    <mergeCell ref="A2:W2"/>
    <mergeCell ref="A3:W3"/>
    <mergeCell ref="A4:Q4"/>
    <mergeCell ref="R5:W5"/>
    <mergeCell ref="A6:Q6"/>
    <mergeCell ref="M11:M12"/>
    <mergeCell ref="B9:D9"/>
    <mergeCell ref="E9:G9"/>
    <mergeCell ref="B8:G8"/>
    <mergeCell ref="A7:H7"/>
    <mergeCell ref="L10:U10"/>
    <mergeCell ref="V10:V12"/>
    <mergeCell ref="R11:U11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P37"/>
  <sheetViews>
    <sheetView workbookViewId="0">
      <selection activeCell="C3" sqref="C3:L38"/>
    </sheetView>
  </sheetViews>
  <sheetFormatPr baseColWidth="10" defaultRowHeight="12.75" x14ac:dyDescent="0.2"/>
  <cols>
    <col min="3" max="3" width="16.28515625" customWidth="1"/>
    <col min="5" max="5" width="17.7109375" customWidth="1"/>
    <col min="8" max="8" width="18.140625" customWidth="1"/>
  </cols>
  <sheetData>
    <row r="3" spans="3:12" x14ac:dyDescent="0.2">
      <c r="E3" s="48" t="s">
        <v>303</v>
      </c>
      <c r="F3" s="48"/>
      <c r="G3" s="48"/>
      <c r="H3" s="48"/>
    </row>
    <row r="6" spans="3:12" ht="25.5" x14ac:dyDescent="0.2">
      <c r="C6" s="392" t="s">
        <v>306</v>
      </c>
      <c r="E6" s="392" t="s">
        <v>304</v>
      </c>
      <c r="H6" s="392" t="s">
        <v>305</v>
      </c>
      <c r="J6" s="476" t="s">
        <v>315</v>
      </c>
      <c r="K6" s="477"/>
      <c r="L6" s="477"/>
    </row>
    <row r="7" spans="3:12" x14ac:dyDescent="0.2">
      <c r="C7" s="395">
        <v>1400000</v>
      </c>
      <c r="D7" s="80"/>
      <c r="E7" s="395">
        <v>466666.98</v>
      </c>
      <c r="F7" s="80"/>
      <c r="G7" s="80"/>
      <c r="H7" s="395">
        <v>291666.65000000002</v>
      </c>
      <c r="K7" s="394">
        <v>0.33</v>
      </c>
    </row>
    <row r="8" spans="3:12" x14ac:dyDescent="0.2">
      <c r="E8" s="393" t="s">
        <v>323</v>
      </c>
      <c r="H8" s="393" t="s">
        <v>324</v>
      </c>
    </row>
    <row r="20" spans="3:16" x14ac:dyDescent="0.2">
      <c r="C20" s="20" t="s">
        <v>321</v>
      </c>
      <c r="F20" s="395">
        <v>85684.99</v>
      </c>
    </row>
    <row r="22" spans="3:16" x14ac:dyDescent="0.2">
      <c r="C22" s="20" t="s">
        <v>316</v>
      </c>
    </row>
    <row r="23" spans="3:16" x14ac:dyDescent="0.2">
      <c r="H23" s="20" t="s">
        <v>317</v>
      </c>
    </row>
    <row r="24" spans="3:16" x14ac:dyDescent="0.2">
      <c r="C24" s="20" t="s">
        <v>307</v>
      </c>
      <c r="F24" s="395">
        <v>9100</v>
      </c>
      <c r="P24" s="20">
        <v>5200</v>
      </c>
    </row>
    <row r="25" spans="3:16" x14ac:dyDescent="0.2">
      <c r="C25" s="20" t="s">
        <v>308</v>
      </c>
      <c r="F25" s="395">
        <v>13000</v>
      </c>
      <c r="P25">
        <v>3900</v>
      </c>
    </row>
    <row r="26" spans="3:16" x14ac:dyDescent="0.2">
      <c r="C26" s="20" t="s">
        <v>309</v>
      </c>
      <c r="F26" s="395">
        <v>25000</v>
      </c>
      <c r="H26" s="20" t="s">
        <v>309</v>
      </c>
      <c r="K26" s="395">
        <v>40000</v>
      </c>
      <c r="P26">
        <f>SUM(P24:P25)</f>
        <v>9100</v>
      </c>
    </row>
    <row r="27" spans="3:16" x14ac:dyDescent="0.2">
      <c r="C27" s="20" t="s">
        <v>310</v>
      </c>
      <c r="F27" s="395">
        <v>5104</v>
      </c>
      <c r="H27" s="20" t="s">
        <v>310</v>
      </c>
      <c r="K27" s="395">
        <v>10208</v>
      </c>
    </row>
    <row r="28" spans="3:16" x14ac:dyDescent="0.2">
      <c r="C28" s="20" t="s">
        <v>311</v>
      </c>
      <c r="F28" s="395">
        <v>11600</v>
      </c>
      <c r="H28" s="20" t="s">
        <v>311</v>
      </c>
      <c r="K28" s="395">
        <v>23200</v>
      </c>
    </row>
    <row r="29" spans="3:16" x14ac:dyDescent="0.2">
      <c r="C29" s="20" t="s">
        <v>312</v>
      </c>
      <c r="F29" s="395">
        <v>8480</v>
      </c>
      <c r="H29" s="20" t="s">
        <v>318</v>
      </c>
      <c r="K29" s="395">
        <v>16960</v>
      </c>
    </row>
    <row r="30" spans="3:16" x14ac:dyDescent="0.2">
      <c r="C30" s="20" t="s">
        <v>313</v>
      </c>
      <c r="F30" s="395">
        <v>2370</v>
      </c>
      <c r="H30" s="20" t="s">
        <v>319</v>
      </c>
      <c r="K30" s="395">
        <v>1500</v>
      </c>
    </row>
    <row r="31" spans="3:16" x14ac:dyDescent="0.2">
      <c r="C31" s="20" t="s">
        <v>314</v>
      </c>
      <c r="F31" s="395">
        <v>1600</v>
      </c>
      <c r="H31" s="20" t="s">
        <v>320</v>
      </c>
      <c r="K31" s="395">
        <v>3000</v>
      </c>
    </row>
    <row r="32" spans="3:16" x14ac:dyDescent="0.2">
      <c r="C32" s="20" t="s">
        <v>325</v>
      </c>
      <c r="F32" s="395">
        <v>3248</v>
      </c>
      <c r="H32" s="20"/>
      <c r="K32" s="395"/>
    </row>
    <row r="33" spans="3:11" x14ac:dyDescent="0.2">
      <c r="C33" s="20" t="s">
        <v>322</v>
      </c>
      <c r="F33" s="395">
        <v>6597.8</v>
      </c>
    </row>
    <row r="34" spans="3:11" x14ac:dyDescent="0.2">
      <c r="C34" s="20"/>
      <c r="F34" s="395"/>
    </row>
    <row r="35" spans="3:11" x14ac:dyDescent="0.2">
      <c r="F35" s="395">
        <f>SUM(F24:F33)</f>
        <v>86099.8</v>
      </c>
      <c r="K35" s="395">
        <f>SUM(K26:K33)</f>
        <v>94868</v>
      </c>
    </row>
    <row r="36" spans="3:11" x14ac:dyDescent="0.2">
      <c r="F36" s="80"/>
    </row>
    <row r="37" spans="3:11" x14ac:dyDescent="0.2">
      <c r="F37" s="395">
        <f>F20-F35</f>
        <v>-414.80999999999767</v>
      </c>
    </row>
  </sheetData>
  <mergeCells count="1">
    <mergeCell ref="J6:L6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EVTOP 01</vt:lpstr>
      <vt:lpstr>EVTOP 02</vt:lpstr>
      <vt:lpstr>ANEXO </vt:lpstr>
      <vt:lpstr>evetop 03</vt:lpstr>
      <vt:lpstr>Hoja1</vt:lpstr>
      <vt:lpstr>'evetop 03'!Área_de_impresión</vt:lpstr>
      <vt:lpstr>'EVTOP 02'!Área_de_impresión</vt:lpstr>
      <vt:lpstr>Hoja1!Área_de_impresión</vt:lpstr>
    </vt:vector>
  </TitlesOfParts>
  <Company>GOBIERNO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ENRIQUE ALVAREZ ARVIZU</dc:creator>
  <cp:lastModifiedBy>Administrosidad</cp:lastModifiedBy>
  <cp:lastPrinted>2013-11-01T20:15:38Z</cp:lastPrinted>
  <dcterms:created xsi:type="dcterms:W3CDTF">1999-04-27T18:26:38Z</dcterms:created>
  <dcterms:modified xsi:type="dcterms:W3CDTF">2014-06-19T21:36:45Z</dcterms:modified>
</cp:coreProperties>
</file>