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915" windowWidth="13155" windowHeight="8040" activeTab="3"/>
  </bookViews>
  <sheets>
    <sheet name="EVTOP 01" sheetId="1" r:id="rId1"/>
    <sheet name="EVTOP 02" sheetId="2" r:id="rId2"/>
    <sheet name="ANEXO " sheetId="3" r:id="rId3"/>
    <sheet name="EVTOP 03" sheetId="4" r:id="rId4"/>
    <sheet name="EVTOP-03 AV." sheetId="5" r:id="rId5"/>
    <sheet name="Hoja1" sheetId="6" r:id="rId6"/>
  </sheets>
  <externalReferences>
    <externalReference r:id="rId9"/>
    <externalReference r:id="rId10"/>
  </externalReferences>
  <definedNames>
    <definedName name="_xlnm.Print_Area" localSheetId="3">'EVTOP 03'!$A$1:$X$48</definedName>
  </definedNames>
  <calcPr fullCalcOnLoad="1"/>
</workbook>
</file>

<file path=xl/sharedStrings.xml><?xml version="1.0" encoding="utf-8"?>
<sst xmlns="http://schemas.openxmlformats.org/spreadsheetml/2006/main" count="569" uniqueCount="271">
  <si>
    <t>CONSEJO ESTATAL DE CIENCIA Y TECNOLOGIA</t>
  </si>
  <si>
    <t>SISTEMA ESTATAL DE EVALUACIÓN</t>
  </si>
  <si>
    <t>ORGANISMO: CONSEJO ESTATAL DE CIENCIA Y TECNOLOGIA</t>
  </si>
  <si>
    <t>CLAVE NEP ORGANISMO</t>
  </si>
  <si>
    <t>DESCRIPCION</t>
  </si>
  <si>
    <t>UNIDAD DE MEDIDA</t>
  </si>
  <si>
    <t>ORIGINAL ANUAL</t>
  </si>
  <si>
    <t>MODIF. ANUAL</t>
  </si>
  <si>
    <t>CALENDARIO</t>
  </si>
  <si>
    <t>DEP</t>
  </si>
  <si>
    <t>UR</t>
  </si>
  <si>
    <t>FIN</t>
  </si>
  <si>
    <t>FUN</t>
  </si>
  <si>
    <t>SUBF</t>
  </si>
  <si>
    <t>ER</t>
  </si>
  <si>
    <t>PROGR</t>
  </si>
  <si>
    <t>A/P</t>
  </si>
  <si>
    <t>I</t>
  </si>
  <si>
    <t>II</t>
  </si>
  <si>
    <t>III</t>
  </si>
  <si>
    <t>IV</t>
  </si>
  <si>
    <t>01</t>
  </si>
  <si>
    <t>SECRETARIA DE ECONOMIA</t>
  </si>
  <si>
    <t>DESARROLLO ECONOMICO</t>
  </si>
  <si>
    <t>INVESTIGACION Y DESARROLLO RELACIONADO CON ASUNTOS ECONOMICOS</t>
  </si>
  <si>
    <t>PROMOVER Y DIFUNDIR LA INVESTIGACION CIENTIFICA Y TECNOLOGICA</t>
  </si>
  <si>
    <t>E4</t>
  </si>
  <si>
    <t>SONORA COMPETITIVO Y SUSTENTABLE</t>
  </si>
  <si>
    <t>INVESTIGACION Y DESARROLLO TECNOLÓGICO PARA EL DESARROLLO RURAL</t>
  </si>
  <si>
    <t>EVENTO</t>
  </si>
  <si>
    <t>REUNIÓN</t>
  </si>
  <si>
    <t>DOCUMENTO</t>
  </si>
  <si>
    <t>GESTIÓN DE FONDOS ANTE DEPENDENCIAS Y AYUNTAMIENTOS PARA PROYECTOS DE DESARROLLO TECNOLÓGICO ESTRATÉGICOS POR SECTOR Y REGIÓN</t>
  </si>
  <si>
    <t>GESTIÓN PARA REINTEGRAR FONDOS ESTATALES NO APLICADOS</t>
  </si>
  <si>
    <t>AISIGANCIÓN PRESUPUESTAL</t>
  </si>
  <si>
    <t>PROGRAMA OPERATIVO ANUAL 2012</t>
  </si>
  <si>
    <t>ESTRUCTURA ADMINISTRATIVA</t>
  </si>
  <si>
    <t>META</t>
  </si>
  <si>
    <t>INNOVACIÓN Y DESARROLLO TECNOLÓGICO</t>
  </si>
  <si>
    <t>SUB PROGR.</t>
  </si>
  <si>
    <t>CONTROL Y SEGUIMIENTO ADMINISTRATIVO Y DE SERVICIOS PARA EL DESARROLLO CIENTÍFICO Y TECNOLÓGICO.</t>
  </si>
  <si>
    <t>1.1</t>
  </si>
  <si>
    <t>INTEGRAR EL REPORTE ANUAL DE LA CUENTAPÚBLICA SOBRE EL ORÍGEN, APLICACIÓN DE RECURSOS FINANCIEROS Y MATERIALES EJERCIDOS EN EL POA.</t>
  </si>
  <si>
    <t>1.2</t>
  </si>
  <si>
    <t>OPERAR EL SISTEMA CONTABLE Y DE CONTROL ADMINISTARTIVO EN RELACIÓN A LA SITUACIÓN FINANCIERA DEL ORGANISMO.</t>
  </si>
  <si>
    <t>REPORTES</t>
  </si>
  <si>
    <t>INTEGRAR EL DOCUMENTO DE AVANCE FISICO-FINANCIERO DEL POA 2012</t>
  </si>
  <si>
    <t>1.3</t>
  </si>
  <si>
    <t>1.4</t>
  </si>
  <si>
    <t>1.5</t>
  </si>
  <si>
    <t>1.6</t>
  </si>
  <si>
    <t xml:space="preserve">REUNION </t>
  </si>
  <si>
    <t>EVENTOS</t>
  </si>
  <si>
    <t>ASISTENCIA A REUNIONES REDNACECYT</t>
  </si>
  <si>
    <t>COORDINACIÓN DE LA SEMANA NACIONAL DE CIENCIA Y TECNOLOGÍA</t>
  </si>
  <si>
    <t>PROYECTO</t>
  </si>
  <si>
    <t>BECA</t>
  </si>
  <si>
    <t>PERSONA</t>
  </si>
  <si>
    <t xml:space="preserve">EVENTO </t>
  </si>
  <si>
    <t>CONCURSO INFANTIL DE CIENCÍA Y TECNOLOGÍA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</si>
  <si>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</si>
  <si>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</si>
  <si>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</si>
  <si>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</si>
  <si>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</si>
  <si>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</si>
  <si>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</si>
  <si>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</si>
  <si>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</si>
  <si>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3.3</t>
  </si>
  <si>
    <t>3.5</t>
  </si>
  <si>
    <t>001</t>
  </si>
  <si>
    <t>002</t>
  </si>
  <si>
    <t xml:space="preserve">ANALISIS DE CARTERA DE FONDOS NACIONALES E INTERNACIONALES </t>
  </si>
  <si>
    <t>TOTAL DE METAS</t>
  </si>
  <si>
    <t xml:space="preserve">CELEBRAR REUNIONES DE ARTICULACIÓN PRODUCTIVA </t>
  </si>
  <si>
    <t>TECHNOLOGY ROADMAPPING</t>
  </si>
  <si>
    <t>1.7</t>
  </si>
  <si>
    <t>003</t>
  </si>
  <si>
    <t>3.1</t>
  </si>
  <si>
    <t>3.2</t>
  </si>
  <si>
    <t>3.4</t>
  </si>
  <si>
    <t>3.6</t>
  </si>
  <si>
    <t>3</t>
  </si>
  <si>
    <t xml:space="preserve">DIRECCION DE ARTICULACIÓN PRODUCTIVA </t>
  </si>
  <si>
    <t xml:space="preserve">IMPULSO A LA INVESTIGACIÓN CIENTÍFICA Y TECNOLÓGICA Y FOMENTO A LA FORMACIÓN DE CAPITAL HUMANO </t>
  </si>
  <si>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</si>
  <si>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</si>
  <si>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</si>
  <si>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</si>
  <si>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</si>
  <si>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</si>
  <si>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</si>
  <si>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</si>
  <si>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</si>
  <si>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</si>
  <si>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</si>
  <si>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</si>
  <si>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</si>
  <si>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</si>
  <si>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</si>
  <si>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</si>
  <si>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</si>
  <si>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</si>
  <si>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</si>
  <si>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</si>
  <si>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</si>
  <si>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</si>
  <si>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</si>
  <si>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</si>
  <si>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</si>
  <si>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</si>
  <si>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FEBRERO</t>
  </si>
  <si>
    <t>MARZO</t>
  </si>
  <si>
    <t>.-Avance Preliminar del Presupuesto anual</t>
  </si>
  <si>
    <t>Nombre y firma</t>
  </si>
  <si>
    <t>del Director General o responsable</t>
  </si>
  <si>
    <t>del Contador</t>
  </si>
  <si>
    <t>CLAVE PARTIDA PRESUPUESTAL</t>
  </si>
  <si>
    <t>ASIGNACION ORIGINAL</t>
  </si>
  <si>
    <t xml:space="preserve"> ASIGNACION MODIFICADA</t>
  </si>
  <si>
    <t>EJERCIDO EN EL TRIMESTRE</t>
  </si>
  <si>
    <t>DISPONIBLE</t>
  </si>
  <si>
    <t>MONTO</t>
  </si>
  <si>
    <t>%</t>
  </si>
  <si>
    <t>CAPITULO 1000</t>
  </si>
  <si>
    <t>SUELDOS</t>
  </si>
  <si>
    <t>RIESGO LABORAL</t>
  </si>
  <si>
    <t>AYUDA PARA HABITACIÓN</t>
  </si>
  <si>
    <t>AYUDA PARA ENERGÍA ELECTRICA</t>
  </si>
  <si>
    <t>CUÓTAS POR SERVICIO MÉDICO</t>
  </si>
  <si>
    <t>CUÓTAS POR SEGURO DE VIDA AL ISSSTESON</t>
  </si>
  <si>
    <t>CUÓTAS POR RETIRO AL ISSSTESON</t>
  </si>
  <si>
    <t>ASIGNACIÓN PARA PRÉSTAMOS  A CORTO PLAZO</t>
  </si>
  <si>
    <t>ASIGNACIÓN PARA PRÉSTAMOS PRENDARIOS</t>
  </si>
  <si>
    <t>CUÓTAS PARA INFRAESTRUCTURA</t>
  </si>
  <si>
    <t>CUÓTAS AL FOVISSSTESON</t>
  </si>
  <si>
    <t>PAGAS DE DEFUNCIÓN,PENSIONES Y JUBILACIONES</t>
  </si>
  <si>
    <t>OTRAS PRESTACIONES</t>
  </si>
  <si>
    <t>MATERIALES , UTILES Y EQUIPOS MENORES DE OFICINA</t>
  </si>
  <si>
    <t>MATERIALES Y UTILES DE IMPRESIÓN Y REPRODUCCIÓN</t>
  </si>
  <si>
    <t>MATERIALES PARA INFORMACION</t>
  </si>
  <si>
    <t>MATERIALES EDUCATIVOS</t>
  </si>
  <si>
    <t>PRODUCTOS ALIMENTICIOS PARA EL PERSONAL</t>
  </si>
  <si>
    <t>ADQUISICIÓN DE AGUA POTABLE</t>
  </si>
  <si>
    <t>UTENSILIOS PARA EL SERVICIO DE ALIMENTACION</t>
  </si>
  <si>
    <t>MATERIALES COMPLEMENTARIOS</t>
  </si>
  <si>
    <t>COMBUSTIBLES</t>
  </si>
  <si>
    <t>REFACCIONES Y ACCESORIOS MENORES</t>
  </si>
  <si>
    <t>REFACCIONES Y ACCESORIOS MEN. DE EQUIPO DE COMP.</t>
  </si>
  <si>
    <t>CAPITULO 3000</t>
  </si>
  <si>
    <t>SERVICIO POSTAL</t>
  </si>
  <si>
    <t xml:space="preserve">SERVICIOS INTEGRALES Y OTROS SERVICIOS </t>
  </si>
  <si>
    <t>ARRENDAMIENTO DE EDIFICIOS</t>
  </si>
  <si>
    <t>ARRENDAMIENTO DE MUEBLES, MAQUINARIA Y EQUIPO</t>
  </si>
  <si>
    <t xml:space="preserve">ARRENDAMIENTO DE EQUIPO DE TRANSPORTE </t>
  </si>
  <si>
    <t xml:space="preserve">PATENTES, REGALIAS Y OTROS </t>
  </si>
  <si>
    <t>SERVICIOS LEGALES DE CONTABILIDAD, AUDITORIAS Y RELACIONADOS</t>
  </si>
  <si>
    <t>SERVICIOS DE CONSULTORIA</t>
  </si>
  <si>
    <t>IMPRESIONES Y PUBLICACIONES OFICIALES</t>
  </si>
  <si>
    <t>SERVICIOS FINANCIEROS Y BANCARIOS</t>
  </si>
  <si>
    <t>FLETES Y MANIOBRAS</t>
  </si>
  <si>
    <t>MANTENIMIENTO Y CONSERVACIÓN DE INMUEBLES</t>
  </si>
  <si>
    <t>MANTENIMIENTO Y CONSERVACIÓN DE MOBILIARIO Y EQUIPO</t>
  </si>
  <si>
    <t>MANTENIMIENTO Y CONSERVACIÓN DE BIENES INFORMATICOS</t>
  </si>
  <si>
    <t>REPARACIÓN Y CONSERVACIÓN DE EQUIPO DE TRANSPORTE</t>
  </si>
  <si>
    <t>DIFUSIÓN POR RADIO, TELEVISIÓN Y OTROS MEDIOS</t>
  </si>
  <si>
    <t>PASAJES AEREOS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</si>
  <si>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</si>
  <si>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</si>
  <si>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</si>
  <si>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</si>
  <si>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</si>
  <si>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CUÓTAS</t>
  </si>
  <si>
    <t>GASTOS DE CEREMONIAL</t>
  </si>
  <si>
    <t>CONGRESOS Y CONVENCIONES</t>
  </si>
  <si>
    <t>GASTOS DE ATENCIÓN Y PROMOCIÓN</t>
  </si>
  <si>
    <t>IMPUESTOS Y DERECHOS</t>
  </si>
  <si>
    <t>PENAS, MULTAS, ACCESORIOS Y ACTUALIZACIONES</t>
  </si>
  <si>
    <t>CAPITULO 5000</t>
  </si>
  <si>
    <t>MUEBLES DE OFICINA Y ESTANTERIA</t>
  </si>
  <si>
    <t>SOFTWARE</t>
  </si>
  <si>
    <t>EVTOP-01-01</t>
  </si>
  <si>
    <t>RELACIÓN DE RECURSOS ESTATALES RECIBIDOS DURANTE EL TRIMESTRE</t>
  </si>
  <si>
    <t>FECHA</t>
  </si>
  <si>
    <t>No. CHEQUE/O. PAGO</t>
  </si>
  <si>
    <t>IMPORTE</t>
  </si>
  <si>
    <t>PRIMA VACACIONAL</t>
  </si>
  <si>
    <t>INSTALACIONES</t>
  </si>
  <si>
    <t>MATERIALES Y UTILES PARA EL PROCESAMIENTO DE EQUIPOS Y BIENES INFORMÁTICOS</t>
  </si>
  <si>
    <t>REFACCIONES Y ACCESORIOS MENORES DE MOBILIARIO Y EQUIPO DE ADMINISTRACIÓN</t>
  </si>
  <si>
    <t>SERVICIO DE ACCESO A INTERNET, REDES Y PROCESAMIENTO DE INFORMACIÓN</t>
  </si>
  <si>
    <t>DIFUSIÓN Y PROMOCIÓN DE FONDOS PARA EL DESARROLLO CIENTÍFICO Y TECNOLÓGICO Y LA INNOVACIÓN EN LAS EMPRESAS.</t>
  </si>
  <si>
    <t>PROMOVER Y FORTALECER LOS CONOCIMIENTOS CIENTÍFICOS Y TECNOLÓGICOS DE INVESTIGADORES Y EVALUADORES ACREDITADOS A TRAVÉS DE LOS PROGRAMAS DE CONACYT.</t>
  </si>
  <si>
    <t>EVENTOS DE DIFUSIÓN DE CIENCIA Y TECNOLÓGICA</t>
  </si>
  <si>
    <t>CELEBRACIÓN DE REUNIONES DE IDENTIFICACIÓN DE DEMANDAS CON LOS CONSEJOS REGIONALES</t>
  </si>
  <si>
    <t>3.7</t>
  </si>
  <si>
    <t>GENERACIÓN DE BASE DATOS PARA EL SISTEMA ESTATAL DE INFORMACIÓN CIENTÍFICA Y TECNOLÓGICA DEL ESTADO</t>
  </si>
  <si>
    <t>3.8</t>
  </si>
  <si>
    <t>ELABORACIÓN Y DESARROLLO DE UN MODELO DE ARTICULACIÓN EMPRESA- ACADEMIA</t>
  </si>
  <si>
    <t>APROPIACIÓN SOCIAL DE LA CIENCIA, TECNOLOGÍA E INNOVACIÓN</t>
  </si>
  <si>
    <t>APOYOS A INVESTIGADORES EN FORMACIÓN CON PONENCIAS Y/O EVENTOS ACADÉMICOS FUERA DEL ESTADO</t>
  </si>
  <si>
    <t>PROGRAMA DE APOYO PARA EL FOMENTO, FORMACIÓN, DESARROLLO, Y  VINCULACIÓN DE RECURSOS HUMANOS  EN EL EXTRANJERO</t>
  </si>
  <si>
    <t>FONDO PARA LA FORMACIÓN DE CAPITAL HUMANO DE ALTO NIVEL</t>
  </si>
  <si>
    <t>GESTIÓN DEL TALENTO CIENTÍFICO Y TECNOLÓGICO</t>
  </si>
  <si>
    <t>FONDO DE ASEGURAMIENTO TECNOLÓGICO Y DIFUSIÓN DE LA PROPIEDAD INTELECTUAL</t>
  </si>
  <si>
    <t>IMPULSO A LA TRANSFERENCIA TECNOLÓGICA Y LA INNOVACIÓN</t>
  </si>
  <si>
    <t>3.9</t>
  </si>
  <si>
    <t xml:space="preserve">PROGRAMA ESTATAL DE INNOVACIÓN Y DESARROLLO CIENTÍFICO Y TECNOLÓGICO </t>
  </si>
  <si>
    <t>CAPITULO 4000</t>
  </si>
  <si>
    <t>REALIZADO</t>
  </si>
  <si>
    <t>TOTAL ACUM</t>
  </si>
  <si>
    <t>AV. FISICO %</t>
  </si>
  <si>
    <t>EVTOP-03</t>
  </si>
  <si>
    <t>IVA ACREDITABLE</t>
  </si>
  <si>
    <t>GASTO OPERATIVO CAPITULO (1000,2000,3000 Y 5000)</t>
  </si>
  <si>
    <t>SERVICIOS DE CAPACITACIÓN</t>
  </si>
  <si>
    <t>MATERIAL DE LIMPIEZA</t>
  </si>
  <si>
    <t>OTROS MOBILIARIOS Y EQUIPO DE ADMINISTRACION</t>
  </si>
  <si>
    <t>METAS PROGRAMADAS CON GASTO ASIGNADO AL CAPITULO 7000</t>
  </si>
  <si>
    <t>SUBSIDIO PARA PAGO DE  NÓMINA QUINCENAL DEL 01 DE OCTUBRE AL 15 DE OCTUBRE DEL 2012, 19</t>
  </si>
  <si>
    <t>SUBSIDIO PARA PAGO DE APORTACIONES Y DEDUCCIONES DE NÓMINA QUINCENAL, 19</t>
  </si>
  <si>
    <t>SUBSIDIO PARA PAGO DE  NÓMINA QUINCENAL DEL 16 DE OCTUBRE AL 31 DE OCTUBRE DEL 2012, 20</t>
  </si>
  <si>
    <t>SUBSIDIO PARA PAGO DE APORTACIONES Y DEDUCCIONES DE NÓMINA QUINCENAL, 20</t>
  </si>
  <si>
    <t>SUBSIDIO PARA PAGO DE NOMINA MENSUAL DEL 01 OCTUBRE AL 31  OCTUBRE 2012 DEL MES 10</t>
  </si>
  <si>
    <t>SUBSIDIO PARA PAGO DE  NÓMINA QUINCENAL DEL 01 DE NOVIEMBRE AL 15 DE NOVIEMBRE DEL 2012, 21</t>
  </si>
  <si>
    <t>SUBSIDIO PARA PAGO DE APORTACIONES Y DEDUCCIONES DE NÓMINA QUINCENAL, 21</t>
  </si>
  <si>
    <t>SUBSIDIO PARA PAGO DE  NÓMINA QUINCENAL DEL 16 DE NOVIEMBRE AL 31 DE NOVIEMBRE DEL 2012, 22</t>
  </si>
  <si>
    <t>SUBSIDIO PARA PAGO DE APORTACIONES Y DEDUCCIONES DE NÓMINA QUINCENAL, 22</t>
  </si>
  <si>
    <r>
      <rPr>
        <sz val="10"/>
        <rFont val="Arial Unicode MS"/>
        <family val="2"/>
      </rPr>
      <t>MINISTRACIÓN GASTO OPERATIVO SEGUNDA QUINCENA MES DE MAYO</t>
    </r>
    <r>
      <rPr>
        <sz val="10"/>
        <color indexed="10"/>
        <rFont val="Arial Unicode MS"/>
        <family val="2"/>
      </rPr>
      <t xml:space="preserve"> </t>
    </r>
  </si>
  <si>
    <t>SUBSIDIO PARA PAGO DE  NÓMINA QUINCENAL DEL 01 DE DICIEMBRE AL 15 DE DICIEMBRE DEL 2012, 23</t>
  </si>
  <si>
    <t>SUBSIDIO PARA PAGO DE APORTACIONES Y DEDUCCIONES DE NÓMINA QUINCENAL, 23</t>
  </si>
  <si>
    <t>SUBSIDIO PARA PAGO DE  NÓMINA QUINCENAL DEL 16 DE DICIEMBRE  AL 31 DE DICIEMBRE DEL 2012, 24</t>
  </si>
  <si>
    <t>-</t>
  </si>
  <si>
    <t>SUBSIDIO PARA PAGO DE APORTACIONES Y DEDUCCIONES DE NÓMINA QUINCENAL, 24</t>
  </si>
  <si>
    <t>SUBSIDIO PARA PAGO DE NOMINA MENSUAL DEL 01 NOVIEMBRE  AL 30  NOVIEMBRE 2012 DEL MES 11</t>
  </si>
  <si>
    <t>SUBSIDIO PARA PAGO DE AGUINALDOS DEL 01 DE ENERO AL 31 DE DICIEMBRE 2012</t>
  </si>
  <si>
    <t>SUBSIDIO PARA PAGO DE NOMINA MENSUAL DEL 01 DE DICIEMBRE  AL 31  DICIEMBRE 2012 DEL MES 12</t>
  </si>
  <si>
    <t xml:space="preserve">APORTACIÓN FEDERAL REDNACECYT PARA ACTIVIDADES Y SERVICIOS </t>
  </si>
  <si>
    <t>APORTACIÓN FEDERAL DEL CONVENIO FIRMADO CON REDNACECYT - COECYT</t>
  </si>
  <si>
    <r>
      <rPr>
        <sz val="10"/>
        <rFont val="Arial Unicode MS"/>
        <family val="2"/>
      </rPr>
      <t xml:space="preserve">MINISTRACIÓN GASTO OPERATIVO PRIMERA QUINCENA MES DE JULIO </t>
    </r>
    <r>
      <rPr>
        <sz val="10"/>
        <color indexed="10"/>
        <rFont val="Arial Unicode MS"/>
        <family val="2"/>
      </rPr>
      <t xml:space="preserve"> </t>
    </r>
  </si>
  <si>
    <t xml:space="preserve">SERVICOS PATRIMONIALES </t>
  </si>
  <si>
    <t xml:space="preserve">OCTUBRE </t>
  </si>
  <si>
    <t xml:space="preserve">DICIEMBRE </t>
  </si>
  <si>
    <t>TRIMESTRE: CUARTO 2012</t>
  </si>
  <si>
    <t>ANALITICO DE RECURSOS EJERCIDOS POR PARTIDA PRESUPUESTAL, CUARTO TRIMESTRE 2012</t>
  </si>
  <si>
    <t>TRIMESTRE: CUARTO TRIMESTRE 2012</t>
  </si>
  <si>
    <t>SUBSIDIO PARA PAGO DE  NÓMINA DE PRIMA VACACIONAL DEL 1 DE DICIEMBRE  AL 31 DE DICIEMBRE DEL 2012</t>
  </si>
  <si>
    <t xml:space="preserve">SUBSIDIO PARA PAGO DE NOMINA FINIQUITOS DEL 16 DE NOVIEMBRE 2012 AL 30 DE NOVIEMBRE DE 2012 </t>
  </si>
  <si>
    <t xml:space="preserve">SUBSIDIO PARA PAGO DE APORTACIONES Y DEDUCCIONES DE NÓMINA FINIQUITOS DEL 16 DE NOVIEMBRE 2012 AL 30 DE NOVIEMBRE 2012 </t>
  </si>
  <si>
    <t>SUBSIDIO PARA PAGO DE COMPLEMENTO DE BONOS NAVIDEÑOS Y AJUSTE DE CALENDARIOS 2012</t>
  </si>
  <si>
    <t xml:space="preserve">MINISTRACIÓN GASTO OPERATIVO PRIMERA QUINCENA MES DE JUNIO </t>
  </si>
  <si>
    <r>
      <rPr>
        <sz val="10"/>
        <rFont val="Arial Unicode MS"/>
        <family val="2"/>
      </rPr>
      <t>MINISTRACIÓN GASTO OPERATIVO SEGUNDA QUINCENA MES DE  MAYO</t>
    </r>
    <r>
      <rPr>
        <sz val="10"/>
        <color indexed="10"/>
        <rFont val="Arial Unicode MS"/>
        <family val="2"/>
      </rPr>
      <t xml:space="preserve"> </t>
    </r>
  </si>
  <si>
    <r>
      <rPr>
        <sz val="10"/>
        <rFont val="Arial Unicode MS"/>
        <family val="2"/>
      </rPr>
      <t xml:space="preserve">MINISTRACIÓN GASTO OPERATIVO SEGUNDA QUINCENA MES DE JUNIO </t>
    </r>
    <r>
      <rPr>
        <sz val="10"/>
        <color indexed="10"/>
        <rFont val="Arial Unicode MS"/>
        <family val="2"/>
      </rPr>
      <t xml:space="preserve"> </t>
    </r>
  </si>
  <si>
    <t>primer trimestre</t>
  </si>
  <si>
    <t xml:space="preserve">segundo trimestre </t>
  </si>
  <si>
    <t>JULIO</t>
  </si>
  <si>
    <t xml:space="preserve">AGOSTO </t>
  </si>
  <si>
    <t xml:space="preserve">SEPTIEMBRE </t>
  </si>
  <si>
    <t>tercer timestre</t>
  </si>
  <si>
    <t xml:space="preserve">NOVIEMBRE </t>
  </si>
  <si>
    <t xml:space="preserve">cuarto </t>
  </si>
  <si>
    <t xml:space="preserve">acumulado </t>
  </si>
  <si>
    <t xml:space="preserve">GRATIFICACION </t>
  </si>
  <si>
    <t xml:space="preserve">PAGO DE LQUIDACIONES </t>
  </si>
  <si>
    <t>SERVICIOS PATRIMONIALES</t>
  </si>
  <si>
    <t xml:space="preserve">OCT </t>
  </si>
  <si>
    <t>NOV</t>
  </si>
  <si>
    <t>DIC</t>
  </si>
  <si>
    <t>ANGEL REYES MERCADO</t>
  </si>
  <si>
    <t>M.C. MARTHA NIDIA CAMPA GADEA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</si>
</sst>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.0%"/>
    <numFmt numFmtId="167" formatCode="#,##0.0000000000"/>
    <numFmt numFmtId="168" formatCode="#,##0.00_ ;\-#,##0.00\ 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name val="Arial Unicode MS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0"/>
      <color indexed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14"/>
      <color indexed="8"/>
      <name val="Calibri"/>
      <family val="0"/>
    </font>
    <font>
      <sz val="3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Unicode MS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 style="double"/>
      <top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double"/>
      <right style="hair"/>
      <top style="hair"/>
      <bottom style="hair"/>
    </border>
    <border>
      <left style="double"/>
      <right style="hair"/>
      <top style="hair"/>
      <bottom/>
    </border>
    <border>
      <left style="double"/>
      <right style="hair"/>
      <top style="hair"/>
      <bottom style="double"/>
    </border>
    <border>
      <left style="hair"/>
      <right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 style="hair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433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horizontal="center" vertical="center" wrapText="1"/>
    </xf>
    <xf numFmtId="41" fontId="5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center" vertical="center" wrapText="1"/>
    </xf>
    <xf numFmtId="41" fontId="4" fillId="0" borderId="16" xfId="0" applyNumberFormat="1" applyFont="1" applyBorder="1" applyAlignment="1">
      <alignment horizontal="center" vertical="center" wrapText="1"/>
    </xf>
    <xf numFmtId="41" fontId="4" fillId="0" borderId="1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8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165" fontId="0" fillId="33" borderId="22" xfId="49" applyNumberFormat="1" applyFont="1" applyFill="1" applyBorder="1" applyAlignment="1">
      <alignment horizontal="right" wrapText="1"/>
    </xf>
    <xf numFmtId="165" fontId="0" fillId="33" borderId="22" xfId="49" applyNumberFormat="1" applyFont="1" applyFill="1" applyBorder="1" applyAlignment="1">
      <alignment horizontal="right"/>
    </xf>
    <xf numFmtId="165" fontId="0" fillId="0" borderId="22" xfId="49" applyNumberFormat="1" applyFont="1" applyFill="1" applyBorder="1" applyAlignment="1">
      <alignment horizontal="center"/>
    </xf>
    <xf numFmtId="165" fontId="0" fillId="0" borderId="22" xfId="49" applyNumberFormat="1" applyFont="1" applyFill="1" applyBorder="1" applyAlignment="1">
      <alignment horizontal="right"/>
    </xf>
    <xf numFmtId="165" fontId="0" fillId="33" borderId="22" xfId="49" applyNumberFormat="1" applyFont="1" applyFill="1" applyBorder="1" applyAlignment="1">
      <alignment horizontal="center"/>
    </xf>
    <xf numFmtId="165" fontId="0" fillId="33" borderId="23" xfId="49" applyNumberFormat="1" applyFont="1" applyFill="1" applyBorder="1" applyAlignment="1">
      <alignment horizontal="center" vertical="center"/>
    </xf>
    <xf numFmtId="165" fontId="0" fillId="0" borderId="22" xfId="49" applyNumberFormat="1" applyFont="1" applyBorder="1" applyAlignment="1">
      <alignment/>
    </xf>
    <xf numFmtId="165" fontId="0" fillId="0" borderId="22" xfId="49" applyNumberFormat="1" applyFont="1" applyFill="1" applyBorder="1" applyAlignment="1">
      <alignment/>
    </xf>
    <xf numFmtId="165" fontId="0" fillId="0" borderId="23" xfId="49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23" xfId="49" applyNumberFormat="1" applyFont="1" applyBorder="1" applyAlignment="1">
      <alignment/>
    </xf>
    <xf numFmtId="0" fontId="0" fillId="0" borderId="22" xfId="0" applyFont="1" applyBorder="1" applyAlignment="1">
      <alignment/>
    </xf>
    <xf numFmtId="165" fontId="0" fillId="0" borderId="24" xfId="49" applyNumberFormat="1" applyFont="1" applyBorder="1" applyAlignment="1">
      <alignment/>
    </xf>
    <xf numFmtId="165" fontId="0" fillId="0" borderId="24" xfId="49" applyNumberFormat="1" applyFont="1" applyFill="1" applyBorder="1" applyAlignment="1">
      <alignment/>
    </xf>
    <xf numFmtId="10" fontId="0" fillId="0" borderId="24" xfId="49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49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25" xfId="0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4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2" xfId="0" applyFont="1" applyBorder="1" applyAlignment="1">
      <alignment/>
    </xf>
    <xf numFmtId="3" fontId="10" fillId="0" borderId="22" xfId="0" applyNumberFormat="1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Border="1" applyAlignment="1">
      <alignment/>
    </xf>
    <xf numFmtId="0" fontId="10" fillId="0" borderId="21" xfId="0" applyFont="1" applyFill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165" fontId="12" fillId="34" borderId="11" xfId="0" applyNumberFormat="1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66" fontId="10" fillId="0" borderId="25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4" fillId="33" borderId="29" xfId="0" applyFont="1" applyFill="1" applyBorder="1" applyAlignment="1">
      <alignment vertical="center" wrapText="1"/>
    </xf>
    <xf numFmtId="43" fontId="14" fillId="33" borderId="29" xfId="49" applyFont="1" applyFill="1" applyBorder="1" applyAlignment="1">
      <alignment vertical="center" wrapText="1"/>
    </xf>
    <xf numFmtId="43" fontId="14" fillId="35" borderId="29" xfId="49" applyFont="1" applyFill="1" applyBorder="1" applyAlignment="1">
      <alignment vertical="center" wrapText="1"/>
    </xf>
    <xf numFmtId="166" fontId="14" fillId="35" borderId="29" xfId="49" applyNumberFormat="1" applyFont="1" applyFill="1" applyBorder="1" applyAlignment="1">
      <alignment vertical="center" wrapText="1"/>
    </xf>
    <xf numFmtId="43" fontId="14" fillId="35" borderId="30" xfId="49" applyFont="1" applyFill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43" fontId="10" fillId="0" borderId="33" xfId="49" applyFont="1" applyBorder="1" applyAlignment="1">
      <alignment vertical="center" wrapText="1"/>
    </xf>
    <xf numFmtId="43" fontId="10" fillId="0" borderId="33" xfId="49" applyFont="1" applyFill="1" applyBorder="1" applyAlignment="1">
      <alignment vertical="center" wrapText="1"/>
    </xf>
    <xf numFmtId="166" fontId="10" fillId="0" borderId="34" xfId="49" applyNumberFormat="1" applyFont="1" applyFill="1" applyBorder="1" applyAlignment="1">
      <alignment vertical="center" wrapText="1"/>
    </xf>
    <xf numFmtId="43" fontId="10" fillId="0" borderId="35" xfId="49" applyFont="1" applyFill="1" applyBorder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43" fontId="10" fillId="0" borderId="38" xfId="49" applyFont="1" applyFill="1" applyBorder="1" applyAlignment="1">
      <alignment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166" fontId="14" fillId="33" borderId="29" xfId="49" applyNumberFormat="1" applyFont="1" applyFill="1" applyBorder="1" applyAlignment="1">
      <alignment vertical="center" wrapText="1"/>
    </xf>
    <xf numFmtId="43" fontId="14" fillId="33" borderId="30" xfId="49" applyFont="1" applyFill="1" applyBorder="1" applyAlignment="1">
      <alignment vertical="center" wrapText="1"/>
    </xf>
    <xf numFmtId="43" fontId="10" fillId="0" borderId="0" xfId="0" applyNumberFormat="1" applyFont="1" applyAlignment="1">
      <alignment vertical="center" wrapText="1"/>
    </xf>
    <xf numFmtId="43" fontId="10" fillId="0" borderId="37" xfId="49" applyFont="1" applyBorder="1" applyAlignment="1">
      <alignment vertical="center" wrapText="1"/>
    </xf>
    <xf numFmtId="166" fontId="10" fillId="0" borderId="42" xfId="49" applyNumberFormat="1" applyFont="1" applyFill="1" applyBorder="1" applyAlignment="1">
      <alignment vertical="center" wrapText="1"/>
    </xf>
    <xf numFmtId="43" fontId="10" fillId="0" borderId="43" xfId="49" applyFont="1" applyFill="1" applyBorder="1" applyAlignment="1">
      <alignment vertical="center" wrapText="1"/>
    </xf>
    <xf numFmtId="43" fontId="16" fillId="0" borderId="33" xfId="49" applyFont="1" applyFill="1" applyBorder="1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36" borderId="45" xfId="0" applyFont="1" applyFill="1" applyBorder="1" applyAlignment="1">
      <alignment vertical="center" wrapText="1"/>
    </xf>
    <xf numFmtId="43" fontId="10" fillId="36" borderId="45" xfId="49" applyFont="1" applyFill="1" applyBorder="1" applyAlignment="1">
      <alignment vertical="center" wrapText="1"/>
    </xf>
    <xf numFmtId="43" fontId="10" fillId="36" borderId="46" xfId="49" applyFont="1" applyFill="1" applyBorder="1" applyAlignment="1">
      <alignment vertical="center" wrapText="1"/>
    </xf>
    <xf numFmtId="43" fontId="10" fillId="0" borderId="47" xfId="49" applyFont="1" applyFill="1" applyBorder="1" applyAlignment="1">
      <alignment vertical="center" wrapText="1"/>
    </xf>
    <xf numFmtId="43" fontId="10" fillId="0" borderId="48" xfId="49" applyFont="1" applyFill="1" applyBorder="1" applyAlignment="1">
      <alignment vertical="center" wrapText="1"/>
    </xf>
    <xf numFmtId="43" fontId="10" fillId="0" borderId="49" xfId="49" applyFont="1" applyFill="1" applyBorder="1" applyAlignment="1">
      <alignment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36" borderId="51" xfId="0" applyFont="1" applyFill="1" applyBorder="1" applyAlignment="1">
      <alignment vertical="center" wrapText="1"/>
    </xf>
    <xf numFmtId="43" fontId="10" fillId="36" borderId="51" xfId="49" applyFont="1" applyFill="1" applyBorder="1" applyAlignment="1">
      <alignment vertical="center" wrapText="1"/>
    </xf>
    <xf numFmtId="43" fontId="10" fillId="0" borderId="51" xfId="49" applyFont="1" applyFill="1" applyBorder="1" applyAlignment="1">
      <alignment vertical="center" wrapText="1"/>
    </xf>
    <xf numFmtId="43" fontId="10" fillId="0" borderId="52" xfId="49" applyFont="1" applyBorder="1" applyAlignment="1">
      <alignment vertical="center" wrapText="1"/>
    </xf>
    <xf numFmtId="0" fontId="14" fillId="33" borderId="29" xfId="0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14" fontId="17" fillId="0" borderId="53" xfId="0" applyNumberFormat="1" applyFont="1" applyFill="1" applyBorder="1" applyAlignment="1" applyProtection="1">
      <alignment horizontal="center" vertical="center" wrapText="1"/>
      <protection/>
    </xf>
    <xf numFmtId="0" fontId="17" fillId="0" borderId="54" xfId="0" applyNumberFormat="1" applyFont="1" applyFill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43" fontId="8" fillId="0" borderId="55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3" fontId="10" fillId="0" borderId="33" xfId="49" applyFont="1" applyBorder="1" applyAlignment="1">
      <alignment horizontal="left" vertical="center" wrapText="1"/>
    </xf>
    <xf numFmtId="43" fontId="10" fillId="0" borderId="52" xfId="49" applyFont="1" applyFill="1" applyBorder="1" applyAlignment="1">
      <alignment vertical="center" wrapText="1"/>
    </xf>
    <xf numFmtId="41" fontId="3" fillId="0" borderId="18" xfId="0" applyNumberFormat="1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43" fontId="10" fillId="0" borderId="38" xfId="49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6" fontId="10" fillId="0" borderId="56" xfId="49" applyNumberFormat="1" applyFont="1" applyFill="1" applyBorder="1" applyAlignment="1">
      <alignment vertical="center" wrapText="1"/>
    </xf>
    <xf numFmtId="166" fontId="10" fillId="0" borderId="29" xfId="49" applyNumberFormat="1" applyFont="1" applyFill="1" applyBorder="1" applyAlignment="1">
      <alignment vertical="center" wrapText="1"/>
    </xf>
    <xf numFmtId="43" fontId="10" fillId="0" borderId="14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1" fontId="5" fillId="0" borderId="18" xfId="0" applyNumberFormat="1" applyFont="1" applyFill="1" applyBorder="1" applyAlignment="1">
      <alignment horizontal="center" vertical="center" wrapText="1"/>
    </xf>
    <xf numFmtId="41" fontId="2" fillId="0" borderId="18" xfId="0" applyNumberFormat="1" applyFont="1" applyFill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vertical="center" wrapText="1"/>
    </xf>
    <xf numFmtId="41" fontId="5" fillId="0" borderId="57" xfId="0" applyNumberFormat="1" applyFont="1" applyFill="1" applyBorder="1" applyAlignment="1">
      <alignment horizontal="center" vertical="center" wrapText="1"/>
    </xf>
    <xf numFmtId="41" fontId="4" fillId="0" borderId="16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9" fontId="5" fillId="0" borderId="58" xfId="0" applyNumberFormat="1" applyFont="1" applyFill="1" applyBorder="1" applyAlignment="1">
      <alignment horizontal="center" vertical="center" wrapText="1"/>
    </xf>
    <xf numFmtId="9" fontId="4" fillId="0" borderId="55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18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 horizontal="center" vertical="center" wrapText="1"/>
    </xf>
    <xf numFmtId="43" fontId="5" fillId="0" borderId="57" xfId="0" applyNumberFormat="1" applyFont="1" applyFill="1" applyBorder="1" applyAlignment="1">
      <alignment horizontal="center" vertical="center" wrapText="1"/>
    </xf>
    <xf numFmtId="43" fontId="4" fillId="0" borderId="16" xfId="0" applyNumberFormat="1" applyFont="1" applyBorder="1" applyAlignment="1">
      <alignment horizontal="center" vertical="center" wrapText="1"/>
    </xf>
    <xf numFmtId="43" fontId="4" fillId="0" borderId="59" xfId="0" applyNumberFormat="1" applyFont="1" applyBorder="1" applyAlignment="1">
      <alignment horizontal="center" vertical="center" wrapText="1"/>
    </xf>
    <xf numFmtId="43" fontId="4" fillId="0" borderId="16" xfId="0" applyNumberFormat="1" applyFont="1" applyFill="1" applyBorder="1" applyAlignment="1">
      <alignment horizontal="center" vertical="center" wrapText="1"/>
    </xf>
    <xf numFmtId="43" fontId="10" fillId="0" borderId="11" xfId="49" applyFont="1" applyFill="1" applyBorder="1" applyAlignment="1">
      <alignment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43" fontId="3" fillId="0" borderId="15" xfId="0" applyNumberFormat="1" applyFont="1" applyFill="1" applyBorder="1" applyAlignment="1">
      <alignment horizontal="center" vertical="center" wrapText="1"/>
    </xf>
    <xf numFmtId="43" fontId="3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 wrapText="1"/>
    </xf>
    <xf numFmtId="4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8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/>
    </xf>
    <xf numFmtId="0" fontId="2" fillId="0" borderId="61" xfId="0" applyFont="1" applyBorder="1" applyAlignment="1">
      <alignment vertical="center" wrapText="1"/>
    </xf>
    <xf numFmtId="41" fontId="2" fillId="0" borderId="1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 wrapText="1"/>
    </xf>
    <xf numFmtId="43" fontId="3" fillId="0" borderId="15" xfId="0" applyNumberFormat="1" applyFont="1" applyFill="1" applyBorder="1" applyAlignment="1">
      <alignment vertical="center" wrapText="1"/>
    </xf>
    <xf numFmtId="43" fontId="5" fillId="0" borderId="15" xfId="0" applyNumberFormat="1" applyFont="1" applyFill="1" applyBorder="1" applyAlignment="1">
      <alignment vertical="center" wrapText="1"/>
    </xf>
    <xf numFmtId="43" fontId="5" fillId="0" borderId="58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41" fontId="2" fillId="0" borderId="0" xfId="0" applyNumberFormat="1" applyFont="1" applyFill="1" applyAlignment="1">
      <alignment vertical="center" wrapText="1"/>
    </xf>
    <xf numFmtId="165" fontId="0" fillId="0" borderId="0" xfId="0" applyNumberFormat="1" applyAlignment="1">
      <alignment/>
    </xf>
    <xf numFmtId="43" fontId="10" fillId="0" borderId="37" xfId="49" applyFont="1" applyFill="1" applyBorder="1" applyAlignment="1">
      <alignment vertical="center" wrapText="1"/>
    </xf>
    <xf numFmtId="43" fontId="14" fillId="0" borderId="33" xfId="49" applyFont="1" applyFill="1" applyBorder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167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0" fillId="37" borderId="62" xfId="0" applyFill="1" applyBorder="1" applyAlignment="1">
      <alignment horizontal="center" vertical="center" wrapText="1"/>
    </xf>
    <xf numFmtId="0" fontId="0" fillId="37" borderId="63" xfId="0" applyFill="1" applyBorder="1" applyAlignment="1">
      <alignment horizontal="center" vertical="center" wrapText="1"/>
    </xf>
    <xf numFmtId="43" fontId="0" fillId="37" borderId="64" xfId="0" applyNumberFormat="1" applyFill="1" applyBorder="1" applyAlignment="1">
      <alignment horizontal="center" vertical="center" wrapText="1"/>
    </xf>
    <xf numFmtId="14" fontId="17" fillId="37" borderId="12" xfId="0" applyNumberFormat="1" applyFont="1" applyFill="1" applyBorder="1" applyAlignment="1" applyProtection="1">
      <alignment horizontal="center" vertical="center" wrapText="1"/>
      <protection/>
    </xf>
    <xf numFmtId="0" fontId="17" fillId="37" borderId="11" xfId="0" applyNumberFormat="1" applyFont="1" applyFill="1" applyBorder="1" applyAlignment="1" applyProtection="1">
      <alignment horizontal="center" vertical="center" wrapText="1"/>
      <protection/>
    </xf>
    <xf numFmtId="0" fontId="17" fillId="37" borderId="11" xfId="0" applyNumberFormat="1" applyFont="1" applyFill="1" applyBorder="1" applyAlignment="1" applyProtection="1">
      <alignment horizontal="left" vertical="center" wrapText="1"/>
      <protection/>
    </xf>
    <xf numFmtId="43" fontId="17" fillId="37" borderId="65" xfId="0" applyNumberFormat="1" applyFont="1" applyFill="1" applyBorder="1" applyAlignment="1">
      <alignment horizontal="center" vertical="center" wrapText="1"/>
    </xf>
    <xf numFmtId="43" fontId="17" fillId="37" borderId="15" xfId="49" applyNumberFormat="1" applyFont="1" applyFill="1" applyBorder="1" applyAlignment="1" applyProtection="1">
      <alignment horizontal="center" vertical="center" wrapText="1"/>
      <protection/>
    </xf>
    <xf numFmtId="43" fontId="3" fillId="37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63" fillId="0" borderId="11" xfId="0" applyNumberFormat="1" applyFont="1" applyFill="1" applyBorder="1" applyAlignment="1" applyProtection="1">
      <alignment horizontal="left" vertical="center" wrapText="1"/>
      <protection/>
    </xf>
    <xf numFmtId="43" fontId="10" fillId="0" borderId="33" xfId="49" applyFont="1" applyFill="1" applyBorder="1" applyAlignment="1">
      <alignment horizontal="right" vertical="center" wrapText="1"/>
    </xf>
    <xf numFmtId="43" fontId="64" fillId="0" borderId="33" xfId="49" applyFont="1" applyFill="1" applyBorder="1" applyAlignment="1">
      <alignment vertical="center" wrapText="1"/>
    </xf>
    <xf numFmtId="0" fontId="64" fillId="0" borderId="0" xfId="0" applyFont="1" applyAlignment="1">
      <alignment vertical="center" wrapText="1"/>
    </xf>
    <xf numFmtId="43" fontId="16" fillId="0" borderId="33" xfId="49" applyFont="1" applyFill="1" applyBorder="1" applyAlignment="1">
      <alignment horizontal="right" vertical="center" wrapText="1"/>
    </xf>
    <xf numFmtId="3" fontId="62" fillId="38" borderId="0" xfId="0" applyNumberFormat="1" applyFont="1" applyFill="1" applyAlignment="1">
      <alignment/>
    </xf>
    <xf numFmtId="0" fontId="62" fillId="38" borderId="0" xfId="0" applyFont="1" applyFill="1" applyAlignment="1">
      <alignment/>
    </xf>
    <xf numFmtId="0" fontId="10" fillId="0" borderId="37" xfId="55" applyFont="1" applyFill="1" applyBorder="1" applyAlignment="1">
      <alignment vertical="center" wrapText="1"/>
      <protection/>
    </xf>
    <xf numFmtId="4" fontId="62" fillId="0" borderId="0" xfId="0" applyNumberFormat="1" applyFont="1" applyAlignment="1">
      <alignment/>
    </xf>
    <xf numFmtId="4" fontId="10" fillId="0" borderId="0" xfId="55" applyNumberFormat="1" applyFont="1" applyFill="1" applyBorder="1" applyAlignment="1">
      <alignment vertical="center" wrapText="1"/>
      <protection/>
    </xf>
    <xf numFmtId="0" fontId="10" fillId="0" borderId="0" xfId="55" applyFont="1" applyFill="1" applyBorder="1" applyAlignment="1">
      <alignment vertical="center" wrapText="1"/>
      <protection/>
    </xf>
    <xf numFmtId="0" fontId="10" fillId="0" borderId="66" xfId="55" applyFont="1" applyFill="1" applyBorder="1" applyAlignment="1">
      <alignment vertical="center" wrapText="1"/>
      <protection/>
    </xf>
    <xf numFmtId="0" fontId="10" fillId="0" borderId="33" xfId="55" applyFont="1" applyFill="1" applyBorder="1" applyAlignment="1">
      <alignment vertical="center" wrapText="1"/>
      <protection/>
    </xf>
    <xf numFmtId="168" fontId="62" fillId="0" borderId="0" xfId="52" applyNumberFormat="1" applyFont="1" applyAlignment="1">
      <alignment/>
    </xf>
    <xf numFmtId="43" fontId="10" fillId="0" borderId="37" xfId="51" applyFont="1" applyBorder="1" applyAlignment="1">
      <alignment vertical="center" wrapText="1"/>
    </xf>
    <xf numFmtId="43" fontId="10" fillId="0" borderId="0" xfId="51" applyFont="1" applyBorder="1" applyAlignment="1">
      <alignment vertical="center" wrapText="1"/>
    </xf>
    <xf numFmtId="43" fontId="10" fillId="0" borderId="33" xfId="51" applyFont="1" applyBorder="1" applyAlignment="1">
      <alignment vertical="center" wrapText="1"/>
    </xf>
    <xf numFmtId="0" fontId="5" fillId="0" borderId="33" xfId="55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0" fontId="2" fillId="0" borderId="33" xfId="55" applyFont="1" applyBorder="1" applyAlignment="1">
      <alignment horizontal="left" vertical="center" wrapText="1"/>
      <protection/>
    </xf>
    <xf numFmtId="0" fontId="2" fillId="0" borderId="0" xfId="55" applyFont="1" applyBorder="1" applyAlignment="1">
      <alignment horizontal="left" vertical="center" wrapText="1"/>
      <protection/>
    </xf>
    <xf numFmtId="43" fontId="10" fillId="0" borderId="33" xfId="51" applyFont="1" applyBorder="1" applyAlignment="1">
      <alignment horizontal="left" vertical="center" wrapText="1"/>
    </xf>
    <xf numFmtId="43" fontId="10" fillId="0" borderId="0" xfId="51" applyFont="1" applyBorder="1" applyAlignment="1">
      <alignment horizontal="left" vertical="center" wrapText="1"/>
    </xf>
    <xf numFmtId="0" fontId="10" fillId="0" borderId="33" xfId="55" applyFont="1" applyBorder="1" applyAlignment="1">
      <alignment vertical="center" wrapText="1"/>
      <protection/>
    </xf>
    <xf numFmtId="0" fontId="10" fillId="0" borderId="0" xfId="55" applyFont="1" applyBorder="1" applyAlignment="1">
      <alignment vertical="center" wrapText="1"/>
      <protection/>
    </xf>
    <xf numFmtId="0" fontId="10" fillId="0" borderId="66" xfId="55" applyFont="1" applyBorder="1" applyAlignment="1">
      <alignment vertical="center" wrapText="1"/>
      <protection/>
    </xf>
    <xf numFmtId="0" fontId="10" fillId="36" borderId="23" xfId="55" applyFont="1" applyFill="1" applyBorder="1" applyAlignment="1">
      <alignment vertical="center" wrapText="1"/>
      <protection/>
    </xf>
    <xf numFmtId="0" fontId="10" fillId="36" borderId="0" xfId="55" applyFont="1" applyFill="1" applyBorder="1" applyAlignment="1">
      <alignment vertical="center" wrapText="1"/>
      <protection/>
    </xf>
    <xf numFmtId="43" fontId="10" fillId="0" borderId="0" xfId="51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5" fillId="39" borderId="33" xfId="55" applyFont="1" applyFill="1" applyBorder="1" applyAlignment="1">
      <alignment horizontal="left" vertical="center" wrapText="1"/>
      <protection/>
    </xf>
    <xf numFmtId="0" fontId="5" fillId="39" borderId="0" xfId="55" applyFont="1" applyFill="1" applyBorder="1" applyAlignment="1">
      <alignment horizontal="left" vertical="center" wrapText="1"/>
      <protection/>
    </xf>
    <xf numFmtId="0" fontId="0" fillId="39" borderId="0" xfId="0" applyFill="1" applyAlignment="1">
      <alignment/>
    </xf>
    <xf numFmtId="3" fontId="0" fillId="39" borderId="0" xfId="0" applyNumberFormat="1" applyFill="1" applyAlignment="1">
      <alignment/>
    </xf>
    <xf numFmtId="4" fontId="0" fillId="39" borderId="0" xfId="0" applyNumberFormat="1" applyFill="1" applyAlignment="1">
      <alignment/>
    </xf>
    <xf numFmtId="43" fontId="10" fillId="37" borderId="35" xfId="49" applyFont="1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43" fontId="10" fillId="38" borderId="33" xfId="51" applyFont="1" applyFill="1" applyBorder="1" applyAlignment="1">
      <alignment vertical="center" wrapText="1"/>
    </xf>
    <xf numFmtId="43" fontId="10" fillId="38" borderId="0" xfId="51" applyFont="1" applyFill="1" applyBorder="1" applyAlignment="1">
      <alignment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10" fillId="40" borderId="66" xfId="55" applyFont="1" applyFill="1" applyBorder="1" applyAlignment="1">
      <alignment vertical="center" wrapText="1"/>
      <protection/>
    </xf>
    <xf numFmtId="4" fontId="62" fillId="40" borderId="0" xfId="0" applyNumberFormat="1" applyFont="1" applyFill="1" applyAlignment="1">
      <alignment/>
    </xf>
    <xf numFmtId="4" fontId="10" fillId="40" borderId="0" xfId="55" applyNumberFormat="1" applyFont="1" applyFill="1" applyBorder="1" applyAlignment="1">
      <alignment vertical="center" wrapText="1"/>
      <protection/>
    </xf>
    <xf numFmtId="0" fontId="10" fillId="40" borderId="0" xfId="55" applyFont="1" applyFill="1" applyBorder="1" applyAlignment="1">
      <alignment vertical="center" wrapText="1"/>
      <protection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43" fontId="10" fillId="40" borderId="33" xfId="51" applyFont="1" applyFill="1" applyBorder="1" applyAlignment="1">
      <alignment vertical="center" wrapText="1"/>
    </xf>
    <xf numFmtId="43" fontId="10" fillId="40" borderId="0" xfId="51" applyFont="1" applyFill="1" applyBorder="1" applyAlignment="1">
      <alignment vertical="center" wrapText="1"/>
    </xf>
    <xf numFmtId="3" fontId="0" fillId="40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51" xfId="0" applyFont="1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8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4" fillId="0" borderId="72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74" xfId="0" applyNumberFormat="1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1" fontId="3" fillId="0" borderId="18" xfId="0" applyNumberFormat="1" applyFont="1" applyFill="1" applyBorder="1" applyAlignment="1">
      <alignment horizontal="center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41" fontId="3" fillId="0" borderId="60" xfId="0" applyNumberFormat="1" applyFont="1" applyFill="1" applyBorder="1" applyAlignment="1">
      <alignment horizontal="center" vertical="center" wrapText="1"/>
    </xf>
    <xf numFmtId="41" fontId="3" fillId="0" borderId="76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right" vertical="center" wrapText="1"/>
    </xf>
    <xf numFmtId="0" fontId="3" fillId="0" borderId="78" xfId="0" applyFont="1" applyBorder="1" applyAlignment="1">
      <alignment horizontal="right" vertical="center" wrapText="1"/>
    </xf>
    <xf numFmtId="0" fontId="3" fillId="0" borderId="7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9" fontId="5" fillId="0" borderId="8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81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82" xfId="0" applyNumberFormat="1" applyFont="1" applyBorder="1" applyAlignment="1">
      <alignment horizontal="center" vertical="center" wrapText="1"/>
    </xf>
    <xf numFmtId="49" fontId="5" fillId="0" borderId="83" xfId="0" applyNumberFormat="1" applyFont="1" applyBorder="1" applyAlignment="1">
      <alignment horizontal="center" vertical="center" wrapText="1"/>
    </xf>
    <xf numFmtId="49" fontId="5" fillId="0" borderId="8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49" fontId="3" fillId="0" borderId="86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2</xdr:col>
      <xdr:colOff>990600</xdr:colOff>
      <xdr:row>5</xdr:row>
      <xdr:rowOff>85725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66750" y="0"/>
          <a:ext cx="4791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647700</xdr:colOff>
      <xdr:row>4</xdr:row>
      <xdr:rowOff>76200</xdr:rowOff>
    </xdr:to>
    <xdr:pic>
      <xdr:nvPicPr>
        <xdr:cNvPr id="2" name="2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0</xdr:row>
      <xdr:rowOff>85725</xdr:rowOff>
    </xdr:from>
    <xdr:to>
      <xdr:col>8</xdr:col>
      <xdr:colOff>9525</xdr:colOff>
      <xdr:row>5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85725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38100</xdr:rowOff>
    </xdr:from>
    <xdr:to>
      <xdr:col>7</xdr:col>
      <xdr:colOff>419100</xdr:colOff>
      <xdr:row>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04925" y="38100"/>
          <a:ext cx="15716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1</xdr:col>
      <xdr:colOff>57150</xdr:colOff>
      <xdr:row>3</xdr:row>
      <xdr:rowOff>152400</xdr:rowOff>
    </xdr:to>
    <xdr:pic>
      <xdr:nvPicPr>
        <xdr:cNvPr id="2" name="6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38100</xdr:rowOff>
    </xdr:from>
    <xdr:to>
      <xdr:col>10</xdr:col>
      <xdr:colOff>1743075</xdr:colOff>
      <xdr:row>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304925" y="38100"/>
          <a:ext cx="3848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Ciencia y Tecnología
</a:t>
          </a:r>
        </a:p>
      </xdr:txBody>
    </xdr:sp>
    <xdr:clientData/>
  </xdr:twoCellAnchor>
  <xdr:twoCellAnchor editAs="oneCell">
    <xdr:from>
      <xdr:col>18</xdr:col>
      <xdr:colOff>95250</xdr:colOff>
      <xdr:row>0</xdr:row>
      <xdr:rowOff>66675</xdr:rowOff>
    </xdr:from>
    <xdr:to>
      <xdr:col>23</xdr:col>
      <xdr:colOff>600075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66675"/>
          <a:ext cx="1828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38100</xdr:rowOff>
    </xdr:from>
    <xdr:to>
      <xdr:col>7</xdr:col>
      <xdr:colOff>419100</xdr:colOff>
      <xdr:row>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04925" y="38100"/>
          <a:ext cx="15716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1</xdr:col>
      <xdr:colOff>19050</xdr:colOff>
      <xdr:row>4</xdr:row>
      <xdr:rowOff>19050</xdr:rowOff>
    </xdr:to>
    <xdr:pic>
      <xdr:nvPicPr>
        <xdr:cNvPr id="2" name="6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38100</xdr:rowOff>
    </xdr:from>
    <xdr:to>
      <xdr:col>10</xdr:col>
      <xdr:colOff>1743075</xdr:colOff>
      <xdr:row>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304925" y="38100"/>
          <a:ext cx="38481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Ciencia y Tecnología
</a:t>
          </a:r>
        </a:p>
      </xdr:txBody>
    </xdr:sp>
    <xdr:clientData/>
  </xdr:twoCellAnchor>
  <xdr:twoCellAnchor editAs="oneCell">
    <xdr:from>
      <xdr:col>19</xdr:col>
      <xdr:colOff>590550</xdr:colOff>
      <xdr:row>0</xdr:row>
      <xdr:rowOff>95250</xdr:rowOff>
    </xdr:from>
    <xdr:to>
      <xdr:col>22</xdr:col>
      <xdr:colOff>381000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5250"/>
          <a:ext cx="1695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rio%20pulido\AppData\Local\Microsoft\Windows\Temporary%20Internet%20Files\Content.IE5\G0Q3IJVF\LibroINF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rio\AppData\Local\Microsoft\Windows\Temporary%20Internet%20Files\Content.IE5\UFYUDVYQ\ESTADOS%20FINANCIEROS%202012\EVTOPS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2">
          <cell r="W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TOP 1RO"/>
      <sheetName val="EVTOP 2DO"/>
      <sheetName val="EVTOP 3RO"/>
      <sheetName val="EVTOP 4TO"/>
    </sheetNames>
    <sheetDataSet>
      <sheetData sheetId="2">
        <row r="13">
          <cell r="H13">
            <v>0</v>
          </cell>
        </row>
        <row r="14">
          <cell r="H14">
            <v>5373251.24</v>
          </cell>
        </row>
        <row r="15">
          <cell r="H15">
            <v>0</v>
          </cell>
        </row>
        <row r="16">
          <cell r="H16">
            <v>886.05</v>
          </cell>
        </row>
        <row r="24">
          <cell r="H24">
            <v>2298385.24</v>
          </cell>
        </row>
        <row r="25">
          <cell r="H25">
            <v>80177.95</v>
          </cell>
        </row>
        <row r="26">
          <cell r="H26">
            <v>1408294.73</v>
          </cell>
        </row>
        <row r="27">
          <cell r="H27">
            <v>1115763</v>
          </cell>
        </row>
        <row r="28">
          <cell r="H28">
            <v>26058.4</v>
          </cell>
        </row>
      </sheetData>
      <sheetData sheetId="3">
        <row r="13">
          <cell r="G13">
            <v>73600</v>
          </cell>
        </row>
        <row r="14">
          <cell r="G14">
            <v>1377466.42</v>
          </cell>
        </row>
        <row r="15">
          <cell r="G15">
            <v>0</v>
          </cell>
        </row>
        <row r="16">
          <cell r="G16">
            <v>122.46000000000001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F16">
      <selection activeCell="T12" sqref="T12"/>
    </sheetView>
  </sheetViews>
  <sheetFormatPr defaultColWidth="11.421875" defaultRowHeight="12.75"/>
  <cols>
    <col min="1" max="1" width="28.140625" style="93" customWidth="1"/>
    <col min="2" max="6" width="14.7109375" style="0" customWidth="1"/>
    <col min="7" max="7" width="20.421875" style="0" customWidth="1"/>
    <col min="8" max="8" width="12.8515625" style="0" bestFit="1" customWidth="1"/>
    <col min="9" max="9" width="9.421875" style="0" customWidth="1"/>
    <col min="11" max="11" width="11.8515625" style="218" bestFit="1" customWidth="1"/>
    <col min="12" max="12" width="11.7109375" style="218" bestFit="1" customWidth="1"/>
    <col min="13" max="13" width="11.421875" style="218" customWidth="1"/>
    <col min="14" max="15" width="11.421875" style="57" customWidth="1"/>
  </cols>
  <sheetData>
    <row r="1" ht="12.75">
      <c r="I1" s="37" t="s">
        <v>86</v>
      </c>
    </row>
    <row r="2" spans="1:9" ht="12.75">
      <c r="A2" s="312" t="s">
        <v>87</v>
      </c>
      <c r="B2" s="312"/>
      <c r="C2" s="312"/>
      <c r="D2" s="312"/>
      <c r="E2" s="312"/>
      <c r="F2" s="312"/>
      <c r="G2" s="312"/>
      <c r="H2" s="312"/>
      <c r="I2" s="312"/>
    </row>
    <row r="3" spans="1:9" ht="12.75">
      <c r="A3" s="312" t="s">
        <v>88</v>
      </c>
      <c r="B3" s="312"/>
      <c r="C3" s="312"/>
      <c r="D3" s="312"/>
      <c r="E3" s="312"/>
      <c r="F3" s="312"/>
      <c r="G3" s="312"/>
      <c r="H3" s="312"/>
      <c r="I3" s="312"/>
    </row>
    <row r="4" spans="1:9" ht="12.75">
      <c r="A4" s="312" t="s">
        <v>89</v>
      </c>
      <c r="B4" s="312"/>
      <c r="C4" s="312"/>
      <c r="D4" s="312"/>
      <c r="E4" s="312"/>
      <c r="F4" s="312"/>
      <c r="G4" s="312"/>
      <c r="H4" s="312"/>
      <c r="I4" s="312"/>
    </row>
    <row r="5" spans="1:9" ht="12.75">
      <c r="A5" s="94"/>
      <c r="B5" s="38"/>
      <c r="C5" s="38"/>
      <c r="D5" s="38"/>
      <c r="E5" s="38"/>
      <c r="F5" s="38"/>
      <c r="G5" s="38"/>
      <c r="H5" s="38"/>
      <c r="I5" s="38"/>
    </row>
    <row r="6" spans="1:9" ht="13.5" customHeight="1" thickBot="1">
      <c r="A6" s="94"/>
      <c r="F6" s="313" t="s">
        <v>244</v>
      </c>
      <c r="G6" s="314"/>
      <c r="H6" s="314"/>
      <c r="I6" s="314"/>
    </row>
    <row r="7" spans="1:9" ht="14.25" thickBot="1" thickTop="1">
      <c r="A7" s="315" t="s">
        <v>2</v>
      </c>
      <c r="B7" s="316"/>
      <c r="C7" s="316"/>
      <c r="D7" s="316"/>
      <c r="E7" s="316"/>
      <c r="F7" s="316"/>
      <c r="G7" s="316"/>
      <c r="H7" s="316"/>
      <c r="I7" s="317"/>
    </row>
    <row r="8" ht="15.75" customHeight="1" thickTop="1"/>
    <row r="9" spans="1:8" ht="12.75">
      <c r="A9" s="95" t="s">
        <v>90</v>
      </c>
      <c r="F9" s="40" t="s">
        <v>91</v>
      </c>
      <c r="G9" s="41"/>
      <c r="H9" s="39"/>
    </row>
    <row r="10" spans="1:9" ht="12.75">
      <c r="A10" s="319" t="s">
        <v>92</v>
      </c>
      <c r="B10" s="321" t="s">
        <v>93</v>
      </c>
      <c r="C10" s="323" t="s">
        <v>94</v>
      </c>
      <c r="D10" s="42" t="s">
        <v>95</v>
      </c>
      <c r="E10" s="43"/>
      <c r="F10" s="44"/>
      <c r="G10" s="44"/>
      <c r="H10" s="45"/>
      <c r="I10" s="323" t="s">
        <v>96</v>
      </c>
    </row>
    <row r="11" spans="1:9" ht="12.75">
      <c r="A11" s="329"/>
      <c r="B11" s="322"/>
      <c r="C11" s="324"/>
      <c r="D11" s="292" t="s">
        <v>266</v>
      </c>
      <c r="E11" s="292" t="s">
        <v>267</v>
      </c>
      <c r="F11" s="46" t="s">
        <v>268</v>
      </c>
      <c r="G11" s="46" t="s">
        <v>97</v>
      </c>
      <c r="H11" s="46" t="s">
        <v>98</v>
      </c>
      <c r="I11" s="324"/>
    </row>
    <row r="12" spans="1:9" ht="12.75">
      <c r="A12" s="47" t="s">
        <v>99</v>
      </c>
      <c r="B12" s="48"/>
      <c r="C12" s="49">
        <v>1142668</v>
      </c>
      <c r="D12" s="50">
        <v>1701102.8899999997</v>
      </c>
      <c r="E12" s="50">
        <f>+D36</f>
        <v>1002117.7799999997</v>
      </c>
      <c r="F12" s="51">
        <f>+E36</f>
        <v>825774.8399999996</v>
      </c>
      <c r="G12" s="52">
        <f>SUM(D12:F12)</f>
        <v>3528995.509999999</v>
      </c>
      <c r="H12" s="52"/>
      <c r="I12" s="53"/>
    </row>
    <row r="13" spans="1:10" ht="16.5" customHeight="1">
      <c r="A13" s="96" t="s">
        <v>100</v>
      </c>
      <c r="B13" s="54"/>
      <c r="C13" s="54"/>
      <c r="D13" s="55"/>
      <c r="E13" s="55"/>
      <c r="F13" s="55">
        <v>73600</v>
      </c>
      <c r="G13" s="52">
        <f>SUM(D13:F13)</f>
        <v>73600</v>
      </c>
      <c r="H13" s="52">
        <f>+'[2]EVTOP 3RO'!H13+'[2]EVTOP 4TO'!G13</f>
        <v>73600</v>
      </c>
      <c r="I13" s="56"/>
      <c r="J13" s="57"/>
    </row>
    <row r="14" spans="1:16" ht="16.5" customHeight="1">
      <c r="A14" s="96" t="s">
        <v>101</v>
      </c>
      <c r="B14" s="54">
        <v>16253608</v>
      </c>
      <c r="C14" s="54">
        <v>4811000</v>
      </c>
      <c r="D14" s="55">
        <v>235092.4</v>
      </c>
      <c r="E14" s="55">
        <v>513595.74</v>
      </c>
      <c r="F14" s="55">
        <f>702378.28-F13</f>
        <v>628778.28</v>
      </c>
      <c r="G14" s="52">
        <f>SUM(D14:F14)</f>
        <v>1377466.42</v>
      </c>
      <c r="H14" s="52">
        <f>+'[2]EVTOP 3RO'!H14+'[2]EVTOP 4TO'!G14</f>
        <v>6750717.66</v>
      </c>
      <c r="I14" s="58">
        <f>+H14/B14</f>
        <v>0.4153365615806657</v>
      </c>
      <c r="J14" s="57"/>
      <c r="L14" s="220"/>
      <c r="N14" s="64"/>
      <c r="O14" s="64"/>
      <c r="P14" s="64"/>
    </row>
    <row r="15" spans="1:16" ht="16.5" customHeight="1">
      <c r="A15" s="97" t="s">
        <v>102</v>
      </c>
      <c r="B15" s="56"/>
      <c r="C15" s="54"/>
      <c r="D15" s="55"/>
      <c r="E15" s="55"/>
      <c r="F15" s="55"/>
      <c r="G15" s="52">
        <f>SUM(D15:F15)</f>
        <v>0</v>
      </c>
      <c r="H15" s="52">
        <f>+'[2]EVTOP 3RO'!H15+'[2]EVTOP 4TO'!G15</f>
        <v>0</v>
      </c>
      <c r="I15" s="58"/>
      <c r="J15" s="57"/>
      <c r="K15" s="306"/>
      <c r="M15" s="220"/>
      <c r="P15" s="57"/>
    </row>
    <row r="16" spans="1:16" ht="16.5" customHeight="1">
      <c r="A16" s="98" t="s">
        <v>103</v>
      </c>
      <c r="B16" s="60"/>
      <c r="C16" s="60"/>
      <c r="D16" s="61">
        <v>46.27</v>
      </c>
      <c r="E16" s="61">
        <v>14.81</v>
      </c>
      <c r="F16" s="61">
        <v>61.38</v>
      </c>
      <c r="G16" s="52">
        <f>SUM(D16:F16)</f>
        <v>122.46000000000001</v>
      </c>
      <c r="H16" s="52">
        <f>+'[2]EVTOP 3RO'!H16+'[2]EVTOP 4TO'!G16</f>
        <v>1008.51</v>
      </c>
      <c r="I16" s="62">
        <v>1</v>
      </c>
      <c r="M16" s="220"/>
      <c r="P16" s="57"/>
    </row>
    <row r="17" spans="1:16" ht="8.25" customHeight="1">
      <c r="A17" s="99"/>
      <c r="B17" s="64"/>
      <c r="C17" s="64"/>
      <c r="D17" s="223"/>
      <c r="E17" s="223"/>
      <c r="F17" s="64"/>
      <c r="G17" s="65"/>
      <c r="H17" s="65"/>
      <c r="I17" s="63"/>
      <c r="P17" s="57"/>
    </row>
    <row r="18" spans="1:16" ht="12.75">
      <c r="A18" s="100" t="s">
        <v>104</v>
      </c>
      <c r="B18" s="66">
        <f>SUM(B13:B16)</f>
        <v>16253608</v>
      </c>
      <c r="C18" s="66">
        <f aca="true" t="shared" si="0" ref="C18:H18">SUM(C12:C16)</f>
        <v>5953668</v>
      </c>
      <c r="D18" s="224">
        <f t="shared" si="0"/>
        <v>1936241.5599999996</v>
      </c>
      <c r="E18" s="224">
        <f t="shared" si="0"/>
        <v>1515728.3299999996</v>
      </c>
      <c r="F18" s="66">
        <f t="shared" si="0"/>
        <v>1528214.4999999995</v>
      </c>
      <c r="G18" s="66">
        <f t="shared" si="0"/>
        <v>4980184.389999999</v>
      </c>
      <c r="H18" s="66">
        <f t="shared" si="0"/>
        <v>6825326.17</v>
      </c>
      <c r="I18" s="67">
        <f>+H18/B18</f>
        <v>0.41992683532173286</v>
      </c>
      <c r="M18" s="220"/>
      <c r="P18" s="57"/>
    </row>
    <row r="19" spans="1:16" ht="12" customHeight="1">
      <c r="A19" s="101"/>
      <c r="B19" s="68"/>
      <c r="C19" s="68"/>
      <c r="D19" s="225"/>
      <c r="E19" s="225"/>
      <c r="F19" s="68"/>
      <c r="G19" s="68"/>
      <c r="H19" s="68"/>
      <c r="I19" s="68"/>
      <c r="K19" s="221"/>
      <c r="L19" s="222"/>
      <c r="M19" s="221"/>
      <c r="N19" s="222"/>
      <c r="O19" s="222"/>
      <c r="P19" s="222"/>
    </row>
    <row r="20" spans="1:16" ht="15">
      <c r="A20" s="102" t="s">
        <v>105</v>
      </c>
      <c r="B20" s="68"/>
      <c r="C20" s="68"/>
      <c r="D20" s="225"/>
      <c r="E20" s="225"/>
      <c r="F20" s="68" t="s">
        <v>91</v>
      </c>
      <c r="G20" s="68"/>
      <c r="H20" s="68"/>
      <c r="I20" s="68"/>
      <c r="P20" s="57"/>
    </row>
    <row r="21" spans="1:16" ht="12.75">
      <c r="A21" s="319" t="s">
        <v>92</v>
      </c>
      <c r="B21" s="321" t="s">
        <v>93</v>
      </c>
      <c r="C21" s="323" t="s">
        <v>94</v>
      </c>
      <c r="D21" s="226" t="s">
        <v>106</v>
      </c>
      <c r="E21" s="227"/>
      <c r="F21" s="44"/>
      <c r="G21" s="44"/>
      <c r="H21" s="45"/>
      <c r="I21" s="323" t="s">
        <v>107</v>
      </c>
      <c r="P21" s="57"/>
    </row>
    <row r="22" spans="1:9" ht="12.75">
      <c r="A22" s="320"/>
      <c r="B22" s="322"/>
      <c r="C22" s="324"/>
      <c r="D22" s="292" t="s">
        <v>266</v>
      </c>
      <c r="E22" s="292" t="s">
        <v>267</v>
      </c>
      <c r="F22" s="46" t="s">
        <v>268</v>
      </c>
      <c r="G22" s="46" t="s">
        <v>97</v>
      </c>
      <c r="H22" s="46" t="s">
        <v>98</v>
      </c>
      <c r="I22" s="324"/>
    </row>
    <row r="23" spans="1:9" ht="16.5" customHeight="1">
      <c r="A23" s="103" t="s">
        <v>108</v>
      </c>
      <c r="B23" s="69"/>
      <c r="C23" s="69"/>
      <c r="D23" s="228"/>
      <c r="E23" s="228"/>
      <c r="F23" s="69"/>
      <c r="G23" s="69"/>
      <c r="H23" s="69"/>
      <c r="I23" s="69"/>
    </row>
    <row r="24" spans="1:9" ht="16.5" customHeight="1">
      <c r="A24" s="97">
        <v>1000</v>
      </c>
      <c r="B24" s="70">
        <v>2753608</v>
      </c>
      <c r="C24" s="70">
        <v>2811000</v>
      </c>
      <c r="D24" s="71">
        <v>235092.4</v>
      </c>
      <c r="E24" s="71">
        <v>423595.74</v>
      </c>
      <c r="F24" s="71">
        <v>343468.01</v>
      </c>
      <c r="G24" s="71">
        <f>SUM(D24:F24)</f>
        <v>1002156.15</v>
      </c>
      <c r="H24" s="71">
        <f>+G24+'[2]EVTOP 3RO'!H24</f>
        <v>3300541.39</v>
      </c>
      <c r="I24" s="58">
        <f>+H24/B24</f>
        <v>1.1986242740433641</v>
      </c>
    </row>
    <row r="25" spans="1:10" ht="16.5" customHeight="1">
      <c r="A25" s="97">
        <v>2000</v>
      </c>
      <c r="B25" s="70">
        <v>250000</v>
      </c>
      <c r="C25" s="70">
        <v>123000</v>
      </c>
      <c r="D25" s="71">
        <v>13285.31</v>
      </c>
      <c r="E25" s="71">
        <v>7309.45</v>
      </c>
      <c r="F25" s="71">
        <v>27918.49</v>
      </c>
      <c r="G25" s="71">
        <f>SUM(D25:F25)</f>
        <v>48513.25</v>
      </c>
      <c r="H25" s="71">
        <f>+G25+'[2]EVTOP 3RO'!H25</f>
        <v>128691.2</v>
      </c>
      <c r="I25" s="58">
        <f>+H25/B25</f>
        <v>0.5147648</v>
      </c>
      <c r="J25" s="237"/>
    </row>
    <row r="26" spans="1:10" ht="16.5" customHeight="1">
      <c r="A26" s="97">
        <v>3000</v>
      </c>
      <c r="B26" s="70">
        <v>2415000</v>
      </c>
      <c r="C26" s="70">
        <v>1877000</v>
      </c>
      <c r="D26" s="71">
        <v>122538.37</v>
      </c>
      <c r="E26" s="71">
        <v>108981.47</v>
      </c>
      <c r="F26" s="71">
        <f>466462.4-154689</f>
        <v>311773.4</v>
      </c>
      <c r="G26" s="71">
        <f>SUM(D26:F26)</f>
        <v>543293.24</v>
      </c>
      <c r="H26" s="71">
        <f>+G26+'[2]EVTOP 3RO'!H26</f>
        <v>1951587.97</v>
      </c>
      <c r="I26" s="58">
        <f>+H26/B26</f>
        <v>0.8081109606625259</v>
      </c>
      <c r="J26" s="237"/>
    </row>
    <row r="27" spans="1:9" ht="16.5" customHeight="1">
      <c r="A27" s="97">
        <v>4000</v>
      </c>
      <c r="B27" s="70">
        <v>10800000</v>
      </c>
      <c r="C27" s="70">
        <v>10800000</v>
      </c>
      <c r="D27" s="71">
        <v>563207.7</v>
      </c>
      <c r="E27" s="71">
        <v>150066.83</v>
      </c>
      <c r="F27" s="71">
        <v>469983.65</v>
      </c>
      <c r="G27" s="71">
        <f>SUM(D27:F27)</f>
        <v>1183258.18</v>
      </c>
      <c r="H27" s="71">
        <f>+G27+'[2]EVTOP 3RO'!H27</f>
        <v>2299021.1799999997</v>
      </c>
      <c r="I27" s="58">
        <f>+H27/B27</f>
        <v>0.21287233148148146</v>
      </c>
    </row>
    <row r="28" spans="1:9" ht="16.5" customHeight="1">
      <c r="A28" s="97">
        <v>5000</v>
      </c>
      <c r="B28" s="70">
        <v>35000</v>
      </c>
      <c r="C28" s="70">
        <v>35000</v>
      </c>
      <c r="D28" s="71"/>
      <c r="E28" s="71"/>
      <c r="F28" s="71"/>
      <c r="G28" s="71">
        <f>SUM(D28:F28)</f>
        <v>0</v>
      </c>
      <c r="H28" s="71">
        <f>+G28+'[2]EVTOP 3RO'!H28</f>
        <v>26058.4</v>
      </c>
      <c r="I28" s="58">
        <f>+H28/B28</f>
        <v>0.7445257142857143</v>
      </c>
    </row>
    <row r="29" spans="1:15" ht="16.5" customHeight="1">
      <c r="A29" s="97">
        <v>6000</v>
      </c>
      <c r="B29" s="70"/>
      <c r="C29" s="70"/>
      <c r="D29" s="71"/>
      <c r="E29" s="71"/>
      <c r="F29" s="71"/>
      <c r="G29" s="71"/>
      <c r="H29" s="71"/>
      <c r="I29" s="58"/>
      <c r="M29" s="64"/>
      <c r="N29" s="64"/>
      <c r="O29" s="63"/>
    </row>
    <row r="30" spans="1:13" ht="16.5" customHeight="1">
      <c r="A30" s="97">
        <v>7000</v>
      </c>
      <c r="B30" s="70"/>
      <c r="C30" s="70"/>
      <c r="D30" s="71"/>
      <c r="E30" s="71"/>
      <c r="F30" s="71"/>
      <c r="G30" s="71"/>
      <c r="H30" s="71"/>
      <c r="I30" s="58"/>
      <c r="L30" s="220"/>
      <c r="M30" s="57"/>
    </row>
    <row r="31" spans="1:13" ht="16.5" customHeight="1">
      <c r="A31" s="97">
        <v>8000</v>
      </c>
      <c r="B31" s="70"/>
      <c r="C31" s="70"/>
      <c r="D31" s="71"/>
      <c r="E31" s="71"/>
      <c r="F31" s="71"/>
      <c r="G31" s="71"/>
      <c r="H31" s="71"/>
      <c r="I31" s="59"/>
      <c r="L31" s="220"/>
      <c r="M31" s="57"/>
    </row>
    <row r="32" spans="1:13" ht="16.5" customHeight="1">
      <c r="A32" s="104">
        <v>9000</v>
      </c>
      <c r="B32" s="73"/>
      <c r="C32" s="73"/>
      <c r="D32" s="74"/>
      <c r="E32" s="74"/>
      <c r="F32" s="74"/>
      <c r="G32" s="74"/>
      <c r="H32" s="74"/>
      <c r="I32" s="72"/>
      <c r="M32" s="57"/>
    </row>
    <row r="33" spans="1:15" ht="9" customHeight="1">
      <c r="A33" s="99"/>
      <c r="B33" s="63"/>
      <c r="C33" s="63"/>
      <c r="D33" s="63"/>
      <c r="E33" s="63"/>
      <c r="F33" s="63"/>
      <c r="G33" s="63"/>
      <c r="H33" s="63"/>
      <c r="I33" s="63"/>
      <c r="L33" s="307"/>
      <c r="M33" s="308"/>
      <c r="N33" s="308"/>
      <c r="O33" s="308"/>
    </row>
    <row r="34" spans="1:15" ht="12.75">
      <c r="A34" s="100" t="s">
        <v>104</v>
      </c>
      <c r="B34" s="75">
        <f aca="true" t="shared" si="1" ref="B34:G34">SUM(B24:B32)</f>
        <v>16253608</v>
      </c>
      <c r="C34" s="75">
        <f t="shared" si="1"/>
        <v>15646000</v>
      </c>
      <c r="D34" s="76">
        <f t="shared" si="1"/>
        <v>934123.7799999999</v>
      </c>
      <c r="E34" s="76">
        <f t="shared" si="1"/>
        <v>689953.49</v>
      </c>
      <c r="F34" s="76">
        <f t="shared" si="1"/>
        <v>1153143.55</v>
      </c>
      <c r="G34" s="76">
        <f t="shared" si="1"/>
        <v>2777220.82</v>
      </c>
      <c r="H34" s="76">
        <f>SUM(H24:H32)</f>
        <v>7705900.140000001</v>
      </c>
      <c r="I34" s="67">
        <f>+H34/B34</f>
        <v>0.4741039737146362</v>
      </c>
      <c r="M34" s="222"/>
      <c r="N34" s="222"/>
      <c r="O34" s="222"/>
    </row>
    <row r="35" spans="1:13" ht="10.5" customHeight="1">
      <c r="A35" s="101"/>
      <c r="B35" s="68"/>
      <c r="C35" s="68"/>
      <c r="D35" s="68"/>
      <c r="E35" s="68"/>
      <c r="F35" s="68"/>
      <c r="G35" s="68"/>
      <c r="H35" s="68"/>
      <c r="I35" s="68"/>
      <c r="M35" s="57"/>
    </row>
    <row r="36" spans="1:15" s="115" customFormat="1" ht="36" customHeight="1">
      <c r="A36" s="112" t="s">
        <v>109</v>
      </c>
      <c r="B36" s="113">
        <f aca="true" t="shared" si="2" ref="B36:H36">+B18-B34</f>
        <v>0</v>
      </c>
      <c r="C36" s="113">
        <f t="shared" si="2"/>
        <v>-9692332</v>
      </c>
      <c r="D36" s="113">
        <f t="shared" si="2"/>
        <v>1002117.7799999997</v>
      </c>
      <c r="E36" s="113">
        <f t="shared" si="2"/>
        <v>825774.8399999996</v>
      </c>
      <c r="F36" s="113">
        <f t="shared" si="2"/>
        <v>375070.9499999995</v>
      </c>
      <c r="G36" s="113">
        <f t="shared" si="2"/>
        <v>2202963.569999999</v>
      </c>
      <c r="H36" s="113">
        <f t="shared" si="2"/>
        <v>-880573.9700000007</v>
      </c>
      <c r="I36" s="114"/>
      <c r="K36" s="219"/>
      <c r="L36" s="218"/>
      <c r="M36" s="57"/>
      <c r="N36" s="57"/>
      <c r="O36" s="57"/>
    </row>
    <row r="37" spans="1:15" ht="12.75">
      <c r="A37" s="99"/>
      <c r="B37" s="63"/>
      <c r="C37" s="63"/>
      <c r="D37" s="63"/>
      <c r="E37" s="63"/>
      <c r="F37" s="63"/>
      <c r="G37" s="63"/>
      <c r="H37" s="63"/>
      <c r="I37" s="63"/>
      <c r="M37" s="57"/>
      <c r="O37"/>
    </row>
    <row r="38" spans="1:9" ht="12.75">
      <c r="A38" s="99"/>
      <c r="B38" s="63"/>
      <c r="C38" s="63"/>
      <c r="D38" s="63"/>
      <c r="E38" s="63"/>
      <c r="F38" s="63"/>
      <c r="G38" s="63"/>
      <c r="H38" s="63"/>
      <c r="I38" s="63"/>
    </row>
    <row r="39" spans="1:9" ht="12.75">
      <c r="A39" s="99"/>
      <c r="B39" s="63"/>
      <c r="C39" s="309"/>
      <c r="D39" s="63"/>
      <c r="E39" s="63"/>
      <c r="F39" s="63"/>
      <c r="G39" s="63"/>
      <c r="H39" s="63"/>
      <c r="I39" s="63"/>
    </row>
    <row r="40" spans="1:9" ht="12.75">
      <c r="A40" s="99"/>
      <c r="B40" s="63"/>
      <c r="C40" s="309"/>
      <c r="D40" s="63"/>
      <c r="E40" s="63"/>
      <c r="F40" s="63"/>
      <c r="G40" s="63"/>
      <c r="H40" s="63"/>
      <c r="I40" s="63"/>
    </row>
    <row r="41" ht="12.75">
      <c r="C41" s="310"/>
    </row>
    <row r="42" spans="1:9" ht="84.75" customHeight="1">
      <c r="A42" s="95" t="s">
        <v>110</v>
      </c>
      <c r="B42" s="41"/>
      <c r="C42" s="41"/>
      <c r="D42" s="41"/>
      <c r="E42" s="41"/>
      <c r="F42" s="40"/>
      <c r="G42" s="41"/>
      <c r="H42" s="41"/>
      <c r="I42" s="41"/>
    </row>
    <row r="43" spans="1:9" ht="12.75">
      <c r="A43" s="332" t="s">
        <v>92</v>
      </c>
      <c r="B43" s="330" t="s">
        <v>93</v>
      </c>
      <c r="C43" s="325" t="s">
        <v>94</v>
      </c>
      <c r="D43" s="77" t="s">
        <v>106</v>
      </c>
      <c r="E43" s="78"/>
      <c r="F43" s="79"/>
      <c r="G43" s="79"/>
      <c r="H43" s="80"/>
      <c r="I43" s="325" t="s">
        <v>107</v>
      </c>
    </row>
    <row r="44" spans="1:9" ht="12.75">
      <c r="A44" s="333"/>
      <c r="B44" s="331"/>
      <c r="C44" s="326"/>
      <c r="D44" s="81" t="s">
        <v>111</v>
      </c>
      <c r="E44" s="81" t="s">
        <v>112</v>
      </c>
      <c r="F44" s="82" t="s">
        <v>113</v>
      </c>
      <c r="G44" s="82" t="s">
        <v>97</v>
      </c>
      <c r="H44" s="82" t="s">
        <v>98</v>
      </c>
      <c r="I44" s="326"/>
    </row>
    <row r="45" spans="1:9" ht="12.75">
      <c r="A45" s="105" t="s">
        <v>108</v>
      </c>
      <c r="B45" s="83"/>
      <c r="C45" s="83"/>
      <c r="D45" s="83"/>
      <c r="E45" s="83"/>
      <c r="F45" s="83"/>
      <c r="G45" s="83"/>
      <c r="H45" s="83"/>
      <c r="I45" s="83"/>
    </row>
    <row r="46" spans="1:10" ht="12.75">
      <c r="A46" s="106">
        <v>1000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f aca="true" t="shared" si="3" ref="G46:G54">SUM(D46:F46)</f>
        <v>0</v>
      </c>
      <c r="H46" s="85">
        <v>0</v>
      </c>
      <c r="I46" s="84"/>
      <c r="J46" s="57"/>
    </row>
    <row r="47" spans="1:10" ht="12.75">
      <c r="A47" s="106">
        <v>2000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f t="shared" si="3"/>
        <v>0</v>
      </c>
      <c r="H47" s="85"/>
      <c r="I47" s="84"/>
      <c r="J47" s="57"/>
    </row>
    <row r="48" spans="1:10" ht="12.75">
      <c r="A48" s="106">
        <v>3000</v>
      </c>
      <c r="B48" s="85">
        <v>0</v>
      </c>
      <c r="C48" s="85">
        <v>0</v>
      </c>
      <c r="D48" s="85">
        <v>0</v>
      </c>
      <c r="E48" s="85">
        <v>0</v>
      </c>
      <c r="F48" s="85">
        <v>0</v>
      </c>
      <c r="G48" s="85">
        <f t="shared" si="3"/>
        <v>0</v>
      </c>
      <c r="H48" s="85"/>
      <c r="I48" s="84"/>
      <c r="J48" s="57"/>
    </row>
    <row r="49" spans="1:10" ht="12.75">
      <c r="A49" s="106">
        <v>4000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85">
        <f t="shared" si="3"/>
        <v>0</v>
      </c>
      <c r="H49" s="85"/>
      <c r="I49" s="84"/>
      <c r="J49" s="57"/>
    </row>
    <row r="50" spans="1:10" ht="12.75">
      <c r="A50" s="106">
        <v>5000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f t="shared" si="3"/>
        <v>0</v>
      </c>
      <c r="H50" s="85"/>
      <c r="I50" s="84"/>
      <c r="J50" s="57"/>
    </row>
    <row r="51" spans="1:9" ht="12.75">
      <c r="A51" s="106">
        <v>6000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f t="shared" si="3"/>
        <v>0</v>
      </c>
      <c r="H51" s="85"/>
      <c r="I51" s="84"/>
    </row>
    <row r="52" spans="1:9" ht="12.75">
      <c r="A52" s="106">
        <v>7000</v>
      </c>
      <c r="B52" s="85">
        <v>0</v>
      </c>
      <c r="C52" s="85">
        <v>0</v>
      </c>
      <c r="D52" s="85">
        <v>0</v>
      </c>
      <c r="E52" s="85">
        <v>0</v>
      </c>
      <c r="F52" s="85">
        <v>0</v>
      </c>
      <c r="G52" s="85">
        <f t="shared" si="3"/>
        <v>0</v>
      </c>
      <c r="H52" s="85"/>
      <c r="I52" s="84"/>
    </row>
    <row r="53" spans="1:9" ht="12.75">
      <c r="A53" s="106">
        <v>8000</v>
      </c>
      <c r="B53" s="85">
        <v>0</v>
      </c>
      <c r="C53" s="85">
        <v>0</v>
      </c>
      <c r="D53" s="85">
        <v>0</v>
      </c>
      <c r="E53" s="85">
        <v>0</v>
      </c>
      <c r="F53" s="85">
        <v>0</v>
      </c>
      <c r="G53" s="85">
        <f t="shared" si="3"/>
        <v>0</v>
      </c>
      <c r="H53" s="85"/>
      <c r="I53" s="84"/>
    </row>
    <row r="54" spans="1:9" ht="12.75">
      <c r="A54" s="107">
        <v>9000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f t="shared" si="3"/>
        <v>0</v>
      </c>
      <c r="H54" s="87"/>
      <c r="I54" s="86"/>
    </row>
    <row r="55" spans="1:9" ht="12.75">
      <c r="A55" s="108"/>
      <c r="B55" s="88"/>
      <c r="C55" s="88"/>
      <c r="D55" s="88"/>
      <c r="E55" s="88"/>
      <c r="F55" s="88"/>
      <c r="G55" s="88"/>
      <c r="H55" s="88"/>
      <c r="I55" s="40"/>
    </row>
    <row r="56" spans="1:9" ht="13.5" thickBot="1">
      <c r="A56" s="109" t="s">
        <v>104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90"/>
    </row>
    <row r="57" spans="1:9" ht="13.5" thickTop="1">
      <c r="A57" s="327" t="s">
        <v>114</v>
      </c>
      <c r="B57" s="328"/>
      <c r="C57" s="328"/>
      <c r="D57" s="328"/>
      <c r="E57" s="328"/>
      <c r="F57" s="328"/>
      <c r="G57" s="328"/>
      <c r="H57" s="328"/>
      <c r="I57" s="40"/>
    </row>
    <row r="59" spans="1:9" ht="12.75">
      <c r="A59" s="99" t="s">
        <v>270</v>
      </c>
      <c r="G59" s="311" t="s">
        <v>269</v>
      </c>
      <c r="H59" s="311"/>
      <c r="I59" s="311"/>
    </row>
    <row r="60" spans="1:9" ht="12.75">
      <c r="A60" s="110" t="s">
        <v>115</v>
      </c>
      <c r="B60" s="91"/>
      <c r="G60" s="318" t="s">
        <v>115</v>
      </c>
      <c r="H60" s="318"/>
      <c r="I60" s="318"/>
    </row>
    <row r="61" spans="1:9" ht="12.75">
      <c r="A61" s="111" t="s">
        <v>116</v>
      </c>
      <c r="B61" s="92"/>
      <c r="G61" s="318" t="s">
        <v>117</v>
      </c>
      <c r="H61" s="318"/>
      <c r="I61" s="318"/>
    </row>
  </sheetData>
  <sheetProtection/>
  <mergeCells count="21">
    <mergeCell ref="A43:A44"/>
    <mergeCell ref="G61:I61"/>
    <mergeCell ref="A21:A22"/>
    <mergeCell ref="B21:B22"/>
    <mergeCell ref="C21:C22"/>
    <mergeCell ref="I21:I22"/>
    <mergeCell ref="I10:I11"/>
    <mergeCell ref="C43:C44"/>
    <mergeCell ref="I43:I44"/>
    <mergeCell ref="A57:H57"/>
    <mergeCell ref="G60:I60"/>
    <mergeCell ref="G59:I59"/>
    <mergeCell ref="A2:I2"/>
    <mergeCell ref="A3:I3"/>
    <mergeCell ref="A4:I4"/>
    <mergeCell ref="F6:I6"/>
    <mergeCell ref="A7:I7"/>
    <mergeCell ref="B10:B11"/>
    <mergeCell ref="C10:C11"/>
    <mergeCell ref="A10:A11"/>
    <mergeCell ref="B43:B44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zoomScale="110" zoomScaleNormal="110" zoomScalePageLayoutView="0" workbookViewId="0" topLeftCell="D31">
      <selection activeCell="I25" sqref="I25"/>
    </sheetView>
  </sheetViews>
  <sheetFormatPr defaultColWidth="11.421875" defaultRowHeight="12.75"/>
  <cols>
    <col min="1" max="1" width="12.421875" style="118" customWidth="1"/>
    <col min="2" max="2" width="54.57421875" style="117" customWidth="1"/>
    <col min="3" max="3" width="15.8515625" style="117" customWidth="1"/>
    <col min="4" max="4" width="17.140625" style="117" customWidth="1"/>
    <col min="5" max="5" width="15.7109375" style="117" customWidth="1"/>
    <col min="6" max="6" width="18.421875" style="117" bestFit="1" customWidth="1"/>
    <col min="7" max="7" width="8.57421875" style="117" customWidth="1"/>
    <col min="8" max="8" width="18.421875" style="117" bestFit="1" customWidth="1"/>
    <col min="9" max="16384" width="11.421875" style="117" customWidth="1"/>
  </cols>
  <sheetData>
    <row r="1" ht="11.25">
      <c r="A1" s="116"/>
    </row>
    <row r="2" ht="11.25">
      <c r="A2" s="116"/>
    </row>
    <row r="3" ht="11.25">
      <c r="A3" s="116"/>
    </row>
    <row r="4" ht="11.25">
      <c r="A4" s="116"/>
    </row>
    <row r="5" ht="11.25">
      <c r="A5" s="116"/>
    </row>
    <row r="6" ht="11.25">
      <c r="A6" s="116"/>
    </row>
    <row r="7" spans="1:8" ht="15.75">
      <c r="A7" s="334" t="s">
        <v>245</v>
      </c>
      <c r="B7" s="334"/>
      <c r="C7" s="334"/>
      <c r="D7" s="334"/>
      <c r="E7" s="334"/>
      <c r="F7" s="334"/>
      <c r="G7" s="334"/>
      <c r="H7" s="334"/>
    </row>
    <row r="8" ht="12" thickBot="1"/>
    <row r="9" spans="1:8" ht="12" thickTop="1">
      <c r="A9" s="335" t="s">
        <v>118</v>
      </c>
      <c r="B9" s="337" t="s">
        <v>4</v>
      </c>
      <c r="C9" s="339" t="s">
        <v>119</v>
      </c>
      <c r="D9" s="339" t="s">
        <v>120</v>
      </c>
      <c r="E9" s="341" t="s">
        <v>121</v>
      </c>
      <c r="F9" s="341" t="s">
        <v>98</v>
      </c>
      <c r="G9" s="341"/>
      <c r="H9" s="343" t="s">
        <v>122</v>
      </c>
    </row>
    <row r="10" spans="1:8" ht="12" thickBot="1">
      <c r="A10" s="336"/>
      <c r="B10" s="338"/>
      <c r="C10" s="340"/>
      <c r="D10" s="340"/>
      <c r="E10" s="342"/>
      <c r="F10" s="119" t="s">
        <v>123</v>
      </c>
      <c r="G10" s="120" t="s">
        <v>124</v>
      </c>
      <c r="H10" s="344"/>
    </row>
    <row r="11" spans="1:22" ht="12.75" thickBot="1" thickTop="1">
      <c r="A11" s="121"/>
      <c r="B11" s="122" t="s">
        <v>125</v>
      </c>
      <c r="C11" s="123">
        <f>SUM(C12:C14)</f>
        <v>1494352.42</v>
      </c>
      <c r="D11" s="123">
        <v>2753608</v>
      </c>
      <c r="E11" s="124">
        <f>SUM(E12:E14)</f>
        <v>656711.15</v>
      </c>
      <c r="F11" s="124">
        <f>SUM(F12:F14)</f>
        <v>2026746.98</v>
      </c>
      <c r="G11" s="125">
        <f>+F11/C11</f>
        <v>1.35627108630774</v>
      </c>
      <c r="H11" s="126">
        <f>+D11-F11</f>
        <v>726861.02</v>
      </c>
      <c r="U11" s="117">
        <v>1157198</v>
      </c>
      <c r="V11" s="117">
        <v>1593963</v>
      </c>
    </row>
    <row r="12" spans="1:8" ht="12" thickTop="1">
      <c r="A12" s="127">
        <v>11301</v>
      </c>
      <c r="B12" s="128" t="s">
        <v>126</v>
      </c>
      <c r="C12" s="129">
        <v>608391.27</v>
      </c>
      <c r="D12" s="129">
        <v>608391.27</v>
      </c>
      <c r="E12" s="130">
        <v>152197.2</v>
      </c>
      <c r="F12" s="130">
        <v>608391.17</v>
      </c>
      <c r="G12" s="131">
        <f>+F12/C12</f>
        <v>0.9999998356320925</v>
      </c>
      <c r="H12" s="132">
        <f>+D12-+F12</f>
        <v>0.09999999997671694</v>
      </c>
    </row>
    <row r="13" spans="1:8" ht="11.25">
      <c r="A13" s="133">
        <v>11306</v>
      </c>
      <c r="B13" s="134" t="s">
        <v>127</v>
      </c>
      <c r="C13" s="129">
        <v>687255.19</v>
      </c>
      <c r="D13" s="129">
        <v>629863.19</v>
      </c>
      <c r="E13" s="130">
        <v>463022.69</v>
      </c>
      <c r="F13" s="130">
        <f>Hoja1!W5</f>
        <v>1244205.54</v>
      </c>
      <c r="G13" s="131">
        <f>+F13/C13</f>
        <v>1.81039817247506</v>
      </c>
      <c r="H13" s="291">
        <f>+D13-+F13</f>
        <v>-614342.3500000001</v>
      </c>
    </row>
    <row r="14" spans="1:8" ht="11.25">
      <c r="A14" s="133">
        <v>11307</v>
      </c>
      <c r="B14" s="134" t="s">
        <v>128</v>
      </c>
      <c r="C14" s="130">
        <v>198705.96</v>
      </c>
      <c r="D14" s="130">
        <v>198705.96</v>
      </c>
      <c r="E14" s="130">
        <v>41491.26</v>
      </c>
      <c r="F14" s="130">
        <f>Hoja1!W6</f>
        <v>174150.27000000002</v>
      </c>
      <c r="G14" s="131">
        <f>+F14/C14</f>
        <v>0.876421975465658</v>
      </c>
      <c r="H14" s="291">
        <f>+D14-+F14</f>
        <v>24555.689999999973</v>
      </c>
    </row>
    <row r="15" spans="1:11" ht="22.5" customHeight="1">
      <c r="A15" s="133">
        <v>21401</v>
      </c>
      <c r="B15" s="142" t="s">
        <v>189</v>
      </c>
      <c r="C15" s="142">
        <v>5000</v>
      </c>
      <c r="D15" s="142">
        <v>5956.78</v>
      </c>
      <c r="E15" s="130">
        <v>0</v>
      </c>
      <c r="F15" s="130">
        <f>'[1]Hoja1'!$W$22</f>
        <v>0</v>
      </c>
      <c r="G15" s="131">
        <f aca="true" t="shared" si="0" ref="G15:G23">F15/C15</f>
        <v>0</v>
      </c>
      <c r="H15" s="132">
        <f aca="true" t="shared" si="1" ref="H15:H25">D15-F15</f>
        <v>5956.78</v>
      </c>
      <c r="K15" s="141"/>
    </row>
    <row r="16" spans="1:8" ht="12.75" customHeight="1">
      <c r="A16" s="242">
        <v>21501</v>
      </c>
      <c r="B16" s="238" t="s">
        <v>141</v>
      </c>
      <c r="C16" s="238">
        <v>6500</v>
      </c>
      <c r="D16" s="238">
        <v>25000</v>
      </c>
      <c r="E16" s="130">
        <v>0</v>
      </c>
      <c r="F16" s="130">
        <f>Hoja1!W24</f>
        <v>1499</v>
      </c>
      <c r="G16" s="131">
        <f t="shared" si="0"/>
        <v>0.2306153846153846</v>
      </c>
      <c r="H16" s="132">
        <f t="shared" si="1"/>
        <v>23501</v>
      </c>
    </row>
    <row r="17" spans="1:8" ht="12.75" customHeight="1">
      <c r="A17" s="242">
        <v>21601</v>
      </c>
      <c r="B17" s="238" t="s">
        <v>217</v>
      </c>
      <c r="C17" s="238"/>
      <c r="D17" s="238">
        <v>5000</v>
      </c>
      <c r="E17" s="130">
        <v>0</v>
      </c>
      <c r="F17" s="130">
        <f>Hoja1!W25</f>
        <v>4408</v>
      </c>
      <c r="G17" s="131"/>
      <c r="H17" s="132">
        <f t="shared" si="1"/>
        <v>592</v>
      </c>
    </row>
    <row r="18" spans="1:8" ht="12.75" customHeight="1">
      <c r="A18" s="133">
        <v>21701</v>
      </c>
      <c r="B18" s="142" t="s">
        <v>142</v>
      </c>
      <c r="C18" s="142">
        <v>2000</v>
      </c>
      <c r="D18" s="238">
        <v>9000</v>
      </c>
      <c r="E18" s="257" t="s">
        <v>233</v>
      </c>
      <c r="F18" s="130">
        <f>Hoja1!W26</f>
        <v>815.68</v>
      </c>
      <c r="G18" s="131">
        <f t="shared" si="0"/>
        <v>0.40784</v>
      </c>
      <c r="H18" s="132">
        <f t="shared" si="1"/>
        <v>8184.32</v>
      </c>
    </row>
    <row r="19" spans="1:8" ht="12.75" customHeight="1">
      <c r="A19" s="136">
        <v>22101</v>
      </c>
      <c r="B19" s="129" t="s">
        <v>143</v>
      </c>
      <c r="C19" s="129">
        <v>12000</v>
      </c>
      <c r="D19" s="129">
        <v>40000</v>
      </c>
      <c r="E19" s="130">
        <v>2243</v>
      </c>
      <c r="F19" s="130">
        <f>Hoja1!W27</f>
        <v>9282.84</v>
      </c>
      <c r="G19" s="131">
        <f t="shared" si="0"/>
        <v>0.77357</v>
      </c>
      <c r="H19" s="132">
        <f t="shared" si="1"/>
        <v>30717.16</v>
      </c>
    </row>
    <row r="20" spans="1:8" ht="12.75" customHeight="1">
      <c r="A20" s="136">
        <v>22106</v>
      </c>
      <c r="B20" s="129" t="s">
        <v>144</v>
      </c>
      <c r="C20" s="129">
        <v>9500</v>
      </c>
      <c r="D20" s="129">
        <v>11800</v>
      </c>
      <c r="E20" s="257" t="s">
        <v>233</v>
      </c>
      <c r="F20" s="130">
        <f>Hoja1!W28</f>
        <v>4177.63</v>
      </c>
      <c r="G20" s="131">
        <f t="shared" si="0"/>
        <v>0.4397505263157895</v>
      </c>
      <c r="H20" s="132">
        <f t="shared" si="1"/>
        <v>7622.37</v>
      </c>
    </row>
    <row r="21" spans="1:8" ht="12.75" customHeight="1">
      <c r="A21" s="136">
        <v>22301</v>
      </c>
      <c r="B21" s="129" t="s">
        <v>145</v>
      </c>
      <c r="C21" s="129">
        <v>0</v>
      </c>
      <c r="D21" s="129">
        <v>2200</v>
      </c>
      <c r="E21" s="130">
        <v>0</v>
      </c>
      <c r="F21" s="130">
        <f>Hoja1!W29</f>
        <v>0</v>
      </c>
      <c r="G21" s="131">
        <v>0</v>
      </c>
      <c r="H21" s="132">
        <f t="shared" si="1"/>
        <v>2200</v>
      </c>
    </row>
    <row r="22" spans="1:8" ht="12.75" customHeight="1">
      <c r="A22" s="136">
        <v>24801</v>
      </c>
      <c r="B22" s="129" t="s">
        <v>146</v>
      </c>
      <c r="C22" s="129">
        <v>0</v>
      </c>
      <c r="D22" s="129">
        <v>5000</v>
      </c>
      <c r="E22" s="130">
        <v>0</v>
      </c>
      <c r="F22" s="130">
        <f>Hoja1!W30</f>
        <v>0</v>
      </c>
      <c r="G22" s="131">
        <v>0</v>
      </c>
      <c r="H22" s="132">
        <f t="shared" si="1"/>
        <v>5000</v>
      </c>
    </row>
    <row r="23" spans="1:8" ht="12.75" customHeight="1">
      <c r="A23" s="136">
        <v>26101</v>
      </c>
      <c r="B23" s="129" t="s">
        <v>147</v>
      </c>
      <c r="C23" s="129">
        <v>25000</v>
      </c>
      <c r="D23" s="129">
        <v>30000</v>
      </c>
      <c r="E23" s="130">
        <v>9902.22</v>
      </c>
      <c r="F23" s="130">
        <f>Hoja1!W31</f>
        <v>21739.75</v>
      </c>
      <c r="G23" s="131">
        <f t="shared" si="0"/>
        <v>0.86959</v>
      </c>
      <c r="H23" s="132">
        <f t="shared" si="1"/>
        <v>8260.25</v>
      </c>
    </row>
    <row r="24" spans="1:8" ht="12.75" customHeight="1">
      <c r="A24" s="136">
        <v>29201</v>
      </c>
      <c r="B24" s="129" t="s">
        <v>148</v>
      </c>
      <c r="C24" s="129">
        <v>0</v>
      </c>
      <c r="D24" s="129">
        <v>2000</v>
      </c>
      <c r="E24" s="130">
        <v>0</v>
      </c>
      <c r="F24" s="130">
        <f>Hoja1!W32</f>
        <v>747.77</v>
      </c>
      <c r="G24" s="131">
        <v>0</v>
      </c>
      <c r="H24" s="132">
        <f t="shared" si="1"/>
        <v>1252.23</v>
      </c>
    </row>
    <row r="25" spans="1:8" ht="27" customHeight="1">
      <c r="A25" s="136">
        <v>29301</v>
      </c>
      <c r="B25" s="129" t="s">
        <v>190</v>
      </c>
      <c r="C25" s="129">
        <v>0</v>
      </c>
      <c r="D25" s="129">
        <v>10000</v>
      </c>
      <c r="E25" s="130">
        <v>0</v>
      </c>
      <c r="F25" s="130">
        <f>Hoja1!W33</f>
        <v>0</v>
      </c>
      <c r="G25" s="131">
        <v>0</v>
      </c>
      <c r="H25" s="132">
        <f t="shared" si="1"/>
        <v>10000</v>
      </c>
    </row>
    <row r="26" spans="1:8" ht="27" customHeight="1">
      <c r="A26" s="136">
        <v>29401</v>
      </c>
      <c r="B26" s="129" t="s">
        <v>149</v>
      </c>
      <c r="C26" s="129">
        <v>8000</v>
      </c>
      <c r="D26" s="129">
        <v>15000</v>
      </c>
      <c r="E26" s="257" t="s">
        <v>233</v>
      </c>
      <c r="F26" s="130">
        <f>Hoja1!W34</f>
        <v>4780</v>
      </c>
      <c r="G26" s="131">
        <f>F26/C26</f>
        <v>0.5975</v>
      </c>
      <c r="H26" s="132">
        <f>D26-F26</f>
        <v>10220</v>
      </c>
    </row>
    <row r="27" spans="1:8" ht="12.75" customHeight="1" thickBot="1">
      <c r="A27" s="136"/>
      <c r="B27" s="129" t="s">
        <v>214</v>
      </c>
      <c r="C27" s="129"/>
      <c r="D27" s="129"/>
      <c r="E27" s="130">
        <v>0</v>
      </c>
      <c r="F27" s="130">
        <f>Hoja1!W35</f>
        <v>3002.73</v>
      </c>
      <c r="G27" s="131"/>
      <c r="H27" s="132"/>
    </row>
    <row r="28" spans="1:9" ht="12.75" thickBot="1" thickTop="1">
      <c r="A28" s="121"/>
      <c r="B28" s="122" t="s">
        <v>150</v>
      </c>
      <c r="C28" s="123">
        <f>SUM(C29:C61)</f>
        <v>1877000</v>
      </c>
      <c r="D28" s="123">
        <f>SUM(D29:D61)</f>
        <v>2415000</v>
      </c>
      <c r="E28" s="123">
        <f>SUM(E29:E61)</f>
        <v>691041.2399999999</v>
      </c>
      <c r="F28" s="123">
        <f>SUM(F29:F61)</f>
        <v>1951587.9699999997</v>
      </c>
      <c r="G28" s="139">
        <f>F28/C28</f>
        <v>1.0397378636121468</v>
      </c>
      <c r="H28" s="123">
        <f>D28-F28</f>
        <v>463412.03000000026</v>
      </c>
      <c r="I28" s="179"/>
    </row>
    <row r="29" spans="1:10" ht="23.25" thickTop="1">
      <c r="A29" s="136">
        <v>31601</v>
      </c>
      <c r="B29" s="129" t="s">
        <v>191</v>
      </c>
      <c r="C29" s="129">
        <v>0</v>
      </c>
      <c r="D29" s="129">
        <v>0</v>
      </c>
      <c r="E29" s="130">
        <v>0</v>
      </c>
      <c r="F29" s="130">
        <f>Hoja1!W37</f>
        <v>0</v>
      </c>
      <c r="G29" s="143">
        <v>0</v>
      </c>
      <c r="H29" s="144">
        <f>D29-F29</f>
        <v>0</v>
      </c>
      <c r="J29" s="141"/>
    </row>
    <row r="30" spans="1:8" ht="11.25">
      <c r="A30" s="136">
        <v>31801</v>
      </c>
      <c r="B30" s="129" t="s">
        <v>151</v>
      </c>
      <c r="C30" s="129">
        <v>20000</v>
      </c>
      <c r="D30" s="129">
        <v>20000</v>
      </c>
      <c r="E30" s="130">
        <v>227.41</v>
      </c>
      <c r="F30" s="130">
        <f>Hoja1!W38</f>
        <v>17137.87</v>
      </c>
      <c r="G30" s="143">
        <f aca="true" t="shared" si="2" ref="G30:G59">F30/C30</f>
        <v>0.8568935</v>
      </c>
      <c r="H30" s="144">
        <f aca="true" t="shared" si="3" ref="H30:H60">D30-F30</f>
        <v>2862.130000000001</v>
      </c>
    </row>
    <row r="31" spans="1:10" ht="11.25">
      <c r="A31" s="136">
        <v>31901</v>
      </c>
      <c r="B31" s="129" t="s">
        <v>152</v>
      </c>
      <c r="C31" s="129">
        <v>0</v>
      </c>
      <c r="D31" s="129">
        <v>0</v>
      </c>
      <c r="E31" s="130">
        <v>0</v>
      </c>
      <c r="F31" s="130">
        <f>Hoja1!W39</f>
        <v>0</v>
      </c>
      <c r="G31" s="143">
        <v>0</v>
      </c>
      <c r="H31" s="144">
        <f t="shared" si="3"/>
        <v>0</v>
      </c>
      <c r="J31" s="141"/>
    </row>
    <row r="32" spans="1:11" ht="11.25">
      <c r="A32" s="136">
        <v>32201</v>
      </c>
      <c r="B32" s="129" t="s">
        <v>153</v>
      </c>
      <c r="C32" s="129">
        <v>80000</v>
      </c>
      <c r="D32" s="129">
        <v>34269.52</v>
      </c>
      <c r="E32" s="145">
        <v>7116.6</v>
      </c>
      <c r="F32" s="130">
        <f>Hoja1!W40</f>
        <v>28955.07</v>
      </c>
      <c r="G32" s="143">
        <f t="shared" si="2"/>
        <v>0.361938375</v>
      </c>
      <c r="H32" s="144">
        <f t="shared" si="3"/>
        <v>5314.449999999997</v>
      </c>
      <c r="K32" s="141"/>
    </row>
    <row r="33" spans="1:8" ht="11.25">
      <c r="A33" s="136">
        <v>32301</v>
      </c>
      <c r="B33" s="129" t="s">
        <v>154</v>
      </c>
      <c r="C33" s="129">
        <v>30000</v>
      </c>
      <c r="D33" s="129">
        <v>0</v>
      </c>
      <c r="E33" s="130">
        <v>0</v>
      </c>
      <c r="F33" s="130">
        <f>Hoja1!W41</f>
        <v>0</v>
      </c>
      <c r="G33" s="143">
        <f t="shared" si="2"/>
        <v>0</v>
      </c>
      <c r="H33" s="144">
        <f t="shared" si="3"/>
        <v>0</v>
      </c>
    </row>
    <row r="34" spans="1:8" ht="11.25">
      <c r="A34" s="136">
        <v>32501</v>
      </c>
      <c r="B34" s="129" t="s">
        <v>155</v>
      </c>
      <c r="C34" s="129">
        <v>10000</v>
      </c>
      <c r="D34" s="129">
        <v>2000</v>
      </c>
      <c r="E34" s="130">
        <v>0</v>
      </c>
      <c r="F34" s="130">
        <f>Hoja1!W42</f>
        <v>1687</v>
      </c>
      <c r="G34" s="143">
        <f t="shared" si="2"/>
        <v>0.1687</v>
      </c>
      <c r="H34" s="144">
        <f t="shared" si="3"/>
        <v>313</v>
      </c>
    </row>
    <row r="35" spans="1:8" ht="11.25">
      <c r="A35" s="136">
        <v>32701</v>
      </c>
      <c r="B35" s="129" t="s">
        <v>156</v>
      </c>
      <c r="C35" s="129">
        <v>100000</v>
      </c>
      <c r="D35" s="129">
        <v>0</v>
      </c>
      <c r="E35" s="130">
        <v>0</v>
      </c>
      <c r="F35" s="130">
        <f>Hoja1!W43</f>
        <v>0</v>
      </c>
      <c r="G35" s="143">
        <f t="shared" si="2"/>
        <v>0</v>
      </c>
      <c r="H35" s="144">
        <f t="shared" si="3"/>
        <v>0</v>
      </c>
    </row>
    <row r="36" spans="1:8" ht="11.25">
      <c r="A36" s="136">
        <v>33101</v>
      </c>
      <c r="B36" s="129" t="s">
        <v>157</v>
      </c>
      <c r="C36" s="129">
        <v>250000</v>
      </c>
      <c r="D36" s="129">
        <v>318880</v>
      </c>
      <c r="E36" s="130">
        <v>97440</v>
      </c>
      <c r="F36" s="130">
        <f>Hoja1!W44</f>
        <v>318880</v>
      </c>
      <c r="G36" s="143">
        <f t="shared" si="2"/>
        <v>1.27552</v>
      </c>
      <c r="H36" s="144">
        <f t="shared" si="3"/>
        <v>0</v>
      </c>
    </row>
    <row r="37" spans="1:8" ht="11.25">
      <c r="A37" s="136">
        <v>33302</v>
      </c>
      <c r="B37" s="129" t="s">
        <v>158</v>
      </c>
      <c r="C37" s="130">
        <v>350000</v>
      </c>
      <c r="D37" s="130">
        <v>745960</v>
      </c>
      <c r="E37" s="145">
        <v>374080</v>
      </c>
      <c r="F37" s="130">
        <f>Hoja1!W45</f>
        <v>745960</v>
      </c>
      <c r="G37" s="143">
        <f t="shared" si="2"/>
        <v>2.1313142857142857</v>
      </c>
      <c r="H37" s="144">
        <f t="shared" si="3"/>
        <v>0</v>
      </c>
    </row>
    <row r="38" spans="1:8" ht="11.25">
      <c r="A38" s="136">
        <v>33401</v>
      </c>
      <c r="B38" s="129" t="s">
        <v>216</v>
      </c>
      <c r="C38" s="130"/>
      <c r="D38" s="130">
        <v>189730.48</v>
      </c>
      <c r="E38" s="145">
        <v>0</v>
      </c>
      <c r="F38" s="130">
        <f>Hoja1!W46</f>
        <v>189730.48</v>
      </c>
      <c r="G38" s="143"/>
      <c r="H38" s="144">
        <f t="shared" si="3"/>
        <v>0</v>
      </c>
    </row>
    <row r="39" spans="1:10" ht="11.25">
      <c r="A39" s="136">
        <v>33603</v>
      </c>
      <c r="B39" s="129" t="s">
        <v>159</v>
      </c>
      <c r="C39" s="129">
        <v>100000</v>
      </c>
      <c r="D39" s="129">
        <v>173351.33</v>
      </c>
      <c r="E39" s="145">
        <v>0</v>
      </c>
      <c r="F39" s="130">
        <f>Hoja1!W47</f>
        <v>16215.74</v>
      </c>
      <c r="G39" s="143">
        <f t="shared" si="2"/>
        <v>0.1621574</v>
      </c>
      <c r="H39" s="144">
        <f t="shared" si="3"/>
        <v>157135.59</v>
      </c>
      <c r="J39" s="141"/>
    </row>
    <row r="40" spans="1:8" ht="11.25">
      <c r="A40" s="136">
        <v>34101</v>
      </c>
      <c r="B40" s="129" t="s">
        <v>160</v>
      </c>
      <c r="C40" s="129">
        <v>0</v>
      </c>
      <c r="D40" s="129">
        <v>13178.2</v>
      </c>
      <c r="E40" s="145">
        <v>9541.76</v>
      </c>
      <c r="F40" s="130">
        <f>Hoja1!W48</f>
        <v>13178.2</v>
      </c>
      <c r="G40" s="143">
        <v>0</v>
      </c>
      <c r="H40" s="144">
        <f t="shared" si="3"/>
        <v>0</v>
      </c>
    </row>
    <row r="41" spans="1:8" ht="11.25">
      <c r="A41" s="136"/>
      <c r="B41" s="129" t="s">
        <v>241</v>
      </c>
      <c r="C41" s="129"/>
      <c r="D41" s="129">
        <v>11638.47</v>
      </c>
      <c r="E41" s="145">
        <v>11638.47</v>
      </c>
      <c r="F41" s="130">
        <f>Hoja1!W49</f>
        <v>11638.47</v>
      </c>
      <c r="G41" s="143">
        <v>0</v>
      </c>
      <c r="H41" s="144">
        <f t="shared" si="3"/>
        <v>0</v>
      </c>
    </row>
    <row r="42" spans="1:8" ht="11.25">
      <c r="A42" s="136">
        <v>34701</v>
      </c>
      <c r="B42" s="129" t="s">
        <v>161</v>
      </c>
      <c r="C42" s="129">
        <v>0</v>
      </c>
      <c r="D42" s="129">
        <v>500</v>
      </c>
      <c r="E42" s="145">
        <v>0</v>
      </c>
      <c r="F42" s="130">
        <f>Hoja1!W50</f>
        <v>211.51</v>
      </c>
      <c r="G42" s="143">
        <v>0</v>
      </c>
      <c r="H42" s="144">
        <f t="shared" si="3"/>
        <v>288.49</v>
      </c>
    </row>
    <row r="43" spans="1:8" ht="33.75">
      <c r="A43" s="136">
        <v>35101</v>
      </c>
      <c r="B43" s="129" t="s">
        <v>162</v>
      </c>
      <c r="C43" s="129">
        <v>60000</v>
      </c>
      <c r="D43" s="129">
        <v>60872</v>
      </c>
      <c r="E43" s="145">
        <v>20416</v>
      </c>
      <c r="F43" s="130">
        <f>Hoja1!W51</f>
        <v>60872</v>
      </c>
      <c r="G43" s="143" t="s">
        <v>269</v>
      </c>
      <c r="H43" s="144">
        <f t="shared" si="3"/>
        <v>0</v>
      </c>
    </row>
    <row r="44" spans="1:8" ht="11.25">
      <c r="A44" s="136">
        <v>35201</v>
      </c>
      <c r="B44" s="129" t="s">
        <v>163</v>
      </c>
      <c r="C44" s="129">
        <v>20000</v>
      </c>
      <c r="D44" s="129">
        <v>8620</v>
      </c>
      <c r="E44" s="145">
        <v>0</v>
      </c>
      <c r="F44" s="130">
        <f>Hoja1!W52</f>
        <v>7540</v>
      </c>
      <c r="G44" s="143">
        <f t="shared" si="2"/>
        <v>0.377</v>
      </c>
      <c r="H44" s="144">
        <f t="shared" si="3"/>
        <v>1080</v>
      </c>
    </row>
    <row r="45" spans="1:10" ht="11.25">
      <c r="A45" s="136">
        <v>35301</v>
      </c>
      <c r="B45" s="129" t="s">
        <v>188</v>
      </c>
      <c r="C45" s="129">
        <v>10000</v>
      </c>
      <c r="D45" s="129">
        <v>20000</v>
      </c>
      <c r="E45" s="260">
        <v>2748</v>
      </c>
      <c r="F45" s="130">
        <f>Hoja1!W53</f>
        <v>6512</v>
      </c>
      <c r="G45" s="143">
        <f t="shared" si="2"/>
        <v>0.6512</v>
      </c>
      <c r="H45" s="144">
        <f t="shared" si="3"/>
        <v>13488</v>
      </c>
      <c r="J45" s="141"/>
    </row>
    <row r="46" spans="1:8" ht="11.25">
      <c r="A46" s="241">
        <v>35302</v>
      </c>
      <c r="B46" s="130" t="s">
        <v>164</v>
      </c>
      <c r="C46" s="130">
        <v>10000</v>
      </c>
      <c r="D46" s="130">
        <v>20000</v>
      </c>
      <c r="E46" s="130">
        <v>3248</v>
      </c>
      <c r="F46" s="130">
        <f>Hoja1!W54</f>
        <v>15428</v>
      </c>
      <c r="G46" s="143">
        <f t="shared" si="2"/>
        <v>1.5428</v>
      </c>
      <c r="H46" s="144">
        <f t="shared" si="3"/>
        <v>4572</v>
      </c>
    </row>
    <row r="47" spans="1:8" s="259" customFormat="1" ht="11.25">
      <c r="A47" s="241">
        <v>35501</v>
      </c>
      <c r="B47" s="130" t="s">
        <v>165</v>
      </c>
      <c r="C47" s="130">
        <v>0</v>
      </c>
      <c r="D47" s="130">
        <v>15000</v>
      </c>
      <c r="E47" s="130">
        <v>345</v>
      </c>
      <c r="F47" s="130">
        <f>Hoja1!W55</f>
        <v>3744.42</v>
      </c>
      <c r="G47" s="143">
        <f>F47/D47</f>
        <v>0.24962800000000002</v>
      </c>
      <c r="H47" s="144">
        <f t="shared" si="3"/>
        <v>11255.58</v>
      </c>
    </row>
    <row r="48" spans="1:8" ht="11.25">
      <c r="A48" s="241">
        <v>36101</v>
      </c>
      <c r="B48" s="130" t="s">
        <v>166</v>
      </c>
      <c r="C48" s="130">
        <v>100000</v>
      </c>
      <c r="D48" s="130">
        <v>0</v>
      </c>
      <c r="E48" s="130">
        <v>0</v>
      </c>
      <c r="F48" s="130">
        <f>Hoja1!W56</f>
        <v>0</v>
      </c>
      <c r="G48" s="143">
        <f t="shared" si="2"/>
        <v>0</v>
      </c>
      <c r="H48" s="144">
        <f t="shared" si="3"/>
        <v>0</v>
      </c>
    </row>
    <row r="49" spans="1:8" ht="11.25">
      <c r="A49" s="241">
        <v>37101</v>
      </c>
      <c r="B49" s="130" t="s">
        <v>167</v>
      </c>
      <c r="C49" s="130">
        <v>300000</v>
      </c>
      <c r="D49" s="130">
        <v>248546.51</v>
      </c>
      <c r="E49" s="130">
        <v>86270</v>
      </c>
      <c r="F49" s="130">
        <f>Hoja1!W57</f>
        <v>248546.51</v>
      </c>
      <c r="G49" s="143">
        <f t="shared" si="2"/>
        <v>0.8284883666666667</v>
      </c>
      <c r="H49" s="144">
        <f t="shared" si="3"/>
        <v>0</v>
      </c>
    </row>
    <row r="50" spans="1:8" ht="11.25">
      <c r="A50" s="241">
        <v>37201</v>
      </c>
      <c r="B50" s="130" t="s">
        <v>168</v>
      </c>
      <c r="C50" s="130">
        <v>10000</v>
      </c>
      <c r="D50" s="130">
        <v>10000</v>
      </c>
      <c r="E50" s="130">
        <v>1264.58</v>
      </c>
      <c r="F50" s="130">
        <f>Hoja1!W58</f>
        <v>5114.58</v>
      </c>
      <c r="G50" s="143">
        <f t="shared" si="2"/>
        <v>0.511458</v>
      </c>
      <c r="H50" s="144">
        <f t="shared" si="3"/>
        <v>4885.42</v>
      </c>
    </row>
    <row r="51" spans="1:8" ht="11.25">
      <c r="A51" s="136">
        <v>37501</v>
      </c>
      <c r="B51" s="129" t="s">
        <v>169</v>
      </c>
      <c r="C51" s="129">
        <v>100000</v>
      </c>
      <c r="D51" s="129">
        <v>100000</v>
      </c>
      <c r="E51" s="130">
        <v>32521.47</v>
      </c>
      <c r="F51" s="130">
        <f>Hoja1!W59</f>
        <v>71384.26000000001</v>
      </c>
      <c r="G51" s="143">
        <f t="shared" si="2"/>
        <v>0.7138426000000001</v>
      </c>
      <c r="H51" s="144">
        <f t="shared" si="3"/>
        <v>28615.73999999999</v>
      </c>
    </row>
    <row r="52" spans="1:8" ht="11.25">
      <c r="A52" s="136">
        <v>37502</v>
      </c>
      <c r="B52" s="129" t="s">
        <v>170</v>
      </c>
      <c r="C52" s="129">
        <v>20000</v>
      </c>
      <c r="D52" s="129">
        <v>20000</v>
      </c>
      <c r="E52" s="130">
        <v>3120</v>
      </c>
      <c r="F52" s="130">
        <f>Hoja1!W60</f>
        <v>7620</v>
      </c>
      <c r="G52" s="143">
        <f t="shared" si="2"/>
        <v>0.381</v>
      </c>
      <c r="H52" s="144">
        <f t="shared" si="3"/>
        <v>12380</v>
      </c>
    </row>
    <row r="53" spans="1:8" ht="11.25">
      <c r="A53" s="136">
        <v>37601</v>
      </c>
      <c r="B53" s="129" t="s">
        <v>171</v>
      </c>
      <c r="C53" s="129">
        <v>0</v>
      </c>
      <c r="D53" s="129">
        <v>30000</v>
      </c>
      <c r="E53" s="130">
        <v>0</v>
      </c>
      <c r="F53" s="130">
        <f>Hoja1!W61</f>
        <v>0</v>
      </c>
      <c r="G53" s="143">
        <v>0</v>
      </c>
      <c r="H53" s="144">
        <f t="shared" si="3"/>
        <v>30000</v>
      </c>
    </row>
    <row r="54" spans="1:8" ht="11.25">
      <c r="A54" s="136">
        <v>37801</v>
      </c>
      <c r="B54" s="129" t="s">
        <v>172</v>
      </c>
      <c r="C54" s="129">
        <v>2000</v>
      </c>
      <c r="D54" s="129">
        <v>2000</v>
      </c>
      <c r="E54" s="130">
        <v>0</v>
      </c>
      <c r="F54" s="130">
        <f>Hoja1!W62</f>
        <v>0</v>
      </c>
      <c r="G54" s="143">
        <f t="shared" si="2"/>
        <v>0</v>
      </c>
      <c r="H54" s="144">
        <f t="shared" si="3"/>
        <v>2000</v>
      </c>
    </row>
    <row r="55" spans="1:8" ht="11.25">
      <c r="A55" s="136">
        <v>37901</v>
      </c>
      <c r="B55" s="129" t="s">
        <v>173</v>
      </c>
      <c r="C55" s="129">
        <v>10000</v>
      </c>
      <c r="D55" s="129">
        <v>10000</v>
      </c>
      <c r="E55" s="130">
        <v>190</v>
      </c>
      <c r="F55" s="130">
        <f>Hoja1!W63</f>
        <v>6822.18</v>
      </c>
      <c r="G55" s="143">
        <f t="shared" si="2"/>
        <v>0.682218</v>
      </c>
      <c r="H55" s="144">
        <f t="shared" si="3"/>
        <v>3177.8199999999997</v>
      </c>
    </row>
    <row r="56" spans="1:8" ht="11.25">
      <c r="A56" s="136">
        <v>38101</v>
      </c>
      <c r="B56" s="129" t="s">
        <v>174</v>
      </c>
      <c r="C56" s="129">
        <v>50000</v>
      </c>
      <c r="D56" s="129">
        <v>50000</v>
      </c>
      <c r="E56" s="130">
        <v>450</v>
      </c>
      <c r="F56" s="130">
        <f>Hoja1!W64</f>
        <v>26684.01</v>
      </c>
      <c r="G56" s="143">
        <f t="shared" si="2"/>
        <v>0.5336801999999999</v>
      </c>
      <c r="H56" s="144">
        <f t="shared" si="3"/>
        <v>23315.99</v>
      </c>
    </row>
    <row r="57" spans="1:8" ht="11.25">
      <c r="A57" s="136">
        <v>38301</v>
      </c>
      <c r="B57" s="129" t="s">
        <v>175</v>
      </c>
      <c r="C57" s="129">
        <v>150000</v>
      </c>
      <c r="D57" s="129">
        <v>150000</v>
      </c>
      <c r="E57" s="130">
        <v>40423.95</v>
      </c>
      <c r="F57" s="130">
        <f>Hoja1!W65</f>
        <v>54343.95</v>
      </c>
      <c r="G57" s="143">
        <f t="shared" si="2"/>
        <v>0.362293</v>
      </c>
      <c r="H57" s="144">
        <f t="shared" si="3"/>
        <v>95656.05</v>
      </c>
    </row>
    <row r="58" spans="1:8" ht="11.25">
      <c r="A58" s="136">
        <v>38501</v>
      </c>
      <c r="B58" s="129" t="s">
        <v>176</v>
      </c>
      <c r="C58" s="129">
        <v>86000</v>
      </c>
      <c r="D58" s="129">
        <v>151453.49</v>
      </c>
      <c r="E58" s="130">
        <v>0</v>
      </c>
      <c r="F58" s="130">
        <f>Hoja1!W66</f>
        <v>23734.42</v>
      </c>
      <c r="G58" s="143">
        <f t="shared" si="2"/>
        <v>0.2759816279069767</v>
      </c>
      <c r="H58" s="144">
        <f t="shared" si="3"/>
        <v>127719.06999999999</v>
      </c>
    </row>
    <row r="59" spans="1:8" ht="11.25">
      <c r="A59" s="136">
        <v>39201</v>
      </c>
      <c r="B59" s="129" t="s">
        <v>177</v>
      </c>
      <c r="C59" s="129">
        <v>3000</v>
      </c>
      <c r="D59" s="129">
        <v>3000</v>
      </c>
      <c r="E59" s="130">
        <v>0</v>
      </c>
      <c r="F59" s="130">
        <f>Hoja1!W67</f>
        <v>661</v>
      </c>
      <c r="G59" s="143">
        <f t="shared" si="2"/>
        <v>0.22033333333333333</v>
      </c>
      <c r="H59" s="144">
        <f t="shared" si="3"/>
        <v>2339</v>
      </c>
    </row>
    <row r="60" spans="1:8" ht="11.25">
      <c r="A60" s="136">
        <v>39501</v>
      </c>
      <c r="B60" s="129" t="s">
        <v>178</v>
      </c>
      <c r="C60" s="129">
        <v>6000</v>
      </c>
      <c r="D60" s="129">
        <v>6000</v>
      </c>
      <c r="E60" s="130">
        <v>0</v>
      </c>
      <c r="F60" s="130">
        <f>Hoja1!W68</f>
        <v>3695</v>
      </c>
      <c r="G60" s="143">
        <f>F60/C60</f>
        <v>0.6158333333333333</v>
      </c>
      <c r="H60" s="144">
        <f t="shared" si="3"/>
        <v>2305</v>
      </c>
    </row>
    <row r="61" spans="1:8" ht="12" thickBot="1">
      <c r="A61" s="136"/>
      <c r="B61" s="129" t="s">
        <v>214</v>
      </c>
      <c r="C61" s="129"/>
      <c r="D61" s="129"/>
      <c r="E61" s="130">
        <v>0</v>
      </c>
      <c r="F61" s="130">
        <f>Hoja1!W69</f>
        <v>65291.3</v>
      </c>
      <c r="G61" s="143"/>
      <c r="H61" s="144"/>
    </row>
    <row r="62" spans="1:8" ht="12.75" thickBot="1" thickTop="1">
      <c r="A62" s="121"/>
      <c r="B62" s="122" t="s">
        <v>209</v>
      </c>
      <c r="C62" s="123">
        <f>SUM(C63:C82)</f>
        <v>10800000</v>
      </c>
      <c r="D62" s="123">
        <f>SUM(D63:D82)</f>
        <v>10835000</v>
      </c>
      <c r="E62" s="123">
        <f>SUM(E63:E83)</f>
        <v>1272685</v>
      </c>
      <c r="F62" s="123">
        <f>SUM(F63:F83)</f>
        <v>2063448</v>
      </c>
      <c r="G62" s="139">
        <f>F62/C62</f>
        <v>0.19106</v>
      </c>
      <c r="H62" s="140">
        <f>D62-F62</f>
        <v>8771552</v>
      </c>
    </row>
    <row r="63" spans="1:8" ht="13.5" thickTop="1">
      <c r="A63" s="136">
        <v>44401</v>
      </c>
      <c r="B63" s="285" t="s">
        <v>54</v>
      </c>
      <c r="C63" s="130">
        <v>200000</v>
      </c>
      <c r="D63" s="130">
        <v>235000</v>
      </c>
      <c r="E63" s="130">
        <v>235000</v>
      </c>
      <c r="F63" s="130">
        <v>0</v>
      </c>
      <c r="G63" s="143">
        <f>F63/C63</f>
        <v>0</v>
      </c>
      <c r="H63" s="144">
        <f>D63-E63</f>
        <v>0</v>
      </c>
    </row>
    <row r="64" spans="1:8" ht="12.75">
      <c r="A64" s="136">
        <v>44401</v>
      </c>
      <c r="B64" s="168" t="s">
        <v>200</v>
      </c>
      <c r="C64" s="130">
        <v>1500000</v>
      </c>
      <c r="D64" s="130">
        <v>1500000</v>
      </c>
      <c r="E64" s="130">
        <f>Hoja1!U72</f>
        <v>1037685</v>
      </c>
      <c r="F64" s="130">
        <f>Hoja1!W72</f>
        <v>1499680</v>
      </c>
      <c r="G64" s="143">
        <f aca="true" t="shared" si="4" ref="G64:G81">F64/C64</f>
        <v>0.9997866666666667</v>
      </c>
      <c r="H64" s="144">
        <f>D64-F64</f>
        <v>320</v>
      </c>
    </row>
    <row r="65" spans="1:8" ht="25.5">
      <c r="A65" s="136">
        <v>44401</v>
      </c>
      <c r="B65" s="168" t="s">
        <v>201</v>
      </c>
      <c r="C65" s="130">
        <v>500000</v>
      </c>
      <c r="D65" s="130">
        <v>500000</v>
      </c>
      <c r="E65" s="130">
        <v>0</v>
      </c>
      <c r="F65" s="258">
        <f>Hoja1!W73</f>
        <v>0</v>
      </c>
      <c r="G65" s="143">
        <f t="shared" si="4"/>
        <v>0</v>
      </c>
      <c r="H65" s="144">
        <f>D65-F65</f>
        <v>500000</v>
      </c>
    </row>
    <row r="66" spans="1:8" ht="25.5">
      <c r="A66" s="136">
        <v>44401</v>
      </c>
      <c r="B66" s="168" t="s">
        <v>202</v>
      </c>
      <c r="C66" s="130">
        <v>1500000</v>
      </c>
      <c r="D66" s="130">
        <v>1500000</v>
      </c>
      <c r="E66" s="130">
        <v>0</v>
      </c>
      <c r="F66" s="130">
        <v>0</v>
      </c>
      <c r="G66" s="143">
        <f t="shared" si="4"/>
        <v>0</v>
      </c>
      <c r="H66" s="144">
        <f>D66-F66</f>
        <v>1500000</v>
      </c>
    </row>
    <row r="67" spans="1:8" ht="12.75">
      <c r="A67" s="136">
        <v>44401</v>
      </c>
      <c r="B67" s="169" t="s">
        <v>203</v>
      </c>
      <c r="C67" s="130">
        <v>1500000</v>
      </c>
      <c r="D67" s="130">
        <v>1500000</v>
      </c>
      <c r="E67" s="130">
        <v>0</v>
      </c>
      <c r="F67" s="130">
        <v>0</v>
      </c>
      <c r="G67" s="143">
        <f t="shared" si="4"/>
        <v>0</v>
      </c>
      <c r="H67" s="144">
        <f aca="true" t="shared" si="5" ref="H67:H81">D67-F67</f>
        <v>1500000</v>
      </c>
    </row>
    <row r="68" spans="1:8" ht="12.75">
      <c r="A68" s="136">
        <v>44401</v>
      </c>
      <c r="B68" s="168" t="s">
        <v>204</v>
      </c>
      <c r="C68" s="130">
        <v>200000</v>
      </c>
      <c r="D68" s="130">
        <v>200000</v>
      </c>
      <c r="E68" s="130">
        <v>0</v>
      </c>
      <c r="F68" s="130">
        <v>0</v>
      </c>
      <c r="G68" s="143">
        <f t="shared" si="4"/>
        <v>0</v>
      </c>
      <c r="H68" s="144">
        <f t="shared" si="5"/>
        <v>200000</v>
      </c>
    </row>
    <row r="69" spans="1:8" ht="12.75">
      <c r="A69" s="136">
        <v>44401</v>
      </c>
      <c r="B69" s="168" t="s">
        <v>59</v>
      </c>
      <c r="C69" s="130">
        <v>80000</v>
      </c>
      <c r="D69" s="130">
        <v>80000</v>
      </c>
      <c r="E69" s="130">
        <v>0</v>
      </c>
      <c r="F69" s="130">
        <v>0</v>
      </c>
      <c r="G69" s="143">
        <f t="shared" si="4"/>
        <v>0</v>
      </c>
      <c r="H69" s="144">
        <f t="shared" si="5"/>
        <v>80000</v>
      </c>
    </row>
    <row r="70" spans="1:8" ht="25.5">
      <c r="A70" s="136">
        <v>49301</v>
      </c>
      <c r="B70" s="168" t="s">
        <v>205</v>
      </c>
      <c r="C70" s="130">
        <v>1500000</v>
      </c>
      <c r="D70" s="130">
        <v>1500000</v>
      </c>
      <c r="E70" s="130">
        <v>0</v>
      </c>
      <c r="F70" s="130">
        <v>0</v>
      </c>
      <c r="G70" s="143">
        <f t="shared" si="4"/>
        <v>0</v>
      </c>
      <c r="H70" s="144">
        <f t="shared" si="5"/>
        <v>1500000</v>
      </c>
    </row>
    <row r="71" spans="1:8" ht="12.75">
      <c r="A71" s="136">
        <v>44401</v>
      </c>
      <c r="B71" s="168" t="s">
        <v>206</v>
      </c>
      <c r="C71" s="130">
        <v>80000</v>
      </c>
      <c r="D71" s="130">
        <v>80000</v>
      </c>
      <c r="E71" s="130">
        <v>0</v>
      </c>
      <c r="F71" s="130">
        <v>16778</v>
      </c>
      <c r="G71" s="143">
        <f t="shared" si="4"/>
        <v>0.209725</v>
      </c>
      <c r="H71" s="144">
        <f t="shared" si="5"/>
        <v>63222</v>
      </c>
    </row>
    <row r="72" spans="1:8" ht="12.75">
      <c r="A72" s="136">
        <v>44401</v>
      </c>
      <c r="B72" s="168" t="s">
        <v>75</v>
      </c>
      <c r="C72" s="130">
        <v>90000</v>
      </c>
      <c r="D72" s="130">
        <v>90000</v>
      </c>
      <c r="E72" s="130">
        <v>0</v>
      </c>
      <c r="F72" s="130">
        <v>0</v>
      </c>
      <c r="G72" s="143">
        <f t="shared" si="4"/>
        <v>0</v>
      </c>
      <c r="H72" s="144">
        <f t="shared" si="5"/>
        <v>90000</v>
      </c>
    </row>
    <row r="73" spans="1:8" ht="12.75">
      <c r="A73" s="136">
        <v>44401</v>
      </c>
      <c r="B73" s="168" t="s">
        <v>53</v>
      </c>
      <c r="C73" s="130">
        <v>90000</v>
      </c>
      <c r="D73" s="130">
        <v>90000</v>
      </c>
      <c r="E73" s="130">
        <v>0</v>
      </c>
      <c r="F73" s="130">
        <v>0</v>
      </c>
      <c r="G73" s="143">
        <f t="shared" si="4"/>
        <v>0</v>
      </c>
      <c r="H73" s="144">
        <f t="shared" si="5"/>
        <v>90000</v>
      </c>
    </row>
    <row r="74" spans="1:8" ht="25.5">
      <c r="A74" s="136">
        <v>44401</v>
      </c>
      <c r="B74" s="168" t="s">
        <v>192</v>
      </c>
      <c r="C74" s="130">
        <v>200000</v>
      </c>
      <c r="D74" s="130">
        <v>200000</v>
      </c>
      <c r="E74" s="130">
        <v>0</v>
      </c>
      <c r="F74" s="130">
        <v>0</v>
      </c>
      <c r="G74" s="143">
        <f t="shared" si="4"/>
        <v>0</v>
      </c>
      <c r="H74" s="144">
        <f t="shared" si="5"/>
        <v>200000</v>
      </c>
    </row>
    <row r="75" spans="1:8" ht="38.25">
      <c r="A75" s="136">
        <v>44401</v>
      </c>
      <c r="B75" s="168" t="s">
        <v>193</v>
      </c>
      <c r="C75" s="130">
        <v>100000</v>
      </c>
      <c r="D75" s="130">
        <v>100000</v>
      </c>
      <c r="E75" s="130">
        <v>0</v>
      </c>
      <c r="F75" s="130">
        <v>0</v>
      </c>
      <c r="G75" s="143">
        <f t="shared" si="4"/>
        <v>0</v>
      </c>
      <c r="H75" s="144">
        <f t="shared" si="5"/>
        <v>100000</v>
      </c>
    </row>
    <row r="76" spans="1:8" ht="12.75">
      <c r="A76" s="136">
        <v>44401</v>
      </c>
      <c r="B76" s="168" t="s">
        <v>194</v>
      </c>
      <c r="C76" s="130">
        <v>1000000</v>
      </c>
      <c r="D76" s="130">
        <v>1000000</v>
      </c>
      <c r="E76" s="130"/>
      <c r="F76" s="130">
        <f>Hoja1!W84</f>
        <v>216990</v>
      </c>
      <c r="G76" s="143">
        <f t="shared" si="4"/>
        <v>0.21699</v>
      </c>
      <c r="H76" s="144">
        <f t="shared" si="5"/>
        <v>783010</v>
      </c>
    </row>
    <row r="77" spans="1:8" ht="25.5">
      <c r="A77" s="136">
        <v>44401</v>
      </c>
      <c r="B77" s="168" t="s">
        <v>195</v>
      </c>
      <c r="C77" s="130">
        <v>100000</v>
      </c>
      <c r="D77" s="130">
        <v>100000</v>
      </c>
      <c r="E77" s="130">
        <v>0</v>
      </c>
      <c r="F77" s="130">
        <v>0</v>
      </c>
      <c r="G77" s="143">
        <f t="shared" si="4"/>
        <v>0</v>
      </c>
      <c r="H77" s="144">
        <f t="shared" si="5"/>
        <v>100000</v>
      </c>
    </row>
    <row r="78" spans="1:8" ht="25.5">
      <c r="A78" s="136">
        <v>49301</v>
      </c>
      <c r="B78" s="168" t="s">
        <v>197</v>
      </c>
      <c r="C78" s="130">
        <v>660000</v>
      </c>
      <c r="D78" s="130">
        <v>660000</v>
      </c>
      <c r="E78" s="130">
        <v>0</v>
      </c>
      <c r="F78" s="130">
        <v>330000</v>
      </c>
      <c r="G78" s="143">
        <f t="shared" si="4"/>
        <v>0.5</v>
      </c>
      <c r="H78" s="144">
        <f t="shared" si="5"/>
        <v>330000</v>
      </c>
    </row>
    <row r="79" spans="1:9" ht="25.5">
      <c r="A79" s="136">
        <v>49301</v>
      </c>
      <c r="B79" s="168" t="s">
        <v>208</v>
      </c>
      <c r="C79" s="130">
        <v>500000</v>
      </c>
      <c r="D79" s="130">
        <v>500000</v>
      </c>
      <c r="E79" s="130"/>
      <c r="F79" s="130"/>
      <c r="G79" s="143">
        <f t="shared" si="4"/>
        <v>0</v>
      </c>
      <c r="H79" s="144">
        <f t="shared" si="5"/>
        <v>500000</v>
      </c>
      <c r="I79" s="176"/>
    </row>
    <row r="80" spans="1:8" ht="25.5">
      <c r="A80" s="136">
        <v>49301</v>
      </c>
      <c r="B80" s="168" t="s">
        <v>199</v>
      </c>
      <c r="C80" s="130">
        <v>500000</v>
      </c>
      <c r="D80" s="130">
        <v>500000</v>
      </c>
      <c r="E80" s="130">
        <v>0</v>
      </c>
      <c r="F80" s="130">
        <v>0</v>
      </c>
      <c r="G80" s="143">
        <f t="shared" si="4"/>
        <v>0</v>
      </c>
      <c r="H80" s="144">
        <f t="shared" si="5"/>
        <v>500000</v>
      </c>
    </row>
    <row r="81" spans="1:8" ht="11.25">
      <c r="A81" s="136">
        <v>49301</v>
      </c>
      <c r="B81" s="170" t="s">
        <v>73</v>
      </c>
      <c r="C81" s="130">
        <v>500000</v>
      </c>
      <c r="D81" s="130">
        <v>500000</v>
      </c>
      <c r="E81" s="130">
        <v>0</v>
      </c>
      <c r="F81" s="130">
        <v>0</v>
      </c>
      <c r="G81" s="143">
        <f t="shared" si="4"/>
        <v>0</v>
      </c>
      <c r="H81" s="144">
        <f t="shared" si="5"/>
        <v>500000</v>
      </c>
    </row>
    <row r="82" spans="1:8" ht="11.25">
      <c r="A82" s="137">
        <v>49301</v>
      </c>
      <c r="B82" s="174" t="s">
        <v>76</v>
      </c>
      <c r="C82" s="130"/>
      <c r="D82" s="135"/>
      <c r="E82" s="175">
        <v>0</v>
      </c>
      <c r="F82" s="175">
        <v>0</v>
      </c>
      <c r="G82" s="143"/>
      <c r="H82" s="144">
        <f>D82-F82</f>
        <v>0</v>
      </c>
    </row>
    <row r="83" spans="1:8" ht="12" thickBot="1">
      <c r="A83" s="138">
        <v>49301</v>
      </c>
      <c r="B83" s="173" t="s">
        <v>214</v>
      </c>
      <c r="C83" s="151"/>
      <c r="D83" s="171"/>
      <c r="E83" s="157">
        <v>0</v>
      </c>
      <c r="F83" s="157">
        <v>0</v>
      </c>
      <c r="G83" s="143">
        <v>0</v>
      </c>
      <c r="H83" s="144">
        <v>0</v>
      </c>
    </row>
    <row r="84" spans="1:8" ht="12.75" thickBot="1" thickTop="1">
      <c r="A84" s="121"/>
      <c r="B84" s="122" t="s">
        <v>179</v>
      </c>
      <c r="C84" s="123">
        <f>SUM(C85:C87)</f>
        <v>35000</v>
      </c>
      <c r="D84" s="123">
        <f>SUM(D85:D87)</f>
        <v>35000</v>
      </c>
      <c r="E84" s="123">
        <f>SUM(E85:E88)</f>
        <v>0</v>
      </c>
      <c r="F84" s="123">
        <f>SUM(F85:F88)</f>
        <v>26043.8</v>
      </c>
      <c r="G84" s="139">
        <f>F84/C84</f>
        <v>0.7441085714285715</v>
      </c>
      <c r="H84" s="140">
        <f>D84-F84</f>
        <v>8956.2</v>
      </c>
    </row>
    <row r="85" spans="1:8" ht="12" thickTop="1">
      <c r="A85" s="136">
        <v>51101</v>
      </c>
      <c r="B85" s="129" t="s">
        <v>180</v>
      </c>
      <c r="C85" s="129">
        <v>20000</v>
      </c>
      <c r="D85" s="130">
        <v>15000</v>
      </c>
      <c r="E85" s="239"/>
      <c r="F85" s="130">
        <f>Hoja1!W92</f>
        <v>10540</v>
      </c>
      <c r="G85" s="143">
        <f>F85/C85</f>
        <v>0.527</v>
      </c>
      <c r="H85" s="144">
        <f>D85-F85</f>
        <v>4460</v>
      </c>
    </row>
    <row r="86" spans="1:8" ht="11.25">
      <c r="A86" s="136">
        <v>51901</v>
      </c>
      <c r="B86" s="129" t="s">
        <v>218</v>
      </c>
      <c r="C86" s="129"/>
      <c r="D86" s="130">
        <v>5599</v>
      </c>
      <c r="E86" s="130"/>
      <c r="F86" s="130">
        <f>Hoja1!W93</f>
        <v>5599</v>
      </c>
      <c r="G86" s="143"/>
      <c r="H86" s="144">
        <f>D86-F86</f>
        <v>0</v>
      </c>
    </row>
    <row r="87" spans="1:8" ht="11.25">
      <c r="A87" s="136">
        <v>59101</v>
      </c>
      <c r="B87" s="129" t="s">
        <v>181</v>
      </c>
      <c r="C87" s="129">
        <v>15000</v>
      </c>
      <c r="D87" s="129">
        <v>14401</v>
      </c>
      <c r="E87" s="130">
        <v>0</v>
      </c>
      <c r="F87" s="130">
        <f>Hoja1!W94</f>
        <v>7780</v>
      </c>
      <c r="G87" s="143">
        <f>F87/C87</f>
        <v>0.5186666666666667</v>
      </c>
      <c r="H87" s="144">
        <f>D87-F87</f>
        <v>6621</v>
      </c>
    </row>
    <row r="88" spans="1:8" ht="12" thickBot="1">
      <c r="A88" s="146"/>
      <c r="B88" s="147" t="s">
        <v>214</v>
      </c>
      <c r="C88" s="148">
        <v>0</v>
      </c>
      <c r="D88" s="149">
        <v>0</v>
      </c>
      <c r="E88" s="150"/>
      <c r="F88" s="171">
        <f>Hoja1!W95</f>
        <v>2124.8</v>
      </c>
      <c r="G88" s="177"/>
      <c r="H88" s="152"/>
    </row>
    <row r="89" spans="1:8" ht="12.75" thickBot="1" thickTop="1">
      <c r="A89" s="153"/>
      <c r="B89" s="154"/>
      <c r="C89" s="155"/>
      <c r="D89" s="155"/>
      <c r="E89" s="156"/>
      <c r="F89" s="156"/>
      <c r="G89" s="178"/>
      <c r="H89" s="156"/>
    </row>
    <row r="90" spans="1:8" ht="12.75" thickBot="1" thickTop="1">
      <c r="A90" s="121"/>
      <c r="B90" s="158" t="s">
        <v>104</v>
      </c>
      <c r="C90" s="123" t="e">
        <f>+C11+#REF!+C28+C84+C62</f>
        <v>#REF!</v>
      </c>
      <c r="D90" s="123" t="e">
        <f>+D11+#REF!+D28+D84+D62</f>
        <v>#REF!</v>
      </c>
      <c r="E90" s="123" t="e">
        <f>+E11+#REF!+E28+E84+E62</f>
        <v>#REF!</v>
      </c>
      <c r="F90" s="123" t="e">
        <f>+F11+#REF!+F28+F84+F62</f>
        <v>#REF!</v>
      </c>
      <c r="G90" s="139" t="e">
        <f>F90/C90</f>
        <v>#REF!</v>
      </c>
      <c r="H90" s="140" t="e">
        <f>+H11+#REF!+H28+H84+H62</f>
        <v>#REF!</v>
      </c>
    </row>
    <row r="91" ht="12" thickTop="1"/>
    <row r="92" spans="1:8" ht="11.25">
      <c r="A92" s="345"/>
      <c r="B92" s="345"/>
      <c r="C92" s="345"/>
      <c r="D92" s="345"/>
      <c r="E92" s="345"/>
      <c r="F92" s="345"/>
      <c r="G92" s="345"/>
      <c r="H92" s="345"/>
    </row>
    <row r="94" spans="1:8" ht="11.25">
      <c r="A94" s="345"/>
      <c r="B94" s="345"/>
      <c r="C94" s="345"/>
      <c r="D94" s="345"/>
      <c r="E94" s="345"/>
      <c r="F94" s="345"/>
      <c r="G94" s="345"/>
      <c r="H94" s="345"/>
    </row>
    <row r="95" ht="11.25">
      <c r="F95" s="141"/>
    </row>
    <row r="96" spans="1:8" ht="44.25" customHeight="1">
      <c r="A96" s="345"/>
      <c r="B96" s="345"/>
      <c r="C96" s="345"/>
      <c r="D96" s="345"/>
      <c r="E96" s="345"/>
      <c r="F96" s="345"/>
      <c r="G96" s="345"/>
      <c r="H96" s="345"/>
    </row>
    <row r="98" spans="1:8" ht="11.25">
      <c r="A98" s="345"/>
      <c r="B98" s="345"/>
      <c r="C98" s="345"/>
      <c r="D98" s="345"/>
      <c r="E98" s="345"/>
      <c r="F98" s="345"/>
      <c r="G98" s="345"/>
      <c r="H98" s="345"/>
    </row>
    <row r="100" spans="1:8" ht="22.5" customHeight="1">
      <c r="A100" s="345"/>
      <c r="B100" s="345"/>
      <c r="C100" s="345"/>
      <c r="D100" s="345"/>
      <c r="E100" s="345"/>
      <c r="F100" s="345"/>
      <c r="G100" s="345"/>
      <c r="H100" s="345"/>
    </row>
    <row r="102" spans="1:8" ht="11.25">
      <c r="A102" s="345"/>
      <c r="B102" s="345"/>
      <c r="C102" s="345"/>
      <c r="D102" s="345"/>
      <c r="E102" s="345"/>
      <c r="F102" s="345"/>
      <c r="G102" s="345"/>
      <c r="H102" s="345"/>
    </row>
  </sheetData>
  <sheetProtection/>
  <mergeCells count="14">
    <mergeCell ref="A92:H92"/>
    <mergeCell ref="A94:H94"/>
    <mergeCell ref="A96:H96"/>
    <mergeCell ref="A98:H98"/>
    <mergeCell ref="A100:H100"/>
    <mergeCell ref="A102:H102"/>
    <mergeCell ref="A7:H7"/>
    <mergeCell ref="A9:A10"/>
    <mergeCell ref="B9:B10"/>
    <mergeCell ref="C9:C10"/>
    <mergeCell ref="D9:D10"/>
    <mergeCell ref="E9:E10"/>
    <mergeCell ref="F9:G9"/>
    <mergeCell ref="H9:H10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6">
      <selection activeCell="T28" sqref="T28"/>
    </sheetView>
  </sheetViews>
  <sheetFormatPr defaultColWidth="11.421875" defaultRowHeight="12.75"/>
  <cols>
    <col min="1" max="1" width="10.140625" style="115" bestFit="1" customWidth="1"/>
    <col min="2" max="2" width="12.421875" style="115" customWidth="1"/>
    <col min="3" max="3" width="90.8515625" style="115" customWidth="1"/>
    <col min="4" max="4" width="20.57421875" style="162" customWidth="1"/>
    <col min="5" max="7" width="14.7109375" style="115" customWidth="1"/>
    <col min="8" max="8" width="8.28125" style="115" customWidth="1"/>
    <col min="9" max="16384" width="11.421875" style="115" customWidth="1"/>
  </cols>
  <sheetData>
    <row r="1" ht="12.75">
      <c r="D1" s="159" t="s">
        <v>182</v>
      </c>
    </row>
    <row r="2" spans="1:4" ht="12.75">
      <c r="A2" s="160"/>
      <c r="B2" s="160"/>
      <c r="C2" s="160"/>
      <c r="D2" s="161"/>
    </row>
    <row r="3" spans="1:4" ht="15.75">
      <c r="A3" s="334" t="s">
        <v>183</v>
      </c>
      <c r="B3" s="334"/>
      <c r="C3" s="334"/>
      <c r="D3" s="334"/>
    </row>
    <row r="4" spans="1:4" ht="12.75">
      <c r="A4" s="160"/>
      <c r="B4" s="160"/>
      <c r="C4" s="160"/>
      <c r="D4" s="161"/>
    </row>
    <row r="5" spans="1:4" ht="12.75">
      <c r="A5" s="160"/>
      <c r="B5" s="160"/>
      <c r="C5" s="160"/>
      <c r="D5" s="161"/>
    </row>
    <row r="6" spans="1:4" ht="12.75">
      <c r="A6" s="160"/>
      <c r="B6" s="160"/>
      <c r="C6" s="346" t="s">
        <v>246</v>
      </c>
      <c r="D6" s="346"/>
    </row>
    <row r="7" spans="1:4" ht="15.75">
      <c r="A7" s="347" t="s">
        <v>2</v>
      </c>
      <c r="B7" s="347"/>
      <c r="C7" s="347"/>
      <c r="D7" s="347"/>
    </row>
    <row r="8" ht="13.5" thickBot="1"/>
    <row r="9" spans="1:4" ht="38.25">
      <c r="A9" s="246" t="s">
        <v>184</v>
      </c>
      <c r="B9" s="247" t="s">
        <v>185</v>
      </c>
      <c r="C9" s="247" t="s">
        <v>92</v>
      </c>
      <c r="D9" s="248" t="s">
        <v>186</v>
      </c>
    </row>
    <row r="10" spans="1:4" ht="30">
      <c r="A10" s="249">
        <v>41185</v>
      </c>
      <c r="B10" s="250">
        <v>45334</v>
      </c>
      <c r="C10" s="251" t="s">
        <v>220</v>
      </c>
      <c r="D10" s="252">
        <v>63185.46</v>
      </c>
    </row>
    <row r="11" spans="1:22" ht="15">
      <c r="A11" s="249">
        <v>41185</v>
      </c>
      <c r="B11" s="250">
        <v>45378</v>
      </c>
      <c r="C11" s="251" t="s">
        <v>221</v>
      </c>
      <c r="D11" s="253">
        <v>3603.35</v>
      </c>
      <c r="U11" s="115">
        <v>1157198</v>
      </c>
      <c r="V11" s="115">
        <v>1593963</v>
      </c>
    </row>
    <row r="12" spans="1:4" ht="30">
      <c r="A12" s="249">
        <v>41200</v>
      </c>
      <c r="B12" s="250">
        <v>46944</v>
      </c>
      <c r="C12" s="251" t="s">
        <v>222</v>
      </c>
      <c r="D12" s="252">
        <v>63185.46</v>
      </c>
    </row>
    <row r="13" spans="1:4" ht="15">
      <c r="A13" s="249">
        <v>41204</v>
      </c>
      <c r="B13" s="250">
        <v>46986</v>
      </c>
      <c r="C13" s="251" t="s">
        <v>223</v>
      </c>
      <c r="D13" s="253">
        <v>3603.35</v>
      </c>
    </row>
    <row r="14" spans="1:4" ht="22.5" customHeight="1">
      <c r="A14" s="249">
        <v>41198</v>
      </c>
      <c r="B14" s="250">
        <v>46213</v>
      </c>
      <c r="C14" s="251" t="s">
        <v>224</v>
      </c>
      <c r="D14" s="253">
        <v>19750</v>
      </c>
    </row>
    <row r="15" spans="1:4" ht="30">
      <c r="A15" s="249">
        <v>41221</v>
      </c>
      <c r="B15" s="250">
        <v>49283</v>
      </c>
      <c r="C15" s="251" t="s">
        <v>225</v>
      </c>
      <c r="D15" s="252">
        <v>63185.46</v>
      </c>
    </row>
    <row r="16" spans="1:4" ht="15">
      <c r="A16" s="249">
        <v>41221</v>
      </c>
      <c r="B16" s="250">
        <v>49341</v>
      </c>
      <c r="C16" s="251" t="s">
        <v>226</v>
      </c>
      <c r="D16" s="253">
        <v>3603.35</v>
      </c>
    </row>
    <row r="17" spans="1:4" ht="30">
      <c r="A17" s="249">
        <v>41236</v>
      </c>
      <c r="B17" s="250">
        <v>51329</v>
      </c>
      <c r="C17" s="251" t="s">
        <v>227</v>
      </c>
      <c r="D17" s="252">
        <v>63185.46</v>
      </c>
    </row>
    <row r="18" spans="1:4" ht="15">
      <c r="A18" s="249">
        <v>41236</v>
      </c>
      <c r="B18" s="250">
        <v>51372</v>
      </c>
      <c r="C18" s="251" t="s">
        <v>228</v>
      </c>
      <c r="D18" s="253">
        <v>3603.35</v>
      </c>
    </row>
    <row r="19" spans="1:4" ht="30">
      <c r="A19" s="249">
        <v>41226</v>
      </c>
      <c r="B19" s="250">
        <v>49823</v>
      </c>
      <c r="C19" s="251" t="s">
        <v>235</v>
      </c>
      <c r="D19" s="253">
        <v>52666.66</v>
      </c>
    </row>
    <row r="20" spans="1:4" ht="15">
      <c r="A20" s="249">
        <v>41236</v>
      </c>
      <c r="B20" s="250">
        <v>51666</v>
      </c>
      <c r="C20" s="251" t="s">
        <v>236</v>
      </c>
      <c r="D20" s="253">
        <v>155586.68</v>
      </c>
    </row>
    <row r="21" spans="1:4" ht="15">
      <c r="A21" s="249">
        <v>41240</v>
      </c>
      <c r="B21" s="250">
        <v>164554</v>
      </c>
      <c r="C21" s="256" t="s">
        <v>229</v>
      </c>
      <c r="D21" s="253">
        <v>90000</v>
      </c>
    </row>
    <row r="22" spans="1:4" ht="30">
      <c r="A22" s="249">
        <v>41253</v>
      </c>
      <c r="B22" s="250">
        <v>52662</v>
      </c>
      <c r="C22" s="251" t="s">
        <v>230</v>
      </c>
      <c r="D22" s="252">
        <v>63185.46</v>
      </c>
    </row>
    <row r="23" spans="1:4" ht="15">
      <c r="A23" s="249">
        <v>41253</v>
      </c>
      <c r="B23" s="250">
        <v>52705</v>
      </c>
      <c r="C23" s="251" t="s">
        <v>231</v>
      </c>
      <c r="D23" s="253">
        <v>3603.35</v>
      </c>
    </row>
    <row r="24" spans="1:4" ht="30">
      <c r="A24" s="249">
        <v>41244</v>
      </c>
      <c r="B24" s="250">
        <v>52896</v>
      </c>
      <c r="C24" s="251" t="s">
        <v>247</v>
      </c>
      <c r="D24" s="253">
        <v>86198.04</v>
      </c>
    </row>
    <row r="25" spans="1:4" ht="30">
      <c r="A25" s="249">
        <v>41246</v>
      </c>
      <c r="B25" s="250">
        <v>52252</v>
      </c>
      <c r="C25" s="251" t="s">
        <v>248</v>
      </c>
      <c r="D25" s="253">
        <v>19960.54</v>
      </c>
    </row>
    <row r="26" spans="1:4" ht="30">
      <c r="A26" s="249">
        <v>41246</v>
      </c>
      <c r="B26" s="250">
        <v>52260</v>
      </c>
      <c r="C26" s="251" t="s">
        <v>249</v>
      </c>
      <c r="D26" s="253">
        <v>15310.27</v>
      </c>
    </row>
    <row r="27" spans="1:4" ht="30">
      <c r="A27" s="249">
        <v>41262</v>
      </c>
      <c r="B27" s="250">
        <v>54436</v>
      </c>
      <c r="C27" s="251" t="s">
        <v>232</v>
      </c>
      <c r="D27" s="253">
        <v>63185.46</v>
      </c>
    </row>
    <row r="28" spans="1:4" ht="15">
      <c r="A28" s="249">
        <v>41262</v>
      </c>
      <c r="B28" s="250">
        <v>54481</v>
      </c>
      <c r="C28" s="251" t="s">
        <v>234</v>
      </c>
      <c r="D28" s="253">
        <v>3603.35</v>
      </c>
    </row>
    <row r="29" spans="1:4" ht="30">
      <c r="A29" s="249">
        <v>41255</v>
      </c>
      <c r="B29" s="250">
        <v>53554</v>
      </c>
      <c r="C29" s="251" t="s">
        <v>237</v>
      </c>
      <c r="D29" s="253">
        <v>19750</v>
      </c>
    </row>
    <row r="30" spans="1:4" ht="30">
      <c r="A30" s="249">
        <v>41260</v>
      </c>
      <c r="B30" s="250">
        <v>53966</v>
      </c>
      <c r="C30" s="255" t="s">
        <v>250</v>
      </c>
      <c r="D30" s="253">
        <v>2217.03</v>
      </c>
    </row>
    <row r="31" spans="1:4" ht="15">
      <c r="A31" s="249">
        <v>41256</v>
      </c>
      <c r="B31" s="250">
        <v>275</v>
      </c>
      <c r="C31" s="255" t="s">
        <v>239</v>
      </c>
      <c r="D31" s="253">
        <v>39600</v>
      </c>
    </row>
    <row r="32" spans="1:4" ht="15">
      <c r="A32" s="249">
        <v>41260</v>
      </c>
      <c r="B32" s="250">
        <v>277</v>
      </c>
      <c r="C32" s="255" t="s">
        <v>238</v>
      </c>
      <c r="D32" s="253">
        <v>34000</v>
      </c>
    </row>
    <row r="33" spans="1:4" ht="15">
      <c r="A33" s="249">
        <v>41040</v>
      </c>
      <c r="B33" s="250">
        <v>22735</v>
      </c>
      <c r="C33" s="256" t="s">
        <v>252</v>
      </c>
      <c r="D33" s="253">
        <v>90000</v>
      </c>
    </row>
    <row r="34" spans="1:4" ht="15">
      <c r="A34" s="249">
        <v>41246</v>
      </c>
      <c r="B34" s="250">
        <v>64743</v>
      </c>
      <c r="C34" s="255" t="s">
        <v>251</v>
      </c>
      <c r="D34" s="253">
        <v>90000</v>
      </c>
    </row>
    <row r="35" spans="1:4" ht="15">
      <c r="A35" s="249">
        <v>41246</v>
      </c>
      <c r="B35" s="250">
        <v>64723</v>
      </c>
      <c r="C35" s="256" t="s">
        <v>253</v>
      </c>
      <c r="D35" s="253">
        <v>90000</v>
      </c>
    </row>
    <row r="36" spans="1:4" ht="15">
      <c r="A36" s="249">
        <v>41246</v>
      </c>
      <c r="B36" s="250">
        <v>64724</v>
      </c>
      <c r="C36" s="256" t="s">
        <v>240</v>
      </c>
      <c r="D36" s="253">
        <v>90000</v>
      </c>
    </row>
    <row r="37" spans="1:4" ht="15.75" thickBot="1">
      <c r="A37" s="163"/>
      <c r="B37" s="164"/>
      <c r="C37" s="165" t="s">
        <v>104</v>
      </c>
      <c r="D37" s="166">
        <f>SUM(D10:D36)</f>
        <v>1295772.08</v>
      </c>
    </row>
    <row r="59" ht="25.5">
      <c r="G59" s="115" t="s">
        <v>269</v>
      </c>
    </row>
  </sheetData>
  <sheetProtection/>
  <mergeCells count="3">
    <mergeCell ref="A3:D3"/>
    <mergeCell ref="C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B1">
      <selection activeCell="V11" sqref="V11"/>
    </sheetView>
  </sheetViews>
  <sheetFormatPr defaultColWidth="4.00390625" defaultRowHeight="12.75"/>
  <cols>
    <col min="1" max="1" width="13.140625" style="9" customWidth="1"/>
    <col min="2" max="2" width="3.140625" style="9" bestFit="1" customWidth="1"/>
    <col min="3" max="3" width="3.28125" style="9" bestFit="1" customWidth="1"/>
    <col min="4" max="4" width="3.8515625" style="9" bestFit="1" customWidth="1"/>
    <col min="5" max="5" width="4.7109375" style="9" bestFit="1" customWidth="1"/>
    <col min="6" max="6" width="2.8515625" style="9" bestFit="1" customWidth="1"/>
    <col min="7" max="7" width="5.8515625" style="9" customWidth="1"/>
    <col min="8" max="8" width="6.28125" style="9" bestFit="1" customWidth="1"/>
    <col min="9" max="9" width="3.28125" style="9" bestFit="1" customWidth="1"/>
    <col min="10" max="10" width="4.7109375" style="9" bestFit="1" customWidth="1"/>
    <col min="11" max="11" width="74.57421875" style="10" customWidth="1"/>
    <col min="12" max="12" width="12.8515625" style="4" customWidth="1"/>
    <col min="13" max="13" width="7.7109375" style="35" customWidth="1"/>
    <col min="14" max="14" width="6.00390625" style="190" customWidth="1"/>
    <col min="15" max="17" width="3.28125" style="36" bestFit="1" customWidth="1"/>
    <col min="18" max="18" width="4.00390625" style="36" bestFit="1" customWidth="1"/>
    <col min="19" max="21" width="3.28125" style="36" bestFit="1" customWidth="1"/>
    <col min="22" max="22" width="3.28125" style="36" customWidth="1"/>
    <col min="23" max="23" width="6.7109375" style="36" customWidth="1"/>
    <col min="24" max="24" width="11.8515625" style="36" customWidth="1"/>
    <col min="25" max="255" width="11.421875" style="4" customWidth="1"/>
    <col min="256" max="16384" width="4.00390625" style="4" customWidth="1"/>
  </cols>
  <sheetData>
    <row r="1" spans="1:25" ht="13.5" thickTop="1">
      <c r="A1" s="21"/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180"/>
      <c r="N1" s="181"/>
      <c r="O1" s="29"/>
      <c r="P1" s="29"/>
      <c r="Q1" s="29"/>
      <c r="R1" s="29"/>
      <c r="S1" s="29"/>
      <c r="T1" s="29"/>
      <c r="U1" s="29"/>
      <c r="V1" s="29"/>
      <c r="W1" s="29"/>
      <c r="X1" s="29"/>
      <c r="Y1" s="229"/>
    </row>
    <row r="2" spans="1:25" ht="18">
      <c r="A2" s="406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229"/>
    </row>
    <row r="3" spans="1:25" ht="12.75">
      <c r="A3" s="22"/>
      <c r="B3" s="6"/>
      <c r="C3" s="6"/>
      <c r="D3" s="6"/>
      <c r="E3" s="6"/>
      <c r="F3" s="6"/>
      <c r="G3" s="6"/>
      <c r="H3" s="6"/>
      <c r="I3" s="6"/>
      <c r="J3" s="6"/>
      <c r="K3" s="7"/>
      <c r="L3" s="5"/>
      <c r="M3" s="182"/>
      <c r="N3" s="183"/>
      <c r="O3" s="30"/>
      <c r="P3" s="30"/>
      <c r="Q3" s="30"/>
      <c r="R3" s="30"/>
      <c r="S3" s="30"/>
      <c r="T3" s="30"/>
      <c r="U3" s="30"/>
      <c r="V3" s="30"/>
      <c r="W3" s="30"/>
      <c r="X3" s="30"/>
      <c r="Y3" s="229"/>
    </row>
    <row r="4" spans="1:25" ht="12.75">
      <c r="A4" s="408" t="s">
        <v>35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229"/>
    </row>
    <row r="5" spans="1:25" ht="13.5" customHeight="1" thickBot="1">
      <c r="A5" s="23"/>
      <c r="B5" s="8"/>
      <c r="C5" s="8"/>
      <c r="D5" s="8"/>
      <c r="E5" s="8"/>
      <c r="F5" s="8"/>
      <c r="G5" s="8"/>
      <c r="H5" s="8"/>
      <c r="I5" s="8"/>
      <c r="J5" s="8"/>
      <c r="K5" s="7"/>
      <c r="L5" s="409"/>
      <c r="M5" s="409"/>
      <c r="N5" s="184"/>
      <c r="O5" s="30"/>
      <c r="P5" s="30"/>
      <c r="Q5" s="30"/>
      <c r="R5" s="30"/>
      <c r="S5" s="30"/>
      <c r="T5" s="30"/>
      <c r="U5" s="30"/>
      <c r="V5" s="30"/>
      <c r="W5" s="30"/>
      <c r="X5" s="30"/>
      <c r="Y5" s="229"/>
    </row>
    <row r="6" spans="1:24" ht="12.75" customHeight="1">
      <c r="A6" s="410" t="s">
        <v>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363" t="s">
        <v>213</v>
      </c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5"/>
    </row>
    <row r="7" spans="1:25" ht="12.75" customHeight="1" thickBot="1">
      <c r="A7" s="412" t="s">
        <v>34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4"/>
      <c r="Y7" s="229"/>
    </row>
    <row r="8" spans="1:24" ht="13.5" customHeight="1">
      <c r="A8" s="415" t="s">
        <v>36</v>
      </c>
      <c r="B8" s="416"/>
      <c r="C8" s="395" t="s">
        <v>3</v>
      </c>
      <c r="D8" s="395"/>
      <c r="E8" s="395"/>
      <c r="F8" s="395"/>
      <c r="G8" s="395"/>
      <c r="H8" s="395"/>
      <c r="I8" s="395"/>
      <c r="J8" s="395"/>
      <c r="K8" s="420" t="s">
        <v>4</v>
      </c>
      <c r="L8" s="395" t="s">
        <v>5</v>
      </c>
      <c r="M8" s="395"/>
      <c r="N8" s="395"/>
      <c r="O8" s="395"/>
      <c r="P8" s="395"/>
      <c r="Q8" s="395"/>
      <c r="R8" s="395"/>
      <c r="S8" s="395"/>
      <c r="T8" s="395"/>
      <c r="U8" s="395"/>
      <c r="V8" s="396"/>
      <c r="W8" s="396"/>
      <c r="X8" s="397"/>
    </row>
    <row r="9" spans="1:25" ht="12.75" customHeight="1">
      <c r="A9" s="417"/>
      <c r="B9" s="418"/>
      <c r="C9" s="419"/>
      <c r="D9" s="419"/>
      <c r="E9" s="419"/>
      <c r="F9" s="419"/>
      <c r="G9" s="419"/>
      <c r="H9" s="419"/>
      <c r="I9" s="419"/>
      <c r="J9" s="419"/>
      <c r="K9" s="421"/>
      <c r="L9" s="419"/>
      <c r="M9" s="398" t="s">
        <v>6</v>
      </c>
      <c r="N9" s="399" t="s">
        <v>7</v>
      </c>
      <c r="O9" s="355" t="s">
        <v>8</v>
      </c>
      <c r="P9" s="356"/>
      <c r="Q9" s="356"/>
      <c r="R9" s="357"/>
      <c r="S9" s="358" t="s">
        <v>210</v>
      </c>
      <c r="T9" s="356"/>
      <c r="U9" s="356"/>
      <c r="V9" s="356"/>
      <c r="W9" s="359" t="s">
        <v>211</v>
      </c>
      <c r="X9" s="355" t="s">
        <v>212</v>
      </c>
      <c r="Y9" s="229"/>
    </row>
    <row r="10" spans="1:25" ht="25.5">
      <c r="A10" s="24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39</v>
      </c>
      <c r="I10" s="13" t="s">
        <v>16</v>
      </c>
      <c r="J10" s="13" t="s">
        <v>37</v>
      </c>
      <c r="K10" s="421"/>
      <c r="L10" s="419"/>
      <c r="M10" s="398"/>
      <c r="N10" s="399"/>
      <c r="O10" s="31" t="s">
        <v>17</v>
      </c>
      <c r="P10" s="31" t="s">
        <v>18</v>
      </c>
      <c r="Q10" s="31" t="s">
        <v>19</v>
      </c>
      <c r="R10" s="32" t="s">
        <v>20</v>
      </c>
      <c r="S10" s="31" t="s">
        <v>17</v>
      </c>
      <c r="T10" s="31" t="s">
        <v>18</v>
      </c>
      <c r="U10" s="31" t="s">
        <v>19</v>
      </c>
      <c r="V10" s="172" t="s">
        <v>20</v>
      </c>
      <c r="W10" s="359"/>
      <c r="X10" s="355"/>
      <c r="Y10" s="229"/>
    </row>
    <row r="11" spans="1:24" ht="12.75">
      <c r="A11" s="400"/>
      <c r="B11" s="401"/>
      <c r="C11" s="401"/>
      <c r="D11" s="401"/>
      <c r="E11" s="401"/>
      <c r="F11" s="401"/>
      <c r="G11" s="401"/>
      <c r="H11" s="401"/>
      <c r="I11" s="401"/>
      <c r="J11" s="402"/>
      <c r="K11" s="11"/>
      <c r="L11" s="12"/>
      <c r="M11" s="185"/>
      <c r="N11" s="13"/>
      <c r="O11" s="27"/>
      <c r="P11" s="27"/>
      <c r="Q11" s="27"/>
      <c r="R11" s="28"/>
      <c r="S11" s="27"/>
      <c r="T11" s="27"/>
      <c r="U11" s="27"/>
      <c r="V11" s="191"/>
      <c r="W11" s="191"/>
      <c r="X11" s="28"/>
    </row>
    <row r="12" spans="1:24" ht="12.75">
      <c r="A12" s="20" t="s">
        <v>21</v>
      </c>
      <c r="B12" s="384"/>
      <c r="C12" s="361"/>
      <c r="D12" s="361"/>
      <c r="E12" s="361"/>
      <c r="F12" s="361"/>
      <c r="G12" s="361"/>
      <c r="H12" s="361"/>
      <c r="I12" s="361"/>
      <c r="J12" s="362"/>
      <c r="K12" s="15" t="s">
        <v>22</v>
      </c>
      <c r="L12" s="12"/>
      <c r="M12" s="185"/>
      <c r="N12" s="13"/>
      <c r="O12" s="27"/>
      <c r="P12" s="27"/>
      <c r="Q12" s="27"/>
      <c r="R12" s="28"/>
      <c r="S12" s="27"/>
      <c r="T12" s="27"/>
      <c r="U12" s="27"/>
      <c r="V12" s="191"/>
      <c r="W12" s="191"/>
      <c r="X12" s="28"/>
    </row>
    <row r="13" spans="1:24" ht="12.75">
      <c r="A13" s="368">
        <v>93</v>
      </c>
      <c r="B13" s="370"/>
      <c r="C13" s="403"/>
      <c r="D13" s="404"/>
      <c r="E13" s="404"/>
      <c r="F13" s="404"/>
      <c r="G13" s="404"/>
      <c r="H13" s="404"/>
      <c r="I13" s="404"/>
      <c r="J13" s="405"/>
      <c r="K13" s="15" t="s">
        <v>0</v>
      </c>
      <c r="L13" s="12"/>
      <c r="M13" s="185"/>
      <c r="N13" s="13"/>
      <c r="O13" s="27"/>
      <c r="P13" s="27"/>
      <c r="Q13" s="27"/>
      <c r="R13" s="28"/>
      <c r="S13" s="27"/>
      <c r="T13" s="27"/>
      <c r="U13" s="27"/>
      <c r="V13" s="191"/>
      <c r="W13" s="191"/>
      <c r="X13" s="28"/>
    </row>
    <row r="14" spans="1:24" ht="12.75">
      <c r="A14" s="368">
        <v>3</v>
      </c>
      <c r="B14" s="369"/>
      <c r="C14" s="370"/>
      <c r="D14" s="366"/>
      <c r="E14" s="374"/>
      <c r="F14" s="374"/>
      <c r="G14" s="374"/>
      <c r="H14" s="374"/>
      <c r="I14" s="374"/>
      <c r="J14" s="367"/>
      <c r="K14" s="15" t="s">
        <v>23</v>
      </c>
      <c r="L14" s="12"/>
      <c r="M14" s="185"/>
      <c r="N14" s="13"/>
      <c r="O14" s="27"/>
      <c r="P14" s="27"/>
      <c r="Q14" s="27"/>
      <c r="R14" s="28"/>
      <c r="S14" s="27"/>
      <c r="T14" s="27"/>
      <c r="U14" s="27"/>
      <c r="V14" s="191"/>
      <c r="W14" s="191"/>
      <c r="X14" s="28"/>
    </row>
    <row r="15" spans="1:24" ht="12.75">
      <c r="A15" s="360"/>
      <c r="B15" s="361"/>
      <c r="C15" s="362"/>
      <c r="D15" s="389">
        <v>3.8</v>
      </c>
      <c r="E15" s="390"/>
      <c r="F15" s="390"/>
      <c r="G15" s="390"/>
      <c r="H15" s="390"/>
      <c r="I15" s="390"/>
      <c r="J15" s="391"/>
      <c r="K15" s="15" t="s">
        <v>24</v>
      </c>
      <c r="L15" s="12"/>
      <c r="M15" s="185"/>
      <c r="N15" s="13"/>
      <c r="O15" s="27"/>
      <c r="P15" s="27"/>
      <c r="Q15" s="27"/>
      <c r="R15" s="28"/>
      <c r="S15" s="27"/>
      <c r="T15" s="27"/>
      <c r="U15" s="27"/>
      <c r="V15" s="191"/>
      <c r="W15" s="191"/>
      <c r="X15" s="28"/>
    </row>
    <row r="16" spans="1:24" ht="12.75">
      <c r="A16" s="360"/>
      <c r="B16" s="361"/>
      <c r="C16" s="361"/>
      <c r="D16" s="362"/>
      <c r="E16" s="392" t="s">
        <v>21</v>
      </c>
      <c r="F16" s="393"/>
      <c r="G16" s="393"/>
      <c r="H16" s="393"/>
      <c r="I16" s="393"/>
      <c r="J16" s="394"/>
      <c r="K16" s="15" t="s">
        <v>25</v>
      </c>
      <c r="L16" s="12"/>
      <c r="M16" s="185"/>
      <c r="N16" s="13"/>
      <c r="O16" s="27"/>
      <c r="P16" s="27"/>
      <c r="Q16" s="27"/>
      <c r="R16" s="28"/>
      <c r="S16" s="27"/>
      <c r="T16" s="27"/>
      <c r="U16" s="27"/>
      <c r="V16" s="191"/>
      <c r="W16" s="191"/>
      <c r="X16" s="28"/>
    </row>
    <row r="17" spans="1:24" ht="12.75">
      <c r="A17" s="360"/>
      <c r="B17" s="361"/>
      <c r="C17" s="361"/>
      <c r="D17" s="361"/>
      <c r="E17" s="362"/>
      <c r="F17" s="386" t="s">
        <v>26</v>
      </c>
      <c r="G17" s="387"/>
      <c r="H17" s="387"/>
      <c r="I17" s="387"/>
      <c r="J17" s="388"/>
      <c r="K17" s="15" t="s">
        <v>27</v>
      </c>
      <c r="L17" s="12"/>
      <c r="M17" s="185"/>
      <c r="N17" s="13"/>
      <c r="O17" s="27"/>
      <c r="P17" s="27"/>
      <c r="Q17" s="27"/>
      <c r="R17" s="28"/>
      <c r="S17" s="27"/>
      <c r="T17" s="27"/>
      <c r="U17" s="27"/>
      <c r="V17" s="191"/>
      <c r="W17" s="191"/>
      <c r="X17" s="28"/>
    </row>
    <row r="18" spans="1:24" ht="12.75">
      <c r="A18" s="360"/>
      <c r="B18" s="361"/>
      <c r="C18" s="361"/>
      <c r="D18" s="361"/>
      <c r="E18" s="361"/>
      <c r="F18" s="362"/>
      <c r="G18" s="386">
        <v>51</v>
      </c>
      <c r="H18" s="387"/>
      <c r="I18" s="387"/>
      <c r="J18" s="388"/>
      <c r="K18" s="15" t="s">
        <v>38</v>
      </c>
      <c r="L18" s="12"/>
      <c r="M18" s="185"/>
      <c r="N18" s="13"/>
      <c r="O18" s="27"/>
      <c r="P18" s="27"/>
      <c r="Q18" s="27"/>
      <c r="R18" s="28"/>
      <c r="S18" s="27"/>
      <c r="T18" s="27"/>
      <c r="U18" s="27"/>
      <c r="V18" s="191"/>
      <c r="W18" s="191"/>
      <c r="X18" s="28"/>
    </row>
    <row r="19" spans="1:24" ht="12.75">
      <c r="A19" s="360"/>
      <c r="B19" s="361"/>
      <c r="C19" s="361"/>
      <c r="D19" s="361"/>
      <c r="E19" s="361"/>
      <c r="F19" s="361"/>
      <c r="G19" s="362"/>
      <c r="H19" s="14" t="s">
        <v>21</v>
      </c>
      <c r="I19" s="384"/>
      <c r="J19" s="362"/>
      <c r="K19" s="15" t="s">
        <v>28</v>
      </c>
      <c r="L19" s="12"/>
      <c r="M19" s="185"/>
      <c r="N19" s="13"/>
      <c r="O19" s="27"/>
      <c r="P19" s="27"/>
      <c r="Q19" s="27"/>
      <c r="R19" s="28"/>
      <c r="S19" s="27"/>
      <c r="T19" s="27"/>
      <c r="U19" s="27"/>
      <c r="V19" s="191"/>
      <c r="W19" s="191"/>
      <c r="X19" s="28"/>
    </row>
    <row r="20" spans="1:24" ht="12.75">
      <c r="A20" s="360"/>
      <c r="B20" s="361"/>
      <c r="C20" s="361"/>
      <c r="D20" s="361"/>
      <c r="E20" s="361"/>
      <c r="F20" s="361"/>
      <c r="G20" s="361"/>
      <c r="H20" s="362"/>
      <c r="I20" s="14" t="s">
        <v>71</v>
      </c>
      <c r="J20" s="371" t="s">
        <v>40</v>
      </c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3"/>
    </row>
    <row r="21" spans="1:24" ht="25.5">
      <c r="A21" s="385">
        <v>93</v>
      </c>
      <c r="B21" s="370"/>
      <c r="C21" s="366"/>
      <c r="D21" s="374"/>
      <c r="E21" s="374"/>
      <c r="F21" s="374"/>
      <c r="G21" s="374"/>
      <c r="H21" s="374"/>
      <c r="I21" s="367"/>
      <c r="J21" s="19" t="s">
        <v>41</v>
      </c>
      <c r="K21" s="18" t="s">
        <v>42</v>
      </c>
      <c r="L21" s="16" t="s">
        <v>31</v>
      </c>
      <c r="M21" s="194">
        <f>SUM(O21:R21)</f>
        <v>1</v>
      </c>
      <c r="N21" s="25">
        <v>1</v>
      </c>
      <c r="O21" s="25">
        <v>1</v>
      </c>
      <c r="P21" s="25">
        <v>0</v>
      </c>
      <c r="Q21" s="25">
        <v>0</v>
      </c>
      <c r="R21" s="26">
        <v>0</v>
      </c>
      <c r="S21" s="25">
        <v>1</v>
      </c>
      <c r="T21" s="25">
        <v>0</v>
      </c>
      <c r="U21" s="25">
        <v>0</v>
      </c>
      <c r="V21" s="192" t="s">
        <v>233</v>
      </c>
      <c r="W21" s="192">
        <f>SUM(S21:V21)</f>
        <v>1</v>
      </c>
      <c r="X21" s="198">
        <f aca="true" t="shared" si="0" ref="X21:X27">+W21/M21</f>
        <v>1</v>
      </c>
    </row>
    <row r="22" spans="1:24" ht="25.5">
      <c r="A22" s="368" t="s">
        <v>83</v>
      </c>
      <c r="B22" s="369"/>
      <c r="C22" s="370"/>
      <c r="D22" s="384"/>
      <c r="E22" s="361"/>
      <c r="F22" s="361"/>
      <c r="G22" s="361"/>
      <c r="H22" s="361"/>
      <c r="I22" s="362"/>
      <c r="J22" s="17" t="s">
        <v>43</v>
      </c>
      <c r="K22" s="18" t="s">
        <v>44</v>
      </c>
      <c r="L22" s="16" t="s">
        <v>45</v>
      </c>
      <c r="M22" s="194">
        <f aca="true" t="shared" si="1" ref="M22:M27">SUM(O22:R22)</f>
        <v>12</v>
      </c>
      <c r="N22" s="25">
        <v>12</v>
      </c>
      <c r="O22" s="25">
        <v>3</v>
      </c>
      <c r="P22" s="25">
        <v>3</v>
      </c>
      <c r="Q22" s="25">
        <v>3</v>
      </c>
      <c r="R22" s="26">
        <v>3</v>
      </c>
      <c r="S22" s="25">
        <v>3</v>
      </c>
      <c r="T22" s="25">
        <v>3</v>
      </c>
      <c r="U22" s="25">
        <v>3</v>
      </c>
      <c r="V22" s="192">
        <v>3</v>
      </c>
      <c r="W22" s="192">
        <f aca="true" t="shared" si="2" ref="W22:W27">SUM(S22:V22)</f>
        <v>12</v>
      </c>
      <c r="X22" s="198">
        <f t="shared" si="0"/>
        <v>1</v>
      </c>
    </row>
    <row r="23" spans="1:24" ht="12.75">
      <c r="A23" s="368">
        <v>3.8</v>
      </c>
      <c r="B23" s="369"/>
      <c r="C23" s="369"/>
      <c r="D23" s="370"/>
      <c r="E23" s="366"/>
      <c r="F23" s="374"/>
      <c r="G23" s="374"/>
      <c r="H23" s="374"/>
      <c r="I23" s="367"/>
      <c r="J23" s="17" t="s">
        <v>47</v>
      </c>
      <c r="K23" s="18" t="s">
        <v>46</v>
      </c>
      <c r="L23" s="16" t="s">
        <v>31</v>
      </c>
      <c r="M23" s="194">
        <f t="shared" si="1"/>
        <v>4</v>
      </c>
      <c r="N23" s="25">
        <v>4</v>
      </c>
      <c r="O23" s="25">
        <v>1</v>
      </c>
      <c r="P23" s="25">
        <v>1</v>
      </c>
      <c r="Q23" s="25">
        <v>1</v>
      </c>
      <c r="R23" s="26">
        <v>1</v>
      </c>
      <c r="S23" s="25">
        <v>1</v>
      </c>
      <c r="T23" s="25">
        <v>1</v>
      </c>
      <c r="U23" s="25">
        <v>1</v>
      </c>
      <c r="V23" s="192">
        <v>1</v>
      </c>
      <c r="W23" s="192">
        <f t="shared" si="2"/>
        <v>4</v>
      </c>
      <c r="X23" s="198">
        <f t="shared" si="0"/>
        <v>1</v>
      </c>
    </row>
    <row r="24" spans="1:24" ht="12.75">
      <c r="A24" s="368">
        <v>1</v>
      </c>
      <c r="B24" s="369"/>
      <c r="C24" s="369"/>
      <c r="D24" s="369"/>
      <c r="E24" s="370"/>
      <c r="F24" s="366"/>
      <c r="G24" s="374"/>
      <c r="H24" s="374"/>
      <c r="I24" s="367"/>
      <c r="J24" s="17" t="s">
        <v>48</v>
      </c>
      <c r="K24" s="18" t="s">
        <v>73</v>
      </c>
      <c r="L24" s="16" t="s">
        <v>31</v>
      </c>
      <c r="M24" s="194">
        <f t="shared" si="1"/>
        <v>1</v>
      </c>
      <c r="N24" s="25">
        <v>1</v>
      </c>
      <c r="O24" s="25">
        <v>0</v>
      </c>
      <c r="P24" s="25">
        <v>0</v>
      </c>
      <c r="Q24" s="25">
        <v>1</v>
      </c>
      <c r="R24" s="26">
        <v>0</v>
      </c>
      <c r="S24" s="25">
        <v>0</v>
      </c>
      <c r="T24" s="25">
        <v>0</v>
      </c>
      <c r="U24" s="25">
        <v>1</v>
      </c>
      <c r="V24" s="192" t="s">
        <v>233</v>
      </c>
      <c r="W24" s="192">
        <f t="shared" si="2"/>
        <v>1</v>
      </c>
      <c r="X24" s="198">
        <f t="shared" si="0"/>
        <v>1</v>
      </c>
    </row>
    <row r="25" spans="1:24" ht="12.75">
      <c r="A25" s="360"/>
      <c r="B25" s="361"/>
      <c r="C25" s="361"/>
      <c r="D25" s="361"/>
      <c r="E25" s="361"/>
      <c r="F25" s="361"/>
      <c r="G25" s="361"/>
      <c r="H25" s="361"/>
      <c r="I25" s="362"/>
      <c r="J25" s="17" t="s">
        <v>49</v>
      </c>
      <c r="K25" s="18" t="s">
        <v>76</v>
      </c>
      <c r="L25" s="16" t="s">
        <v>29</v>
      </c>
      <c r="M25" s="194">
        <f t="shared" si="1"/>
        <v>1</v>
      </c>
      <c r="N25" s="25">
        <v>1</v>
      </c>
      <c r="O25" s="25">
        <v>0</v>
      </c>
      <c r="P25" s="25">
        <v>0</v>
      </c>
      <c r="Q25" s="25">
        <v>1</v>
      </c>
      <c r="R25" s="26">
        <v>0</v>
      </c>
      <c r="S25" s="25">
        <v>0</v>
      </c>
      <c r="T25" s="25">
        <v>0</v>
      </c>
      <c r="U25" s="25">
        <v>0</v>
      </c>
      <c r="V25" s="192" t="s">
        <v>233</v>
      </c>
      <c r="W25" s="192">
        <f t="shared" si="2"/>
        <v>0</v>
      </c>
      <c r="X25" s="198">
        <f t="shared" si="0"/>
        <v>0</v>
      </c>
    </row>
    <row r="26" spans="1:24" ht="25.5">
      <c r="A26" s="368" t="s">
        <v>26</v>
      </c>
      <c r="B26" s="369"/>
      <c r="C26" s="369"/>
      <c r="D26" s="369"/>
      <c r="E26" s="369"/>
      <c r="F26" s="370"/>
      <c r="G26" s="366"/>
      <c r="H26" s="374"/>
      <c r="I26" s="367"/>
      <c r="J26" s="17" t="s">
        <v>50</v>
      </c>
      <c r="K26" s="18" t="s">
        <v>32</v>
      </c>
      <c r="L26" s="16" t="s">
        <v>30</v>
      </c>
      <c r="M26" s="194">
        <f t="shared" si="1"/>
        <v>3</v>
      </c>
      <c r="N26" s="25">
        <v>3</v>
      </c>
      <c r="O26" s="25">
        <v>0</v>
      </c>
      <c r="P26" s="25">
        <v>1</v>
      </c>
      <c r="Q26" s="25">
        <v>1</v>
      </c>
      <c r="R26" s="26">
        <v>1</v>
      </c>
      <c r="S26" s="25">
        <v>0</v>
      </c>
      <c r="T26" s="25">
        <v>1</v>
      </c>
      <c r="U26" s="25">
        <v>1</v>
      </c>
      <c r="V26" s="192" t="s">
        <v>233</v>
      </c>
      <c r="W26" s="192">
        <f t="shared" si="2"/>
        <v>2</v>
      </c>
      <c r="X26" s="198">
        <f t="shared" si="0"/>
        <v>0.6666666666666666</v>
      </c>
    </row>
    <row r="27" spans="1:24" ht="12.75">
      <c r="A27" s="368">
        <v>51</v>
      </c>
      <c r="B27" s="369"/>
      <c r="C27" s="369"/>
      <c r="D27" s="369"/>
      <c r="E27" s="369"/>
      <c r="F27" s="369"/>
      <c r="G27" s="370"/>
      <c r="H27" s="366"/>
      <c r="I27" s="367"/>
      <c r="J27" s="17" t="s">
        <v>77</v>
      </c>
      <c r="K27" s="18" t="s">
        <v>33</v>
      </c>
      <c r="L27" s="16" t="s">
        <v>30</v>
      </c>
      <c r="M27" s="194">
        <f t="shared" si="1"/>
        <v>3</v>
      </c>
      <c r="N27" s="25">
        <v>3</v>
      </c>
      <c r="O27" s="25">
        <v>0</v>
      </c>
      <c r="P27" s="25">
        <v>1</v>
      </c>
      <c r="Q27" s="25">
        <v>1</v>
      </c>
      <c r="R27" s="26">
        <v>1</v>
      </c>
      <c r="S27" s="25">
        <v>0</v>
      </c>
      <c r="T27" s="25">
        <v>1</v>
      </c>
      <c r="U27" s="25">
        <v>0</v>
      </c>
      <c r="V27" s="192"/>
      <c r="W27" s="192">
        <f t="shared" si="2"/>
        <v>1</v>
      </c>
      <c r="X27" s="198">
        <f t="shared" si="0"/>
        <v>0.3333333333333333</v>
      </c>
    </row>
    <row r="28" spans="1:24" ht="12.75" customHeight="1">
      <c r="A28" s="368" t="s">
        <v>21</v>
      </c>
      <c r="B28" s="369"/>
      <c r="C28" s="369"/>
      <c r="D28" s="369"/>
      <c r="E28" s="369"/>
      <c r="F28" s="369"/>
      <c r="G28" s="369"/>
      <c r="H28" s="370"/>
      <c r="I28" s="14" t="s">
        <v>72</v>
      </c>
      <c r="J28" s="371" t="s">
        <v>85</v>
      </c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3"/>
    </row>
    <row r="29" spans="1:24" ht="12.75">
      <c r="A29" s="375"/>
      <c r="B29" s="376"/>
      <c r="C29" s="376"/>
      <c r="D29" s="376"/>
      <c r="E29" s="376"/>
      <c r="F29" s="376"/>
      <c r="G29" s="376"/>
      <c r="H29" s="376"/>
      <c r="I29" s="377"/>
      <c r="J29" s="17" t="s">
        <v>60</v>
      </c>
      <c r="K29" s="18" t="s">
        <v>54</v>
      </c>
      <c r="L29" s="16" t="s">
        <v>29</v>
      </c>
      <c r="M29" s="194">
        <f>SUM(O29:R29)</f>
        <v>1</v>
      </c>
      <c r="N29" s="25">
        <v>1</v>
      </c>
      <c r="O29" s="25">
        <v>0</v>
      </c>
      <c r="P29" s="25">
        <v>0</v>
      </c>
      <c r="Q29" s="25">
        <v>0</v>
      </c>
      <c r="R29" s="26">
        <v>1</v>
      </c>
      <c r="S29" s="25">
        <v>0</v>
      </c>
      <c r="T29" s="25">
        <v>0</v>
      </c>
      <c r="U29" s="25">
        <v>0</v>
      </c>
      <c r="V29" s="192">
        <v>1</v>
      </c>
      <c r="W29" s="192">
        <f>SUM(S29:V29)</f>
        <v>1</v>
      </c>
      <c r="X29" s="198">
        <f>+W29/M29</f>
        <v>1</v>
      </c>
    </row>
    <row r="30" spans="1:24" ht="12.75">
      <c r="A30" s="378"/>
      <c r="B30" s="379"/>
      <c r="C30" s="379"/>
      <c r="D30" s="379"/>
      <c r="E30" s="379"/>
      <c r="F30" s="379"/>
      <c r="G30" s="379"/>
      <c r="H30" s="379"/>
      <c r="I30" s="380"/>
      <c r="J30" s="17" t="s">
        <v>61</v>
      </c>
      <c r="K30" s="18" t="s">
        <v>200</v>
      </c>
      <c r="L30" s="16" t="s">
        <v>29</v>
      </c>
      <c r="M30" s="194">
        <f aca="true" t="shared" si="3" ref="M30:M37">SUM(O30:R30)</f>
        <v>1</v>
      </c>
      <c r="N30" s="25">
        <v>1</v>
      </c>
      <c r="O30" s="25">
        <v>0</v>
      </c>
      <c r="P30" s="25">
        <v>0</v>
      </c>
      <c r="Q30" s="25">
        <v>0</v>
      </c>
      <c r="R30" s="26">
        <v>1</v>
      </c>
      <c r="S30" s="25">
        <v>0</v>
      </c>
      <c r="T30" s="25">
        <v>0</v>
      </c>
      <c r="U30" s="25">
        <v>0</v>
      </c>
      <c r="V30" s="192">
        <v>1</v>
      </c>
      <c r="W30" s="192">
        <f aca="true" t="shared" si="4" ref="W30:W37">SUM(S30:V30)</f>
        <v>1</v>
      </c>
      <c r="X30" s="198">
        <f aca="true" t="shared" si="5" ref="X30:X37">+W30/M30</f>
        <v>1</v>
      </c>
    </row>
    <row r="31" spans="1:24" ht="25.5">
      <c r="A31" s="381"/>
      <c r="B31" s="382"/>
      <c r="C31" s="382"/>
      <c r="D31" s="382"/>
      <c r="E31" s="382"/>
      <c r="F31" s="382"/>
      <c r="G31" s="382"/>
      <c r="H31" s="382"/>
      <c r="I31" s="383"/>
      <c r="J31" s="17" t="s">
        <v>62</v>
      </c>
      <c r="K31" s="18" t="s">
        <v>201</v>
      </c>
      <c r="L31" s="16" t="s">
        <v>57</v>
      </c>
      <c r="M31" s="194">
        <f t="shared" si="3"/>
        <v>20</v>
      </c>
      <c r="N31" s="25">
        <v>20</v>
      </c>
      <c r="O31" s="25">
        <v>0</v>
      </c>
      <c r="P31" s="25">
        <v>0</v>
      </c>
      <c r="Q31" s="25">
        <v>10</v>
      </c>
      <c r="R31" s="26">
        <v>10</v>
      </c>
      <c r="S31" s="25">
        <v>0</v>
      </c>
      <c r="T31" s="25">
        <v>0</v>
      </c>
      <c r="U31" s="25">
        <v>0</v>
      </c>
      <c r="V31" s="192" t="s">
        <v>233</v>
      </c>
      <c r="W31" s="192">
        <f t="shared" si="4"/>
        <v>0</v>
      </c>
      <c r="X31" s="198">
        <f t="shared" si="5"/>
        <v>0</v>
      </c>
    </row>
    <row r="32" spans="1:24" ht="25.5">
      <c r="A32" s="368">
        <v>93</v>
      </c>
      <c r="B32" s="370"/>
      <c r="C32" s="366"/>
      <c r="D32" s="374"/>
      <c r="E32" s="374"/>
      <c r="F32" s="374"/>
      <c r="G32" s="374"/>
      <c r="H32" s="374"/>
      <c r="I32" s="367"/>
      <c r="J32" s="17" t="s">
        <v>63</v>
      </c>
      <c r="K32" s="18" t="s">
        <v>202</v>
      </c>
      <c r="L32" s="16" t="s">
        <v>56</v>
      </c>
      <c r="M32" s="194">
        <f t="shared" si="3"/>
        <v>30</v>
      </c>
      <c r="N32" s="25">
        <v>30</v>
      </c>
      <c r="O32" s="25">
        <v>0</v>
      </c>
      <c r="P32" s="25">
        <v>0</v>
      </c>
      <c r="Q32" s="25">
        <v>0</v>
      </c>
      <c r="R32" s="26">
        <v>30</v>
      </c>
      <c r="S32" s="25">
        <v>0</v>
      </c>
      <c r="T32" s="25">
        <v>0</v>
      </c>
      <c r="U32" s="25">
        <v>12</v>
      </c>
      <c r="V32" s="192" t="s">
        <v>233</v>
      </c>
      <c r="W32" s="192">
        <f t="shared" si="4"/>
        <v>12</v>
      </c>
      <c r="X32" s="198">
        <f t="shared" si="5"/>
        <v>0.4</v>
      </c>
    </row>
    <row r="33" spans="1:24" ht="12.75">
      <c r="A33" s="368" t="s">
        <v>83</v>
      </c>
      <c r="B33" s="369"/>
      <c r="C33" s="370"/>
      <c r="D33" s="384"/>
      <c r="E33" s="361"/>
      <c r="F33" s="361"/>
      <c r="G33" s="361"/>
      <c r="H33" s="361"/>
      <c r="I33" s="362"/>
      <c r="J33" s="17" t="s">
        <v>64</v>
      </c>
      <c r="K33" s="167" t="s">
        <v>203</v>
      </c>
      <c r="L33" s="12" t="s">
        <v>56</v>
      </c>
      <c r="M33" s="194">
        <f t="shared" si="3"/>
        <v>30</v>
      </c>
      <c r="N33" s="186">
        <v>30</v>
      </c>
      <c r="O33" s="187">
        <v>0</v>
      </c>
      <c r="P33" s="187">
        <v>0</v>
      </c>
      <c r="Q33" s="187">
        <v>0</v>
      </c>
      <c r="R33" s="188">
        <v>30</v>
      </c>
      <c r="S33" s="187">
        <v>0</v>
      </c>
      <c r="T33" s="187">
        <v>0</v>
      </c>
      <c r="U33" s="187">
        <v>0</v>
      </c>
      <c r="V33" s="193" t="s">
        <v>233</v>
      </c>
      <c r="W33" s="192">
        <f t="shared" si="4"/>
        <v>0</v>
      </c>
      <c r="X33" s="198">
        <f t="shared" si="5"/>
        <v>0</v>
      </c>
    </row>
    <row r="34" spans="1:24" ht="12.75">
      <c r="A34" s="368">
        <v>3.8</v>
      </c>
      <c r="B34" s="369"/>
      <c r="C34" s="369"/>
      <c r="D34" s="370"/>
      <c r="E34" s="366"/>
      <c r="F34" s="374"/>
      <c r="G34" s="374"/>
      <c r="H34" s="374"/>
      <c r="I34" s="367"/>
      <c r="J34" s="17" t="s">
        <v>65</v>
      </c>
      <c r="K34" s="18" t="s">
        <v>204</v>
      </c>
      <c r="L34" s="16" t="s">
        <v>58</v>
      </c>
      <c r="M34" s="194">
        <f t="shared" si="3"/>
        <v>8</v>
      </c>
      <c r="N34" s="25">
        <v>8</v>
      </c>
      <c r="O34" s="25">
        <v>0</v>
      </c>
      <c r="P34" s="25">
        <v>0</v>
      </c>
      <c r="Q34" s="25">
        <v>0</v>
      </c>
      <c r="R34" s="26">
        <v>8</v>
      </c>
      <c r="S34" s="25">
        <v>0</v>
      </c>
      <c r="T34" s="25">
        <v>0</v>
      </c>
      <c r="U34" s="25">
        <v>1</v>
      </c>
      <c r="V34" s="192">
        <v>2</v>
      </c>
      <c r="W34" s="192">
        <f t="shared" si="4"/>
        <v>3</v>
      </c>
      <c r="X34" s="198">
        <f t="shared" si="5"/>
        <v>0.375</v>
      </c>
    </row>
    <row r="35" spans="1:24" ht="12.75">
      <c r="A35" s="368">
        <v>1</v>
      </c>
      <c r="B35" s="369"/>
      <c r="C35" s="369"/>
      <c r="D35" s="369"/>
      <c r="E35" s="370"/>
      <c r="F35" s="366"/>
      <c r="G35" s="374"/>
      <c r="H35" s="374"/>
      <c r="I35" s="367"/>
      <c r="J35" s="17" t="s">
        <v>66</v>
      </c>
      <c r="K35" s="18" t="s">
        <v>59</v>
      </c>
      <c r="L35" s="16" t="s">
        <v>29</v>
      </c>
      <c r="M35" s="194">
        <f t="shared" si="3"/>
        <v>1</v>
      </c>
      <c r="N35" s="25">
        <v>1</v>
      </c>
      <c r="O35" s="25">
        <v>0</v>
      </c>
      <c r="P35" s="25">
        <v>0</v>
      </c>
      <c r="Q35" s="25">
        <v>0</v>
      </c>
      <c r="R35" s="26">
        <v>1</v>
      </c>
      <c r="S35" s="25">
        <v>0</v>
      </c>
      <c r="T35" s="25">
        <v>0</v>
      </c>
      <c r="U35" s="25">
        <v>0</v>
      </c>
      <c r="V35" s="192">
        <v>1</v>
      </c>
      <c r="W35" s="192">
        <f t="shared" si="4"/>
        <v>1</v>
      </c>
      <c r="X35" s="198">
        <f t="shared" si="5"/>
        <v>1</v>
      </c>
    </row>
    <row r="36" spans="1:24" ht="12.75">
      <c r="A36" s="368" t="s">
        <v>26</v>
      </c>
      <c r="B36" s="369"/>
      <c r="C36" s="369"/>
      <c r="D36" s="369"/>
      <c r="E36" s="369"/>
      <c r="F36" s="370"/>
      <c r="G36" s="366"/>
      <c r="H36" s="374"/>
      <c r="I36" s="367"/>
      <c r="J36" s="17" t="s">
        <v>67</v>
      </c>
      <c r="K36" s="18" t="s">
        <v>205</v>
      </c>
      <c r="L36" s="16" t="s">
        <v>55</v>
      </c>
      <c r="M36" s="194">
        <f t="shared" si="3"/>
        <v>5</v>
      </c>
      <c r="N36" s="25">
        <v>5</v>
      </c>
      <c r="O36" s="25">
        <v>0</v>
      </c>
      <c r="P36" s="25">
        <v>0</v>
      </c>
      <c r="Q36" s="25">
        <v>0</v>
      </c>
      <c r="R36" s="26">
        <v>5</v>
      </c>
      <c r="S36" s="25">
        <v>0</v>
      </c>
      <c r="T36" s="25">
        <v>0</v>
      </c>
      <c r="U36" s="25">
        <v>0</v>
      </c>
      <c r="V36" s="192"/>
      <c r="W36" s="192">
        <f t="shared" si="4"/>
        <v>0</v>
      </c>
      <c r="X36" s="198">
        <f t="shared" si="5"/>
        <v>0</v>
      </c>
    </row>
    <row r="37" spans="1:24" ht="12.75">
      <c r="A37" s="368">
        <v>51</v>
      </c>
      <c r="B37" s="369"/>
      <c r="C37" s="369"/>
      <c r="D37" s="369"/>
      <c r="E37" s="369"/>
      <c r="F37" s="369"/>
      <c r="G37" s="370"/>
      <c r="H37" s="366"/>
      <c r="I37" s="367"/>
      <c r="J37" s="17" t="s">
        <v>68</v>
      </c>
      <c r="K37" s="18" t="s">
        <v>206</v>
      </c>
      <c r="L37" s="16" t="s">
        <v>29</v>
      </c>
      <c r="M37" s="194">
        <f t="shared" si="3"/>
        <v>2</v>
      </c>
      <c r="N37" s="25">
        <v>2</v>
      </c>
      <c r="O37" s="25">
        <v>0</v>
      </c>
      <c r="P37" s="25">
        <v>0</v>
      </c>
      <c r="Q37" s="25">
        <v>1</v>
      </c>
      <c r="R37" s="26">
        <v>1</v>
      </c>
      <c r="S37" s="25">
        <v>0</v>
      </c>
      <c r="T37" s="25">
        <v>1</v>
      </c>
      <c r="U37" s="25">
        <v>0</v>
      </c>
      <c r="V37" s="192">
        <v>1</v>
      </c>
      <c r="W37" s="192">
        <f t="shared" si="4"/>
        <v>2</v>
      </c>
      <c r="X37" s="198">
        <f t="shared" si="5"/>
        <v>1</v>
      </c>
    </row>
    <row r="38" spans="1:24" ht="12.75">
      <c r="A38" s="368" t="s">
        <v>21</v>
      </c>
      <c r="B38" s="369"/>
      <c r="C38" s="369"/>
      <c r="D38" s="369"/>
      <c r="E38" s="369"/>
      <c r="F38" s="369"/>
      <c r="G38" s="369"/>
      <c r="H38" s="370"/>
      <c r="I38" s="14" t="s">
        <v>78</v>
      </c>
      <c r="J38" s="371" t="s">
        <v>84</v>
      </c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3"/>
    </row>
    <row r="39" spans="1:24" ht="12.75">
      <c r="A39" s="360"/>
      <c r="B39" s="361"/>
      <c r="C39" s="361"/>
      <c r="D39" s="361"/>
      <c r="E39" s="361"/>
      <c r="F39" s="361"/>
      <c r="G39" s="361"/>
      <c r="H39" s="361"/>
      <c r="I39" s="362"/>
      <c r="J39" s="19" t="s">
        <v>79</v>
      </c>
      <c r="K39" s="18" t="s">
        <v>75</v>
      </c>
      <c r="L39" s="16" t="s">
        <v>51</v>
      </c>
      <c r="M39" s="25">
        <f>SUM(O39:R39)</f>
        <v>20</v>
      </c>
      <c r="N39" s="25">
        <v>20</v>
      </c>
      <c r="O39" s="25">
        <v>5</v>
      </c>
      <c r="P39" s="25">
        <v>5</v>
      </c>
      <c r="Q39" s="25">
        <v>5</v>
      </c>
      <c r="R39" s="26">
        <v>5</v>
      </c>
      <c r="S39" s="25">
        <v>5</v>
      </c>
      <c r="T39" s="25">
        <v>5</v>
      </c>
      <c r="U39" s="25">
        <v>5</v>
      </c>
      <c r="V39" s="192">
        <v>5</v>
      </c>
      <c r="W39" s="192">
        <f>SUM(S39:V39)</f>
        <v>20</v>
      </c>
      <c r="X39" s="198">
        <f>+W39/M39</f>
        <v>1</v>
      </c>
    </row>
    <row r="40" spans="1:24" ht="12.75">
      <c r="A40" s="360"/>
      <c r="B40" s="361"/>
      <c r="C40" s="361"/>
      <c r="D40" s="361"/>
      <c r="E40" s="361"/>
      <c r="F40" s="361"/>
      <c r="G40" s="361"/>
      <c r="H40" s="361"/>
      <c r="I40" s="362"/>
      <c r="J40" s="17" t="s">
        <v>80</v>
      </c>
      <c r="K40" s="18" t="s">
        <v>53</v>
      </c>
      <c r="L40" s="16" t="s">
        <v>29</v>
      </c>
      <c r="M40" s="25">
        <f aca="true" t="shared" si="6" ref="M40:M47">SUM(O40:R40)</f>
        <v>4</v>
      </c>
      <c r="N40" s="25">
        <v>4</v>
      </c>
      <c r="O40" s="25">
        <v>2</v>
      </c>
      <c r="P40" s="25">
        <v>0</v>
      </c>
      <c r="Q40" s="25">
        <v>1</v>
      </c>
      <c r="R40" s="26">
        <v>1</v>
      </c>
      <c r="S40" s="25">
        <v>2</v>
      </c>
      <c r="T40" s="25">
        <v>2</v>
      </c>
      <c r="U40" s="25">
        <v>0</v>
      </c>
      <c r="V40" s="192" t="s">
        <v>233</v>
      </c>
      <c r="W40" s="192">
        <f aca="true" t="shared" si="7" ref="W40:W48">SUM(S40:V40)</f>
        <v>4</v>
      </c>
      <c r="X40" s="198">
        <f aca="true" t="shared" si="8" ref="X40:X47">+W40/M40</f>
        <v>1</v>
      </c>
    </row>
    <row r="41" spans="1:24" ht="25.5">
      <c r="A41" s="360"/>
      <c r="B41" s="361"/>
      <c r="C41" s="361"/>
      <c r="D41" s="361"/>
      <c r="E41" s="361"/>
      <c r="F41" s="361"/>
      <c r="G41" s="361"/>
      <c r="H41" s="361"/>
      <c r="I41" s="362"/>
      <c r="J41" s="17" t="s">
        <v>69</v>
      </c>
      <c r="K41" s="18" t="s">
        <v>192</v>
      </c>
      <c r="L41" s="16" t="s">
        <v>52</v>
      </c>
      <c r="M41" s="25">
        <f t="shared" si="6"/>
        <v>6</v>
      </c>
      <c r="N41" s="25">
        <v>6</v>
      </c>
      <c r="O41" s="25">
        <v>0</v>
      </c>
      <c r="P41" s="25">
        <v>0</v>
      </c>
      <c r="Q41" s="25">
        <v>3</v>
      </c>
      <c r="R41" s="26">
        <v>3</v>
      </c>
      <c r="S41" s="25">
        <v>0</v>
      </c>
      <c r="T41" s="25">
        <v>0</v>
      </c>
      <c r="U41" s="25">
        <v>3</v>
      </c>
      <c r="V41" s="192">
        <v>3</v>
      </c>
      <c r="W41" s="192">
        <f t="shared" si="7"/>
        <v>6</v>
      </c>
      <c r="X41" s="198">
        <f t="shared" si="8"/>
        <v>1</v>
      </c>
    </row>
    <row r="42" spans="1:24" ht="25.5">
      <c r="A42" s="360"/>
      <c r="B42" s="361"/>
      <c r="C42" s="361"/>
      <c r="D42" s="361"/>
      <c r="E42" s="361"/>
      <c r="F42" s="361"/>
      <c r="G42" s="361"/>
      <c r="H42" s="361"/>
      <c r="I42" s="362"/>
      <c r="J42" s="19" t="s">
        <v>81</v>
      </c>
      <c r="K42" s="18" t="s">
        <v>193</v>
      </c>
      <c r="L42" s="16" t="s">
        <v>30</v>
      </c>
      <c r="M42" s="25">
        <f t="shared" si="6"/>
        <v>2</v>
      </c>
      <c r="N42" s="25">
        <v>2</v>
      </c>
      <c r="O42" s="25">
        <v>1</v>
      </c>
      <c r="P42" s="25">
        <v>0</v>
      </c>
      <c r="Q42" s="25">
        <v>1</v>
      </c>
      <c r="R42" s="26">
        <v>0</v>
      </c>
      <c r="S42" s="25">
        <v>1</v>
      </c>
      <c r="T42" s="25">
        <v>0</v>
      </c>
      <c r="U42" s="25">
        <v>0</v>
      </c>
      <c r="V42" s="192">
        <v>1</v>
      </c>
      <c r="W42" s="192">
        <f t="shared" si="7"/>
        <v>2</v>
      </c>
      <c r="X42" s="198">
        <f t="shared" si="8"/>
        <v>1</v>
      </c>
    </row>
    <row r="43" spans="1:24" ht="12.75">
      <c r="A43" s="360"/>
      <c r="B43" s="361"/>
      <c r="C43" s="361"/>
      <c r="D43" s="361"/>
      <c r="E43" s="361"/>
      <c r="F43" s="361"/>
      <c r="G43" s="361"/>
      <c r="H43" s="361"/>
      <c r="I43" s="362"/>
      <c r="J43" s="19" t="s">
        <v>70</v>
      </c>
      <c r="K43" s="18" t="s">
        <v>194</v>
      </c>
      <c r="L43" s="16" t="s">
        <v>52</v>
      </c>
      <c r="M43" s="25">
        <f t="shared" si="6"/>
        <v>9</v>
      </c>
      <c r="N43" s="25">
        <v>9</v>
      </c>
      <c r="O43" s="25">
        <v>3</v>
      </c>
      <c r="P43" s="25">
        <v>0</v>
      </c>
      <c r="Q43" s="25">
        <v>3</v>
      </c>
      <c r="R43" s="26">
        <v>3</v>
      </c>
      <c r="S43" s="25">
        <v>3</v>
      </c>
      <c r="T43" s="25">
        <v>0</v>
      </c>
      <c r="U43" s="25">
        <v>3</v>
      </c>
      <c r="V43" s="192">
        <v>3</v>
      </c>
      <c r="W43" s="192">
        <f t="shared" si="7"/>
        <v>9</v>
      </c>
      <c r="X43" s="198">
        <f t="shared" si="8"/>
        <v>1</v>
      </c>
    </row>
    <row r="44" spans="1:24" ht="12.75">
      <c r="A44" s="360"/>
      <c r="B44" s="361"/>
      <c r="C44" s="361"/>
      <c r="D44" s="361"/>
      <c r="E44" s="361"/>
      <c r="F44" s="361"/>
      <c r="G44" s="361"/>
      <c r="H44" s="361"/>
      <c r="I44" s="362"/>
      <c r="J44" s="19" t="s">
        <v>82</v>
      </c>
      <c r="K44" s="18" t="s">
        <v>195</v>
      </c>
      <c r="L44" s="16" t="s">
        <v>30</v>
      </c>
      <c r="M44" s="25">
        <f t="shared" si="6"/>
        <v>5</v>
      </c>
      <c r="N44" s="25">
        <v>5</v>
      </c>
      <c r="O44" s="25">
        <v>0</v>
      </c>
      <c r="P44" s="25">
        <v>2</v>
      </c>
      <c r="Q44" s="25">
        <v>2</v>
      </c>
      <c r="R44" s="26">
        <v>1</v>
      </c>
      <c r="S44" s="25">
        <v>0</v>
      </c>
      <c r="T44" s="25">
        <v>2</v>
      </c>
      <c r="U44" s="25">
        <v>2</v>
      </c>
      <c r="V44" s="192">
        <v>1</v>
      </c>
      <c r="W44" s="192">
        <f t="shared" si="7"/>
        <v>5</v>
      </c>
      <c r="X44" s="198">
        <f t="shared" si="8"/>
        <v>1</v>
      </c>
    </row>
    <row r="45" spans="1:24" ht="25.5">
      <c r="A45" s="360"/>
      <c r="B45" s="361"/>
      <c r="C45" s="361"/>
      <c r="D45" s="361"/>
      <c r="E45" s="361"/>
      <c r="F45" s="361"/>
      <c r="G45" s="361"/>
      <c r="H45" s="361"/>
      <c r="I45" s="362"/>
      <c r="J45" s="19" t="s">
        <v>196</v>
      </c>
      <c r="K45" s="18" t="s">
        <v>197</v>
      </c>
      <c r="L45" s="16" t="s">
        <v>31</v>
      </c>
      <c r="M45" s="25">
        <f t="shared" si="6"/>
        <v>1</v>
      </c>
      <c r="N45" s="25">
        <v>1</v>
      </c>
      <c r="O45" s="25">
        <v>0</v>
      </c>
      <c r="P45" s="25">
        <v>0</v>
      </c>
      <c r="Q45" s="25">
        <v>0</v>
      </c>
      <c r="R45" s="26">
        <v>1</v>
      </c>
      <c r="S45" s="25">
        <v>0</v>
      </c>
      <c r="T45" s="25">
        <v>0</v>
      </c>
      <c r="U45" s="25">
        <v>0</v>
      </c>
      <c r="V45" s="192" t="s">
        <v>233</v>
      </c>
      <c r="W45" s="192">
        <f t="shared" si="7"/>
        <v>0</v>
      </c>
      <c r="X45" s="198">
        <f t="shared" si="8"/>
        <v>0</v>
      </c>
    </row>
    <row r="46" spans="1:24" ht="12.75">
      <c r="A46" s="360"/>
      <c r="B46" s="361"/>
      <c r="C46" s="361"/>
      <c r="D46" s="361"/>
      <c r="E46" s="361"/>
      <c r="F46" s="361"/>
      <c r="G46" s="361"/>
      <c r="H46" s="361"/>
      <c r="I46" s="362"/>
      <c r="J46" s="19" t="s">
        <v>198</v>
      </c>
      <c r="K46" s="18" t="s">
        <v>208</v>
      </c>
      <c r="L46" s="16" t="s">
        <v>31</v>
      </c>
      <c r="M46" s="25">
        <f t="shared" si="6"/>
        <v>1</v>
      </c>
      <c r="N46" s="25">
        <v>1</v>
      </c>
      <c r="O46" s="25">
        <v>0</v>
      </c>
      <c r="P46" s="25">
        <v>1</v>
      </c>
      <c r="Q46" s="25">
        <v>0</v>
      </c>
      <c r="R46" s="26">
        <v>0</v>
      </c>
      <c r="S46" s="25">
        <v>0</v>
      </c>
      <c r="T46" s="25">
        <v>1</v>
      </c>
      <c r="U46" s="25">
        <v>0</v>
      </c>
      <c r="V46" s="192" t="s">
        <v>233</v>
      </c>
      <c r="W46" s="192">
        <f t="shared" si="7"/>
        <v>1</v>
      </c>
      <c r="X46" s="198">
        <f t="shared" si="8"/>
        <v>1</v>
      </c>
    </row>
    <row r="47" spans="1:24" ht="13.5" thickBot="1">
      <c r="A47" s="348"/>
      <c r="B47" s="349"/>
      <c r="C47" s="349"/>
      <c r="D47" s="349"/>
      <c r="E47" s="349"/>
      <c r="F47" s="349"/>
      <c r="G47" s="349"/>
      <c r="H47" s="349"/>
      <c r="I47" s="350"/>
      <c r="J47" s="19" t="s">
        <v>207</v>
      </c>
      <c r="K47" s="18" t="s">
        <v>199</v>
      </c>
      <c r="L47" s="16" t="s">
        <v>31</v>
      </c>
      <c r="M47" s="25">
        <f t="shared" si="6"/>
        <v>1</v>
      </c>
      <c r="N47" s="25">
        <v>1</v>
      </c>
      <c r="O47" s="25">
        <v>0</v>
      </c>
      <c r="P47" s="25">
        <v>0</v>
      </c>
      <c r="Q47" s="25">
        <v>0</v>
      </c>
      <c r="R47" s="26">
        <v>1</v>
      </c>
      <c r="S47" s="25">
        <v>0</v>
      </c>
      <c r="T47" s="25">
        <v>0</v>
      </c>
      <c r="U47" s="25">
        <v>0</v>
      </c>
      <c r="V47" s="192" t="s">
        <v>233</v>
      </c>
      <c r="W47" s="195">
        <f t="shared" si="7"/>
        <v>0</v>
      </c>
      <c r="X47" s="200">
        <f t="shared" si="8"/>
        <v>0</v>
      </c>
    </row>
    <row r="48" spans="1:24" ht="12.75" customHeight="1" thickBot="1">
      <c r="A48" s="351" t="s">
        <v>74</v>
      </c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189">
        <f>SUM(M21:M47)</f>
        <v>172</v>
      </c>
      <c r="N48" s="189">
        <f>SUM(N21:N47)</f>
        <v>172</v>
      </c>
      <c r="O48" s="33">
        <f aca="true" t="shared" si="9" ref="O48:V48">SUM(O21:O47)</f>
        <v>16</v>
      </c>
      <c r="P48" s="33">
        <f t="shared" si="9"/>
        <v>14</v>
      </c>
      <c r="Q48" s="33">
        <f t="shared" si="9"/>
        <v>34</v>
      </c>
      <c r="R48" s="34">
        <f t="shared" si="9"/>
        <v>108</v>
      </c>
      <c r="S48" s="33">
        <f t="shared" si="9"/>
        <v>16</v>
      </c>
      <c r="T48" s="33">
        <f t="shared" si="9"/>
        <v>17</v>
      </c>
      <c r="U48" s="33">
        <f t="shared" si="9"/>
        <v>32</v>
      </c>
      <c r="V48" s="33">
        <f t="shared" si="9"/>
        <v>23</v>
      </c>
      <c r="W48" s="196">
        <f t="shared" si="7"/>
        <v>88</v>
      </c>
      <c r="X48" s="201">
        <f>+W48/M48</f>
        <v>0.5116279069767442</v>
      </c>
    </row>
    <row r="49" spans="6:24" ht="12.75">
      <c r="F49" s="353"/>
      <c r="G49" s="353"/>
      <c r="H49" s="353"/>
      <c r="I49" s="353"/>
      <c r="J49" s="353"/>
      <c r="K49" s="353"/>
      <c r="L49" s="353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ht="15.75">
      <c r="A50" s="354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</row>
    <row r="52" ht="12.75">
      <c r="W52" s="197"/>
    </row>
    <row r="59" ht="51">
      <c r="G59" s="9" t="s">
        <v>269</v>
      </c>
    </row>
  </sheetData>
  <sheetProtection/>
  <mergeCells count="77">
    <mergeCell ref="A2:X2"/>
    <mergeCell ref="A4:X4"/>
    <mergeCell ref="L5:M5"/>
    <mergeCell ref="A6:K6"/>
    <mergeCell ref="A7:X7"/>
    <mergeCell ref="A27:G27"/>
    <mergeCell ref="A8:B9"/>
    <mergeCell ref="C8:J9"/>
    <mergeCell ref="K8:K10"/>
    <mergeCell ref="L8:L10"/>
    <mergeCell ref="M8:X8"/>
    <mergeCell ref="M9:M10"/>
    <mergeCell ref="N9:N10"/>
    <mergeCell ref="A11:J11"/>
    <mergeCell ref="B12:J12"/>
    <mergeCell ref="A13:B13"/>
    <mergeCell ref="C13:J13"/>
    <mergeCell ref="A14:C14"/>
    <mergeCell ref="D14:J14"/>
    <mergeCell ref="A15:C15"/>
    <mergeCell ref="D15:J15"/>
    <mergeCell ref="A16:D16"/>
    <mergeCell ref="E16:J16"/>
    <mergeCell ref="A17:E17"/>
    <mergeCell ref="F17:J17"/>
    <mergeCell ref="E23:I23"/>
    <mergeCell ref="A18:F18"/>
    <mergeCell ref="G18:J18"/>
    <mergeCell ref="A19:G19"/>
    <mergeCell ref="I19:J19"/>
    <mergeCell ref="A20:H20"/>
    <mergeCell ref="J20:X20"/>
    <mergeCell ref="A24:E24"/>
    <mergeCell ref="F24:I24"/>
    <mergeCell ref="A25:I25"/>
    <mergeCell ref="A26:F26"/>
    <mergeCell ref="G26:I26"/>
    <mergeCell ref="A21:B21"/>
    <mergeCell ref="C21:I21"/>
    <mergeCell ref="A22:C22"/>
    <mergeCell ref="D22:I22"/>
    <mergeCell ref="A23:D23"/>
    <mergeCell ref="A28:H28"/>
    <mergeCell ref="J28:X28"/>
    <mergeCell ref="A29:I31"/>
    <mergeCell ref="A32:B32"/>
    <mergeCell ref="C32:I32"/>
    <mergeCell ref="A33:C33"/>
    <mergeCell ref="D33:I33"/>
    <mergeCell ref="A39:I39"/>
    <mergeCell ref="A40:I40"/>
    <mergeCell ref="A34:D34"/>
    <mergeCell ref="E34:I34"/>
    <mergeCell ref="A35:E35"/>
    <mergeCell ref="F35:I35"/>
    <mergeCell ref="A36:F36"/>
    <mergeCell ref="G36:I36"/>
    <mergeCell ref="L6:X6"/>
    <mergeCell ref="H27:I27"/>
    <mergeCell ref="A41:I41"/>
    <mergeCell ref="A42:I42"/>
    <mergeCell ref="A43:I43"/>
    <mergeCell ref="A44:I44"/>
    <mergeCell ref="A37:G37"/>
    <mergeCell ref="H37:I37"/>
    <mergeCell ref="A38:H38"/>
    <mergeCell ref="J38:X38"/>
    <mergeCell ref="A47:I47"/>
    <mergeCell ref="A48:L48"/>
    <mergeCell ref="F49:L49"/>
    <mergeCell ref="A50:X50"/>
    <mergeCell ref="O9:R9"/>
    <mergeCell ref="S9:V9"/>
    <mergeCell ref="W9:W10"/>
    <mergeCell ref="X9:X10"/>
    <mergeCell ref="A45:I45"/>
    <mergeCell ref="A46:I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2"/>
  <ignoredErrors>
    <ignoredError sqref="W21:W27 M21:M27 W29:W37 M29:M37 W39:W4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zoomScalePageLayoutView="0" workbookViewId="0" topLeftCell="F25">
      <selection activeCell="K60" sqref="K60"/>
    </sheetView>
  </sheetViews>
  <sheetFormatPr defaultColWidth="4.00390625" defaultRowHeight="12.75"/>
  <cols>
    <col min="1" max="1" width="13.140625" style="9" customWidth="1"/>
    <col min="2" max="2" width="3.140625" style="9" bestFit="1" customWidth="1"/>
    <col min="3" max="3" width="3.28125" style="9" bestFit="1" customWidth="1"/>
    <col min="4" max="4" width="3.8515625" style="9" bestFit="1" customWidth="1"/>
    <col min="5" max="5" width="4.7109375" style="9" bestFit="1" customWidth="1"/>
    <col min="6" max="6" width="2.8515625" style="9" bestFit="1" customWidth="1"/>
    <col min="7" max="7" width="5.8515625" style="9" customWidth="1"/>
    <col min="8" max="8" width="6.28125" style="9" bestFit="1" customWidth="1"/>
    <col min="9" max="9" width="3.28125" style="9" bestFit="1" customWidth="1"/>
    <col min="10" max="10" width="4.7109375" style="9" bestFit="1" customWidth="1"/>
    <col min="11" max="11" width="74.57421875" style="10" customWidth="1"/>
    <col min="12" max="12" width="12.8515625" style="4" customWidth="1"/>
    <col min="13" max="13" width="13.00390625" style="35" bestFit="1" customWidth="1"/>
    <col min="14" max="14" width="11.28125" style="190" customWidth="1"/>
    <col min="15" max="15" width="3.421875" style="36" bestFit="1" customWidth="1"/>
    <col min="16" max="16" width="8.421875" style="36" bestFit="1" customWidth="1"/>
    <col min="17" max="17" width="9.57421875" style="36" bestFit="1" customWidth="1"/>
    <col min="18" max="18" width="10.28125" style="36" bestFit="1" customWidth="1"/>
    <col min="19" max="21" width="9.57421875" style="36" bestFit="1" customWidth="1"/>
    <col min="22" max="22" width="9.421875" style="36" customWidth="1"/>
    <col min="23" max="23" width="10.28125" style="36" bestFit="1" customWidth="1"/>
    <col min="24" max="24" width="11.8515625" style="236" customWidth="1"/>
    <col min="25" max="25" width="11.421875" style="4" customWidth="1"/>
    <col min="26" max="28" width="11.421875" style="243" customWidth="1"/>
    <col min="29" max="29" width="14.57421875" style="243" customWidth="1"/>
    <col min="30" max="30" width="11.421875" style="243" customWidth="1"/>
    <col min="31" max="255" width="11.421875" style="4" customWidth="1"/>
    <col min="256" max="16384" width="4.00390625" style="4" customWidth="1"/>
  </cols>
  <sheetData>
    <row r="1" spans="1:24" ht="13.5" thickTop="1">
      <c r="A1" s="21"/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180"/>
      <c r="N1" s="181"/>
      <c r="O1" s="29"/>
      <c r="P1" s="29"/>
      <c r="Q1" s="29"/>
      <c r="R1" s="29"/>
      <c r="S1" s="29"/>
      <c r="T1" s="29"/>
      <c r="U1" s="29"/>
      <c r="V1" s="29"/>
      <c r="W1" s="29"/>
      <c r="X1" s="230"/>
    </row>
    <row r="2" spans="1:24" ht="15.75">
      <c r="A2" s="426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</row>
    <row r="3" spans="1:24" ht="12.75">
      <c r="A3" s="22"/>
      <c r="B3" s="6"/>
      <c r="C3" s="6"/>
      <c r="D3" s="6"/>
      <c r="E3" s="6"/>
      <c r="F3" s="6"/>
      <c r="G3" s="6"/>
      <c r="H3" s="6"/>
      <c r="I3" s="6"/>
      <c r="J3" s="6"/>
      <c r="K3" s="7"/>
      <c r="L3" s="5"/>
      <c r="M3" s="182"/>
      <c r="N3" s="183"/>
      <c r="O3" s="30"/>
      <c r="P3" s="30"/>
      <c r="Q3" s="30"/>
      <c r="R3" s="30"/>
      <c r="S3" s="30"/>
      <c r="T3" s="30"/>
      <c r="U3" s="30"/>
      <c r="V3" s="30"/>
      <c r="W3" s="30"/>
      <c r="X3" s="231"/>
    </row>
    <row r="4" spans="1:24" ht="12.75">
      <c r="A4" s="428" t="s">
        <v>35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</row>
    <row r="5" spans="1:24" ht="13.5" customHeight="1" thickBot="1">
      <c r="A5" s="23"/>
      <c r="B5" s="8"/>
      <c r="C5" s="8"/>
      <c r="D5" s="8"/>
      <c r="E5" s="8"/>
      <c r="F5" s="8"/>
      <c r="G5" s="8"/>
      <c r="H5" s="8"/>
      <c r="I5" s="8"/>
      <c r="J5" s="8"/>
      <c r="K5" s="7"/>
      <c r="L5" s="409"/>
      <c r="M5" s="409"/>
      <c r="N5" s="184"/>
      <c r="O5" s="30"/>
      <c r="P5" s="30"/>
      <c r="Q5" s="30"/>
      <c r="R5" s="30"/>
      <c r="S5" s="30"/>
      <c r="T5" s="30"/>
      <c r="U5" s="30"/>
      <c r="V5" s="30"/>
      <c r="W5" s="30"/>
      <c r="X5" s="231"/>
    </row>
    <row r="6" spans="1:24" ht="12.75" customHeight="1">
      <c r="A6" s="410" t="s">
        <v>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363" t="s">
        <v>213</v>
      </c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5"/>
    </row>
    <row r="7" spans="1:24" ht="12.75" customHeight="1">
      <c r="A7" s="430" t="s">
        <v>34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2"/>
    </row>
    <row r="8" spans="1:24" ht="13.5" customHeight="1">
      <c r="A8" s="417" t="s">
        <v>36</v>
      </c>
      <c r="B8" s="418"/>
      <c r="C8" s="419" t="s">
        <v>3</v>
      </c>
      <c r="D8" s="419"/>
      <c r="E8" s="419"/>
      <c r="F8" s="419"/>
      <c r="G8" s="419"/>
      <c r="H8" s="419"/>
      <c r="I8" s="419"/>
      <c r="J8" s="419"/>
      <c r="K8" s="421" t="s">
        <v>4</v>
      </c>
      <c r="L8" s="419" t="s">
        <v>5</v>
      </c>
      <c r="M8" s="419"/>
      <c r="N8" s="419"/>
      <c r="O8" s="419"/>
      <c r="P8" s="419"/>
      <c r="Q8" s="419"/>
      <c r="R8" s="419"/>
      <c r="S8" s="419"/>
      <c r="T8" s="419"/>
      <c r="U8" s="419"/>
      <c r="V8" s="423"/>
      <c r="W8" s="423"/>
      <c r="X8" s="424"/>
    </row>
    <row r="9" spans="1:24" ht="12.75" customHeight="1">
      <c r="A9" s="417"/>
      <c r="B9" s="418"/>
      <c r="C9" s="419"/>
      <c r="D9" s="419"/>
      <c r="E9" s="419"/>
      <c r="F9" s="419"/>
      <c r="G9" s="419"/>
      <c r="H9" s="419"/>
      <c r="I9" s="419"/>
      <c r="J9" s="419"/>
      <c r="K9" s="421"/>
      <c r="L9" s="419"/>
      <c r="M9" s="398" t="s">
        <v>6</v>
      </c>
      <c r="N9" s="399" t="s">
        <v>7</v>
      </c>
      <c r="O9" s="355" t="s">
        <v>8</v>
      </c>
      <c r="P9" s="356"/>
      <c r="Q9" s="356"/>
      <c r="R9" s="357"/>
      <c r="S9" s="358" t="s">
        <v>210</v>
      </c>
      <c r="T9" s="356"/>
      <c r="U9" s="356"/>
      <c r="V9" s="356"/>
      <c r="W9" s="359" t="s">
        <v>211</v>
      </c>
      <c r="X9" s="425" t="s">
        <v>212</v>
      </c>
    </row>
    <row r="10" spans="1:24" ht="25.5">
      <c r="A10" s="24" t="s">
        <v>9</v>
      </c>
      <c r="B10" s="13" t="s">
        <v>10</v>
      </c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39</v>
      </c>
      <c r="I10" s="13" t="s">
        <v>16</v>
      </c>
      <c r="J10" s="13" t="s">
        <v>37</v>
      </c>
      <c r="K10" s="421"/>
      <c r="L10" s="419"/>
      <c r="M10" s="398"/>
      <c r="N10" s="399"/>
      <c r="O10" s="31" t="s">
        <v>17</v>
      </c>
      <c r="P10" s="31" t="s">
        <v>18</v>
      </c>
      <c r="Q10" s="31" t="s">
        <v>19</v>
      </c>
      <c r="R10" s="32" t="s">
        <v>20</v>
      </c>
      <c r="S10" s="31" t="s">
        <v>17</v>
      </c>
      <c r="T10" s="31" t="s">
        <v>18</v>
      </c>
      <c r="U10" s="31" t="s">
        <v>19</v>
      </c>
      <c r="V10" s="172" t="s">
        <v>20</v>
      </c>
      <c r="W10" s="359"/>
      <c r="X10" s="425"/>
    </row>
    <row r="11" spans="1:24" ht="12.75">
      <c r="A11" s="400"/>
      <c r="B11" s="401"/>
      <c r="C11" s="401"/>
      <c r="D11" s="401"/>
      <c r="E11" s="401"/>
      <c r="F11" s="401"/>
      <c r="G11" s="401"/>
      <c r="H11" s="401"/>
      <c r="I11" s="401"/>
      <c r="J11" s="402"/>
      <c r="K11" s="11" t="s">
        <v>215</v>
      </c>
      <c r="L11" s="12"/>
      <c r="M11" s="212">
        <v>5453608</v>
      </c>
      <c r="N11" s="212">
        <v>5453608</v>
      </c>
      <c r="O11" s="213"/>
      <c r="P11" s="213"/>
      <c r="Q11" s="213"/>
      <c r="R11" s="214"/>
      <c r="S11" s="213">
        <v>1332371.62</v>
      </c>
      <c r="T11" s="213">
        <v>1323347</v>
      </c>
      <c r="U11" s="254">
        <v>1157198</v>
      </c>
      <c r="V11" s="215">
        <v>1593963</v>
      </c>
      <c r="W11" s="215">
        <f>SUM(S11:V11)</f>
        <v>5406879.62</v>
      </c>
      <c r="X11" s="232">
        <f>+W11/N11</f>
        <v>0.991431657720907</v>
      </c>
    </row>
    <row r="12" spans="1:24" ht="12.75">
      <c r="A12" s="20" t="s">
        <v>21</v>
      </c>
      <c r="B12" s="384"/>
      <c r="C12" s="361"/>
      <c r="D12" s="361"/>
      <c r="E12" s="361"/>
      <c r="F12" s="361"/>
      <c r="G12" s="361"/>
      <c r="H12" s="361"/>
      <c r="I12" s="361"/>
      <c r="J12" s="362"/>
      <c r="K12" s="15" t="s">
        <v>22</v>
      </c>
      <c r="L12" s="12"/>
      <c r="M12" s="185"/>
      <c r="N12" s="13"/>
      <c r="O12" s="27"/>
      <c r="P12" s="27"/>
      <c r="Q12" s="27"/>
      <c r="R12" s="28"/>
      <c r="S12" s="27"/>
      <c r="T12" s="27"/>
      <c r="U12" s="27"/>
      <c r="V12" s="191"/>
      <c r="W12" s="191"/>
      <c r="X12" s="232"/>
    </row>
    <row r="13" spans="1:24" ht="12.75">
      <c r="A13" s="368">
        <v>93</v>
      </c>
      <c r="B13" s="370"/>
      <c r="C13" s="403"/>
      <c r="D13" s="404"/>
      <c r="E13" s="404"/>
      <c r="F13" s="404"/>
      <c r="G13" s="404"/>
      <c r="H13" s="404"/>
      <c r="I13" s="404"/>
      <c r="J13" s="405"/>
      <c r="K13" s="15" t="s">
        <v>0</v>
      </c>
      <c r="L13" s="12"/>
      <c r="M13" s="185"/>
      <c r="N13" s="13"/>
      <c r="O13" s="27"/>
      <c r="P13" s="27"/>
      <c r="Q13" s="27"/>
      <c r="R13" s="28"/>
      <c r="S13" s="27"/>
      <c r="T13" s="27"/>
      <c r="U13" s="27"/>
      <c r="V13" s="191"/>
      <c r="W13" s="191"/>
      <c r="X13" s="232"/>
    </row>
    <row r="14" spans="1:24" ht="12.75">
      <c r="A14" s="368">
        <v>3</v>
      </c>
      <c r="B14" s="369"/>
      <c r="C14" s="370"/>
      <c r="D14" s="366"/>
      <c r="E14" s="374"/>
      <c r="F14" s="374"/>
      <c r="G14" s="374"/>
      <c r="H14" s="374"/>
      <c r="I14" s="374"/>
      <c r="J14" s="367"/>
      <c r="K14" s="15" t="s">
        <v>23</v>
      </c>
      <c r="L14" s="12"/>
      <c r="M14" s="185"/>
      <c r="N14" s="13"/>
      <c r="O14" s="27"/>
      <c r="P14" s="27"/>
      <c r="Q14" s="27"/>
      <c r="R14" s="28"/>
      <c r="S14" s="27"/>
      <c r="T14" s="27"/>
      <c r="U14" s="27"/>
      <c r="V14" s="191"/>
      <c r="W14" s="191"/>
      <c r="X14" s="232"/>
    </row>
    <row r="15" spans="1:24" ht="12.75">
      <c r="A15" s="360"/>
      <c r="B15" s="361"/>
      <c r="C15" s="362"/>
      <c r="D15" s="389">
        <v>3.8</v>
      </c>
      <c r="E15" s="390"/>
      <c r="F15" s="390"/>
      <c r="G15" s="390"/>
      <c r="H15" s="390"/>
      <c r="I15" s="390"/>
      <c r="J15" s="391"/>
      <c r="K15" s="15" t="s">
        <v>24</v>
      </c>
      <c r="L15" s="12"/>
      <c r="M15" s="185"/>
      <c r="N15" s="13"/>
      <c r="O15" s="27"/>
      <c r="P15" s="27"/>
      <c r="Q15" s="27"/>
      <c r="R15" s="28"/>
      <c r="S15" s="27"/>
      <c r="T15" s="27"/>
      <c r="U15" s="27"/>
      <c r="V15" s="191"/>
      <c r="W15" s="191"/>
      <c r="X15" s="232"/>
    </row>
    <row r="16" spans="1:28" ht="12.75">
      <c r="A16" s="360"/>
      <c r="B16" s="361"/>
      <c r="C16" s="361"/>
      <c r="D16" s="362"/>
      <c r="E16" s="392" t="s">
        <v>21</v>
      </c>
      <c r="F16" s="393"/>
      <c r="G16" s="393"/>
      <c r="H16" s="393"/>
      <c r="I16" s="393"/>
      <c r="J16" s="394"/>
      <c r="K16" s="15" t="s">
        <v>25</v>
      </c>
      <c r="L16" s="12"/>
      <c r="M16" s="185"/>
      <c r="N16" s="13"/>
      <c r="O16" s="27"/>
      <c r="P16" s="27"/>
      <c r="Q16" s="27"/>
      <c r="R16" s="28"/>
      <c r="S16" s="27"/>
      <c r="T16" s="27"/>
      <c r="U16" s="27"/>
      <c r="V16" s="191"/>
      <c r="W16" s="191"/>
      <c r="X16" s="232"/>
      <c r="AB16" s="245"/>
    </row>
    <row r="17" spans="1:24" ht="12.75">
      <c r="A17" s="360"/>
      <c r="B17" s="361"/>
      <c r="C17" s="361"/>
      <c r="D17" s="361"/>
      <c r="E17" s="362"/>
      <c r="F17" s="386" t="s">
        <v>26</v>
      </c>
      <c r="G17" s="387"/>
      <c r="H17" s="387"/>
      <c r="I17" s="387"/>
      <c r="J17" s="388"/>
      <c r="K17" s="15" t="s">
        <v>27</v>
      </c>
      <c r="L17" s="12"/>
      <c r="M17" s="185"/>
      <c r="N17" s="13"/>
      <c r="O17" s="27"/>
      <c r="P17" s="27"/>
      <c r="Q17" s="27"/>
      <c r="R17" s="28"/>
      <c r="S17" s="27"/>
      <c r="T17" s="27"/>
      <c r="U17" s="27"/>
      <c r="V17" s="191"/>
      <c r="W17" s="191"/>
      <c r="X17" s="232"/>
    </row>
    <row r="18" spans="1:24" ht="12.75">
      <c r="A18" s="360"/>
      <c r="B18" s="361"/>
      <c r="C18" s="361"/>
      <c r="D18" s="361"/>
      <c r="E18" s="361"/>
      <c r="F18" s="362"/>
      <c r="G18" s="386">
        <v>51</v>
      </c>
      <c r="H18" s="387"/>
      <c r="I18" s="387"/>
      <c r="J18" s="388"/>
      <c r="K18" s="15" t="s">
        <v>38</v>
      </c>
      <c r="L18" s="12"/>
      <c r="M18" s="185"/>
      <c r="N18" s="13"/>
      <c r="O18" s="27"/>
      <c r="P18" s="27"/>
      <c r="Q18" s="27"/>
      <c r="R18" s="28"/>
      <c r="S18" s="27"/>
      <c r="T18" s="27"/>
      <c r="U18" s="27"/>
      <c r="V18" s="191"/>
      <c r="W18" s="191"/>
      <c r="X18" s="232"/>
    </row>
    <row r="19" spans="1:24" ht="15" customHeight="1">
      <c r="A19" s="360"/>
      <c r="B19" s="361"/>
      <c r="C19" s="361"/>
      <c r="D19" s="361"/>
      <c r="E19" s="361"/>
      <c r="F19" s="361"/>
      <c r="G19" s="362"/>
      <c r="H19" s="14" t="s">
        <v>21</v>
      </c>
      <c r="I19" s="384"/>
      <c r="J19" s="362"/>
      <c r="K19" s="15" t="s">
        <v>28</v>
      </c>
      <c r="L19" s="12"/>
      <c r="M19" s="185"/>
      <c r="N19" s="13"/>
      <c r="O19" s="27"/>
      <c r="P19" s="27"/>
      <c r="Q19" s="27"/>
      <c r="R19" s="28"/>
      <c r="S19" s="27"/>
      <c r="T19" s="27"/>
      <c r="U19" s="27"/>
      <c r="V19" s="191"/>
      <c r="W19" s="191"/>
      <c r="X19" s="232"/>
    </row>
    <row r="20" spans="1:29" ht="12.75" customHeight="1">
      <c r="A20" s="360"/>
      <c r="B20" s="361"/>
      <c r="C20" s="361"/>
      <c r="D20" s="361"/>
      <c r="E20" s="361"/>
      <c r="F20" s="361"/>
      <c r="G20" s="361"/>
      <c r="H20" s="362"/>
      <c r="I20" s="14" t="s">
        <v>71</v>
      </c>
      <c r="J20" s="403" t="s">
        <v>40</v>
      </c>
      <c r="K20" s="404"/>
      <c r="L20" s="404" t="s">
        <v>219</v>
      </c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22"/>
      <c r="AC20" s="244"/>
    </row>
    <row r="21" spans="1:24" ht="25.5">
      <c r="A21" s="385">
        <v>93</v>
      </c>
      <c r="B21" s="370"/>
      <c r="C21" s="366"/>
      <c r="D21" s="374"/>
      <c r="E21" s="374"/>
      <c r="F21" s="374"/>
      <c r="G21" s="374"/>
      <c r="H21" s="374"/>
      <c r="I21" s="367"/>
      <c r="J21" s="19" t="s">
        <v>41</v>
      </c>
      <c r="K21" s="18" t="s">
        <v>42</v>
      </c>
      <c r="L21" s="16" t="s">
        <v>31</v>
      </c>
      <c r="M21" s="194">
        <v>0</v>
      </c>
      <c r="N21" s="194">
        <v>0</v>
      </c>
      <c r="O21" s="25"/>
      <c r="P21" s="25"/>
      <c r="Q21" s="25"/>
      <c r="R21" s="26"/>
      <c r="S21" s="25"/>
      <c r="T21" s="25"/>
      <c r="U21" s="25"/>
      <c r="V21" s="192"/>
      <c r="W21" s="192">
        <f aca="true" t="shared" si="0" ref="W21:W27">SUM(S21:V21)</f>
        <v>0</v>
      </c>
      <c r="X21" s="233"/>
    </row>
    <row r="22" spans="1:24" ht="25.5">
      <c r="A22" s="368" t="s">
        <v>83</v>
      </c>
      <c r="B22" s="369"/>
      <c r="C22" s="370"/>
      <c r="D22" s="384"/>
      <c r="E22" s="361"/>
      <c r="F22" s="361"/>
      <c r="G22" s="361"/>
      <c r="H22" s="361"/>
      <c r="I22" s="362"/>
      <c r="J22" s="17" t="s">
        <v>43</v>
      </c>
      <c r="K22" s="18" t="s">
        <v>44</v>
      </c>
      <c r="L22" s="16" t="s">
        <v>45</v>
      </c>
      <c r="M22" s="194">
        <v>0</v>
      </c>
      <c r="N22" s="194">
        <v>0</v>
      </c>
      <c r="O22" s="25"/>
      <c r="P22" s="25"/>
      <c r="Q22" s="25"/>
      <c r="R22" s="26"/>
      <c r="S22" s="25"/>
      <c r="T22" s="25"/>
      <c r="U22" s="25"/>
      <c r="V22" s="192"/>
      <c r="W22" s="192">
        <f t="shared" si="0"/>
        <v>0</v>
      </c>
      <c r="X22" s="233"/>
    </row>
    <row r="23" spans="1:24" ht="12.75">
      <c r="A23" s="368">
        <v>3.8</v>
      </c>
      <c r="B23" s="369"/>
      <c r="C23" s="369"/>
      <c r="D23" s="370"/>
      <c r="E23" s="366"/>
      <c r="F23" s="374"/>
      <c r="G23" s="374"/>
      <c r="H23" s="374"/>
      <c r="I23" s="367"/>
      <c r="J23" s="17" t="s">
        <v>47</v>
      </c>
      <c r="K23" s="18" t="s">
        <v>46</v>
      </c>
      <c r="L23" s="16" t="s">
        <v>31</v>
      </c>
      <c r="M23" s="194">
        <v>0</v>
      </c>
      <c r="N23" s="194">
        <v>0</v>
      </c>
      <c r="O23" s="25"/>
      <c r="P23" s="25"/>
      <c r="Q23" s="25"/>
      <c r="R23" s="26"/>
      <c r="S23" s="25"/>
      <c r="T23" s="25"/>
      <c r="U23" s="25"/>
      <c r="V23" s="192"/>
      <c r="W23" s="192">
        <f t="shared" si="0"/>
        <v>0</v>
      </c>
      <c r="X23" s="233"/>
    </row>
    <row r="24" spans="1:24" ht="12.75">
      <c r="A24" s="368">
        <v>1</v>
      </c>
      <c r="B24" s="369"/>
      <c r="C24" s="369"/>
      <c r="D24" s="369"/>
      <c r="E24" s="370"/>
      <c r="F24" s="366"/>
      <c r="G24" s="374"/>
      <c r="H24" s="374"/>
      <c r="I24" s="367"/>
      <c r="J24" s="17" t="s">
        <v>48</v>
      </c>
      <c r="K24" s="18" t="s">
        <v>73</v>
      </c>
      <c r="L24" s="16" t="s">
        <v>31</v>
      </c>
      <c r="M24" s="194">
        <v>500000</v>
      </c>
      <c r="N24" s="194">
        <v>500000</v>
      </c>
      <c r="O24" s="25"/>
      <c r="P24" s="25"/>
      <c r="Q24" s="25">
        <v>500000</v>
      </c>
      <c r="R24" s="26"/>
      <c r="S24" s="25"/>
      <c r="T24" s="25"/>
      <c r="U24" s="25"/>
      <c r="V24" s="192"/>
      <c r="W24" s="192">
        <f t="shared" si="0"/>
        <v>0</v>
      </c>
      <c r="X24" s="233">
        <f>+W24/N24</f>
        <v>0</v>
      </c>
    </row>
    <row r="25" spans="1:24" ht="12.75">
      <c r="A25" s="360"/>
      <c r="B25" s="361"/>
      <c r="C25" s="361"/>
      <c r="D25" s="361"/>
      <c r="E25" s="361"/>
      <c r="F25" s="361"/>
      <c r="G25" s="361"/>
      <c r="H25" s="361"/>
      <c r="I25" s="362"/>
      <c r="J25" s="17" t="s">
        <v>49</v>
      </c>
      <c r="K25" s="18" t="s">
        <v>76</v>
      </c>
      <c r="L25" s="16" t="s">
        <v>29</v>
      </c>
      <c r="M25" s="194"/>
      <c r="N25" s="194"/>
      <c r="O25" s="25"/>
      <c r="P25" s="25"/>
      <c r="Q25" s="25"/>
      <c r="R25" s="26"/>
      <c r="S25" s="25"/>
      <c r="T25" s="25"/>
      <c r="U25" s="25"/>
      <c r="V25" s="192"/>
      <c r="W25" s="192">
        <f t="shared" si="0"/>
        <v>0</v>
      </c>
      <c r="X25" s="233"/>
    </row>
    <row r="26" spans="1:25" ht="25.5">
      <c r="A26" s="368" t="s">
        <v>26</v>
      </c>
      <c r="B26" s="369"/>
      <c r="C26" s="369"/>
      <c r="D26" s="369"/>
      <c r="E26" s="369"/>
      <c r="F26" s="370"/>
      <c r="G26" s="366"/>
      <c r="H26" s="374"/>
      <c r="I26" s="367"/>
      <c r="J26" s="17" t="s">
        <v>50</v>
      </c>
      <c r="K26" s="18" t="s">
        <v>32</v>
      </c>
      <c r="L26" s="16" t="s">
        <v>30</v>
      </c>
      <c r="M26" s="194">
        <v>0</v>
      </c>
      <c r="N26" s="194">
        <v>0</v>
      </c>
      <c r="O26" s="25"/>
      <c r="P26" s="25"/>
      <c r="Q26" s="25"/>
      <c r="R26" s="26"/>
      <c r="S26" s="25"/>
      <c r="T26" s="25"/>
      <c r="U26" s="25"/>
      <c r="V26" s="192"/>
      <c r="W26" s="192">
        <f t="shared" si="0"/>
        <v>0</v>
      </c>
      <c r="X26" s="233"/>
      <c r="Y26" s="240"/>
    </row>
    <row r="27" spans="1:24" ht="12.75">
      <c r="A27" s="368">
        <v>51</v>
      </c>
      <c r="B27" s="369"/>
      <c r="C27" s="369"/>
      <c r="D27" s="369"/>
      <c r="E27" s="369"/>
      <c r="F27" s="369"/>
      <c r="G27" s="370"/>
      <c r="H27" s="366"/>
      <c r="I27" s="367"/>
      <c r="J27" s="17" t="s">
        <v>77</v>
      </c>
      <c r="K27" s="18" t="s">
        <v>33</v>
      </c>
      <c r="L27" s="16" t="s">
        <v>30</v>
      </c>
      <c r="M27" s="194">
        <v>0</v>
      </c>
      <c r="N27" s="194">
        <v>0</v>
      </c>
      <c r="O27" s="25"/>
      <c r="P27" s="25"/>
      <c r="Q27" s="25"/>
      <c r="R27" s="26"/>
      <c r="S27" s="25"/>
      <c r="T27" s="25"/>
      <c r="U27" s="25"/>
      <c r="V27" s="192"/>
      <c r="W27" s="192">
        <f t="shared" si="0"/>
        <v>0</v>
      </c>
      <c r="X27" s="233"/>
    </row>
    <row r="28" spans="1:24" ht="12.75" customHeight="1">
      <c r="A28" s="368" t="s">
        <v>21</v>
      </c>
      <c r="B28" s="369"/>
      <c r="C28" s="369"/>
      <c r="D28" s="369"/>
      <c r="E28" s="369"/>
      <c r="F28" s="369"/>
      <c r="G28" s="369"/>
      <c r="H28" s="370"/>
      <c r="I28" s="14" t="s">
        <v>72</v>
      </c>
      <c r="J28" s="403" t="s">
        <v>85</v>
      </c>
      <c r="K28" s="404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7"/>
    </row>
    <row r="29" spans="1:24" ht="12.75">
      <c r="A29" s="375"/>
      <c r="B29" s="376"/>
      <c r="C29" s="376"/>
      <c r="D29" s="376"/>
      <c r="E29" s="376"/>
      <c r="F29" s="376"/>
      <c r="G29" s="376"/>
      <c r="H29" s="376"/>
      <c r="I29" s="377"/>
      <c r="J29" s="17" t="s">
        <v>60</v>
      </c>
      <c r="K29" s="18" t="s">
        <v>54</v>
      </c>
      <c r="L29" s="16" t="s">
        <v>29</v>
      </c>
      <c r="M29" s="211">
        <v>200000</v>
      </c>
      <c r="N29" s="211">
        <v>200000</v>
      </c>
      <c r="O29" s="202"/>
      <c r="P29" s="202"/>
      <c r="Q29" s="202"/>
      <c r="R29" s="199">
        <v>235000</v>
      </c>
      <c r="S29" s="202"/>
      <c r="T29" s="202"/>
      <c r="U29" s="202"/>
      <c r="V29" s="203">
        <v>235000</v>
      </c>
      <c r="W29" s="192">
        <f>SUM(S29:V29)</f>
        <v>235000</v>
      </c>
      <c r="X29" s="233">
        <f>+W29/N29</f>
        <v>1.175</v>
      </c>
    </row>
    <row r="30" spans="1:24" ht="12.75">
      <c r="A30" s="378"/>
      <c r="B30" s="379"/>
      <c r="C30" s="379"/>
      <c r="D30" s="379"/>
      <c r="E30" s="379"/>
      <c r="F30" s="379"/>
      <c r="G30" s="379"/>
      <c r="H30" s="379"/>
      <c r="I30" s="380"/>
      <c r="J30" s="17" t="s">
        <v>61</v>
      </c>
      <c r="K30" s="18" t="s">
        <v>200</v>
      </c>
      <c r="L30" s="16" t="s">
        <v>29</v>
      </c>
      <c r="M30" s="211">
        <v>1500000</v>
      </c>
      <c r="N30" s="211">
        <v>1500000</v>
      </c>
      <c r="O30" s="202"/>
      <c r="P30" s="202"/>
      <c r="Q30" s="202"/>
      <c r="R30" s="199">
        <v>1500000</v>
      </c>
      <c r="S30" s="202"/>
      <c r="T30" s="202"/>
      <c r="U30" s="202">
        <v>316995</v>
      </c>
      <c r="V30" s="203">
        <v>1038257.35</v>
      </c>
      <c r="W30" s="192">
        <f aca="true" t="shared" si="1" ref="W30:W37">SUM(S30:V30)</f>
        <v>1355252.35</v>
      </c>
      <c r="X30" s="233">
        <f>+W30/N30</f>
        <v>0.9035015666666667</v>
      </c>
    </row>
    <row r="31" spans="1:24" ht="25.5">
      <c r="A31" s="381"/>
      <c r="B31" s="382"/>
      <c r="C31" s="382"/>
      <c r="D31" s="382"/>
      <c r="E31" s="382"/>
      <c r="F31" s="382"/>
      <c r="G31" s="382"/>
      <c r="H31" s="382"/>
      <c r="I31" s="383"/>
      <c r="J31" s="17" t="s">
        <v>62</v>
      </c>
      <c r="K31" s="18" t="s">
        <v>201</v>
      </c>
      <c r="L31" s="16" t="s">
        <v>57</v>
      </c>
      <c r="M31" s="211">
        <v>500000</v>
      </c>
      <c r="N31" s="211">
        <v>500000</v>
      </c>
      <c r="O31" s="202"/>
      <c r="P31" s="202"/>
      <c r="Q31" s="202">
        <v>250000</v>
      </c>
      <c r="R31" s="199">
        <v>250000</v>
      </c>
      <c r="S31" s="202"/>
      <c r="T31" s="202"/>
      <c r="U31" s="202"/>
      <c r="V31" s="203"/>
      <c r="W31" s="192">
        <f t="shared" si="1"/>
        <v>0</v>
      </c>
      <c r="X31" s="233">
        <f aca="true" t="shared" si="2" ref="X31:X37">+W31/N31</f>
        <v>0</v>
      </c>
    </row>
    <row r="32" spans="1:24" ht="25.5">
      <c r="A32" s="368">
        <v>93</v>
      </c>
      <c r="B32" s="370"/>
      <c r="C32" s="366"/>
      <c r="D32" s="374"/>
      <c r="E32" s="374"/>
      <c r="F32" s="374"/>
      <c r="G32" s="374"/>
      <c r="H32" s="374"/>
      <c r="I32" s="367"/>
      <c r="J32" s="17" t="s">
        <v>63</v>
      </c>
      <c r="K32" s="18" t="s">
        <v>202</v>
      </c>
      <c r="L32" s="16" t="s">
        <v>56</v>
      </c>
      <c r="M32" s="211">
        <v>1500000</v>
      </c>
      <c r="N32" s="211">
        <v>1500000</v>
      </c>
      <c r="O32" s="202"/>
      <c r="P32" s="202"/>
      <c r="Q32" s="202"/>
      <c r="R32" s="199">
        <v>1500000</v>
      </c>
      <c r="S32" s="202"/>
      <c r="T32" s="202"/>
      <c r="U32" s="202"/>
      <c r="V32" s="203"/>
      <c r="W32" s="192">
        <f t="shared" si="1"/>
        <v>0</v>
      </c>
      <c r="X32" s="233">
        <f t="shared" si="2"/>
        <v>0</v>
      </c>
    </row>
    <row r="33" spans="1:24" ht="12.75">
      <c r="A33" s="368" t="s">
        <v>83</v>
      </c>
      <c r="B33" s="369"/>
      <c r="C33" s="370"/>
      <c r="D33" s="384"/>
      <c r="E33" s="361"/>
      <c r="F33" s="361"/>
      <c r="G33" s="361"/>
      <c r="H33" s="361"/>
      <c r="I33" s="362"/>
      <c r="J33" s="17" t="s">
        <v>64</v>
      </c>
      <c r="K33" s="167" t="s">
        <v>203</v>
      </c>
      <c r="L33" s="12" t="s">
        <v>56</v>
      </c>
      <c r="M33" s="211">
        <v>1500000</v>
      </c>
      <c r="N33" s="211">
        <v>1500000</v>
      </c>
      <c r="O33" s="204"/>
      <c r="P33" s="204"/>
      <c r="Q33" s="204"/>
      <c r="R33" s="205">
        <v>1500000</v>
      </c>
      <c r="S33" s="204"/>
      <c r="T33" s="204"/>
      <c r="U33" s="204"/>
      <c r="V33" s="206"/>
      <c r="W33" s="192">
        <f t="shared" si="1"/>
        <v>0</v>
      </c>
      <c r="X33" s="233">
        <f t="shared" si="2"/>
        <v>0</v>
      </c>
    </row>
    <row r="34" spans="1:24" ht="12.75">
      <c r="A34" s="368">
        <v>3.8</v>
      </c>
      <c r="B34" s="369"/>
      <c r="C34" s="369"/>
      <c r="D34" s="370"/>
      <c r="E34" s="366"/>
      <c r="F34" s="374"/>
      <c r="G34" s="374"/>
      <c r="H34" s="374"/>
      <c r="I34" s="367"/>
      <c r="J34" s="17" t="s">
        <v>65</v>
      </c>
      <c r="K34" s="18" t="s">
        <v>204</v>
      </c>
      <c r="L34" s="16" t="s">
        <v>58</v>
      </c>
      <c r="M34" s="211">
        <v>200000</v>
      </c>
      <c r="N34" s="211">
        <v>200000</v>
      </c>
      <c r="O34" s="202"/>
      <c r="P34" s="202"/>
      <c r="Q34" s="202"/>
      <c r="R34" s="199">
        <v>200000</v>
      </c>
      <c r="S34" s="202"/>
      <c r="T34" s="202"/>
      <c r="U34" s="202"/>
      <c r="V34" s="203"/>
      <c r="W34" s="192">
        <f t="shared" si="1"/>
        <v>0</v>
      </c>
      <c r="X34" s="233">
        <f t="shared" si="2"/>
        <v>0</v>
      </c>
    </row>
    <row r="35" spans="1:24" ht="12.75">
      <c r="A35" s="368">
        <v>1</v>
      </c>
      <c r="B35" s="369"/>
      <c r="C35" s="369"/>
      <c r="D35" s="369"/>
      <c r="E35" s="370"/>
      <c r="F35" s="366"/>
      <c r="G35" s="374"/>
      <c r="H35" s="374"/>
      <c r="I35" s="367"/>
      <c r="J35" s="17" t="s">
        <v>66</v>
      </c>
      <c r="K35" s="18" t="s">
        <v>59</v>
      </c>
      <c r="L35" s="16" t="s">
        <v>29</v>
      </c>
      <c r="M35" s="211">
        <v>80000</v>
      </c>
      <c r="N35" s="211">
        <v>80000</v>
      </c>
      <c r="O35" s="202"/>
      <c r="P35" s="202"/>
      <c r="Q35" s="202"/>
      <c r="R35" s="199">
        <v>80000</v>
      </c>
      <c r="S35" s="202"/>
      <c r="T35" s="202"/>
      <c r="U35" s="202"/>
      <c r="V35" s="203"/>
      <c r="W35" s="192">
        <f t="shared" si="1"/>
        <v>0</v>
      </c>
      <c r="X35" s="233">
        <f t="shared" si="2"/>
        <v>0</v>
      </c>
    </row>
    <row r="36" spans="1:24" ht="12.75">
      <c r="A36" s="368" t="s">
        <v>26</v>
      </c>
      <c r="B36" s="369"/>
      <c r="C36" s="369"/>
      <c r="D36" s="369"/>
      <c r="E36" s="369"/>
      <c r="F36" s="370"/>
      <c r="G36" s="366"/>
      <c r="H36" s="374"/>
      <c r="I36" s="367"/>
      <c r="J36" s="17" t="s">
        <v>67</v>
      </c>
      <c r="K36" s="18" t="s">
        <v>205</v>
      </c>
      <c r="L36" s="16" t="s">
        <v>55</v>
      </c>
      <c r="M36" s="211">
        <v>1500000</v>
      </c>
      <c r="N36" s="211">
        <v>1500000</v>
      </c>
      <c r="O36" s="202"/>
      <c r="P36" s="202"/>
      <c r="Q36" s="202"/>
      <c r="R36" s="199">
        <v>1500000</v>
      </c>
      <c r="S36" s="202"/>
      <c r="T36" s="202"/>
      <c r="U36" s="202"/>
      <c r="V36" s="203"/>
      <c r="W36" s="192">
        <f t="shared" si="1"/>
        <v>0</v>
      </c>
      <c r="X36" s="233">
        <f t="shared" si="2"/>
        <v>0</v>
      </c>
    </row>
    <row r="37" spans="1:24" ht="12.75">
      <c r="A37" s="368">
        <v>51</v>
      </c>
      <c r="B37" s="369"/>
      <c r="C37" s="369"/>
      <c r="D37" s="369"/>
      <c r="E37" s="369"/>
      <c r="F37" s="369"/>
      <c r="G37" s="370"/>
      <c r="H37" s="366"/>
      <c r="I37" s="367"/>
      <c r="J37" s="17" t="s">
        <v>68</v>
      </c>
      <c r="K37" s="18" t="s">
        <v>206</v>
      </c>
      <c r="L37" s="16" t="s">
        <v>29</v>
      </c>
      <c r="M37" s="211">
        <v>80000</v>
      </c>
      <c r="N37" s="211">
        <v>80000</v>
      </c>
      <c r="O37" s="202"/>
      <c r="P37" s="202"/>
      <c r="Q37" s="202">
        <v>40000</v>
      </c>
      <c r="R37" s="199">
        <v>40000</v>
      </c>
      <c r="S37" s="202"/>
      <c r="T37" s="202">
        <v>16788</v>
      </c>
      <c r="U37" s="202"/>
      <c r="V37" s="203"/>
      <c r="W37" s="192">
        <f t="shared" si="1"/>
        <v>16788</v>
      </c>
      <c r="X37" s="233">
        <f t="shared" si="2"/>
        <v>0.20985</v>
      </c>
    </row>
    <row r="38" spans="1:24" ht="12.75" customHeight="1">
      <c r="A38" s="368" t="s">
        <v>21</v>
      </c>
      <c r="B38" s="369"/>
      <c r="C38" s="369"/>
      <c r="D38" s="369"/>
      <c r="E38" s="369"/>
      <c r="F38" s="369"/>
      <c r="G38" s="369"/>
      <c r="H38" s="370"/>
      <c r="I38" s="14" t="s">
        <v>78</v>
      </c>
      <c r="J38" s="371" t="s">
        <v>84</v>
      </c>
      <c r="K38" s="372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7"/>
    </row>
    <row r="39" spans="1:24" ht="12.75">
      <c r="A39" s="360"/>
      <c r="B39" s="361"/>
      <c r="C39" s="361"/>
      <c r="D39" s="361"/>
      <c r="E39" s="361"/>
      <c r="F39" s="361"/>
      <c r="G39" s="361"/>
      <c r="H39" s="361"/>
      <c r="I39" s="362"/>
      <c r="J39" s="19" t="s">
        <v>79</v>
      </c>
      <c r="K39" s="18" t="s">
        <v>75</v>
      </c>
      <c r="L39" s="16" t="s">
        <v>51</v>
      </c>
      <c r="M39" s="211">
        <v>90000</v>
      </c>
      <c r="N39" s="211">
        <v>90000</v>
      </c>
      <c r="O39" s="202"/>
      <c r="P39" s="202"/>
      <c r="Q39" s="202">
        <v>45000</v>
      </c>
      <c r="R39" s="199">
        <v>45000</v>
      </c>
      <c r="S39" s="202"/>
      <c r="T39" s="202"/>
      <c r="U39" s="202"/>
      <c r="V39" s="203"/>
      <c r="W39" s="203"/>
      <c r="X39" s="233"/>
    </row>
    <row r="40" spans="1:24" ht="12.75">
      <c r="A40" s="360"/>
      <c r="B40" s="361"/>
      <c r="C40" s="361"/>
      <c r="D40" s="361"/>
      <c r="E40" s="361"/>
      <c r="F40" s="361"/>
      <c r="G40" s="361"/>
      <c r="H40" s="361"/>
      <c r="I40" s="362"/>
      <c r="J40" s="17" t="s">
        <v>80</v>
      </c>
      <c r="K40" s="18" t="s">
        <v>53</v>
      </c>
      <c r="L40" s="16" t="s">
        <v>29</v>
      </c>
      <c r="M40" s="211">
        <v>90000</v>
      </c>
      <c r="N40" s="211">
        <v>90000</v>
      </c>
      <c r="O40" s="202"/>
      <c r="P40" s="202"/>
      <c r="Q40" s="202">
        <v>45000</v>
      </c>
      <c r="R40" s="199">
        <v>45000</v>
      </c>
      <c r="S40" s="202"/>
      <c r="T40" s="202"/>
      <c r="U40" s="202"/>
      <c r="V40" s="203"/>
      <c r="W40" s="203"/>
      <c r="X40" s="233"/>
    </row>
    <row r="41" spans="1:24" ht="25.5">
      <c r="A41" s="360"/>
      <c r="B41" s="361"/>
      <c r="C41" s="361"/>
      <c r="D41" s="361"/>
      <c r="E41" s="361"/>
      <c r="F41" s="361"/>
      <c r="G41" s="361"/>
      <c r="H41" s="361"/>
      <c r="I41" s="362"/>
      <c r="J41" s="17" t="s">
        <v>69</v>
      </c>
      <c r="K41" s="18" t="s">
        <v>192</v>
      </c>
      <c r="L41" s="16" t="s">
        <v>30</v>
      </c>
      <c r="M41" s="211">
        <v>200000</v>
      </c>
      <c r="N41" s="211">
        <v>200000</v>
      </c>
      <c r="O41" s="202"/>
      <c r="P41" s="202"/>
      <c r="Q41" s="202">
        <v>100000</v>
      </c>
      <c r="R41" s="199">
        <v>100000</v>
      </c>
      <c r="S41" s="202"/>
      <c r="T41" s="202"/>
      <c r="U41" s="202"/>
      <c r="V41" s="203"/>
      <c r="W41" s="203"/>
      <c r="X41" s="233"/>
    </row>
    <row r="42" spans="1:24" ht="25.5">
      <c r="A42" s="360"/>
      <c r="B42" s="361"/>
      <c r="C42" s="361"/>
      <c r="D42" s="361"/>
      <c r="E42" s="361"/>
      <c r="F42" s="361"/>
      <c r="G42" s="361"/>
      <c r="H42" s="361"/>
      <c r="I42" s="362"/>
      <c r="J42" s="19" t="s">
        <v>81</v>
      </c>
      <c r="K42" s="18" t="s">
        <v>193</v>
      </c>
      <c r="L42" s="16" t="s">
        <v>30</v>
      </c>
      <c r="M42" s="211">
        <v>100000</v>
      </c>
      <c r="N42" s="211">
        <v>100000</v>
      </c>
      <c r="O42" s="202"/>
      <c r="P42" s="202"/>
      <c r="Q42" s="202">
        <v>100000</v>
      </c>
      <c r="R42" s="199"/>
      <c r="S42" s="202"/>
      <c r="T42" s="202"/>
      <c r="U42" s="202"/>
      <c r="V42" s="203"/>
      <c r="W42" s="203"/>
      <c r="X42" s="233"/>
    </row>
    <row r="43" spans="1:25" ht="12.75">
      <c r="A43" s="360"/>
      <c r="B43" s="361"/>
      <c r="C43" s="361"/>
      <c r="D43" s="361"/>
      <c r="E43" s="361"/>
      <c r="F43" s="361"/>
      <c r="G43" s="361"/>
      <c r="H43" s="361"/>
      <c r="I43" s="362"/>
      <c r="J43" s="19" t="s">
        <v>70</v>
      </c>
      <c r="K43" s="18" t="s">
        <v>194</v>
      </c>
      <c r="L43" s="16" t="s">
        <v>52</v>
      </c>
      <c r="M43" s="211">
        <v>1000000</v>
      </c>
      <c r="N43" s="211">
        <v>1000000</v>
      </c>
      <c r="O43" s="202"/>
      <c r="P43" s="202"/>
      <c r="Q43" s="202">
        <v>500000</v>
      </c>
      <c r="R43" s="199">
        <v>500000</v>
      </c>
      <c r="S43" s="202"/>
      <c r="T43" s="202">
        <v>216990</v>
      </c>
      <c r="U43" s="202"/>
      <c r="V43" s="203"/>
      <c r="W43" s="203">
        <v>216990</v>
      </c>
      <c r="X43" s="233">
        <f>+W43/N43</f>
        <v>0.21699</v>
      </c>
      <c r="Y43" s="240"/>
    </row>
    <row r="44" spans="1:24" ht="12.75">
      <c r="A44" s="360"/>
      <c r="B44" s="361"/>
      <c r="C44" s="361"/>
      <c r="D44" s="361"/>
      <c r="E44" s="361"/>
      <c r="F44" s="361"/>
      <c r="G44" s="361"/>
      <c r="H44" s="361"/>
      <c r="I44" s="362"/>
      <c r="J44" s="19" t="s">
        <v>82</v>
      </c>
      <c r="K44" s="18" t="s">
        <v>195</v>
      </c>
      <c r="L44" s="16" t="s">
        <v>30</v>
      </c>
      <c r="M44" s="211">
        <v>100000</v>
      </c>
      <c r="N44" s="211">
        <v>100000</v>
      </c>
      <c r="O44" s="202"/>
      <c r="P44" s="202"/>
      <c r="Q44" s="202">
        <v>50000</v>
      </c>
      <c r="R44" s="199">
        <v>50000</v>
      </c>
      <c r="S44" s="202"/>
      <c r="T44" s="202"/>
      <c r="U44" s="202"/>
      <c r="V44" s="203"/>
      <c r="W44" s="203"/>
      <c r="X44" s="233"/>
    </row>
    <row r="45" spans="1:24" ht="25.5">
      <c r="A45" s="360"/>
      <c r="B45" s="361"/>
      <c r="C45" s="361"/>
      <c r="D45" s="361"/>
      <c r="E45" s="361"/>
      <c r="F45" s="361"/>
      <c r="G45" s="361"/>
      <c r="H45" s="361"/>
      <c r="I45" s="362"/>
      <c r="J45" s="19" t="s">
        <v>196</v>
      </c>
      <c r="K45" s="18" t="s">
        <v>197</v>
      </c>
      <c r="L45" s="16" t="s">
        <v>31</v>
      </c>
      <c r="M45" s="211">
        <v>500000</v>
      </c>
      <c r="N45" s="211">
        <v>500000</v>
      </c>
      <c r="O45" s="202"/>
      <c r="P45" s="202"/>
      <c r="Q45" s="202"/>
      <c r="R45" s="199">
        <v>500000</v>
      </c>
      <c r="S45" s="202"/>
      <c r="T45" s="202"/>
      <c r="U45" s="202"/>
      <c r="V45" s="203"/>
      <c r="W45" s="203"/>
      <c r="X45" s="233"/>
    </row>
    <row r="46" spans="1:24" ht="12.75">
      <c r="A46" s="360"/>
      <c r="B46" s="361"/>
      <c r="C46" s="361"/>
      <c r="D46" s="361"/>
      <c r="E46" s="361"/>
      <c r="F46" s="361"/>
      <c r="G46" s="361"/>
      <c r="H46" s="361"/>
      <c r="I46" s="362"/>
      <c r="J46" s="19" t="s">
        <v>198</v>
      </c>
      <c r="K46" s="18" t="s">
        <v>208</v>
      </c>
      <c r="L46" s="16" t="s">
        <v>31</v>
      </c>
      <c r="M46" s="211">
        <v>660000</v>
      </c>
      <c r="N46" s="211">
        <v>660000</v>
      </c>
      <c r="O46" s="202"/>
      <c r="P46" s="202">
        <v>660000</v>
      </c>
      <c r="Q46" s="202"/>
      <c r="R46" s="199"/>
      <c r="S46" s="202"/>
      <c r="T46" s="202">
        <v>330000</v>
      </c>
      <c r="U46" s="202"/>
      <c r="V46" s="203"/>
      <c r="W46" s="203">
        <v>330000</v>
      </c>
      <c r="X46" s="233">
        <f>+W46/N46</f>
        <v>0.5</v>
      </c>
    </row>
    <row r="47" spans="1:24" ht="13.5" thickBot="1">
      <c r="A47" s="348"/>
      <c r="B47" s="349"/>
      <c r="C47" s="349"/>
      <c r="D47" s="349"/>
      <c r="E47" s="349"/>
      <c r="F47" s="349"/>
      <c r="G47" s="349"/>
      <c r="H47" s="349"/>
      <c r="I47" s="350"/>
      <c r="J47" s="19" t="s">
        <v>207</v>
      </c>
      <c r="K47" s="18" t="s">
        <v>199</v>
      </c>
      <c r="L47" s="16" t="s">
        <v>31</v>
      </c>
      <c r="M47" s="211">
        <v>500000</v>
      </c>
      <c r="N47" s="211">
        <v>500000</v>
      </c>
      <c r="O47" s="202"/>
      <c r="P47" s="202"/>
      <c r="Q47" s="202"/>
      <c r="R47" s="199">
        <v>500000</v>
      </c>
      <c r="S47" s="202"/>
      <c r="T47" s="202"/>
      <c r="U47" s="202"/>
      <c r="V47" s="203"/>
      <c r="W47" s="207"/>
      <c r="X47" s="234"/>
    </row>
    <row r="48" spans="1:24" ht="12.75" customHeight="1" thickBot="1">
      <c r="A48" s="351" t="s">
        <v>74</v>
      </c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208">
        <f>SUM(M11:M47)</f>
        <v>16253608</v>
      </c>
      <c r="N48" s="208">
        <f>SUM(N11:N47)</f>
        <v>16253608</v>
      </c>
      <c r="O48" s="208"/>
      <c r="P48" s="208">
        <f>SUM(P21:P47)</f>
        <v>660000</v>
      </c>
      <c r="Q48" s="208">
        <f>SUM(Q21:Q47)</f>
        <v>1630000</v>
      </c>
      <c r="R48" s="208">
        <f>SUM(R21:R47)</f>
        <v>8545000</v>
      </c>
      <c r="S48" s="208"/>
      <c r="T48" s="208">
        <f>SUM(T11:T47)</f>
        <v>1887125</v>
      </c>
      <c r="U48" s="208"/>
      <c r="V48" s="209"/>
      <c r="W48" s="210">
        <f>SUM(W11:W46)</f>
        <v>7560909.970000001</v>
      </c>
      <c r="X48" s="233">
        <f>+W48/N48</f>
        <v>0.46518348233819845</v>
      </c>
    </row>
    <row r="49" spans="6:24" ht="12.75">
      <c r="F49" s="353"/>
      <c r="G49" s="353"/>
      <c r="H49" s="353"/>
      <c r="I49" s="353"/>
      <c r="J49" s="353"/>
      <c r="K49" s="353"/>
      <c r="L49" s="353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235"/>
    </row>
    <row r="50" spans="1:24" ht="15.75">
      <c r="A50" s="354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</row>
    <row r="52" ht="12.75">
      <c r="W52" s="197"/>
    </row>
  </sheetData>
  <sheetProtection/>
  <mergeCells count="78">
    <mergeCell ref="A2:X2"/>
    <mergeCell ref="A4:X4"/>
    <mergeCell ref="L5:M5"/>
    <mergeCell ref="A6:K6"/>
    <mergeCell ref="L6:X6"/>
    <mergeCell ref="A7:X7"/>
    <mergeCell ref="L20:X20"/>
    <mergeCell ref="K8:K10"/>
    <mergeCell ref="L8:L10"/>
    <mergeCell ref="M8:X8"/>
    <mergeCell ref="X9:X10"/>
    <mergeCell ref="C13:J13"/>
    <mergeCell ref="A14:C14"/>
    <mergeCell ref="D14:J14"/>
    <mergeCell ref="S9:V9"/>
    <mergeCell ref="A8:B9"/>
    <mergeCell ref="C8:J9"/>
    <mergeCell ref="M9:M10"/>
    <mergeCell ref="W9:W10"/>
    <mergeCell ref="F17:J17"/>
    <mergeCell ref="I19:J19"/>
    <mergeCell ref="A11:J11"/>
    <mergeCell ref="B12:J12"/>
    <mergeCell ref="A13:B13"/>
    <mergeCell ref="N9:N10"/>
    <mergeCell ref="O9:R9"/>
    <mergeCell ref="A20:H20"/>
    <mergeCell ref="A15:C15"/>
    <mergeCell ref="D15:J15"/>
    <mergeCell ref="A16:D16"/>
    <mergeCell ref="E16:J16"/>
    <mergeCell ref="A17:E17"/>
    <mergeCell ref="J20:K20"/>
    <mergeCell ref="A18:F18"/>
    <mergeCell ref="G18:J18"/>
    <mergeCell ref="A19:G19"/>
    <mergeCell ref="A21:B21"/>
    <mergeCell ref="C21:I21"/>
    <mergeCell ref="A22:C22"/>
    <mergeCell ref="D22:I22"/>
    <mergeCell ref="A23:D23"/>
    <mergeCell ref="E23:I23"/>
    <mergeCell ref="A24:E24"/>
    <mergeCell ref="F24:I24"/>
    <mergeCell ref="A25:I25"/>
    <mergeCell ref="A26:F26"/>
    <mergeCell ref="G26:I26"/>
    <mergeCell ref="A27:G27"/>
    <mergeCell ref="H27:I27"/>
    <mergeCell ref="A28:H28"/>
    <mergeCell ref="A29:I31"/>
    <mergeCell ref="A32:B32"/>
    <mergeCell ref="C32:I32"/>
    <mergeCell ref="A33:C33"/>
    <mergeCell ref="D33:I33"/>
    <mergeCell ref="A34:D34"/>
    <mergeCell ref="E34:I34"/>
    <mergeCell ref="A35:E35"/>
    <mergeCell ref="F35:I35"/>
    <mergeCell ref="A36:F36"/>
    <mergeCell ref="G36:I36"/>
    <mergeCell ref="A50:X50"/>
    <mergeCell ref="A41:I41"/>
    <mergeCell ref="A42:I42"/>
    <mergeCell ref="A43:I43"/>
    <mergeCell ref="A44:I44"/>
    <mergeCell ref="A45:I45"/>
    <mergeCell ref="A46:I46"/>
    <mergeCell ref="J28:K28"/>
    <mergeCell ref="J38:K38"/>
    <mergeCell ref="A47:I47"/>
    <mergeCell ref="A48:L48"/>
    <mergeCell ref="F49:L49"/>
    <mergeCell ref="A37:G37"/>
    <mergeCell ref="H37:I37"/>
    <mergeCell ref="A38:H38"/>
    <mergeCell ref="A39:I39"/>
    <mergeCell ref="A40:I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96"/>
  <sheetViews>
    <sheetView zoomScalePageLayoutView="0" workbookViewId="0" topLeftCell="A1">
      <pane xSplit="3" ySplit="14" topLeftCell="M58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S60" sqref="S60"/>
    </sheetView>
  </sheetViews>
  <sheetFormatPr defaultColWidth="11.421875" defaultRowHeight="12.75"/>
  <cols>
    <col min="1" max="1" width="33.421875" style="0" customWidth="1"/>
    <col min="2" max="4" width="28.8515625" style="0" customWidth="1"/>
    <col min="12" max="12" width="21.28125" style="57" customWidth="1"/>
    <col min="23" max="23" width="13.8515625" style="0" customWidth="1"/>
  </cols>
  <sheetData>
    <row r="2" spans="2:23" ht="15">
      <c r="B2" t="s">
        <v>254</v>
      </c>
      <c r="C2" t="s">
        <v>255</v>
      </c>
      <c r="F2" t="s">
        <v>256</v>
      </c>
      <c r="H2" t="s">
        <v>257</v>
      </c>
      <c r="J2" t="s">
        <v>258</v>
      </c>
      <c r="L2" s="261" t="s">
        <v>259</v>
      </c>
      <c r="O2" t="s">
        <v>242</v>
      </c>
      <c r="Q2" t="s">
        <v>260</v>
      </c>
      <c r="S2" t="s">
        <v>243</v>
      </c>
      <c r="U2" s="262" t="s">
        <v>261</v>
      </c>
      <c r="W2" t="s">
        <v>262</v>
      </c>
    </row>
    <row r="4" spans="1:23" ht="15">
      <c r="A4" s="263" t="s">
        <v>126</v>
      </c>
      <c r="B4" s="264">
        <v>151799.67</v>
      </c>
      <c r="C4" s="265">
        <f>L4</f>
        <v>152197.2</v>
      </c>
      <c r="D4" s="266"/>
      <c r="F4">
        <v>50732.4</v>
      </c>
      <c r="H4">
        <v>50732.4</v>
      </c>
      <c r="J4">
        <v>50732.4</v>
      </c>
      <c r="L4" s="264">
        <f>SUM(F4:H4:J4)</f>
        <v>152197.2</v>
      </c>
      <c r="O4">
        <v>50732.4</v>
      </c>
      <c r="Q4">
        <v>50732.4</v>
      </c>
      <c r="S4">
        <v>50732.4</v>
      </c>
      <c r="U4">
        <f>SUM(O4:T4)</f>
        <v>152197.2</v>
      </c>
      <c r="W4" s="218">
        <f>B4+C4+L4+U4</f>
        <v>608391.27</v>
      </c>
    </row>
    <row r="5" spans="1:23" ht="15">
      <c r="A5" s="263" t="s">
        <v>127</v>
      </c>
      <c r="B5" s="264">
        <v>281005.04</v>
      </c>
      <c r="C5" s="265">
        <v>235299.6</v>
      </c>
      <c r="D5" s="266"/>
      <c r="F5">
        <v>124361.81</v>
      </c>
      <c r="H5">
        <v>71383.2</v>
      </c>
      <c r="J5">
        <v>69133.2</v>
      </c>
      <c r="L5" s="264">
        <f>SUM(F5:H5:J5)</f>
        <v>264878.21</v>
      </c>
      <c r="O5">
        <v>67183.2</v>
      </c>
      <c r="Q5">
        <v>242966.84</v>
      </c>
      <c r="S5">
        <v>152872.65</v>
      </c>
      <c r="U5">
        <f>SUM(O5:T5)</f>
        <v>463022.68999999994</v>
      </c>
      <c r="W5" s="218">
        <f aca="true" t="shared" si="0" ref="W5:W71">B5+C5+L5+U5</f>
        <v>1244205.54</v>
      </c>
    </row>
    <row r="6" spans="1:23" ht="15">
      <c r="A6" s="263" t="s">
        <v>128</v>
      </c>
      <c r="B6" s="264">
        <v>49676.49</v>
      </c>
      <c r="C6" s="265">
        <f aca="true" t="shared" si="1" ref="C6:C19">L6</f>
        <v>41491.26</v>
      </c>
      <c r="D6" s="266"/>
      <c r="F6">
        <v>13830.42</v>
      </c>
      <c r="H6">
        <v>13830.42</v>
      </c>
      <c r="J6">
        <v>13830.42</v>
      </c>
      <c r="L6" s="264">
        <f>SUM(F6:H6:J6)</f>
        <v>41491.26</v>
      </c>
      <c r="O6">
        <v>13830.42</v>
      </c>
      <c r="Q6">
        <v>13830.42</v>
      </c>
      <c r="S6">
        <v>13830.42</v>
      </c>
      <c r="U6">
        <f>SUM(O6:T6)</f>
        <v>41491.26</v>
      </c>
      <c r="W6" s="218">
        <f t="shared" si="0"/>
        <v>174150.27000000002</v>
      </c>
    </row>
    <row r="7" spans="1:23" ht="15">
      <c r="A7" s="263" t="s">
        <v>129</v>
      </c>
      <c r="B7" s="264">
        <v>33117.76</v>
      </c>
      <c r="C7" s="265">
        <f t="shared" si="1"/>
        <v>27660.96</v>
      </c>
      <c r="D7" s="266"/>
      <c r="F7">
        <v>9220.32</v>
      </c>
      <c r="H7">
        <v>9220.32</v>
      </c>
      <c r="J7">
        <v>9220.32</v>
      </c>
      <c r="L7" s="264">
        <f>SUM(F7:H7:J7)</f>
        <v>27660.96</v>
      </c>
      <c r="O7">
        <v>9220.32</v>
      </c>
      <c r="Q7">
        <v>9220.32</v>
      </c>
      <c r="S7">
        <v>9220.32</v>
      </c>
      <c r="U7">
        <f>SUM(O7:T7)</f>
        <v>27660.96</v>
      </c>
      <c r="W7" s="218">
        <f t="shared" si="0"/>
        <v>116100.63999999998</v>
      </c>
    </row>
    <row r="8" spans="1:23" ht="15">
      <c r="A8" s="263" t="s">
        <v>187</v>
      </c>
      <c r="B8" s="264">
        <v>0</v>
      </c>
      <c r="C8" s="265">
        <v>0</v>
      </c>
      <c r="D8" s="266"/>
      <c r="F8">
        <v>3179.89</v>
      </c>
      <c r="H8">
        <v>0</v>
      </c>
      <c r="J8">
        <v>0</v>
      </c>
      <c r="L8" s="264">
        <f>SUM(F8:H8:J8)</f>
        <v>3179.89</v>
      </c>
      <c r="Q8" s="301">
        <v>12719.7</v>
      </c>
      <c r="S8">
        <v>2725.62</v>
      </c>
      <c r="U8">
        <f>SUM(S8:T8)</f>
        <v>2725.62</v>
      </c>
      <c r="W8" s="218">
        <f t="shared" si="0"/>
        <v>5905.51</v>
      </c>
    </row>
    <row r="9" spans="1:23" ht="15">
      <c r="A9" s="263" t="s">
        <v>263</v>
      </c>
      <c r="B9" s="264">
        <f>L9</f>
        <v>0</v>
      </c>
      <c r="C9" s="265">
        <f t="shared" si="1"/>
        <v>0</v>
      </c>
      <c r="D9" s="266"/>
      <c r="L9" s="264"/>
      <c r="Q9">
        <v>12719.7</v>
      </c>
      <c r="U9">
        <f>SUM(Q9:T9)</f>
        <v>12719.7</v>
      </c>
      <c r="W9" s="218">
        <f t="shared" si="0"/>
        <v>12719.7</v>
      </c>
    </row>
    <row r="10" spans="1:23" ht="15">
      <c r="A10" s="263" t="s">
        <v>130</v>
      </c>
      <c r="B10" s="264">
        <v>37567.98</v>
      </c>
      <c r="C10" s="265">
        <f t="shared" si="1"/>
        <v>37567.979999999996</v>
      </c>
      <c r="D10" s="266"/>
      <c r="F10">
        <v>12522.66</v>
      </c>
      <c r="H10">
        <v>12522.66</v>
      </c>
      <c r="J10">
        <v>12522.66</v>
      </c>
      <c r="L10" s="264">
        <f>SUM(F10:H10:J10)</f>
        <v>37567.979999999996</v>
      </c>
      <c r="O10">
        <v>12522.66</v>
      </c>
      <c r="Q10">
        <v>12522.66</v>
      </c>
      <c r="S10">
        <v>12522.66</v>
      </c>
      <c r="U10">
        <f aca="true" t="shared" si="2" ref="U10:U17">SUM(O10:T10)</f>
        <v>37567.979999999996</v>
      </c>
      <c r="W10" s="218">
        <f t="shared" si="0"/>
        <v>150271.91999999998</v>
      </c>
    </row>
    <row r="11" spans="1:23" ht="22.5">
      <c r="A11" s="267" t="s">
        <v>131</v>
      </c>
      <c r="B11" s="264">
        <f>L11</f>
        <v>4.199999999999999</v>
      </c>
      <c r="C11" s="265">
        <f t="shared" si="1"/>
        <v>4.199999999999999</v>
      </c>
      <c r="D11" s="266"/>
      <c r="F11">
        <v>1.4</v>
      </c>
      <c r="H11">
        <v>1.4</v>
      </c>
      <c r="J11">
        <v>1.4</v>
      </c>
      <c r="L11" s="264">
        <f>SUM(F11:H11:J11)</f>
        <v>4.199999999999999</v>
      </c>
      <c r="O11">
        <v>1.4</v>
      </c>
      <c r="Q11">
        <v>1.4</v>
      </c>
      <c r="S11">
        <v>1.4</v>
      </c>
      <c r="U11">
        <f t="shared" si="2"/>
        <v>4.199999999999999</v>
      </c>
      <c r="W11" s="218">
        <f t="shared" si="0"/>
        <v>16.799999999999997</v>
      </c>
    </row>
    <row r="12" spans="1:23" ht="15">
      <c r="A12" s="268" t="s">
        <v>132</v>
      </c>
      <c r="B12" s="269">
        <v>55.86</v>
      </c>
      <c r="C12" s="265">
        <v>56.91</v>
      </c>
      <c r="D12" s="266"/>
      <c r="F12">
        <v>19.32</v>
      </c>
      <c r="H12">
        <v>19.32</v>
      </c>
      <c r="J12">
        <v>19.32</v>
      </c>
      <c r="L12" s="264">
        <f>SUM(F12:H12:J12)</f>
        <v>57.96</v>
      </c>
      <c r="O12">
        <v>19.32</v>
      </c>
      <c r="Q12">
        <v>19.32</v>
      </c>
      <c r="S12">
        <v>19.32</v>
      </c>
      <c r="U12">
        <f t="shared" si="2"/>
        <v>57.96</v>
      </c>
      <c r="W12" s="218">
        <f t="shared" si="0"/>
        <v>228.69</v>
      </c>
    </row>
    <row r="13" spans="1:23" ht="22.5">
      <c r="A13" s="263" t="s">
        <v>133</v>
      </c>
      <c r="B13" s="264">
        <v>2209.71</v>
      </c>
      <c r="C13" s="265">
        <f t="shared" si="1"/>
        <v>2209.68</v>
      </c>
      <c r="D13" s="266"/>
      <c r="F13">
        <v>736.56</v>
      </c>
      <c r="H13">
        <v>736.56</v>
      </c>
      <c r="J13">
        <v>736.56</v>
      </c>
      <c r="L13" s="264">
        <f>SUM(F13:H13:J13)</f>
        <v>2209.68</v>
      </c>
      <c r="O13">
        <v>736.56</v>
      </c>
      <c r="Q13">
        <v>736.56</v>
      </c>
      <c r="S13">
        <v>736.56</v>
      </c>
      <c r="U13">
        <f t="shared" si="2"/>
        <v>2209.68</v>
      </c>
      <c r="W13" s="218">
        <f t="shared" si="0"/>
        <v>8838.75</v>
      </c>
    </row>
    <row r="14" spans="1:23" ht="22.5">
      <c r="A14" s="263" t="s">
        <v>134</v>
      </c>
      <c r="B14" s="264">
        <v>2209.71</v>
      </c>
      <c r="C14" s="265">
        <f t="shared" si="1"/>
        <v>2209.68</v>
      </c>
      <c r="D14" s="266"/>
      <c r="F14">
        <v>736.56</v>
      </c>
      <c r="H14">
        <v>736.56</v>
      </c>
      <c r="J14">
        <v>736.56</v>
      </c>
      <c r="L14" s="264">
        <f>SUM(F14:H14:J14)</f>
        <v>2209.68</v>
      </c>
      <c r="O14">
        <v>736.56</v>
      </c>
      <c r="Q14">
        <v>736.56</v>
      </c>
      <c r="S14">
        <v>736.56</v>
      </c>
      <c r="U14">
        <f t="shared" si="2"/>
        <v>2209.68</v>
      </c>
      <c r="W14" s="218">
        <f t="shared" si="0"/>
        <v>8838.75</v>
      </c>
    </row>
    <row r="15" spans="1:23" ht="15">
      <c r="A15" s="263" t="s">
        <v>135</v>
      </c>
      <c r="B15" s="264">
        <v>15468.87</v>
      </c>
      <c r="C15" s="265">
        <f t="shared" si="1"/>
        <v>15468.84</v>
      </c>
      <c r="D15" s="266"/>
      <c r="F15">
        <v>5156.28</v>
      </c>
      <c r="H15">
        <v>5156.28</v>
      </c>
      <c r="J15">
        <v>5156.28</v>
      </c>
      <c r="L15" s="264">
        <f>SUM(F15:H15:J15)</f>
        <v>15468.84</v>
      </c>
      <c r="O15">
        <v>5156.28</v>
      </c>
      <c r="Q15">
        <v>5156.28</v>
      </c>
      <c r="S15">
        <v>5156.28</v>
      </c>
      <c r="U15">
        <f t="shared" si="2"/>
        <v>15468.84</v>
      </c>
      <c r="W15" s="218">
        <f t="shared" si="0"/>
        <v>61875.39</v>
      </c>
    </row>
    <row r="16" spans="1:23" ht="15">
      <c r="A16" s="263" t="s">
        <v>136</v>
      </c>
      <c r="B16" s="264">
        <v>17678.91</v>
      </c>
      <c r="C16" s="265">
        <f>L16</f>
        <v>17678.88</v>
      </c>
      <c r="D16" s="266"/>
      <c r="F16">
        <v>5892.96</v>
      </c>
      <c r="H16">
        <v>5892.96</v>
      </c>
      <c r="J16">
        <v>5892.96</v>
      </c>
      <c r="L16" s="264">
        <f>SUM(F16:H16:J16)</f>
        <v>17678.88</v>
      </c>
      <c r="O16">
        <v>5892.96</v>
      </c>
      <c r="Q16">
        <v>5892.96</v>
      </c>
      <c r="S16">
        <v>5892.96</v>
      </c>
      <c r="U16">
        <f t="shared" si="2"/>
        <v>17678.88</v>
      </c>
      <c r="W16" s="218">
        <f t="shared" si="0"/>
        <v>70715.55</v>
      </c>
    </row>
    <row r="17" spans="1:23" ht="22.5">
      <c r="A17" s="263" t="s">
        <v>137</v>
      </c>
      <c r="B17" s="264">
        <f>L17</f>
        <v>77345.58</v>
      </c>
      <c r="C17" s="265">
        <f t="shared" si="1"/>
        <v>77345.58</v>
      </c>
      <c r="D17" s="266"/>
      <c r="F17">
        <v>25781.86</v>
      </c>
      <c r="H17">
        <v>25781.86</v>
      </c>
      <c r="J17">
        <v>25781.86</v>
      </c>
      <c r="L17" s="264">
        <f>SUM(F17:H17:J17)</f>
        <v>77345.58</v>
      </c>
      <c r="O17">
        <v>25781.86</v>
      </c>
      <c r="Q17">
        <v>25781.86</v>
      </c>
      <c r="S17">
        <v>25781.86</v>
      </c>
      <c r="U17">
        <f t="shared" si="2"/>
        <v>77345.58</v>
      </c>
      <c r="W17" s="218">
        <f t="shared" si="0"/>
        <v>309382.32</v>
      </c>
    </row>
    <row r="18" spans="1:23" ht="15">
      <c r="A18" s="267" t="s">
        <v>264</v>
      </c>
      <c r="B18" s="264">
        <f>L18</f>
        <v>0</v>
      </c>
      <c r="C18" s="265">
        <f t="shared" si="1"/>
        <v>0</v>
      </c>
      <c r="D18" s="266"/>
      <c r="L18" s="264"/>
      <c r="S18">
        <v>19960.54</v>
      </c>
      <c r="U18">
        <f>SUM(S18:T18)</f>
        <v>19960.54</v>
      </c>
      <c r="W18" s="218">
        <f t="shared" si="0"/>
        <v>19960.54</v>
      </c>
    </row>
    <row r="19" spans="1:23" ht="15">
      <c r="A19" s="267" t="s">
        <v>138</v>
      </c>
      <c r="B19" s="264">
        <v>119433.62</v>
      </c>
      <c r="C19" s="265">
        <f t="shared" si="1"/>
        <v>129835.38</v>
      </c>
      <c r="D19" s="266"/>
      <c r="F19">
        <v>43278.46</v>
      </c>
      <c r="H19">
        <v>43278.46</v>
      </c>
      <c r="J19">
        <v>43278.46</v>
      </c>
      <c r="L19" s="218">
        <f>SUM(F19:H19:J19)</f>
        <v>129835.38</v>
      </c>
      <c r="O19">
        <v>43278.46</v>
      </c>
      <c r="Q19">
        <v>43278.46</v>
      </c>
      <c r="S19">
        <v>43278.46</v>
      </c>
      <c r="U19">
        <f>SUM(O19:T19)</f>
        <v>129835.38</v>
      </c>
      <c r="W19" s="218">
        <f t="shared" si="0"/>
        <v>508939.76</v>
      </c>
    </row>
    <row r="20" spans="1:23" s="301" customFormat="1" ht="15">
      <c r="A20" s="297"/>
      <c r="B20" s="298">
        <f>SUM(B4:B19)</f>
        <v>787573.3999999998</v>
      </c>
      <c r="C20" s="299">
        <f>SUM(C4:C19)</f>
        <v>739026.15</v>
      </c>
      <c r="D20" s="300"/>
      <c r="L20" s="302">
        <f>SUM(L3:L19)</f>
        <v>771785.7000000001</v>
      </c>
      <c r="O20" s="301">
        <f>SUM(O3:O19)</f>
        <v>235092.4</v>
      </c>
      <c r="P20" s="301">
        <f>SUM(P3:P19)</f>
        <v>0</v>
      </c>
      <c r="Q20" s="301">
        <f>SUM(Q3:Q19)</f>
        <v>436315.44000000006</v>
      </c>
      <c r="S20" s="301">
        <f>SUM(S4:S19)</f>
        <v>343468.01</v>
      </c>
      <c r="U20" s="301">
        <f>SUM(U4:U19)</f>
        <v>1002156.1499999998</v>
      </c>
      <c r="W20" s="302">
        <f>SUM(W4:W19)</f>
        <v>3300541.3999999994</v>
      </c>
    </row>
    <row r="21" spans="1:23" ht="22.5">
      <c r="A21" s="270" t="s">
        <v>139</v>
      </c>
      <c r="B21" s="271">
        <v>12284.36</v>
      </c>
      <c r="C21" s="271">
        <f>19898.68-189.96</f>
        <v>19708.72</v>
      </c>
      <c r="D21" s="271"/>
      <c r="F21">
        <v>0</v>
      </c>
      <c r="H21">
        <v>603.2</v>
      </c>
      <c r="J21">
        <v>0</v>
      </c>
      <c r="L21" s="57">
        <f>SUM(F21:H21:J21)</f>
        <v>603.2</v>
      </c>
      <c r="O21">
        <v>7736.98</v>
      </c>
      <c r="S21">
        <v>8861.32</v>
      </c>
      <c r="U21">
        <f>SUM(O21:T21)</f>
        <v>16598.3</v>
      </c>
      <c r="W21" s="218">
        <f t="shared" si="0"/>
        <v>49194.58</v>
      </c>
    </row>
    <row r="22" spans="1:23" ht="22.5">
      <c r="A22" s="270" t="s">
        <v>140</v>
      </c>
      <c r="B22" s="271">
        <v>0</v>
      </c>
      <c r="C22" s="271">
        <v>0</v>
      </c>
      <c r="D22" s="271"/>
      <c r="F22">
        <v>0</v>
      </c>
      <c r="H22">
        <v>5910.42</v>
      </c>
      <c r="J22">
        <v>3364</v>
      </c>
      <c r="K22" s="57"/>
      <c r="L22" s="57">
        <f>SUM(F22:H22:J22)</f>
        <v>9274.42</v>
      </c>
      <c r="O22">
        <v>2597.9</v>
      </c>
      <c r="Q22">
        <v>3370.66</v>
      </c>
      <c r="S22">
        <v>13800.24</v>
      </c>
      <c r="U22">
        <f>SUM(O22:T22)</f>
        <v>19768.8</v>
      </c>
      <c r="W22" s="218">
        <f t="shared" si="0"/>
        <v>29043.22</v>
      </c>
    </row>
    <row r="23" spans="1:23" ht="33.75">
      <c r="A23" s="270" t="s">
        <v>189</v>
      </c>
      <c r="B23" s="271">
        <v>0</v>
      </c>
      <c r="C23" s="271">
        <v>0</v>
      </c>
      <c r="D23" s="271"/>
      <c r="F23">
        <v>0</v>
      </c>
      <c r="H23">
        <v>0</v>
      </c>
      <c r="J23">
        <v>0</v>
      </c>
      <c r="L23" s="57">
        <f>SUM(F23:H23:J23)</f>
        <v>0</v>
      </c>
      <c r="W23" s="218">
        <f t="shared" si="0"/>
        <v>0</v>
      </c>
    </row>
    <row r="24" spans="1:23" ht="12.75">
      <c r="A24" s="270" t="s">
        <v>141</v>
      </c>
      <c r="B24" s="271">
        <v>0</v>
      </c>
      <c r="C24" s="271">
        <v>1499</v>
      </c>
      <c r="D24" s="271"/>
      <c r="F24">
        <v>0</v>
      </c>
      <c r="H24">
        <v>0</v>
      </c>
      <c r="J24">
        <v>0</v>
      </c>
      <c r="L24" s="57">
        <f>SUM(F24:H24:J24)</f>
        <v>0</v>
      </c>
      <c r="W24" s="218">
        <f t="shared" si="0"/>
        <v>1499</v>
      </c>
    </row>
    <row r="25" spans="1:23" ht="12.75">
      <c r="A25" s="270" t="s">
        <v>217</v>
      </c>
      <c r="B25" s="271">
        <v>0</v>
      </c>
      <c r="C25" s="271">
        <v>4408</v>
      </c>
      <c r="D25" s="271"/>
      <c r="F25">
        <v>0</v>
      </c>
      <c r="H25">
        <v>0</v>
      </c>
      <c r="J25">
        <v>0</v>
      </c>
      <c r="L25" s="57">
        <f>SUM(F25:H25:J25)</f>
        <v>0</v>
      </c>
      <c r="W25" s="218">
        <f t="shared" si="0"/>
        <v>4408</v>
      </c>
    </row>
    <row r="26" spans="1:23" ht="12.75">
      <c r="A26" s="270" t="s">
        <v>142</v>
      </c>
      <c r="B26" s="271">
        <v>180.78</v>
      </c>
      <c r="C26" s="271">
        <v>118</v>
      </c>
      <c r="D26" s="271"/>
      <c r="F26">
        <v>0</v>
      </c>
      <c r="H26">
        <v>0</v>
      </c>
      <c r="J26">
        <v>516.9</v>
      </c>
      <c r="L26" s="57">
        <f>SUM(F26:H26:J26)</f>
        <v>516.9</v>
      </c>
      <c r="W26" s="218">
        <f t="shared" si="0"/>
        <v>815.68</v>
      </c>
    </row>
    <row r="27" spans="1:23" ht="22.5">
      <c r="A27" s="272" t="s">
        <v>143</v>
      </c>
      <c r="B27" s="271">
        <v>3314.69</v>
      </c>
      <c r="C27" s="271">
        <v>2551.75</v>
      </c>
      <c r="D27" s="271"/>
      <c r="F27">
        <v>0</v>
      </c>
      <c r="H27">
        <v>850.4</v>
      </c>
      <c r="J27">
        <v>323</v>
      </c>
      <c r="L27" s="57">
        <f>SUM(F27:H27:J27)</f>
        <v>1173.4</v>
      </c>
      <c r="O27">
        <v>1955</v>
      </c>
      <c r="S27">
        <v>288</v>
      </c>
      <c r="U27">
        <f>SUM(O27:T27)</f>
        <v>2243</v>
      </c>
      <c r="W27" s="218">
        <f t="shared" si="0"/>
        <v>9282.84</v>
      </c>
    </row>
    <row r="28" spans="1:23" ht="12.75">
      <c r="A28" s="272" t="s">
        <v>144</v>
      </c>
      <c r="B28" s="271">
        <v>1190.4</v>
      </c>
      <c r="C28" s="271">
        <v>1294.56</v>
      </c>
      <c r="D28" s="271"/>
      <c r="F28">
        <v>0</v>
      </c>
      <c r="H28">
        <v>1692.67</v>
      </c>
      <c r="J28">
        <v>0</v>
      </c>
      <c r="L28" s="57">
        <f>SUM(F28:H28:J28)</f>
        <v>1692.67</v>
      </c>
      <c r="W28" s="218">
        <f t="shared" si="0"/>
        <v>4177.63</v>
      </c>
    </row>
    <row r="29" spans="1:23" ht="22.5">
      <c r="A29" s="272" t="s">
        <v>145</v>
      </c>
      <c r="B29" s="271">
        <v>0</v>
      </c>
      <c r="C29" s="271">
        <v>0</v>
      </c>
      <c r="D29" s="271"/>
      <c r="F29">
        <v>0</v>
      </c>
      <c r="H29">
        <v>0</v>
      </c>
      <c r="J29">
        <v>0</v>
      </c>
      <c r="L29" s="57">
        <f>SUM(F29:H29:J29)</f>
        <v>0</v>
      </c>
      <c r="W29" s="218">
        <f t="shared" si="0"/>
        <v>0</v>
      </c>
    </row>
    <row r="30" spans="1:23" ht="12.75">
      <c r="A30" s="272" t="s">
        <v>146</v>
      </c>
      <c r="B30" s="271">
        <v>0</v>
      </c>
      <c r="C30" s="271">
        <v>0</v>
      </c>
      <c r="D30" s="271"/>
      <c r="F30">
        <v>0</v>
      </c>
      <c r="H30">
        <v>0</v>
      </c>
      <c r="J30">
        <v>0</v>
      </c>
      <c r="L30" s="57">
        <f>SUM(F30:H30:J30)</f>
        <v>0</v>
      </c>
      <c r="W30" s="218">
        <f t="shared" si="0"/>
        <v>0</v>
      </c>
    </row>
    <row r="31" spans="1:23" ht="12.75">
      <c r="A31" s="272" t="s">
        <v>147</v>
      </c>
      <c r="B31" s="271">
        <v>3464.88</v>
      </c>
      <c r="C31" s="271">
        <v>5516.11</v>
      </c>
      <c r="D31" s="271"/>
      <c r="F31">
        <v>1022.57</v>
      </c>
      <c r="H31">
        <v>1383.73</v>
      </c>
      <c r="J31">
        <v>449.31</v>
      </c>
      <c r="L31" s="57">
        <f>SUM(F31:H31:J31)</f>
        <v>2855.61</v>
      </c>
      <c r="O31">
        <v>995.43</v>
      </c>
      <c r="Q31">
        <v>3938.79</v>
      </c>
      <c r="S31">
        <v>4968.93</v>
      </c>
      <c r="U31">
        <f>SUM(O31:T31)</f>
        <v>9903.150000000001</v>
      </c>
      <c r="W31" s="218">
        <f t="shared" si="0"/>
        <v>21739.75</v>
      </c>
    </row>
    <row r="32" spans="1:23" ht="12.75">
      <c r="A32" s="272" t="s">
        <v>148</v>
      </c>
      <c r="B32" s="271">
        <v>369.86</v>
      </c>
      <c r="C32" s="271">
        <v>377.91</v>
      </c>
      <c r="D32" s="271"/>
      <c r="F32">
        <v>0</v>
      </c>
      <c r="H32">
        <v>0</v>
      </c>
      <c r="J32">
        <v>0</v>
      </c>
      <c r="L32" s="57">
        <f>SUM(F32:H32:J32)</f>
        <v>0</v>
      </c>
      <c r="W32" s="218">
        <f t="shared" si="0"/>
        <v>747.77</v>
      </c>
    </row>
    <row r="33" spans="1:23" ht="22.5">
      <c r="A33" s="272" t="s">
        <v>190</v>
      </c>
      <c r="B33" s="271">
        <v>0</v>
      </c>
      <c r="C33" s="271">
        <v>0</v>
      </c>
      <c r="D33" s="271"/>
      <c r="F33">
        <v>0</v>
      </c>
      <c r="H33">
        <v>0</v>
      </c>
      <c r="J33">
        <v>0</v>
      </c>
      <c r="L33" s="57">
        <f>SUM(F33:H33:J33)</f>
        <v>0</v>
      </c>
      <c r="W33" s="218">
        <f t="shared" si="0"/>
        <v>0</v>
      </c>
    </row>
    <row r="34" spans="1:23" ht="22.5">
      <c r="A34" s="272" t="s">
        <v>149</v>
      </c>
      <c r="B34" s="271">
        <v>0</v>
      </c>
      <c r="C34" s="271">
        <v>0</v>
      </c>
      <c r="D34" s="271"/>
      <c r="F34">
        <v>0</v>
      </c>
      <c r="H34">
        <v>4780</v>
      </c>
      <c r="J34">
        <v>0</v>
      </c>
      <c r="L34" s="57">
        <f>SUM(F34:H34:J34)</f>
        <v>4780</v>
      </c>
      <c r="W34" s="218">
        <f t="shared" si="0"/>
        <v>4780</v>
      </c>
    </row>
    <row r="35" spans="1:23" ht="12.75">
      <c r="A35" s="272" t="s">
        <v>214</v>
      </c>
      <c r="B35" s="271">
        <v>3002.73</v>
      </c>
      <c r="C35" s="271">
        <v>0</v>
      </c>
      <c r="D35" s="271"/>
      <c r="F35">
        <v>0</v>
      </c>
      <c r="H35">
        <v>0</v>
      </c>
      <c r="J35">
        <v>0</v>
      </c>
      <c r="L35" s="57">
        <f>SUM(F35:H35:J35)</f>
        <v>0</v>
      </c>
      <c r="W35" s="218">
        <f t="shared" si="0"/>
        <v>3002.73</v>
      </c>
    </row>
    <row r="36" spans="1:23" s="301" customFormat="1" ht="12.75">
      <c r="A36" s="303"/>
      <c r="B36" s="304">
        <f>SUM(B21:B35)</f>
        <v>23807.700000000004</v>
      </c>
      <c r="C36" s="304">
        <f>SUM(C21:C35)</f>
        <v>35474.05</v>
      </c>
      <c r="D36" s="304"/>
      <c r="L36" s="305">
        <f>SUM(L21:L35)</f>
        <v>20896.2</v>
      </c>
      <c r="O36" s="301">
        <f>SUM(O21:O35)</f>
        <v>13285.31</v>
      </c>
      <c r="P36" s="301">
        <f aca="true" t="shared" si="3" ref="P36:U36">SUM(P21:P35)</f>
        <v>0</v>
      </c>
      <c r="Q36" s="301">
        <f t="shared" si="3"/>
        <v>7309.45</v>
      </c>
      <c r="R36" s="301">
        <f t="shared" si="3"/>
        <v>0</v>
      </c>
      <c r="S36" s="301">
        <f t="shared" si="3"/>
        <v>27918.489999999998</v>
      </c>
      <c r="T36" s="301">
        <f t="shared" si="3"/>
        <v>0</v>
      </c>
      <c r="U36" s="301">
        <f t="shared" si="3"/>
        <v>48513.25</v>
      </c>
      <c r="W36" s="302"/>
    </row>
    <row r="37" spans="1:23" ht="22.5">
      <c r="A37" s="272" t="s">
        <v>191</v>
      </c>
      <c r="B37" s="271">
        <v>0</v>
      </c>
      <c r="C37" s="271">
        <v>0</v>
      </c>
      <c r="D37" s="271"/>
      <c r="F37">
        <v>0</v>
      </c>
      <c r="H37">
        <v>0</v>
      </c>
      <c r="J37">
        <v>0</v>
      </c>
      <c r="L37" s="218">
        <f>SUM(F37:H37:J37)</f>
        <v>0</v>
      </c>
      <c r="W37" s="218">
        <f t="shared" si="0"/>
        <v>0</v>
      </c>
    </row>
    <row r="38" spans="1:23" ht="12.75">
      <c r="A38" s="272" t="s">
        <v>151</v>
      </c>
      <c r="B38" s="271">
        <v>510.4</v>
      </c>
      <c r="C38" s="271">
        <v>16181.06</v>
      </c>
      <c r="D38" s="271"/>
      <c r="F38">
        <v>0</v>
      </c>
      <c r="H38">
        <v>219</v>
      </c>
      <c r="J38">
        <v>0</v>
      </c>
      <c r="L38" s="218">
        <f>SUM(F38:H38:J38)</f>
        <v>219</v>
      </c>
      <c r="O38">
        <v>227.41</v>
      </c>
      <c r="U38">
        <f>SUM(O38:T38)</f>
        <v>227.41</v>
      </c>
      <c r="W38" s="218">
        <f t="shared" si="0"/>
        <v>17137.87</v>
      </c>
    </row>
    <row r="39" spans="1:23" ht="22.5">
      <c r="A39" s="272" t="s">
        <v>152</v>
      </c>
      <c r="B39" s="271">
        <v>0</v>
      </c>
      <c r="C39" s="271">
        <v>0</v>
      </c>
      <c r="D39" s="271"/>
      <c r="F39">
        <v>0</v>
      </c>
      <c r="H39">
        <v>0</v>
      </c>
      <c r="J39">
        <v>0</v>
      </c>
      <c r="L39" s="218">
        <f>SUM(F39:H39:J39)</f>
        <v>0</v>
      </c>
      <c r="W39" s="218">
        <f t="shared" si="0"/>
        <v>0</v>
      </c>
    </row>
    <row r="40" spans="1:23" ht="12.75">
      <c r="A40" s="272" t="s">
        <v>153</v>
      </c>
      <c r="B40" s="271">
        <v>5844.83</v>
      </c>
      <c r="C40" s="271">
        <v>11614.64</v>
      </c>
      <c r="D40" s="271"/>
      <c r="F40">
        <v>0</v>
      </c>
      <c r="H40">
        <v>1479</v>
      </c>
      <c r="J40">
        <v>2900</v>
      </c>
      <c r="L40" s="218">
        <f>SUM(F40:H40:J40)</f>
        <v>4379</v>
      </c>
      <c r="O40">
        <v>1966.2</v>
      </c>
      <c r="S40">
        <v>5150.4</v>
      </c>
      <c r="U40">
        <f>SUM(O40:T40)</f>
        <v>7116.599999999999</v>
      </c>
      <c r="W40" s="218">
        <f t="shared" si="0"/>
        <v>28955.07</v>
      </c>
    </row>
    <row r="41" spans="1:23" ht="22.5">
      <c r="A41" s="272" t="s">
        <v>154</v>
      </c>
      <c r="B41" s="271">
        <v>0</v>
      </c>
      <c r="C41" s="271">
        <v>0</v>
      </c>
      <c r="D41" s="271"/>
      <c r="F41">
        <v>0</v>
      </c>
      <c r="H41">
        <v>0</v>
      </c>
      <c r="J41">
        <v>0</v>
      </c>
      <c r="L41" s="218">
        <f>SUM(F41:H41:J41)</f>
        <v>0</v>
      </c>
      <c r="W41" s="218">
        <f t="shared" si="0"/>
        <v>0</v>
      </c>
    </row>
    <row r="42" spans="1:23" ht="22.5">
      <c r="A42" s="272" t="s">
        <v>155</v>
      </c>
      <c r="B42" s="271">
        <v>1687</v>
      </c>
      <c r="C42" s="271">
        <v>0</v>
      </c>
      <c r="D42" s="271"/>
      <c r="F42">
        <v>0</v>
      </c>
      <c r="H42">
        <v>0</v>
      </c>
      <c r="J42">
        <v>0</v>
      </c>
      <c r="L42" s="218">
        <f>SUM(F42:H42:J42)</f>
        <v>0</v>
      </c>
      <c r="W42" s="218">
        <f t="shared" si="0"/>
        <v>1687</v>
      </c>
    </row>
    <row r="43" spans="1:23" ht="12.75">
      <c r="A43" s="272" t="s">
        <v>156</v>
      </c>
      <c r="B43" s="271">
        <v>0</v>
      </c>
      <c r="C43" s="271">
        <v>0</v>
      </c>
      <c r="D43" s="271"/>
      <c r="F43">
        <v>0</v>
      </c>
      <c r="H43">
        <v>0</v>
      </c>
      <c r="J43">
        <v>0</v>
      </c>
      <c r="L43" s="218">
        <f>SUM(F43:H43:J43)</f>
        <v>0</v>
      </c>
      <c r="W43" s="218">
        <f t="shared" si="0"/>
        <v>0</v>
      </c>
    </row>
    <row r="44" spans="1:23" ht="22.5">
      <c r="A44" s="272" t="s">
        <v>157</v>
      </c>
      <c r="B44" s="271">
        <v>8000</v>
      </c>
      <c r="C44" s="271">
        <v>141520</v>
      </c>
      <c r="D44" s="271"/>
      <c r="F44">
        <v>9280</v>
      </c>
      <c r="H44">
        <v>20880</v>
      </c>
      <c r="J44">
        <v>41760</v>
      </c>
      <c r="L44" s="218">
        <f>SUM(F44:H44:J44)</f>
        <v>71920</v>
      </c>
      <c r="O44">
        <v>23200</v>
      </c>
      <c r="Q44">
        <v>32480</v>
      </c>
      <c r="S44">
        <v>41760</v>
      </c>
      <c r="U44">
        <f>SUM(O44:T44)</f>
        <v>97440</v>
      </c>
      <c r="W44" s="218">
        <f t="shared" si="0"/>
        <v>318880</v>
      </c>
    </row>
    <row r="45" spans="1:23" s="295" customFormat="1" ht="12.75">
      <c r="A45" s="293" t="s">
        <v>158</v>
      </c>
      <c r="B45" s="294">
        <v>305600</v>
      </c>
      <c r="C45" s="294">
        <v>45400</v>
      </c>
      <c r="D45" s="294"/>
      <c r="F45" s="295">
        <f>151960-145000</f>
        <v>6960</v>
      </c>
      <c r="H45" s="295">
        <v>6960</v>
      </c>
      <c r="J45" s="295">
        <v>6960</v>
      </c>
      <c r="L45" s="296">
        <f>SUM(F45:H45:J45)</f>
        <v>20880</v>
      </c>
      <c r="O45" s="295">
        <v>30160</v>
      </c>
      <c r="Q45" s="295">
        <v>6960</v>
      </c>
      <c r="S45" s="295">
        <v>336960</v>
      </c>
      <c r="U45" s="295">
        <f>SUM(O45:T45)</f>
        <v>374080</v>
      </c>
      <c r="W45" s="296">
        <f t="shared" si="0"/>
        <v>745960</v>
      </c>
    </row>
    <row r="46" spans="1:23" ht="12.75">
      <c r="A46" s="272" t="s">
        <v>216</v>
      </c>
      <c r="B46" s="271">
        <v>0</v>
      </c>
      <c r="C46" s="271">
        <v>189730.48</v>
      </c>
      <c r="D46" s="271"/>
      <c r="F46">
        <v>0</v>
      </c>
      <c r="H46">
        <v>0</v>
      </c>
      <c r="J46">
        <v>0</v>
      </c>
      <c r="L46" s="218">
        <f>SUM(F46:H46:J46)</f>
        <v>0</v>
      </c>
      <c r="W46" s="218">
        <f t="shared" si="0"/>
        <v>189730.48</v>
      </c>
    </row>
    <row r="47" spans="1:23" ht="12.75">
      <c r="A47" s="272" t="s">
        <v>159</v>
      </c>
      <c r="B47" s="271">
        <v>12561.74</v>
      </c>
      <c r="C47" s="271">
        <v>3654</v>
      </c>
      <c r="D47" s="271"/>
      <c r="F47">
        <v>0</v>
      </c>
      <c r="H47">
        <v>0</v>
      </c>
      <c r="J47">
        <v>0</v>
      </c>
      <c r="L47" s="218">
        <f>SUM(F47:H47:J47)</f>
        <v>0</v>
      </c>
      <c r="W47" s="218">
        <f t="shared" si="0"/>
        <v>16215.74</v>
      </c>
    </row>
    <row r="48" spans="1:23" ht="12.75">
      <c r="A48" s="272" t="s">
        <v>160</v>
      </c>
      <c r="B48" s="271">
        <v>900</v>
      </c>
      <c r="C48" s="271">
        <v>1570.64</v>
      </c>
      <c r="D48" s="271"/>
      <c r="F48">
        <v>382.8</v>
      </c>
      <c r="H48">
        <v>380.48</v>
      </c>
      <c r="J48">
        <v>402.52</v>
      </c>
      <c r="L48" s="218">
        <f>SUM(F48:H48:J48)</f>
        <v>1165.8</v>
      </c>
      <c r="O48">
        <v>445.44</v>
      </c>
      <c r="Q48">
        <v>512.72</v>
      </c>
      <c r="S48">
        <v>8583.6</v>
      </c>
      <c r="U48">
        <f>SUM(O48:T48)</f>
        <v>9541.76</v>
      </c>
      <c r="W48" s="218">
        <f t="shared" si="0"/>
        <v>13178.2</v>
      </c>
    </row>
    <row r="49" spans="1:23" ht="12.75">
      <c r="A49" s="272" t="s">
        <v>265</v>
      </c>
      <c r="B49" s="271">
        <v>0</v>
      </c>
      <c r="C49" s="271">
        <v>0</v>
      </c>
      <c r="D49" s="271"/>
      <c r="L49" s="218"/>
      <c r="O49">
        <v>11638.47</v>
      </c>
      <c r="U49">
        <f>SUM(O49:T49)</f>
        <v>11638.47</v>
      </c>
      <c r="W49" s="218">
        <f t="shared" si="0"/>
        <v>11638.47</v>
      </c>
    </row>
    <row r="50" spans="1:23" ht="12.75">
      <c r="A50" s="272" t="s">
        <v>161</v>
      </c>
      <c r="B50" s="271">
        <v>211.51</v>
      </c>
      <c r="C50" s="271">
        <v>0</v>
      </c>
      <c r="D50" s="271"/>
      <c r="F50">
        <v>0</v>
      </c>
      <c r="H50">
        <v>0</v>
      </c>
      <c r="J50">
        <v>0</v>
      </c>
      <c r="L50" s="218">
        <f>SUM(F50:H50:J50)</f>
        <v>0</v>
      </c>
      <c r="W50" s="218">
        <f t="shared" si="0"/>
        <v>211.51</v>
      </c>
    </row>
    <row r="51" spans="1:23" ht="22.5">
      <c r="A51" s="272" t="s">
        <v>162</v>
      </c>
      <c r="B51" s="271">
        <v>9832</v>
      </c>
      <c r="C51" s="271">
        <v>20416</v>
      </c>
      <c r="D51" s="271"/>
      <c r="F51">
        <v>0</v>
      </c>
      <c r="H51">
        <v>5104</v>
      </c>
      <c r="J51">
        <v>5104</v>
      </c>
      <c r="L51" s="218">
        <f>SUM(F51:H51:J51)</f>
        <v>10208</v>
      </c>
      <c r="O51">
        <v>5104</v>
      </c>
      <c r="Q51">
        <v>5104</v>
      </c>
      <c r="S51">
        <v>10208</v>
      </c>
      <c r="U51">
        <f>SUM(O51:T51)</f>
        <v>20416</v>
      </c>
      <c r="W51" s="218">
        <f t="shared" si="0"/>
        <v>60872</v>
      </c>
    </row>
    <row r="52" spans="1:23" ht="22.5">
      <c r="A52" s="272" t="s">
        <v>163</v>
      </c>
      <c r="B52" s="271">
        <v>0</v>
      </c>
      <c r="C52" s="271">
        <v>7540</v>
      </c>
      <c r="D52" s="271"/>
      <c r="F52">
        <v>0</v>
      </c>
      <c r="H52">
        <v>0</v>
      </c>
      <c r="J52">
        <v>0</v>
      </c>
      <c r="L52" s="218">
        <f>SUM(F52:H52:J52)</f>
        <v>0</v>
      </c>
      <c r="W52" s="218">
        <f t="shared" si="0"/>
        <v>7540</v>
      </c>
    </row>
    <row r="53" spans="1:23" ht="12.75">
      <c r="A53" s="272" t="s">
        <v>188</v>
      </c>
      <c r="B53" s="271">
        <v>2800</v>
      </c>
      <c r="C53" s="271">
        <v>928</v>
      </c>
      <c r="D53" s="271"/>
      <c r="F53">
        <v>0</v>
      </c>
      <c r="H53">
        <v>0</v>
      </c>
      <c r="J53">
        <v>2784</v>
      </c>
      <c r="L53" s="218">
        <f>SUM(F53:H53:J53)</f>
        <v>2784</v>
      </c>
      <c r="W53" s="218">
        <f t="shared" si="0"/>
        <v>6512</v>
      </c>
    </row>
    <row r="54" spans="1:23" ht="22.5">
      <c r="A54" s="272" t="s">
        <v>164</v>
      </c>
      <c r="B54" s="271">
        <v>0</v>
      </c>
      <c r="C54" s="271">
        <v>12180</v>
      </c>
      <c r="D54" s="271"/>
      <c r="F54">
        <v>0</v>
      </c>
      <c r="H54">
        <v>0</v>
      </c>
      <c r="J54">
        <v>0</v>
      </c>
      <c r="L54" s="296">
        <f>SUM(F54:H54:J54)</f>
        <v>0</v>
      </c>
      <c r="S54">
        <v>3248</v>
      </c>
      <c r="U54">
        <f>SUM(O54:T54)</f>
        <v>3248</v>
      </c>
      <c r="W54" s="218">
        <f t="shared" si="0"/>
        <v>15428</v>
      </c>
    </row>
    <row r="55" spans="1:23" ht="22.5">
      <c r="A55" s="272" t="s">
        <v>165</v>
      </c>
      <c r="B55" s="271">
        <v>213.76</v>
      </c>
      <c r="C55" s="271">
        <v>240</v>
      </c>
      <c r="D55" s="271"/>
      <c r="F55">
        <v>2564.46</v>
      </c>
      <c r="H55">
        <v>184</v>
      </c>
      <c r="J55">
        <v>197.2</v>
      </c>
      <c r="L55" s="218">
        <f>SUM(F55:H55:J55)</f>
        <v>2945.66</v>
      </c>
      <c r="O55">
        <v>85</v>
      </c>
      <c r="Q55">
        <v>80</v>
      </c>
      <c r="S55">
        <v>180</v>
      </c>
      <c r="U55">
        <f>SUM(O55:T55)</f>
        <v>345</v>
      </c>
      <c r="W55" s="218">
        <f t="shared" si="0"/>
        <v>3744.42</v>
      </c>
    </row>
    <row r="56" spans="1:23" ht="22.5">
      <c r="A56" s="272" t="s">
        <v>166</v>
      </c>
      <c r="B56" s="271">
        <v>0</v>
      </c>
      <c r="C56" s="271">
        <v>0</v>
      </c>
      <c r="D56" s="271"/>
      <c r="F56">
        <v>0</v>
      </c>
      <c r="H56">
        <v>0</v>
      </c>
      <c r="J56">
        <v>0</v>
      </c>
      <c r="L56" s="218">
        <f>SUM(F56:H56:J56)</f>
        <v>0</v>
      </c>
      <c r="W56" s="218">
        <f t="shared" si="0"/>
        <v>0</v>
      </c>
    </row>
    <row r="57" spans="1:23" ht="12.75">
      <c r="A57" s="272" t="s">
        <v>167</v>
      </c>
      <c r="B57" s="271">
        <v>51231</v>
      </c>
      <c r="C57" s="271">
        <v>48011.51</v>
      </c>
      <c r="D57" s="271"/>
      <c r="F57">
        <v>0</v>
      </c>
      <c r="H57">
        <v>29326</v>
      </c>
      <c r="J57">
        <v>33708</v>
      </c>
      <c r="L57" s="218">
        <f>SUM(F57:H57:J57)</f>
        <v>63034</v>
      </c>
      <c r="O57">
        <v>33911</v>
      </c>
      <c r="Q57">
        <v>23355</v>
      </c>
      <c r="S57">
        <v>29004</v>
      </c>
      <c r="U57">
        <f>SUM(O57:T57)</f>
        <v>86270</v>
      </c>
      <c r="W57" s="218">
        <f t="shared" si="0"/>
        <v>248546.51</v>
      </c>
    </row>
    <row r="58" spans="1:23" ht="12.75">
      <c r="A58" s="272" t="s">
        <v>168</v>
      </c>
      <c r="B58" s="271">
        <v>534</v>
      </c>
      <c r="C58" s="271">
        <v>0</v>
      </c>
      <c r="D58" s="271"/>
      <c r="F58">
        <v>0</v>
      </c>
      <c r="H58">
        <v>0</v>
      </c>
      <c r="J58">
        <v>3316</v>
      </c>
      <c r="L58" s="218">
        <f>SUM(F58:H58:J58)</f>
        <v>3316</v>
      </c>
      <c r="O58">
        <v>462.27</v>
      </c>
      <c r="S58">
        <v>802.31</v>
      </c>
      <c r="U58">
        <f>SUM(O58:T58)</f>
        <v>1264.58</v>
      </c>
      <c r="W58" s="218">
        <f t="shared" si="0"/>
        <v>5114.58</v>
      </c>
    </row>
    <row r="59" spans="1:23" ht="12.75">
      <c r="A59" s="272" t="s">
        <v>169</v>
      </c>
      <c r="B59" s="271">
        <v>10584.3</v>
      </c>
      <c r="C59" s="271">
        <v>13500</v>
      </c>
      <c r="D59" s="271"/>
      <c r="F59">
        <v>10000</v>
      </c>
      <c r="H59">
        <v>0</v>
      </c>
      <c r="J59">
        <v>4800</v>
      </c>
      <c r="L59" s="218">
        <f>SUM(F59:H59:J59)</f>
        <v>14800</v>
      </c>
      <c r="M59">
        <v>14800</v>
      </c>
      <c r="O59">
        <v>3745.1</v>
      </c>
      <c r="Q59">
        <v>14644.28</v>
      </c>
      <c r="S59">
        <f>14132.09-21.51</f>
        <v>14110.58</v>
      </c>
      <c r="U59">
        <f>SUM(O59:T59)</f>
        <v>32499.96</v>
      </c>
      <c r="W59" s="218">
        <f t="shared" si="0"/>
        <v>71384.26000000001</v>
      </c>
    </row>
    <row r="60" spans="1:23" ht="12.75">
      <c r="A60" s="272" t="s">
        <v>170</v>
      </c>
      <c r="B60" s="271">
        <v>1600</v>
      </c>
      <c r="C60" s="271">
        <v>1500</v>
      </c>
      <c r="D60" s="271"/>
      <c r="F60">
        <v>1000</v>
      </c>
      <c r="H60">
        <v>0</v>
      </c>
      <c r="J60">
        <v>400</v>
      </c>
      <c r="L60" s="218">
        <f>SUM(F60:H60:J60)</f>
        <v>1400</v>
      </c>
      <c r="Q60">
        <v>1940</v>
      </c>
      <c r="S60">
        <v>1180</v>
      </c>
      <c r="U60">
        <f>SUM(Q60:T60)</f>
        <v>3120</v>
      </c>
      <c r="W60" s="218">
        <f t="shared" si="0"/>
        <v>7620</v>
      </c>
    </row>
    <row r="61" spans="1:23" ht="12.75">
      <c r="A61" s="272" t="s">
        <v>171</v>
      </c>
      <c r="B61" s="271">
        <v>0</v>
      </c>
      <c r="C61" s="271">
        <v>0</v>
      </c>
      <c r="D61" s="271"/>
      <c r="F61">
        <v>0</v>
      </c>
      <c r="H61">
        <v>0</v>
      </c>
      <c r="J61">
        <v>0</v>
      </c>
      <c r="L61" s="218">
        <f>SUM(F61:H61:J61)</f>
        <v>0</v>
      </c>
      <c r="W61" s="218">
        <f t="shared" si="0"/>
        <v>0</v>
      </c>
    </row>
    <row r="62" spans="1:23" ht="22.5">
      <c r="A62" s="272" t="s">
        <v>172</v>
      </c>
      <c r="B62" s="271">
        <v>0</v>
      </c>
      <c r="C62" s="271">
        <v>0</v>
      </c>
      <c r="D62" s="271"/>
      <c r="F62">
        <v>0</v>
      </c>
      <c r="H62">
        <v>0</v>
      </c>
      <c r="J62">
        <v>0</v>
      </c>
      <c r="L62" s="218">
        <f>SUM(F62:H62:J62)</f>
        <v>0</v>
      </c>
      <c r="W62" s="218">
        <f t="shared" si="0"/>
        <v>0</v>
      </c>
    </row>
    <row r="63" spans="1:23" ht="12.75">
      <c r="A63" s="272" t="s">
        <v>173</v>
      </c>
      <c r="B63" s="271">
        <v>155.18</v>
      </c>
      <c r="C63" s="271">
        <v>5045</v>
      </c>
      <c r="D63" s="271"/>
      <c r="F63">
        <v>180</v>
      </c>
      <c r="H63">
        <v>730</v>
      </c>
      <c r="J63">
        <v>712</v>
      </c>
      <c r="L63" s="218">
        <f>SUM(F63:H63:J63)</f>
        <v>1622</v>
      </c>
      <c r="W63" s="218">
        <f t="shared" si="0"/>
        <v>6822.18</v>
      </c>
    </row>
    <row r="64" spans="1:23" ht="12.75">
      <c r="A64" s="272" t="s">
        <v>174</v>
      </c>
      <c r="B64" s="271">
        <v>3535.1</v>
      </c>
      <c r="C64" s="271">
        <v>18251.91</v>
      </c>
      <c r="D64" s="271"/>
      <c r="F64">
        <v>0</v>
      </c>
      <c r="H64">
        <v>0</v>
      </c>
      <c r="J64">
        <v>4447</v>
      </c>
      <c r="L64" s="218">
        <f>SUM(F64:H64:J64)</f>
        <v>4447</v>
      </c>
      <c r="O64">
        <v>450</v>
      </c>
      <c r="U64">
        <f>SUM(O64:T64)</f>
        <v>450</v>
      </c>
      <c r="W64" s="218">
        <f t="shared" si="0"/>
        <v>26684.01</v>
      </c>
    </row>
    <row r="65" spans="1:23" ht="12.75">
      <c r="A65" s="272" t="s">
        <v>175</v>
      </c>
      <c r="B65" s="271">
        <v>0</v>
      </c>
      <c r="C65" s="271">
        <v>0</v>
      </c>
      <c r="D65" s="271"/>
      <c r="F65">
        <v>5800</v>
      </c>
      <c r="H65">
        <v>0</v>
      </c>
      <c r="J65">
        <v>8120</v>
      </c>
      <c r="L65" s="218">
        <f>SUM(F65:H65:J65)</f>
        <v>13920</v>
      </c>
      <c r="O65">
        <v>11143.48</v>
      </c>
      <c r="Q65">
        <v>23715.47</v>
      </c>
      <c r="S65">
        <v>5565</v>
      </c>
      <c r="U65">
        <f>SUM(O65:T65)</f>
        <v>40423.95</v>
      </c>
      <c r="W65" s="218">
        <f t="shared" si="0"/>
        <v>54343.95</v>
      </c>
    </row>
    <row r="66" spans="1:23" ht="12.75">
      <c r="A66" s="272" t="s">
        <v>176</v>
      </c>
      <c r="B66" s="271">
        <v>20546.6</v>
      </c>
      <c r="C66" s="271">
        <v>712</v>
      </c>
      <c r="D66" s="271"/>
      <c r="F66">
        <v>769.3</v>
      </c>
      <c r="H66">
        <v>0</v>
      </c>
      <c r="J66">
        <v>1706.52</v>
      </c>
      <c r="L66" s="218">
        <f>SUM(F66:H66:J66)</f>
        <v>2475.8199999999997</v>
      </c>
      <c r="W66" s="218">
        <f t="shared" si="0"/>
        <v>23734.42</v>
      </c>
    </row>
    <row r="67" spans="1:23" ht="12.75">
      <c r="A67" s="272" t="s">
        <v>177</v>
      </c>
      <c r="B67" s="271">
        <v>661</v>
      </c>
      <c r="C67" s="271">
        <v>0</v>
      </c>
      <c r="D67" s="271"/>
      <c r="F67">
        <v>0</v>
      </c>
      <c r="H67">
        <v>0</v>
      </c>
      <c r="J67">
        <v>0</v>
      </c>
      <c r="L67" s="218">
        <f>SUM(F67:H67:J67)</f>
        <v>0</v>
      </c>
      <c r="W67" s="218">
        <f t="shared" si="0"/>
        <v>661</v>
      </c>
    </row>
    <row r="68" spans="1:23" ht="22.5">
      <c r="A68" s="272" t="s">
        <v>178</v>
      </c>
      <c r="B68" s="271">
        <v>3286</v>
      </c>
      <c r="C68" s="271">
        <v>409</v>
      </c>
      <c r="D68" s="271"/>
      <c r="F68">
        <v>0</v>
      </c>
      <c r="H68">
        <v>0</v>
      </c>
      <c r="J68">
        <v>0</v>
      </c>
      <c r="L68" s="218">
        <f>SUM(F68:H68:J68)</f>
        <v>0</v>
      </c>
      <c r="W68" s="218">
        <f t="shared" si="0"/>
        <v>3695</v>
      </c>
    </row>
    <row r="69" spans="1:23" ht="12.75">
      <c r="A69" s="272" t="s">
        <v>214</v>
      </c>
      <c r="B69" s="271">
        <v>65291.3</v>
      </c>
      <c r="C69" s="271">
        <v>0</v>
      </c>
      <c r="D69" s="271"/>
      <c r="F69">
        <v>0</v>
      </c>
      <c r="H69">
        <v>0</v>
      </c>
      <c r="J69">
        <v>0</v>
      </c>
      <c r="L69" s="218">
        <f>SUM(F69:H69:J69)</f>
        <v>0</v>
      </c>
      <c r="W69" s="218">
        <f t="shared" si="0"/>
        <v>65291.3</v>
      </c>
    </row>
    <row r="70" spans="1:23" s="301" customFormat="1" ht="12.75">
      <c r="A70" s="303"/>
      <c r="B70" s="304">
        <f>SUM(B37:B69)</f>
        <v>505585.7199999999</v>
      </c>
      <c r="C70" s="304">
        <f>SUM(C37:C69)</f>
        <v>538404.2400000001</v>
      </c>
      <c r="D70" s="304"/>
      <c r="F70" s="304">
        <f>SUM(F37:F69)</f>
        <v>36936.56</v>
      </c>
      <c r="H70" s="304">
        <f>SUM(H37:H69)</f>
        <v>65262.479999999996</v>
      </c>
      <c r="J70" s="304">
        <f>SUM(J37:J69)</f>
        <v>117317.24</v>
      </c>
      <c r="L70" s="304">
        <f>SUM(L37:L69)</f>
        <v>219516.28000000003</v>
      </c>
      <c r="O70" s="301">
        <f>SUM(O37:O69)</f>
        <v>122538.37000000001</v>
      </c>
      <c r="P70" s="301">
        <f aca="true" t="shared" si="4" ref="P70:U70">SUM(P37:P69)</f>
        <v>0</v>
      </c>
      <c r="Q70" s="301">
        <f t="shared" si="4"/>
        <v>108791.47</v>
      </c>
      <c r="R70" s="301">
        <f t="shared" si="4"/>
        <v>0</v>
      </c>
      <c r="S70" s="301">
        <f t="shared" si="4"/>
        <v>456751.89</v>
      </c>
      <c r="T70" s="301">
        <f t="shared" si="4"/>
        <v>0</v>
      </c>
      <c r="U70" s="301">
        <f t="shared" si="4"/>
        <v>688081.7299999999</v>
      </c>
      <c r="W70" s="302"/>
    </row>
    <row r="71" spans="1:23" ht="25.5">
      <c r="A71" s="273" t="s">
        <v>54</v>
      </c>
      <c r="B71" s="274">
        <v>0</v>
      </c>
      <c r="C71" s="274">
        <v>0</v>
      </c>
      <c r="D71" s="274"/>
      <c r="F71">
        <v>0</v>
      </c>
      <c r="H71">
        <v>0</v>
      </c>
      <c r="J71">
        <v>0</v>
      </c>
      <c r="L71" s="57">
        <f>SUM(F71:H71:J71)</f>
        <v>0</v>
      </c>
      <c r="W71" s="218">
        <f t="shared" si="0"/>
        <v>0</v>
      </c>
    </row>
    <row r="72" spans="1:23" s="288" customFormat="1" ht="25.5">
      <c r="A72" s="286" t="s">
        <v>200</v>
      </c>
      <c r="B72" s="287">
        <v>0</v>
      </c>
      <c r="C72" s="287">
        <v>0</v>
      </c>
      <c r="D72" s="287"/>
      <c r="F72" s="288">
        <v>0</v>
      </c>
      <c r="H72" s="288">
        <v>145000</v>
      </c>
      <c r="J72" s="289">
        <v>316995</v>
      </c>
      <c r="L72" s="289">
        <f>H72+J72</f>
        <v>461995</v>
      </c>
      <c r="O72">
        <v>562635.35</v>
      </c>
      <c r="Q72">
        <v>150066</v>
      </c>
      <c r="S72">
        <v>324983.65</v>
      </c>
      <c r="U72" s="288">
        <f>SUM(S72+Q72+O72)</f>
        <v>1037685</v>
      </c>
      <c r="W72" s="290">
        <f>B72+C72+L72+U72</f>
        <v>1499680</v>
      </c>
    </row>
    <row r="73" spans="1:23" ht="38.25">
      <c r="A73" s="273" t="s">
        <v>201</v>
      </c>
      <c r="B73" s="274">
        <v>0</v>
      </c>
      <c r="C73" s="274">
        <v>0</v>
      </c>
      <c r="D73" s="274"/>
      <c r="F73">
        <v>0</v>
      </c>
      <c r="H73">
        <v>0</v>
      </c>
      <c r="J73">
        <v>0</v>
      </c>
      <c r="L73" s="57">
        <f>SUM(F73:H73:J73)</f>
        <v>0</v>
      </c>
      <c r="W73" s="218">
        <f aca="true" t="shared" si="5" ref="W73:W95">B73+C73+L73+U73</f>
        <v>0</v>
      </c>
    </row>
    <row r="74" spans="1:23" ht="38.25">
      <c r="A74" s="273" t="s">
        <v>202</v>
      </c>
      <c r="B74" s="274">
        <v>0</v>
      </c>
      <c r="C74" s="274">
        <v>0</v>
      </c>
      <c r="D74" s="274"/>
      <c r="F74">
        <v>0</v>
      </c>
      <c r="H74">
        <v>0</v>
      </c>
      <c r="J74">
        <v>0</v>
      </c>
      <c r="L74" s="57">
        <f>SUM(F74:H74:J74)</f>
        <v>0</v>
      </c>
      <c r="W74" s="218">
        <f t="shared" si="5"/>
        <v>0</v>
      </c>
    </row>
    <row r="75" spans="1:23" ht="25.5">
      <c r="A75" s="275" t="s">
        <v>203</v>
      </c>
      <c r="B75" s="276">
        <v>0</v>
      </c>
      <c r="C75" s="276">
        <v>0</v>
      </c>
      <c r="D75" s="276"/>
      <c r="F75">
        <v>0</v>
      </c>
      <c r="H75">
        <v>0</v>
      </c>
      <c r="J75">
        <v>0</v>
      </c>
      <c r="L75" s="57">
        <f>SUM(F75:H75:J75)</f>
        <v>0</v>
      </c>
      <c r="W75" s="218">
        <f t="shared" si="5"/>
        <v>0</v>
      </c>
    </row>
    <row r="76" spans="1:23" ht="25.5">
      <c r="A76" s="273" t="s">
        <v>204</v>
      </c>
      <c r="B76" s="274">
        <v>0</v>
      </c>
      <c r="C76" s="274">
        <v>0</v>
      </c>
      <c r="D76" s="274"/>
      <c r="F76">
        <v>0</v>
      </c>
      <c r="H76">
        <v>0</v>
      </c>
      <c r="J76">
        <v>0</v>
      </c>
      <c r="L76" s="57">
        <f>SUM(F76:H76:J76)</f>
        <v>0</v>
      </c>
      <c r="O76">
        <f>H72-145000</f>
        <v>0</v>
      </c>
      <c r="W76" s="218">
        <f t="shared" si="5"/>
        <v>0</v>
      </c>
    </row>
    <row r="77" spans="1:23" ht="25.5">
      <c r="A77" s="273" t="s">
        <v>59</v>
      </c>
      <c r="B77" s="274">
        <v>0</v>
      </c>
      <c r="C77" s="274">
        <v>0</v>
      </c>
      <c r="D77" s="274"/>
      <c r="F77">
        <v>0</v>
      </c>
      <c r="H77">
        <v>0</v>
      </c>
      <c r="J77">
        <v>0</v>
      </c>
      <c r="L77" s="57">
        <f>SUM(F77:H77:J77)</f>
        <v>0</v>
      </c>
      <c r="P77">
        <f>SUM(P74:P76)</f>
        <v>0</v>
      </c>
      <c r="W77" s="218">
        <f t="shared" si="5"/>
        <v>0</v>
      </c>
    </row>
    <row r="78" spans="1:23" ht="25.5">
      <c r="A78" s="273" t="s">
        <v>205</v>
      </c>
      <c r="B78" s="274">
        <v>0</v>
      </c>
      <c r="C78" s="274">
        <v>0</v>
      </c>
      <c r="D78" s="274"/>
      <c r="F78">
        <v>0</v>
      </c>
      <c r="H78">
        <v>0</v>
      </c>
      <c r="J78">
        <v>0</v>
      </c>
      <c r="L78" s="57">
        <f>SUM(F78:H78:J78)</f>
        <v>0</v>
      </c>
      <c r="W78" s="218">
        <f t="shared" si="5"/>
        <v>0</v>
      </c>
    </row>
    <row r="79" spans="1:23" ht="25.5">
      <c r="A79" s="273" t="s">
        <v>206</v>
      </c>
      <c r="B79" s="274">
        <v>0</v>
      </c>
      <c r="C79" s="274">
        <v>0</v>
      </c>
      <c r="D79" s="274"/>
      <c r="F79">
        <v>0</v>
      </c>
      <c r="H79">
        <v>0</v>
      </c>
      <c r="J79">
        <v>0</v>
      </c>
      <c r="L79" s="57">
        <f>SUM(F79:H79:J79)</f>
        <v>0</v>
      </c>
      <c r="W79" s="218">
        <f t="shared" si="5"/>
        <v>0</v>
      </c>
    </row>
    <row r="80" spans="1:23" ht="25.5">
      <c r="A80" s="273" t="s">
        <v>75</v>
      </c>
      <c r="B80" s="274">
        <v>0</v>
      </c>
      <c r="C80" s="274">
        <v>0</v>
      </c>
      <c r="D80" s="274"/>
      <c r="F80">
        <v>0</v>
      </c>
      <c r="H80">
        <v>0</v>
      </c>
      <c r="J80">
        <v>0</v>
      </c>
      <c r="L80" s="57">
        <f>SUM(F80:H80:J80)</f>
        <v>0</v>
      </c>
      <c r="W80" s="218">
        <f t="shared" si="5"/>
        <v>0</v>
      </c>
    </row>
    <row r="81" spans="1:23" ht="12.75">
      <c r="A81" s="273" t="s">
        <v>53</v>
      </c>
      <c r="B81" s="274">
        <v>0</v>
      </c>
      <c r="C81" s="274">
        <v>0</v>
      </c>
      <c r="D81" s="274"/>
      <c r="F81">
        <v>0</v>
      </c>
      <c r="H81">
        <v>0</v>
      </c>
      <c r="J81">
        <v>0</v>
      </c>
      <c r="L81" s="57">
        <f>SUM(F81:H81:J81)</f>
        <v>0</v>
      </c>
      <c r="W81" s="218">
        <f t="shared" si="5"/>
        <v>0</v>
      </c>
    </row>
    <row r="82" spans="1:23" ht="38.25">
      <c r="A82" s="273" t="s">
        <v>192</v>
      </c>
      <c r="B82" s="274">
        <v>0</v>
      </c>
      <c r="C82" s="274">
        <v>0</v>
      </c>
      <c r="D82" s="274"/>
      <c r="F82">
        <v>0</v>
      </c>
      <c r="H82">
        <v>0</v>
      </c>
      <c r="J82">
        <v>0</v>
      </c>
      <c r="L82" s="57">
        <f>SUM(F82:H82:J82)</f>
        <v>0</v>
      </c>
      <c r="W82" s="218">
        <f t="shared" si="5"/>
        <v>0</v>
      </c>
    </row>
    <row r="83" spans="1:23" ht="63.75">
      <c r="A83" s="273" t="s">
        <v>193</v>
      </c>
      <c r="B83" s="274">
        <v>0</v>
      </c>
      <c r="C83" s="274">
        <v>0</v>
      </c>
      <c r="D83" s="274"/>
      <c r="F83">
        <v>0</v>
      </c>
      <c r="H83">
        <v>0</v>
      </c>
      <c r="J83">
        <v>0</v>
      </c>
      <c r="L83" s="57">
        <f>SUM(F83:H83:J83)</f>
        <v>0</v>
      </c>
      <c r="W83" s="218">
        <f t="shared" si="5"/>
        <v>0</v>
      </c>
    </row>
    <row r="84" spans="1:23" ht="25.5">
      <c r="A84" s="273" t="s">
        <v>194</v>
      </c>
      <c r="B84" s="274">
        <v>0</v>
      </c>
      <c r="C84" s="274">
        <v>216990</v>
      </c>
      <c r="D84" s="274"/>
      <c r="F84">
        <v>0</v>
      </c>
      <c r="H84">
        <v>0</v>
      </c>
      <c r="J84">
        <v>0</v>
      </c>
      <c r="L84" s="57">
        <f>SUM(F84:H84:J84)</f>
        <v>0</v>
      </c>
      <c r="W84" s="218">
        <f t="shared" si="5"/>
        <v>216990</v>
      </c>
    </row>
    <row r="85" spans="1:23" ht="38.25">
      <c r="A85" s="273" t="s">
        <v>195</v>
      </c>
      <c r="B85" s="274">
        <v>0</v>
      </c>
      <c r="C85" s="274">
        <v>0</v>
      </c>
      <c r="D85" s="274"/>
      <c r="F85">
        <v>0</v>
      </c>
      <c r="H85">
        <v>0</v>
      </c>
      <c r="J85">
        <v>0</v>
      </c>
      <c r="L85" s="57">
        <f>SUM(F85:H85:J85)</f>
        <v>0</v>
      </c>
      <c r="W85" s="218">
        <f t="shared" si="5"/>
        <v>0</v>
      </c>
    </row>
    <row r="86" spans="1:23" ht="38.25">
      <c r="A86" s="273" t="s">
        <v>197</v>
      </c>
      <c r="B86" s="274">
        <v>0</v>
      </c>
      <c r="C86" s="274">
        <v>0</v>
      </c>
      <c r="D86" s="274"/>
      <c r="F86">
        <v>0</v>
      </c>
      <c r="H86">
        <v>0</v>
      </c>
      <c r="J86">
        <v>0</v>
      </c>
      <c r="L86" s="57">
        <f>SUM(F86:H86:J86)</f>
        <v>0</v>
      </c>
      <c r="W86" s="218">
        <v>330000</v>
      </c>
    </row>
    <row r="87" spans="1:23" ht="25.5">
      <c r="A87" s="273" t="s">
        <v>208</v>
      </c>
      <c r="B87" s="274">
        <v>0</v>
      </c>
      <c r="C87" s="274">
        <v>0</v>
      </c>
      <c r="D87" s="274"/>
      <c r="F87">
        <v>0</v>
      </c>
      <c r="H87">
        <v>0</v>
      </c>
      <c r="J87">
        <v>0</v>
      </c>
      <c r="L87" s="57">
        <f>SUM(F87:H87:J87)</f>
        <v>0</v>
      </c>
      <c r="W87" s="218">
        <f t="shared" si="5"/>
        <v>0</v>
      </c>
    </row>
    <row r="88" spans="1:23" ht="25.5">
      <c r="A88" s="273" t="s">
        <v>199</v>
      </c>
      <c r="B88" s="274">
        <v>0</v>
      </c>
      <c r="C88" s="274">
        <v>0</v>
      </c>
      <c r="D88" s="274"/>
      <c r="F88">
        <v>0</v>
      </c>
      <c r="H88">
        <v>0</v>
      </c>
      <c r="J88">
        <v>0</v>
      </c>
      <c r="L88" s="57">
        <f>SUM(F88:H88:J88)</f>
        <v>0</v>
      </c>
      <c r="W88" s="218">
        <f t="shared" si="5"/>
        <v>0</v>
      </c>
    </row>
    <row r="89" spans="1:23" ht="22.5">
      <c r="A89" s="277" t="s">
        <v>73</v>
      </c>
      <c r="B89" s="278">
        <v>0</v>
      </c>
      <c r="C89" s="278">
        <v>0</v>
      </c>
      <c r="D89" s="278"/>
      <c r="F89">
        <v>0</v>
      </c>
      <c r="H89">
        <v>0</v>
      </c>
      <c r="J89">
        <v>0</v>
      </c>
      <c r="L89" s="57">
        <f>SUM(F89:H89:J89)</f>
        <v>0</v>
      </c>
      <c r="W89" s="218">
        <f t="shared" si="5"/>
        <v>0</v>
      </c>
    </row>
    <row r="90" spans="1:23" ht="12.75">
      <c r="A90" s="279" t="s">
        <v>76</v>
      </c>
      <c r="B90" s="280">
        <v>0</v>
      </c>
      <c r="C90" s="280">
        <v>0</v>
      </c>
      <c r="D90" s="280"/>
      <c r="F90">
        <v>0</v>
      </c>
      <c r="H90">
        <v>0</v>
      </c>
      <c r="J90">
        <v>0</v>
      </c>
      <c r="L90" s="57">
        <f>SUM(F90:H90:J90)</f>
        <v>0</v>
      </c>
      <c r="W90" s="218">
        <f t="shared" si="5"/>
        <v>0</v>
      </c>
    </row>
    <row r="91" spans="1:23" ht="12.75">
      <c r="A91" s="281" t="s">
        <v>214</v>
      </c>
      <c r="B91" s="280">
        <v>0</v>
      </c>
      <c r="C91" s="280">
        <v>0</v>
      </c>
      <c r="D91" s="280"/>
      <c r="F91">
        <v>0</v>
      </c>
      <c r="H91">
        <v>0</v>
      </c>
      <c r="J91">
        <v>0</v>
      </c>
      <c r="L91" s="57">
        <f>SUM(F91:H91:J91)</f>
        <v>0</v>
      </c>
      <c r="W91" s="218">
        <f t="shared" si="5"/>
        <v>0</v>
      </c>
    </row>
    <row r="92" spans="1:23" ht="12.75">
      <c r="A92" s="270" t="s">
        <v>180</v>
      </c>
      <c r="B92" s="271">
        <v>5500</v>
      </c>
      <c r="C92" s="271">
        <v>5040</v>
      </c>
      <c r="D92" s="271"/>
      <c r="F92">
        <v>0</v>
      </c>
      <c r="H92">
        <v>0</v>
      </c>
      <c r="J92">
        <v>0</v>
      </c>
      <c r="L92" s="57">
        <f>SUM(F92:H92:J92)</f>
        <v>0</v>
      </c>
      <c r="W92" s="218">
        <f t="shared" si="5"/>
        <v>10540</v>
      </c>
    </row>
    <row r="93" spans="1:23" ht="22.5">
      <c r="A93" s="272" t="s">
        <v>218</v>
      </c>
      <c r="B93" s="271">
        <v>0</v>
      </c>
      <c r="C93" s="271">
        <v>5599</v>
      </c>
      <c r="D93" s="271"/>
      <c r="F93">
        <v>0</v>
      </c>
      <c r="H93">
        <v>0</v>
      </c>
      <c r="J93">
        <v>0</v>
      </c>
      <c r="L93" s="57">
        <f>SUM(F93:H93:J93)</f>
        <v>0</v>
      </c>
      <c r="W93" s="218">
        <f t="shared" si="5"/>
        <v>5599</v>
      </c>
    </row>
    <row r="94" spans="1:23" ht="12.75">
      <c r="A94" s="272" t="s">
        <v>181</v>
      </c>
      <c r="B94" s="271">
        <v>7780</v>
      </c>
      <c r="C94" s="271">
        <v>0</v>
      </c>
      <c r="D94" s="271"/>
      <c r="F94">
        <v>0</v>
      </c>
      <c r="H94">
        <v>0</v>
      </c>
      <c r="J94">
        <v>0</v>
      </c>
      <c r="L94" s="57">
        <f>SUM(F94:H94:J94)</f>
        <v>0</v>
      </c>
      <c r="W94" s="218">
        <f t="shared" si="5"/>
        <v>7780</v>
      </c>
    </row>
    <row r="95" spans="1:23" ht="12.75">
      <c r="A95" s="282" t="s">
        <v>214</v>
      </c>
      <c r="B95" s="283">
        <v>2124.8</v>
      </c>
      <c r="C95" s="283">
        <v>0</v>
      </c>
      <c r="D95" s="283"/>
      <c r="F95">
        <v>0</v>
      </c>
      <c r="H95">
        <v>0</v>
      </c>
      <c r="J95">
        <v>0</v>
      </c>
      <c r="L95" s="57">
        <f>SUM(F95:H95:J95)</f>
        <v>0</v>
      </c>
      <c r="W95" s="218">
        <f t="shared" si="5"/>
        <v>2124.8</v>
      </c>
    </row>
    <row r="96" ht="12.75">
      <c r="C96" s="28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Claudia</cp:lastModifiedBy>
  <cp:lastPrinted>2013-01-22T20:19:55Z</cp:lastPrinted>
  <dcterms:created xsi:type="dcterms:W3CDTF">1999-04-27T18:26:38Z</dcterms:created>
  <dcterms:modified xsi:type="dcterms:W3CDTF">2013-01-23T18:49:49Z</dcterms:modified>
  <cp:category/>
  <cp:version/>
  <cp:contentType/>
  <cp:contentStatus/>
</cp:coreProperties>
</file>