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25" windowWidth="6405" windowHeight="8445" tabRatio="969" activeTab="0"/>
  </bookViews>
  <sheets>
    <sheet name="TOTAL 2000 - 3000" sheetId="1" r:id="rId1"/>
    <sheet name="CALENDARIO" sheetId="2" r:id="rId2"/>
    <sheet name="CAPITULO 2000" sheetId="3" r:id="rId3"/>
    <sheet name="21101 Mat. oficina" sheetId="4" r:id="rId4"/>
    <sheet name="21201" sheetId="5" r:id="rId5"/>
    <sheet name="21401" sheetId="6" r:id="rId6"/>
    <sheet name="21601 material de limpieza" sheetId="7" r:id="rId7"/>
    <sheet name="21701 materiales educativos" sheetId="8" r:id="rId8"/>
    <sheet name="21801 placas y engomados" sheetId="9" r:id="rId9"/>
    <sheet name="22101 prod. alimen. p pers" sheetId="10" r:id="rId10"/>
    <sheet name="22106 ADQ. AGUA POTABLE" sheetId="11" r:id="rId11"/>
    <sheet name="22301 UTEN. P, SERV. DE ALIM" sheetId="12" r:id="rId12"/>
    <sheet name="24601 MAT. ELECTRICO Y ELECTRON" sheetId="13" r:id="rId13"/>
    <sheet name="24801 MAT. COMPLEMENTARIOS" sheetId="14" r:id="rId14"/>
    <sheet name="24901 OTROS MAT. Y ART. D CONST" sheetId="15" r:id="rId15"/>
    <sheet name="26101 COMBUSTIBLES." sheetId="16" r:id="rId16"/>
    <sheet name="26102 LUBRICANTES Y ADITIVOS." sheetId="17" r:id="rId17"/>
    <sheet name="27201 PRENDAS DE SEGURIDAD" sheetId="18" r:id="rId18"/>
    <sheet name="29101 HERRAMIENTAS MENORES" sheetId="19" r:id="rId19"/>
    <sheet name="29201 REF, ACCES. MEN D EDIF" sheetId="20" r:id="rId20"/>
    <sheet name="29401 REFCC. ACCE. MEN. D COMP" sheetId="21" r:id="rId21"/>
    <sheet name="29601 REF. ACCE MEN EQUI TRANS" sheetId="22" r:id="rId22"/>
    <sheet name="29801 REF. ACCE D MAQ OTR EQUI" sheetId="23" r:id="rId23"/>
    <sheet name="21501" sheetId="24" r:id="rId24"/>
    <sheet name="21702 mat. y sum. p. plant educ" sheetId="25" r:id="rId25"/>
    <sheet name="22105" sheetId="26" r:id="rId26"/>
    <sheet name="24101 PROD.  MINERALE. NO METAL" sheetId="27" r:id="rId27"/>
    <sheet name="24201 CEM Y PROD DE CONCRETO" sheetId="28" r:id="rId28"/>
    <sheet name="24301 CAL, YESO Y DERIV." sheetId="29" r:id="rId29"/>
    <sheet name="24401 MADERA Y PROD DE MADERA" sheetId="30" r:id="rId30"/>
    <sheet name="24501 vidrio y derivados de vid" sheetId="31" r:id="rId31"/>
    <sheet name="24701 ARTIC. METALICOS P CONTRU" sheetId="32" r:id="rId32"/>
    <sheet name="25101 PROD QUIM.BASICOS" sheetId="33" r:id="rId33"/>
    <sheet name="25201 FERTILIZANTES PESTICIDAS" sheetId="34" r:id="rId34"/>
    <sheet name="25301 MED. Y PROD FARMACEU" sheetId="35" r:id="rId35"/>
    <sheet name="25601 fibras sinteticas, hules " sheetId="36" r:id="rId36"/>
    <sheet name="27101 UNIFORMES" sheetId="37" r:id="rId37"/>
    <sheet name="27401 PROD. TEXTILES" sheetId="38" r:id="rId38"/>
    <sheet name="29301REF. ACC MEN D EQU" sheetId="39" r:id="rId39"/>
    <sheet name="29901 REF. ACCE MEN D OTRS B.M." sheetId="40" r:id="rId40"/>
    <sheet name="25201 FERTILIZANTES, PESTICIDAS" sheetId="41" state="hidden" r:id="rId41"/>
    <sheet name="CAPITULO 3000" sheetId="42" r:id="rId42"/>
    <sheet name="31101 ENERGIA ELECTRICA" sheetId="43" r:id="rId43"/>
    <sheet name="31201 GAS." sheetId="44" r:id="rId44"/>
    <sheet name="31301 AGUA POTABLE." sheetId="45" r:id="rId45"/>
    <sheet name="31401 TELEFONIA TRADICINAL." sheetId="46" r:id="rId46"/>
    <sheet name="31701 INTERNET" sheetId="47" r:id="rId47"/>
    <sheet name="31801 SERV POSTAL" sheetId="48" r:id="rId48"/>
    <sheet name="32201 ARRENDAMIENTO DE EDIFI" sheetId="49" r:id="rId49"/>
    <sheet name="32302 arrend. d equp y b. infor" sheetId="50" r:id="rId50"/>
    <sheet name="32501 arrend, equip d transport" sheetId="51" r:id="rId51"/>
    <sheet name="32901 OTROS ARRENDAMIENTOS." sheetId="52" r:id="rId52"/>
    <sheet name="33101 SERV LEG D CONT" sheetId="53" r:id="rId53"/>
    <sheet name="33301 SERVICIO D INFORMATICA" sheetId="54" r:id="rId54"/>
    <sheet name="33401 SERV. DE CAPACITACION" sheetId="55" r:id="rId55"/>
    <sheet name="33603 IMPRESIONES OFICIALES." sheetId="56" r:id="rId56"/>
    <sheet name="33801 SERVICIO DE VIGILANCIA" sheetId="57" r:id="rId57"/>
    <sheet name="34101 SERVICIOS FINANCIEROS." sheetId="58" r:id="rId58"/>
    <sheet name="34501 SEG DE BIENES PATRIMONIAL" sheetId="59" r:id="rId59"/>
    <sheet name="34701 FLETES, MANIOBRAS" sheetId="60" r:id="rId60"/>
    <sheet name="35101 MTTO CONS D INMUEBLES" sheetId="61" r:id="rId61"/>
    <sheet name="35103 MTTO CONS PLANT ESCOLARES" sheetId="62" r:id="rId62"/>
    <sheet name="35201 MTTO CONS D MOB EQUI" sheetId="63" r:id="rId63"/>
    <sheet name="35501 MANT D EQUIP DE TRANSPORT" sheetId="64" r:id="rId64"/>
    <sheet name="35701 MANTT CONS D MAQ Y EQUI" sheetId="65" r:id="rId65"/>
    <sheet name="35901 SERV D JARDINERIA Y FUM" sheetId="66" r:id="rId66"/>
    <sheet name="36201 DIFUSION POR RADIO Y TELE" sheetId="67" r:id="rId67"/>
    <sheet name="37101 PASAJES AEREOS" sheetId="68" r:id="rId68"/>
    <sheet name="37201 PASAJES TERRESTRES" sheetId="69" r:id="rId69"/>
    <sheet name="37501 VIATICOS EN EL PAIS." sheetId="70" r:id="rId70"/>
    <sheet name="37502 GASTOS DE CAMINO." sheetId="71" r:id="rId71"/>
    <sheet name="37901 CUOTAS." sheetId="72" r:id="rId72"/>
    <sheet name="38101 GASTOS DE CEREMONIAL" sheetId="73" r:id="rId73"/>
    <sheet name="38201 GASTOS D ORDEN SOCIAL Y C" sheetId="74" r:id="rId74"/>
    <sheet name="38501 GASTOS DE ATENCION, PROM" sheetId="75" r:id="rId75"/>
    <sheet name="39101 SERV. FUNERARIOS" sheetId="76" r:id="rId76"/>
    <sheet name="39202 IMPUESTOS, DERECHOS" sheetId="77" r:id="rId77"/>
    <sheet name="39801 imp s-nom" sheetId="78" r:id="rId78"/>
    <sheet name="32301 arrend. mueb maq y equi" sheetId="79" r:id="rId79"/>
    <sheet name="33302 SERVICIO D CONSULTORIA" sheetId="80" r:id="rId80"/>
    <sheet name="33605 LICITACIONES Y CONVENIOS." sheetId="81" r:id="rId81"/>
    <sheet name="34801 COMISIONES Y VENTAS" sheetId="82" r:id="rId82"/>
    <sheet name="35302 MTTO CONS D BIENES INF" sheetId="83" r:id="rId83"/>
    <sheet name="35301 INSTALACIONES." sheetId="84" r:id="rId84"/>
    <sheet name="35601 REPARAC DE EQUIPO D SEGUR" sheetId="85" r:id="rId85"/>
    <sheet name="35702 MANTENI, CONSERV HERRAM" sheetId="86" r:id="rId86"/>
    <sheet name="36101 DIF X RADIO Y TV ACT GUB" sheetId="87" r:id="rId87"/>
    <sheet name="36401 SERV D REVELADO" sheetId="88" r:id="rId88"/>
    <sheet name="37601 VIAT EN EL EXTRANJERO" sheetId="89" r:id="rId89"/>
    <sheet name="38301 CONGRESOS Y CONVENCIONES" sheetId="90" r:id="rId90"/>
    <sheet name="39501 PENAS, MULTAS" sheetId="91" r:id="rId91"/>
  </sheets>
  <definedNames>
    <definedName name="_xlnm.Print_Area" localSheetId="4">'21201'!$A$1:$R$21</definedName>
    <definedName name="_xlnm.Print_Area" localSheetId="5">'21401'!$A$1:$R$34</definedName>
    <definedName name="_xlnm.Print_Area" localSheetId="53">'33301 SERVICIO D INFORMATICA'!$A$1:$R$20</definedName>
    <definedName name="_xlnm.Print_Area" localSheetId="0">'TOTAL 2000 - 3000'!$A$1:$E$43</definedName>
    <definedName name="_xlnm.Print_Titles" localSheetId="3">'21101 Mat. oficina'!$2:$10</definedName>
    <definedName name="_xlnm.Print_Titles" localSheetId="5">'21401'!$2:$10</definedName>
    <definedName name="_xlnm.Print_Titles" localSheetId="6">'21601 material de limpieza'!$1:$10</definedName>
    <definedName name="_xlnm.Print_Titles" localSheetId="7">'21701 materiales educativos'!$1:$10</definedName>
    <definedName name="_xlnm.Print_Titles" localSheetId="12">'24601 MAT. ELECTRICO Y ELECTRON'!$1:$10</definedName>
    <definedName name="_xlnm.Print_Titles" localSheetId="18">'29101 HERRAMIENTAS MENORES'!$1:$10</definedName>
    <definedName name="_xlnm.Print_Titles" localSheetId="58">'34501 SEG DE BIENES PATRIMONIAL'!$1:$10</definedName>
  </definedNames>
  <calcPr fullCalcOnLoad="1"/>
</workbook>
</file>

<file path=xl/sharedStrings.xml><?xml version="1.0" encoding="utf-8"?>
<sst xmlns="http://schemas.openxmlformats.org/spreadsheetml/2006/main" count="6755" uniqueCount="542">
  <si>
    <t>SEGURO VEHICULAR  FORD RANGER EMPALME</t>
  </si>
  <si>
    <t>SEGURO VEHICULAR  FORD RANGER CAJEME</t>
  </si>
  <si>
    <t>SERVICIO MECÁNICO PARA AUTOMÓVIL FOCUS 2009</t>
  </si>
  <si>
    <t>SERVICIO MECANICO PARA AUTOMOVIL FOCUS 2007</t>
  </si>
  <si>
    <t>SERVICIO MECANICO PARA AUTOMOVIL PICK UP LOBO XLT</t>
  </si>
  <si>
    <t>SERVICIO MECANICO PARA AUTOMOVIL PICK UP F-250 4x4</t>
  </si>
  <si>
    <t>SERVICIO MECANICO PARA  FORD RANGER CANANEA</t>
  </si>
  <si>
    <t>SERVICIO MECANICO PARA  FORD RANGER CABORCA</t>
  </si>
  <si>
    <t>SERVICIO MECANICO PARA  FORD RANGER NAVOJOA</t>
  </si>
  <si>
    <t>SERVICIO MECANICO PARA  FORD RANGER CAJEME</t>
  </si>
  <si>
    <t>SERVICIO MECANICO PARA FORD RANGER EMPALME</t>
  </si>
  <si>
    <t>SEGURO VEHICULAR  PICK UP 1500 DODGE 2010</t>
  </si>
  <si>
    <t>SEGURO VEHICULAR  PICK UP FORD  XLT LOBO</t>
  </si>
  <si>
    <t>SEGURO  VEHICULAR FORD FOCUS 2009</t>
  </si>
  <si>
    <t>MARCA TEXTOS VARIOS COLORES</t>
  </si>
  <si>
    <t>ENGRAPADORA DE TIRA COMPLETA</t>
  </si>
  <si>
    <t>Programa calendarizado</t>
  </si>
  <si>
    <t>Descripción y especificaciones del bien o servicio</t>
  </si>
  <si>
    <t>INTERNET</t>
  </si>
  <si>
    <t>CUOTAS</t>
  </si>
  <si>
    <t>CAJEME</t>
  </si>
  <si>
    <t>SERVICIO DE INFORMATICA</t>
  </si>
  <si>
    <t>ENERGIA ELECTRICA</t>
  </si>
  <si>
    <t>AGUA POTABLE</t>
  </si>
  <si>
    <t>PASAJES AEREOS</t>
  </si>
  <si>
    <t>VIATICOS EN EL PAIS</t>
  </si>
  <si>
    <t>GASTOS DE CAMINO</t>
  </si>
  <si>
    <t>COMBUSTIBLES</t>
  </si>
  <si>
    <t>ARRENDAMIENTO DE INMUEBLE DE EDIFICIO SINDICAL</t>
  </si>
  <si>
    <t>MOUSE OPTICO</t>
  </si>
  <si>
    <t>JABON EN POLVO</t>
  </si>
  <si>
    <t xml:space="preserve">JABON LIQUIDO PARA MANOS </t>
  </si>
  <si>
    <t>LUSTRADOR PARA MUEBLES</t>
  </si>
  <si>
    <t>CARPETA BLANCA 5"</t>
  </si>
  <si>
    <t xml:space="preserve">PAQUETE HOJA OPALINA DOBLE CARTA </t>
  </si>
  <si>
    <t xml:space="preserve">PAQUETE OPALINA CARTULINA T/ CARTA  </t>
  </si>
  <si>
    <t>CUTTER 203</t>
  </si>
  <si>
    <t xml:space="preserve">DESPACHADOR DE CINTA </t>
  </si>
  <si>
    <t xml:space="preserve">FOLDER TAMAÑO CARTA </t>
  </si>
  <si>
    <t>GRAPAS ESTANDAR</t>
  </si>
  <si>
    <t>HOJA PARA ROTAFOLIO ( PAPEL BOND)</t>
  </si>
  <si>
    <t>LIGAS N- 18 CAJA</t>
  </si>
  <si>
    <t>MARCADOR SHARPIE COLOR AZUL Y NEGRO (POR PIEZA)</t>
  </si>
  <si>
    <t>MARCADOR PERMANENTE COLOR NEGRO</t>
  </si>
  <si>
    <t>MICAS PARA CREDENCIALES</t>
  </si>
  <si>
    <t>ORGANIZADOR DE ESCRITORIO</t>
  </si>
  <si>
    <t>PILA ALCALINA C"</t>
  </si>
  <si>
    <t>PILA ALCALINA AAA DE 1.5 VOLTS</t>
  </si>
  <si>
    <t>PLUMAS COLOR ROJA PUNTO MEDIANO  CAJA</t>
  </si>
  <si>
    <t>PLUMAS DE GEL  UB- 200</t>
  </si>
  <si>
    <t>PORTA TARJETA BRINSTOL 3X5</t>
  </si>
  <si>
    <t>PROTECTOR DE HOJAS</t>
  </si>
  <si>
    <t>RESORTE PARA ENGARGOLAR</t>
  </si>
  <si>
    <t xml:space="preserve">SEPARADORES DE HOJAS T/ CARTA  </t>
  </si>
  <si>
    <t>SOBRE MANILA MEDIO OFICIO</t>
  </si>
  <si>
    <t>SOBRE MANILA MEDIA CARTA</t>
  </si>
  <si>
    <t>MANTENIMIENTO Y CONSERVACION DE BIENES INFORMATICOS</t>
  </si>
  <si>
    <t>LICITACIONES, CONVENIOS Y CONVOCATORIAS</t>
  </si>
  <si>
    <t>TELEFONIA TRADICIONAL</t>
  </si>
  <si>
    <t>PENAS, MULTAS, ACCESORIOS Y ACTUALIZACIONES</t>
  </si>
  <si>
    <t>MATERIALES, UTILES Y EQUIPOS MENORES DE OFICINA</t>
  </si>
  <si>
    <t>Asignaciones destinadas a cubrir la adquisición de papelería, útiles de escritorio</t>
  </si>
  <si>
    <t>y dibujo, de correspondencia y archivo, tintas, blocks, limpiatipos, formas, libros</t>
  </si>
  <si>
    <t>de registro y contabilidad, etc., y en general toda clase de materiales y artículos</t>
  </si>
  <si>
    <t>diversos para el funcionamiento de los servicios en las instituciones oficiales.</t>
  </si>
  <si>
    <t>PASAJES TERRESTRES</t>
  </si>
  <si>
    <t>SEGURO VEHICULAR  FORD RANGER NAVOJOA</t>
  </si>
  <si>
    <t>SEGURO VEHICULAR  FORD RANGER CABORCA</t>
  </si>
  <si>
    <t>SEGURO VEHICULAR  FORD RANGER CANANEA</t>
  </si>
  <si>
    <t>SEGURO VEHICULAR  FORD FOCUS 2007</t>
  </si>
  <si>
    <t>GOBIERNO DEL ESTADO DE SONORA</t>
  </si>
  <si>
    <t>Cantidad</t>
  </si>
  <si>
    <t xml:space="preserve">Inversión estimada </t>
  </si>
  <si>
    <t xml:space="preserve">AROMATIZANTE EN SPRAY </t>
  </si>
  <si>
    <t xml:space="preserve">TRAPEADORES DE ALGODÓN </t>
  </si>
  <si>
    <t xml:space="preserve">ESCOBAS DE ESPIGA TIPO ALMACEN </t>
  </si>
  <si>
    <t xml:space="preserve">FRANELA BLANCA  EN METROS </t>
  </si>
  <si>
    <t xml:space="preserve">RECOGEDORES DE LAMINA </t>
  </si>
  <si>
    <t>BOLSAS DE PLASTICO GRANDE  PARA BASURA EN ROLLO DE 25 PIEZAS</t>
  </si>
  <si>
    <t>BOLSAS DE PLASTICO CHICAS  PARA BASURA EN ROLLO DE 25 PIEZAS</t>
  </si>
  <si>
    <t>PAPEL PARA MANOS EN ROLLO</t>
  </si>
  <si>
    <t>HOJAS PARA PORTAROTAFOLIO (POR PIEZA)</t>
  </si>
  <si>
    <t>BORRADOR PARA PINTARRON</t>
  </si>
  <si>
    <t>BORRADOR DE MIGAJON</t>
  </si>
  <si>
    <t>AGUJA PARA MAQUINA DE COSER</t>
  </si>
  <si>
    <t>REGLAS DE MADERA PARA CORTE DE TELAS</t>
  </si>
  <si>
    <t xml:space="preserve">TIJERAS PARA TELA </t>
  </si>
  <si>
    <t xml:space="preserve">MANIQUIS DE MUJER GRANDE </t>
  </si>
  <si>
    <t xml:space="preserve">MANIQUIS DE MUJER MEDIANO </t>
  </si>
  <si>
    <t>MANIQUIS DE MUJER CHICO</t>
  </si>
  <si>
    <t xml:space="preserve">MANIQUIS DE HOMBRE GRANDE </t>
  </si>
  <si>
    <t xml:space="preserve">MANIQUIS DE HOMBRE MEDIANO </t>
  </si>
  <si>
    <t>MANIQUIS DE HOMBRE CHICO</t>
  </si>
  <si>
    <t>ESPEJOS GRANDE</t>
  </si>
  <si>
    <t xml:space="preserve">MARTILLO DE CARPINTERO </t>
  </si>
  <si>
    <t>CERRUCHO 12"</t>
  </si>
  <si>
    <t>CERRUCHO 24 "</t>
  </si>
  <si>
    <t xml:space="preserve">MADERA DE PINO #2( por pie) </t>
  </si>
  <si>
    <t>LAPIZ BICOLOR (POR PIEZA)</t>
  </si>
  <si>
    <t xml:space="preserve">COJIN PARA SELLOS </t>
  </si>
  <si>
    <t>CAJA DE PILAS DE 9V CUADRADAS</t>
  </si>
  <si>
    <t>CARPETA BLANCA 1/2 "</t>
  </si>
  <si>
    <t>CARPETA BLANCA 1"</t>
  </si>
  <si>
    <t xml:space="preserve">CARPETA BLANCA 2" </t>
  </si>
  <si>
    <t>CARPETA BLANCA 3 "</t>
  </si>
  <si>
    <t>LIBRETA TAQUIGRAFIA (POR PIEZA)</t>
  </si>
  <si>
    <t xml:space="preserve">CAJA DE ROLLO DE CORRECTOR MAQUINA DE ESCRIBIR OLYMPIA </t>
  </si>
  <si>
    <t xml:space="preserve">QUITA GRAPAS </t>
  </si>
  <si>
    <t>PLANTEL EMPALME</t>
  </si>
  <si>
    <t>PLANTEL AGUA PRIETA</t>
  </si>
  <si>
    <t>PLANTEL CAJEME</t>
  </si>
  <si>
    <t>APAGADORES (POR PIEZA)</t>
  </si>
  <si>
    <t>ENCHUFES SIMPLES (POR PIEZA)</t>
  </si>
  <si>
    <t>ENCHUFES DOBLES (POR PIEZA)</t>
  </si>
  <si>
    <t xml:space="preserve">TERMICO SQD 1X30 (POR PIEZA) </t>
  </si>
  <si>
    <t>TERMICO SQD 1X40 (POR PIEZA)</t>
  </si>
  <si>
    <t>TERMICO SQD 2X50 (POR PIEZA)</t>
  </si>
  <si>
    <t>MANTENIMIENTO Y CONSERVACION DE INMUEBLES</t>
  </si>
  <si>
    <t>MANGUERA DE AGUA</t>
  </si>
  <si>
    <t>LLAVES PARA TOMAS DE AGUA</t>
  </si>
  <si>
    <t>CLAVOS DE 1/2" POR KILO</t>
  </si>
  <si>
    <t>CLAVOS DE 1" POR KILO</t>
  </si>
  <si>
    <t>CLAVOS 1 1/2 " POR KILO</t>
  </si>
  <si>
    <t>CLAVOS 2" KILO</t>
  </si>
  <si>
    <t>TAQUETES 1/4"</t>
  </si>
  <si>
    <t>TAQUETES 3/16 "</t>
  </si>
  <si>
    <t>TAQUETES 1/2 "</t>
  </si>
  <si>
    <t xml:space="preserve">PALA DE JARDINERO </t>
  </si>
  <si>
    <t xml:space="preserve">ESCOBA DE JARDINERO METAL </t>
  </si>
  <si>
    <t>TECLADO</t>
  </si>
  <si>
    <t xml:space="preserve">DISCO DURO </t>
  </si>
  <si>
    <t>REGULADOR DE VOLTAJE</t>
  </si>
  <si>
    <t>TORNILLOS PARA DESARMADOR PALETA( POR KILO )</t>
  </si>
  <si>
    <t>TORNILLOS PARA DESARMADOR DE ESTRELLA ( POR KILO)</t>
  </si>
  <si>
    <t xml:space="preserve">ANTEOJOS PARA SOLDAR </t>
  </si>
  <si>
    <t>CAFÉ ( POR BOTE )</t>
  </si>
  <si>
    <t>SODA DE LATA (PAQUETE DE 24 LATAS)</t>
  </si>
  <si>
    <t>AGUA MINERAL(PAQUETE DE 24 BOTELLAS)</t>
  </si>
  <si>
    <t>BOLSA DE HIELO</t>
  </si>
  <si>
    <t>LIJAS (POR PIEZA)</t>
  </si>
  <si>
    <t xml:space="preserve">ARRENDAMIENTO DE INMUEBLE DIRECCION GENERAL </t>
  </si>
  <si>
    <t>SERVICIO POSTAL</t>
  </si>
  <si>
    <t>PASTILLA AROMATIZANTE WC</t>
  </si>
  <si>
    <t>CERRUCHO 18"</t>
  </si>
  <si>
    <t>ESTOPAS ( EN BOLSA)   KILO</t>
  </si>
  <si>
    <t>CABLE ELECTRICO CALIBRE 10 (  CAJA)</t>
  </si>
  <si>
    <t>CABLE ELECTRICO CALIBRE 12 ( CAJA)</t>
  </si>
  <si>
    <t>CABLE ELECTRICO CALIBRE 14 (CAJA)</t>
  </si>
  <si>
    <t>TUBO GALVANIZADO ( PZA DE 3 METROS)</t>
  </si>
  <si>
    <t>AGUA DE GARRAFON PARA PLANTELES</t>
  </si>
  <si>
    <t>CARTULINA DE BLANCA</t>
  </si>
  <si>
    <t>CAJA ETIQUETAS PARA PESTAÑA (CON 100 PIEZAS )</t>
  </si>
  <si>
    <t xml:space="preserve">TIJERAS </t>
  </si>
  <si>
    <t>SELLO PARA PLANTEL HERMOSILLO</t>
  </si>
  <si>
    <t>SELLO PARA PLANTEL EMPALME</t>
  </si>
  <si>
    <t>SELLOS PARA PLANTEL CAJEME</t>
  </si>
  <si>
    <t>SELLOS PARA PLANTEL NAVOJOA</t>
  </si>
  <si>
    <t xml:space="preserve">SELLOS PARA PLANTEL CANANEA </t>
  </si>
  <si>
    <t>SELLOS PARA PLANTEL CABORCA</t>
  </si>
  <si>
    <t>SELLOS PARA DIRECCION GENERAL</t>
  </si>
  <si>
    <t xml:space="preserve">REPUESTO PARA MOP 90 CM </t>
  </si>
  <si>
    <t>DIRECCION GENERAL</t>
  </si>
  <si>
    <t xml:space="preserve">BOLSA DE AZUCAR </t>
  </si>
  <si>
    <t>CAJA DE GALLETAS</t>
  </si>
  <si>
    <t>SWITCH 24 PUERTOS</t>
  </si>
  <si>
    <t>ALAMBRE ELECTRICO AUTOMOTRIZ (ROLLO DE 100)</t>
  </si>
  <si>
    <t>.</t>
  </si>
  <si>
    <t>CHAPA PARA PUERTA DE AULAS PLANTEL CABORCA</t>
  </si>
  <si>
    <t>CHAPA PARA PUERTA DE AULAS PLANTEL NAVOJOA</t>
  </si>
  <si>
    <t>CHAPA PARA PUERTA DE AULAS PLANTEL CAJEME</t>
  </si>
  <si>
    <t>CHAPA PARA PUERTA DE AULAS PLANTEL AGUA PRIETA</t>
  </si>
  <si>
    <t>CHAPA PARA PUERTA DE AULAS PLANTEL CANANEA</t>
  </si>
  <si>
    <t>CHAPA PUERTAS DIRECCION GENERAL</t>
  </si>
  <si>
    <t>CHAPA PARA PUERTA   DE AULAS PLANTEL HERMOSILLO</t>
  </si>
  <si>
    <t>CHAPA PARA PUERTA  AULAS PLANTEL EMPALME</t>
  </si>
  <si>
    <t>PLANTEL HERMOSILLO</t>
  </si>
  <si>
    <t>PLANTEL CANANEA</t>
  </si>
  <si>
    <t>PLANTEL CABORCA</t>
  </si>
  <si>
    <t>PLANTEL NAVOJOA</t>
  </si>
  <si>
    <t xml:space="preserve"> </t>
  </si>
  <si>
    <t>MARCADOR PARA PINTARRON</t>
  </si>
  <si>
    <t>CRAYOLA</t>
  </si>
  <si>
    <t>CUTTER</t>
  </si>
  <si>
    <t>COJIN PARA  MAUSE</t>
  </si>
  <si>
    <t>CALENDARIO</t>
  </si>
  <si>
    <t>CAJA PORTA CD ( 20 PZ) CON LLAVE</t>
  </si>
  <si>
    <t>ACIDO MURIATICO</t>
  </si>
  <si>
    <t>CAJA DE SOBRE BLANCO 1/2 CARTA</t>
  </si>
  <si>
    <t>CARPETA BLANCA DE 1 1/2</t>
  </si>
  <si>
    <t>LAPIZ DE CERA</t>
  </si>
  <si>
    <t>CORDONES P/ GAFETE</t>
  </si>
  <si>
    <t>CAJA PORTADISKETTES CON LLAVE</t>
  </si>
  <si>
    <t>LIBRETA EJECUBLOCK T/ CARTA</t>
  </si>
  <si>
    <t>REPUESTOS P/ CUTTER CAJA C/10</t>
  </si>
  <si>
    <t>CABLE ELCTRICO CALIBRE 8</t>
  </si>
  <si>
    <t>Partida Presupuestal</t>
  </si>
  <si>
    <t>Concepto</t>
  </si>
  <si>
    <t>Total</t>
  </si>
  <si>
    <t>Enero</t>
  </si>
  <si>
    <t>Feb</t>
  </si>
  <si>
    <t>Marzo</t>
  </si>
  <si>
    <t>Abril</t>
  </si>
  <si>
    <t>Mayo</t>
  </si>
  <si>
    <t>Jun</t>
  </si>
  <si>
    <t>Jul</t>
  </si>
  <si>
    <t>Ago</t>
  </si>
  <si>
    <t>Sept</t>
  </si>
  <si>
    <t>Oct</t>
  </si>
  <si>
    <t>Nov</t>
  </si>
  <si>
    <t>Dic</t>
  </si>
  <si>
    <t>MATERIALES Y SUMINISTROS</t>
  </si>
  <si>
    <t>TOTALES</t>
  </si>
  <si>
    <t>SERVICIOS GENERALES</t>
  </si>
  <si>
    <t>DEPENDENCIA O ENTIDAD:    INSTITUTO DE CAPACITACIÓN PARA EL TRABAJO DEL ESTADO DE SONORA</t>
  </si>
  <si>
    <t>TOTAL</t>
  </si>
  <si>
    <t>AGUA DE GARRAFON PARA DIRECCION ADMINISTRATIVA</t>
  </si>
  <si>
    <t>DUPLICADO DE LLAVES</t>
  </si>
  <si>
    <t>TIJERAS PARA CESPED</t>
  </si>
  <si>
    <t xml:space="preserve">CANDADOS </t>
  </si>
  <si>
    <t>FOCOS PARA PROYECTOR</t>
  </si>
  <si>
    <t>BOTAS DE HULE</t>
  </si>
  <si>
    <t>SEGUROS DE MOBILIARIO Y EQUIPOS DE CAPACITACION, MOBILIARIO Y EQUIPOS DE OFICINA, EQUIPOS DE COMPUTACION</t>
  </si>
  <si>
    <t>PAQUETE DE ETIQUETAS 50X100</t>
  </si>
  <si>
    <t>PAQUETE OPALINA CARTULINA T/ OFICIO C/ 100 PZ</t>
  </si>
  <si>
    <t>LAPICES DE MADERA N° 2 (POR PIEZAS)</t>
  </si>
  <si>
    <t>CAJA PUNTILLAS .7</t>
  </si>
  <si>
    <t>CAJA PUNTILLAS .5</t>
  </si>
  <si>
    <t xml:space="preserve">CAJA PLASTICO PARA ENMICAR </t>
  </si>
  <si>
    <t>PAQUETE DE PAPEL FOTOGRAFICO</t>
  </si>
  <si>
    <t xml:space="preserve">GALON DE RESISTOL BLANCO </t>
  </si>
  <si>
    <t>FOCO DE ILUMINACION DE 75 WATTS FLOURESCENTE</t>
  </si>
  <si>
    <t>FOCO DE ILUMINACION DE 39 WATTS FLUORESCENTE</t>
  </si>
  <si>
    <t>COMIDA  EN  OFICINA   POR  JORNADAS EXTRAORDINARIAS</t>
  </si>
  <si>
    <t>DIADEMA CON MICROFONO</t>
  </si>
  <si>
    <t>MEMORIA USB</t>
  </si>
  <si>
    <t xml:space="preserve">PECHERA DE CARNAZA P/ SOLDAR </t>
  </si>
  <si>
    <t xml:space="preserve">     CAPITULO  2000</t>
  </si>
  <si>
    <t xml:space="preserve">      CAPITULO  3000</t>
  </si>
  <si>
    <t>DESINFECTANTE EN AEROSOL</t>
  </si>
  <si>
    <t>BASTON METALICO PARA MOP DE 60 CM</t>
  </si>
  <si>
    <t>BASTON METALICO PARA MOP DE 90 CM</t>
  </si>
  <si>
    <t xml:space="preserve">REPUESTO PARA MOP 60 CM </t>
  </si>
  <si>
    <t>TRIPLAY DE 1/2  4 X 8</t>
  </si>
  <si>
    <t>TRIPLAY DE 1/4  4 X 8</t>
  </si>
  <si>
    <t>CLVOS PARA PISTOLA DE 1"  ( CAJA )</t>
  </si>
  <si>
    <t>BATERIAS PARA CARRO</t>
  </si>
  <si>
    <t>LIMPIADOR PARA VIDRIOS</t>
  </si>
  <si>
    <t>FIBRAS VERDES CON ESPONJA MEDIANAS</t>
  </si>
  <si>
    <t>GUANTES DE HULE Nº 10</t>
  </si>
  <si>
    <t xml:space="preserve">                     DEPENDENCIA O ENTIDAD:    INSTITUTO DE CAPACITACIÓN PARA EL TRABAJO DEL ESTADO DE SONORA</t>
  </si>
  <si>
    <t>PASTILLA AROMATIZANTE MIGITORIO</t>
  </si>
  <si>
    <t xml:space="preserve">                                                                                 GOBIERNO DEL ESTADO DE SONORA                                                                                                                                                                                                                                                    </t>
  </si>
  <si>
    <t>HERMOSILLO</t>
  </si>
  <si>
    <t>EMPALME</t>
  </si>
  <si>
    <t>NAVOJOA</t>
  </si>
  <si>
    <t>CABORCA</t>
  </si>
  <si>
    <t>CANANEA</t>
  </si>
  <si>
    <t>AGUA PRIETA</t>
  </si>
  <si>
    <t>IMPUESTOS Y DERECHOS</t>
  </si>
  <si>
    <t>SERVICIOS FUNERARIOS</t>
  </si>
  <si>
    <t>GASTOS DE CEREMONIAL</t>
  </si>
  <si>
    <t>SERVICIOS DE CAPACITACION</t>
  </si>
  <si>
    <t>SERVICIOS DE CONSULTORIA</t>
  </si>
  <si>
    <t>MANTENIMIENTO Y CONSERVACION DE PLANTELES ESCOLARES</t>
  </si>
  <si>
    <t>VIATICOS EN EL EXTRANJERO</t>
  </si>
  <si>
    <t>SEGURO  VEHICULAR REMOLQUE KUZZY</t>
  </si>
  <si>
    <t>SEGURO  VEHICULAR FORD  F150 AGUA PRIETA</t>
  </si>
  <si>
    <t>GASTOS DE ATENCION Y PROMOCION</t>
  </si>
  <si>
    <t>PIEZA</t>
  </si>
  <si>
    <t>PRODUCTO</t>
  </si>
  <si>
    <t>UNIDAD DE MEDIDA</t>
  </si>
  <si>
    <t>PRECIO UNITARIO</t>
  </si>
  <si>
    <t>AREA SOLICITANTE</t>
  </si>
  <si>
    <t>trimestre en que se requiere</t>
  </si>
  <si>
    <t>RECURSOS</t>
  </si>
  <si>
    <t>A.P.</t>
  </si>
  <si>
    <t>JUEGO</t>
  </si>
  <si>
    <t>L.P.</t>
  </si>
  <si>
    <t>L.S.</t>
  </si>
  <si>
    <t>ADQ. DIRECTA</t>
  </si>
  <si>
    <t>No. PARTIDA</t>
  </si>
  <si>
    <t>PAQUETE</t>
  </si>
  <si>
    <t>CAJA</t>
  </si>
  <si>
    <t xml:space="preserve">PLUMAS COLOR AZUL BIC </t>
  </si>
  <si>
    <t>PLUMAS COLOR NEGRA BIC</t>
  </si>
  <si>
    <t>PAPEL CONTINUO 9x11"</t>
  </si>
  <si>
    <t>CARPETA BLANCA 4"</t>
  </si>
  <si>
    <t>SOBRE MANILA TAMAÑO LEGAL</t>
  </si>
  <si>
    <t xml:space="preserve">SOBRE MANILA TAMAÑO CARTA </t>
  </si>
  <si>
    <t>PLUMAS DE GEL  UB- 157</t>
  </si>
  <si>
    <t>PILA ALCALINA AA DE 1.5 VOLTS</t>
  </si>
  <si>
    <t>PASTA PARA ENGARGOLADO COLOR NEGRO</t>
  </si>
  <si>
    <t>PEGAMENTO EN BARRA DE21GS</t>
  </si>
  <si>
    <t>CARPETA P/ ARCHIVO LEXFOR T/ CARTA</t>
  </si>
  <si>
    <t>CINTA ADHESIVA TRANSPARENTE</t>
  </si>
  <si>
    <t>CLIPS ESTÁNDAR  # 1</t>
  </si>
  <si>
    <t>LAPICERO 0.5MM</t>
  </si>
  <si>
    <t>POST IT CONSECUTIVOS DE VARIOS COLORES</t>
  </si>
  <si>
    <t>D.G.</t>
  </si>
  <si>
    <t>SOBRE MANILA TAMAÑO OFICIO</t>
  </si>
  <si>
    <t>MEMORIA USB DE 16GB</t>
  </si>
  <si>
    <t>HOJA TAMAÑO OFICIO CON 500 PIEZAS</t>
  </si>
  <si>
    <t>HOJA TAMAÑO CARTA CON  500 PIEZAS</t>
  </si>
  <si>
    <t>FOLDER  COLGANTE TAMAÑO OFICIO</t>
  </si>
  <si>
    <t xml:space="preserve">FOLDER  COLGANTE TAMAÑO CARTA </t>
  </si>
  <si>
    <t>ETIQUETAS PARA CD</t>
  </si>
  <si>
    <t>CUADERNO TIPO FRANCES</t>
  </si>
  <si>
    <t>CUADERNO PROFESIONAL DE 100H</t>
  </si>
  <si>
    <t>CLIPS MARIPOSA  # 1</t>
  </si>
  <si>
    <t>CLIPS MARIPOSA  # 2</t>
  </si>
  <si>
    <t>CLIPS JUMBO</t>
  </si>
  <si>
    <t>CINTA FX890</t>
  </si>
  <si>
    <t>TINTA PARA IMPRESORA CN048 951XL AMARILLO</t>
  </si>
  <si>
    <t>TINTA PARA IMPRESORA CN046 951XL CYAN</t>
  </si>
  <si>
    <t>TINTA PARA IMPRESORA CN047 951XL MAGENTA</t>
  </si>
  <si>
    <t>TINTA PARA IMPRESORA CN047 950XL NEGRO</t>
  </si>
  <si>
    <t>IMPRESORA  DE TINTA</t>
  </si>
  <si>
    <t>IMPRESORA  LASER</t>
  </si>
  <si>
    <t>DISCO DURO EXTERNO</t>
  </si>
  <si>
    <t>REVISTAS</t>
  </si>
  <si>
    <t>CLORO</t>
  </si>
  <si>
    <t>GALON</t>
  </si>
  <si>
    <t>ESCOBAS DE PLASTICO</t>
  </si>
  <si>
    <t>GEL ANTIBACTERIAL 444ML</t>
  </si>
  <si>
    <t>KILO</t>
  </si>
  <si>
    <t>LIMPIADOR LIQUIDO  MULTIUSOS</t>
  </si>
  <si>
    <t>LITRO</t>
  </si>
  <si>
    <t>JABON LIQUIDO PARA TRASTES 500ML</t>
  </si>
  <si>
    <t>PAPEL HIGIENICO DE 400MTS</t>
  </si>
  <si>
    <t>PAPEL HIGIENICO DE 500H</t>
  </si>
  <si>
    <t>BOLSAS DE PLASTICO MEDIANAS  PARA BASURA EN ROLLO DE 25 PIEZAS</t>
  </si>
  <si>
    <t>CARRITO EXPRIMIDOR P/ TRAPEADOR</t>
  </si>
  <si>
    <t>PLACAS, ENGOMADOS, CALCAMONIAS Y HOLOGRAMAS</t>
  </si>
  <si>
    <t>REPRESENTACION</t>
  </si>
  <si>
    <t>SERVICIO</t>
  </si>
  <si>
    <t>EVENTOS CULTURALES</t>
  </si>
  <si>
    <t>BEBIDAS PARA ALIMENTACION DE PERSONAS</t>
  </si>
  <si>
    <t>PIEZAS</t>
  </si>
  <si>
    <t>DESECHABLES ( platos, vasos, cucharas, etc )</t>
  </si>
  <si>
    <t>CAFETERA</t>
  </si>
  <si>
    <t>LAVAMANOS</t>
  </si>
  <si>
    <t>INODOROS</t>
  </si>
  <si>
    <t>LADRILLOS</t>
  </si>
  <si>
    <t>BLOCK</t>
  </si>
  <si>
    <t>CEMENTO BLANCO</t>
  </si>
  <si>
    <t>CEMENTO GRIS</t>
  </si>
  <si>
    <t>PEGAZULEJOS</t>
  </si>
  <si>
    <t>CEMENTO CREST</t>
  </si>
  <si>
    <t>CAL</t>
  </si>
  <si>
    <t>YESO</t>
  </si>
  <si>
    <t>TABLAROCA</t>
  </si>
  <si>
    <t>PLAFON</t>
  </si>
  <si>
    <t>BALASTRAS 39 WATTS</t>
  </si>
  <si>
    <t>BALASTRAS 75 WATTS</t>
  </si>
  <si>
    <t>PUERTAS DE METAL</t>
  </si>
  <si>
    <t>LIBROS, MANUALES</t>
  </si>
  <si>
    <t>MARCOS  PARA CUADROS</t>
  </si>
  <si>
    <t>PERSIANAS</t>
  </si>
  <si>
    <t>IMPERMEABILIZANTES</t>
  </si>
  <si>
    <t>SELLADOR</t>
  </si>
  <si>
    <t>LIJAS</t>
  </si>
  <si>
    <t>CUBETA</t>
  </si>
  <si>
    <t xml:space="preserve"> PINTURA ESMALTE</t>
  </si>
  <si>
    <t>MATERIAL PARA REACTIVOS</t>
  </si>
  <si>
    <t>RATICIDAS</t>
  </si>
  <si>
    <t>EMPLAYADOR DE HULE (pvc)</t>
  </si>
  <si>
    <t>TUBO PVC</t>
  </si>
  <si>
    <t>TRAMO</t>
  </si>
  <si>
    <t>TAPETES</t>
  </si>
  <si>
    <t>PROTECTOR DE PANTALLA</t>
  </si>
  <si>
    <t>FUENTE DE PODER</t>
  </si>
  <si>
    <t>ACUMULADORES</t>
  </si>
  <si>
    <t>LLANTAS</t>
  </si>
  <si>
    <t>SERVICIO DE MANTENIMIENTO ( varios )</t>
  </si>
  <si>
    <t>REFACCION PARA TALADROS</t>
  </si>
  <si>
    <t>REFACCIONES PARA MAQUINA PODADORAS</t>
  </si>
  <si>
    <t>REFACCIONES PARA TECLE ( pluma )</t>
  </si>
  <si>
    <t>DIR GRAL</t>
  </si>
  <si>
    <t>COPIADORA</t>
  </si>
  <si>
    <t>ARRENDAMIENTO DE EQUIPO Y BIENES INFORMATICOS</t>
  </si>
  <si>
    <t>GASTOS DEL ORDEN SOCIAL Y CULTURAL</t>
  </si>
  <si>
    <t>SERVICIO DE REVELADO</t>
  </si>
  <si>
    <t>DIFUSION POR RADIO, TELEVISION Y OTROS MEDIOS DE MENSAJES COMERCIALES PARA PROMOVER LA VENTA DE SERVICIOS</t>
  </si>
  <si>
    <t>DIR. VINCULACION</t>
  </si>
  <si>
    <t>DIR. GENERAL</t>
  </si>
  <si>
    <t>MANTENIMIENTO DE AIRES ACONDICIONADOS</t>
  </si>
  <si>
    <t>RECARGA A EXTINTORES</t>
  </si>
  <si>
    <t>COMISIONES Y VENTAS</t>
  </si>
  <si>
    <t>ENVIO DE PAQUETERIA</t>
  </si>
  <si>
    <t>SERVICIOS FINANCIEROS</t>
  </si>
  <si>
    <t>CONSTANCIAS PARA ALUMNOS</t>
  </si>
  <si>
    <t>DIR ACADEMICA</t>
  </si>
  <si>
    <t>FOLLETOS</t>
  </si>
  <si>
    <t>DIR VINCULACION</t>
  </si>
  <si>
    <t>DIR GENERAL</t>
  </si>
  <si>
    <t>ASESORAMIENTO Y CONSULTA</t>
  </si>
  <si>
    <t>RENTA DE CARPAS, SILLAS MANTELERIA</t>
  </si>
  <si>
    <t xml:space="preserve">                         TOTAL CAPÍTULO 2000</t>
  </si>
  <si>
    <t xml:space="preserve">                         TOTAL CAPÍTULO 3000</t>
  </si>
  <si>
    <t>CAJAS PARA ARCHIVO DE PLÁSTICO T CARTA</t>
  </si>
  <si>
    <t>CERA CUANTA FÁCIL</t>
  </si>
  <si>
    <t>CORRECTOR LÍQUIDO DE 20 ML</t>
  </si>
  <si>
    <t>LIMPIADOR LÍQUIDO PARA PINTARRON BOTE DE 180 ML</t>
  </si>
  <si>
    <t>SELLOS PARA PLANTEL AGUA PRIETA</t>
  </si>
  <si>
    <t>SOBRE MANILA TAMAÑO RADIOGRAFÍA</t>
  </si>
  <si>
    <t>DG</t>
  </si>
  <si>
    <t>VENTANAS METÁLICAS</t>
  </si>
  <si>
    <t xml:space="preserve"> PINTURA VINÍLICA</t>
  </si>
  <si>
    <t>FERTILIZANTES, PESTICIDAS Y OTROS AGROQUÍMICOS</t>
  </si>
  <si>
    <t>BOTIQUINES  MÉDICOS DE PRIMEROS AUXILIOS Y MEDICAMENTOS ( varios )</t>
  </si>
  <si>
    <t>ACEITE PARA TRANSMISIÓN (POR LITRO)</t>
  </si>
  <si>
    <t>ACEITE PARA MáQUINAS DE TORNO</t>
  </si>
  <si>
    <t>ACEITE PARA GUÍAS DE TORNO</t>
  </si>
  <si>
    <t xml:space="preserve">CARÁTULAS PARA SOLDAR </t>
  </si>
  <si>
    <t>GUANTES DE PROTECCIÓN</t>
  </si>
  <si>
    <t>CARETAS DE PROTECCIÓN</t>
  </si>
  <si>
    <t xml:space="preserve">TEFLÓN </t>
  </si>
  <si>
    <t>REFACCIÓN DIVERSA</t>
  </si>
  <si>
    <t>KWH</t>
  </si>
  <si>
    <t xml:space="preserve">GAS </t>
  </si>
  <si>
    <t>M3</t>
  </si>
  <si>
    <t>RENTA</t>
  </si>
  <si>
    <t>ARRENDAMIENTO DE ESTACIONAMIENTO</t>
  </si>
  <si>
    <t>SERVICIOS DE JARDINERÍA Y FUMIGACIÓN</t>
  </si>
  <si>
    <t>DIFUSIÓN POR RADIO, TELEVISIÓN Y OTROS MEDIOS DE MENSAJES S/PROGRAMAS Y ACTIVIDADES GUBERNAMENTALES</t>
  </si>
  <si>
    <t>BOLETO</t>
  </si>
  <si>
    <t>FACTURA</t>
  </si>
  <si>
    <t>EVENTO</t>
  </si>
  <si>
    <t>IMPUESTO</t>
  </si>
  <si>
    <t>PERIÓDICO</t>
  </si>
  <si>
    <t>MIGITORIOS</t>
  </si>
  <si>
    <t>ANTEPROYECTO DEL PROGRAMA ANUAL DE ADQUISICIONES DE BIENES Y SERVICIOS 2015</t>
  </si>
  <si>
    <t>ARRENDAMIENTO DE INMUEBLE BODEGA - ALMACEN</t>
  </si>
  <si>
    <t>SACA GRAPAS</t>
  </si>
  <si>
    <t>PANTALON, CAMISA Y ZAPATO</t>
  </si>
  <si>
    <t>PAÑUELOS DESECHABLES</t>
  </si>
  <si>
    <t>PAR</t>
  </si>
  <si>
    <t>TARJETAS MADRE</t>
  </si>
  <si>
    <t xml:space="preserve">PROCESADOR </t>
  </si>
  <si>
    <t>MANTENIMMIENTO Y CONSERVACION DE HERRAMIENTAS</t>
  </si>
  <si>
    <t>FERTILIZANTES, PESTICIDAS U OTROS AGROQUIMICOS</t>
  </si>
  <si>
    <t>CAJA C/100</t>
  </si>
  <si>
    <t>CAJA C/50</t>
  </si>
  <si>
    <t>PLANTELES Y UNIDADADES ADMINISTRATIVAS</t>
  </si>
  <si>
    <t>OPERACIÓN DE LAS ADQUISICIONES Y PROVEEDURIA</t>
  </si>
  <si>
    <t>JUSTIFICACION</t>
  </si>
  <si>
    <t>material para inscripcion trimestral</t>
  </si>
  <si>
    <t>material de oficina necesario para cubrir las nesecidades de las unidades de capacitacion y oficinas  administrativas</t>
  </si>
  <si>
    <t>CAJA C/12</t>
  </si>
  <si>
    <t>BOTE</t>
  </si>
  <si>
    <t>para cubrir las nesecidades de las unidades de capacitacion y oficinas  administrativas</t>
  </si>
  <si>
    <t>PLANTELES Y OFICINAS ADMINISTRATIVAS</t>
  </si>
  <si>
    <t>MADERA Y PRODUCTOS DE MADERA (varios)</t>
  </si>
  <si>
    <t>VIDRIO Y PRODUCTOS DE VIDRIO (varios)</t>
  </si>
  <si>
    <t>ATENCION A LA DEMANDA DE CAPACITACION PARA Y EN EL TRABAJO</t>
  </si>
  <si>
    <t>CAPACITACION EN CURSOS DE EXTENSION</t>
  </si>
  <si>
    <t>CAPACITACION EN CURSOS REGULARES</t>
  </si>
  <si>
    <t>ADMINISTRACION DE LOS RECURSOS HUMANOS, FINANCIEROS Y MATERIALES</t>
  </si>
  <si>
    <t>DIRECCION TECNICA Y ADMINISTRATIVA DEL INSTITUTO</t>
  </si>
  <si>
    <t>SERVICIO REQUERIDO PARA EL FUNCIONAMIENTO DE LA DIRECCION Y PLANTELES.</t>
  </si>
  <si>
    <t>ESPACIO REQUERIDO PARA EL FUNCIONAMIENTO DEL SINDICATO.</t>
  </si>
  <si>
    <t>ESPACIO REQUERIDO PARA EL FUNCIONAMIENTO DE LA DIRECCION.</t>
  </si>
  <si>
    <t>ESPACIO REQUERIDO PARA EL FUNCIONAMIENTO DE LA DIRECCION Y PLANTELES.</t>
  </si>
  <si>
    <t>ADMINISTRACION</t>
  </si>
  <si>
    <t>PROGRAMA INTEGRAL DE ACTIVIDADES</t>
  </si>
  <si>
    <t>INSTALACION DE AIRES ACONDICIONADOS</t>
  </si>
  <si>
    <t>REFACCIONES Y ACCESORIOS MENORES DE EQUIPO DETRANSPORTE</t>
  </si>
  <si>
    <t>TONER HP NEGRO CF226A</t>
  </si>
  <si>
    <t>ARRENDAMIENTO DE EQUIPO DE TRANSPORTE</t>
  </si>
  <si>
    <t>TONER HP NEGRO 1320 49A</t>
  </si>
  <si>
    <t>UNIDADES DE CAPACITACION</t>
  </si>
  <si>
    <t>FOCO DE ILUMINACION DE 60 WATTS</t>
  </si>
  <si>
    <t>TORNILLERIA PARA SILLAS Y SILLONES</t>
  </si>
  <si>
    <t>LLANTAS PARA SILLAS Y SILLONES</t>
  </si>
  <si>
    <t>PISTONES PARA SILLAS SECRETARIALES Y SILLON EJECUTIVO</t>
  </si>
  <si>
    <t>SECRETARIA DE HACIENDA</t>
  </si>
  <si>
    <t>SUBSECRETARIA DE PLANEACION DEL DESARROLLO</t>
  </si>
  <si>
    <t>DIRECCION GENERAL DE ADQUISICIONES DE BIENES MUEBLES Y SERVICIOS</t>
  </si>
  <si>
    <t>N°</t>
  </si>
  <si>
    <t>PARTIDA PRESUPUESTAL</t>
  </si>
  <si>
    <t>Lugar de aplicación</t>
  </si>
  <si>
    <t>Unidad de Medida</t>
  </si>
  <si>
    <t>Subprograma</t>
  </si>
  <si>
    <t>Progama</t>
  </si>
  <si>
    <t>TIPO DE ADJUDICACION</t>
  </si>
  <si>
    <t>fecha en que se requiere</t>
  </si>
  <si>
    <t>Directa</t>
  </si>
  <si>
    <t>Licitacion</t>
  </si>
  <si>
    <t>Programa</t>
  </si>
  <si>
    <t>Lugar de aplicacion</t>
  </si>
  <si>
    <t>Fecha en que se requiere</t>
  </si>
  <si>
    <t>Tipo de Adjudicacion</t>
  </si>
  <si>
    <t>Trim.III</t>
  </si>
  <si>
    <t>Trim. I</t>
  </si>
  <si>
    <t>Trim. II</t>
  </si>
  <si>
    <t>Trim. IV</t>
  </si>
  <si>
    <t xml:space="preserve">ACEITE PARA MOTOR </t>
  </si>
  <si>
    <t>ACEITE PARA FRENOS</t>
  </si>
  <si>
    <t>ANTICONGELANTE</t>
  </si>
  <si>
    <t>ACEITE PARA MáQUINAS DE COSER</t>
  </si>
  <si>
    <t>REPARACION DE EQUIPO DE SEGURIDAD</t>
  </si>
  <si>
    <t>DIRECCION Y PLANTELES.</t>
  </si>
  <si>
    <t>D.G. Y UNIDADES DE CAPACITACION</t>
  </si>
  <si>
    <t>SUBDIRECCION DE PLANEACION DEL DESARROLLO</t>
  </si>
  <si>
    <t>DEPENDENCIA O ENTIDAD:  INSTITUTO DE CAPACITACIÓN PARA EL TRABAJO DEL ESTADO DE SONORA</t>
  </si>
  <si>
    <t>PERFORADORA 2 AGUJEROS USO RUDO</t>
  </si>
  <si>
    <t>JUEGO DE 5</t>
  </si>
  <si>
    <t>PERFORADORA 3 AGUJEROS USO RUDO</t>
  </si>
  <si>
    <t>TONER HP NEGRO 78A</t>
  </si>
  <si>
    <t>CORTINAS</t>
  </si>
  <si>
    <t>CONGRESOS Y CONVENCIONES</t>
  </si>
  <si>
    <t xml:space="preserve">                 TOTALES DE CAPÍTULOS 2000 - 3000</t>
  </si>
  <si>
    <t>TONER HP NEGRO M12W</t>
  </si>
  <si>
    <t>TONER HP M203W</t>
  </si>
  <si>
    <t>TONER HP 130A COLOR AMARILLO CF352A</t>
  </si>
  <si>
    <t>TONER HP 130A COLOR CYAN CF351A</t>
  </si>
  <si>
    <t>TONER HP 130A COLOR MAGENTA CF353A</t>
  </si>
  <si>
    <t>TONER HP 130A COLOR NEGRO CF350A</t>
  </si>
  <si>
    <t>TONER HP NEGRO 1020 12A</t>
  </si>
  <si>
    <t>SERVICIO DE VIGILANCIA</t>
  </si>
  <si>
    <t>PASTA PARA ENGARGOLADO TRASPARENTE</t>
  </si>
  <si>
    <t>SERVICIO MECANICO PARA  DODGE ATTITUDE 2016</t>
  </si>
  <si>
    <t>SERVICIO MECANICO PARA  DODGE VISION 2018</t>
  </si>
  <si>
    <t>SEGURO  VEHICULAR DODGE ATTITUDE 2016</t>
  </si>
  <si>
    <t>SEGURO  VEHICULAR DODGE VISION 2018</t>
  </si>
  <si>
    <t>ACTIVIDADES DE APOYO ADMINISTRATIVO</t>
  </si>
  <si>
    <t>Modalidad</t>
  </si>
  <si>
    <t>APOYO AL PROCESO PRESUPUESTARIO Y PARA MEJORAR LA EFICIENCIA</t>
  </si>
  <si>
    <t>PARA USO EN LAS ACTIVIDADES ADMIVAS DE LA OFICINA</t>
  </si>
  <si>
    <t>COSTO UNITARIO</t>
  </si>
  <si>
    <t>ANTEPROYECTO DEL PROGRAMA ANUAL DE ADQUISICIONES DE BIENES Y SERVICIOS 2020</t>
  </si>
  <si>
    <t>TINTA PARA IMPRESORA  954XL MAGENTA</t>
  </si>
  <si>
    <t>TINTA PARA IMPRESORA  954XL NEGRO</t>
  </si>
  <si>
    <t>TINTA PARA IMPRESORA 954XL CYAN</t>
  </si>
  <si>
    <t>TINTA PARA IMPRESORA 954XL AMARILLO</t>
  </si>
  <si>
    <t>TAMBOR HP 126A M176N</t>
  </si>
  <si>
    <t xml:space="preserve">TAMBOR HP 32A </t>
  </si>
  <si>
    <t>CALENDARIO FINANCIERO PARA EL PROGRAMA ANUAL DE ADQUISICIONES DE BIENES Y SERVICIOS 2020</t>
  </si>
  <si>
    <t>PROGRAMA ANUAL DE ADQUISICIONES DE BIENES Y SERVICIOS 2020</t>
  </si>
  <si>
    <t>TONER HP NEGRO 79A</t>
  </si>
  <si>
    <t>IMPUESTO SOBRE NOMINA Y OTROS QUE SE DERIVEN DE UNA RELACION LABORAL</t>
  </si>
  <si>
    <t>IMPUESTO SOBRE NOMINA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</si>
</sst>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0_ ;\-#,##0.00\ "/>
    <numFmt numFmtId="174" formatCode="&quot;$&quot;#,##0.0"/>
    <numFmt numFmtId="175" formatCode="_-[$€]* #,##0.00_-;\-[$€]* #,##0.00_-;_-[$€]* &quot;-&quot;??_-;_-@_-"/>
    <numFmt numFmtId="176" formatCode="[$-C0A]dddd\,\ dd&quot; de &quot;mmmm&quot; de &quot;yyyy"/>
    <numFmt numFmtId="177" formatCode="0.000"/>
    <numFmt numFmtId="178" formatCode="0.0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&quot;$&quot;* #,##0.000_-;\-&quot;$&quot;* #,##0.000_-;_-&quot;$&quot;* &quot;-&quot;??_-;_-@_-"/>
    <numFmt numFmtId="182" formatCode="_-&quot;$&quot;* #,##0.0000_-;\-&quot;$&quot;* #,##0.0000_-;_-&quot;$&quot;* &quot;-&quot;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_-&quot;$&quot;* #,##0.0000000_-;\-&quot;$&quot;* #,##0.0000000_-;_-&quot;$&quot;* &quot;-&quot;??_-;_-@_-"/>
    <numFmt numFmtId="186" formatCode="_-&quot;$&quot;* #,##0.00000000_-;\-&quot;$&quot;* #,##0.00000000_-;_-&quot;$&quot;* &quot;-&quot;??_-;_-@_-"/>
    <numFmt numFmtId="187" formatCode="0.00;[Red]0.00"/>
    <numFmt numFmtId="188" formatCode="[$$-80A]#,##0.00;[Red][$$-80A]#,##0.00"/>
    <numFmt numFmtId="189" formatCode="_-[$$-80A]* #,##0.00_-;\-[$$-80A]* #,##0.00_-;_-[$$-80A]* &quot;-&quot;??_-;_-@_-"/>
    <numFmt numFmtId="190" formatCode="[$$-440A]#,##0.00"/>
    <numFmt numFmtId="191" formatCode="[$$-80A]#,##0.00"/>
    <numFmt numFmtId="192" formatCode="[$$-80A]#,##0.000"/>
    <numFmt numFmtId="193" formatCode="0.0000"/>
    <numFmt numFmtId="194" formatCode="#,##0.000000"/>
    <numFmt numFmtId="195" formatCode="0.000%"/>
    <numFmt numFmtId="196" formatCode="[$$-80A]#,##0.00;\-[$$-80A]#,##0.00"/>
    <numFmt numFmtId="197" formatCode="0.0000000"/>
    <numFmt numFmtId="198" formatCode="0.000000"/>
    <numFmt numFmtId="199" formatCode="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.000000000"/>
    <numFmt numFmtId="205" formatCode="[$-80A]dddd\,\ dd&quot; de &quot;mmmm&quot; de &quot;yyyy"/>
    <numFmt numFmtId="206" formatCode="&quot;$&quot;#,##0"/>
    <numFmt numFmtId="207" formatCode="#,##0_ ;\-#,##0\ "/>
    <numFmt numFmtId="208" formatCode="#,##0.0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color indexed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23"/>
      <name val="Calibri"/>
      <family val="0"/>
    </font>
    <font>
      <b/>
      <sz val="28"/>
      <color indexed="23"/>
      <name val="Calibri"/>
      <family val="0"/>
    </font>
    <font>
      <sz val="24"/>
      <color indexed="8"/>
      <name val="Times New Roman"/>
      <family val="0"/>
    </font>
    <font>
      <b/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4" fontId="0" fillId="0" borderId="0" xfId="52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right" vertical="top" wrapText="1"/>
    </xf>
    <xf numFmtId="14" fontId="7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44" fontId="18" fillId="0" borderId="0" xfId="52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4" fontId="0" fillId="0" borderId="0" xfId="52" applyFont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44" fontId="11" fillId="0" borderId="0" xfId="0" applyNumberFormat="1" applyFont="1" applyFill="1" applyBorder="1" applyAlignment="1">
      <alignment horizontal="right" vertical="top" wrapText="1"/>
    </xf>
    <xf numFmtId="14" fontId="11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52" applyNumberFormat="1" applyFont="1" applyAlignment="1">
      <alignment horizontal="center"/>
    </xf>
    <xf numFmtId="2" fontId="0" fillId="0" borderId="0" xfId="0" applyNumberForma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4" fontId="10" fillId="0" borderId="0" xfId="52" applyFont="1" applyAlignment="1">
      <alignment/>
    </xf>
    <xf numFmtId="0" fontId="11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right" vertical="top" wrapText="1"/>
    </xf>
    <xf numFmtId="14" fontId="9" fillId="0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/>
    </xf>
    <xf numFmtId="44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43" fontId="11" fillId="0" borderId="0" xfId="50" applyFont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10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7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wrapText="1"/>
    </xf>
    <xf numFmtId="44" fontId="10" fillId="0" borderId="16" xfId="52" applyFont="1" applyBorder="1" applyAlignment="1">
      <alignment wrapText="1"/>
    </xf>
    <xf numFmtId="44" fontId="11" fillId="0" borderId="0" xfId="52" applyFont="1" applyAlignment="1">
      <alignment/>
    </xf>
    <xf numFmtId="44" fontId="11" fillId="0" borderId="0" xfId="52" applyFont="1" applyFill="1" applyBorder="1" applyAlignment="1">
      <alignment/>
    </xf>
    <xf numFmtId="0" fontId="9" fillId="0" borderId="10" xfId="0" applyFont="1" applyBorder="1" applyAlignment="1">
      <alignment horizontal="center"/>
    </xf>
    <xf numFmtId="173" fontId="11" fillId="0" borderId="0" xfId="52" applyNumberFormat="1" applyFont="1" applyAlignment="1">
      <alignment/>
    </xf>
    <xf numFmtId="14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44" fontId="0" fillId="0" borderId="0" xfId="52" applyFont="1" applyFill="1" applyBorder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1" fontId="1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1" fontId="19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18" xfId="0" applyNumberFormat="1" applyFont="1" applyFill="1" applyBorder="1" applyAlignment="1">
      <alignment vertical="center"/>
    </xf>
    <xf numFmtId="4" fontId="9" fillId="33" borderId="18" xfId="0" applyNumberFormat="1" applyFont="1" applyFill="1" applyBorder="1" applyAlignment="1">
      <alignment vertical="center"/>
    </xf>
    <xf numFmtId="4" fontId="9" fillId="33" borderId="18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4" fontId="10" fillId="0" borderId="0" xfId="52" applyFont="1" applyBorder="1" applyAlignment="1">
      <alignment wrapText="1"/>
    </xf>
    <xf numFmtId="4" fontId="21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4" fontId="9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9" fontId="9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173" fontId="9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17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9" fillId="0" borderId="27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4" fontId="9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172" fontId="9" fillId="0" borderId="2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206" fontId="2" fillId="0" borderId="0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vertical="center"/>
    </xf>
    <xf numFmtId="44" fontId="9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72" fontId="2" fillId="0" borderId="25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207" fontId="18" fillId="0" borderId="0" xfId="52" applyNumberFormat="1" applyFont="1" applyAlignment="1">
      <alignment/>
    </xf>
    <xf numFmtId="4" fontId="8" fillId="0" borderId="0" xfId="0" applyNumberFormat="1" applyFont="1" applyAlignment="1">
      <alignment/>
    </xf>
    <xf numFmtId="172" fontId="2" fillId="0" borderId="31" xfId="0" applyNumberFormat="1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44" fontId="3" fillId="0" borderId="16" xfId="52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4" fontId="3" fillId="0" borderId="0" xfId="52" applyFont="1" applyAlignment="1">
      <alignment/>
    </xf>
    <xf numFmtId="173" fontId="10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4" fontId="10" fillId="35" borderId="13" xfId="0" applyNumberFormat="1" applyFont="1" applyFill="1" applyBorder="1" applyAlignment="1">
      <alignment horizontal="center" vertical="center"/>
    </xf>
    <xf numFmtId="4" fontId="10" fillId="35" borderId="34" xfId="0" applyNumberFormat="1" applyFont="1" applyFill="1" applyBorder="1" applyAlignment="1">
      <alignment horizontal="center" vertical="center"/>
    </xf>
    <xf numFmtId="4" fontId="10" fillId="35" borderId="14" xfId="0" applyNumberFormat="1" applyFont="1" applyFill="1" applyBorder="1" applyAlignment="1">
      <alignment horizontal="center" vertical="center"/>
    </xf>
    <xf numFmtId="4" fontId="10" fillId="35" borderId="35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4" fontId="10" fillId="34" borderId="13" xfId="0" applyNumberFormat="1" applyFont="1" applyFill="1" applyBorder="1" applyAlignment="1">
      <alignment horizontal="center" wrapText="1"/>
    </xf>
    <xf numFmtId="4" fontId="10" fillId="34" borderId="14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114300</xdr:rowOff>
    </xdr:from>
    <xdr:to>
      <xdr:col>3</xdr:col>
      <xdr:colOff>114300</xdr:colOff>
      <xdr:row>13</xdr:row>
      <xdr:rowOff>28575</xdr:rowOff>
    </xdr:to>
    <xdr:grpSp>
      <xdr:nvGrpSpPr>
        <xdr:cNvPr id="1" name="1 Grupo"/>
        <xdr:cNvGrpSpPr>
          <a:grpSpLocks/>
        </xdr:cNvGrpSpPr>
      </xdr:nvGrpSpPr>
      <xdr:grpSpPr>
        <a:xfrm>
          <a:off x="752475" y="114300"/>
          <a:ext cx="4162425" cy="2019300"/>
          <a:chOff x="146" y="346"/>
          <a:chExt cx="3706" cy="1844"/>
        </a:xfrm>
        <a:solidFill>
          <a:srgbClr val="FFFFFF"/>
        </a:solidFill>
      </xdr:grpSpPr>
      <xdr:sp>
        <xdr:nvSpPr>
          <xdr:cNvPr id="2" name="3 Rectángulo"/>
          <xdr:cNvSpPr>
            <a:spLocks/>
          </xdr:cNvSpPr>
        </xdr:nvSpPr>
        <xdr:spPr>
          <a:xfrm>
            <a:off x="1625" y="346"/>
            <a:ext cx="81" cy="1203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D9D9D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 CuadroTexto"/>
          <xdr:cNvSpPr txBox="1">
            <a:spLocks noChangeArrowheads="1"/>
          </xdr:cNvSpPr>
        </xdr:nvSpPr>
        <xdr:spPr>
          <a:xfrm>
            <a:off x="146" y="1442"/>
            <a:ext cx="1645" cy="7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GOBIERNO DEL ESTADO DE SONORA</a:t>
            </a:r>
          </a:p>
        </xdr:txBody>
      </xdr:sp>
      <xdr:sp>
        <xdr:nvSpPr>
          <xdr:cNvPr id="4" name="10 CuadroTexto"/>
          <xdr:cNvSpPr txBox="1">
            <a:spLocks noChangeArrowheads="1"/>
          </xdr:cNvSpPr>
        </xdr:nvSpPr>
        <xdr:spPr>
          <a:xfrm>
            <a:off x="1723" y="407"/>
            <a:ext cx="2129" cy="14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ICATSON</a:t>
            </a:r>
            <a:r>
              <a:rPr lang="en-US" cap="none" sz="2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INSTITUTO DE CAPACITACION PARA EL TRABAJO DEL ESTADO DE SONORA</a:t>
            </a:r>
          </a:p>
        </xdr:txBody>
      </xdr:sp>
      <xdr:pic>
        <xdr:nvPicPr>
          <xdr:cNvPr id="5" name="4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8" y="346"/>
            <a:ext cx="1015" cy="11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7:L42"/>
  <sheetViews>
    <sheetView tabSelected="1" zoomScalePageLayoutView="0" workbookViewId="0" topLeftCell="A4">
      <selection activeCell="D14" sqref="D14"/>
    </sheetView>
  </sheetViews>
  <sheetFormatPr defaultColWidth="11.421875" defaultRowHeight="12.75"/>
  <cols>
    <col min="1" max="1" width="2.00390625" style="0" customWidth="1"/>
    <col min="2" max="2" width="3.140625" style="0" customWidth="1"/>
    <col min="3" max="3" width="66.8515625" style="0" customWidth="1"/>
    <col min="4" max="4" width="41.7109375" style="0" customWidth="1"/>
    <col min="5" max="5" width="22.421875" style="0" customWidth="1"/>
  </cols>
  <sheetData>
    <row r="17" spans="1:9" ht="15">
      <c r="A17" s="396" t="s">
        <v>251</v>
      </c>
      <c r="B17" s="396"/>
      <c r="C17" s="396"/>
      <c r="D17" s="396"/>
      <c r="E17" s="396"/>
      <c r="F17" s="55"/>
      <c r="G17" s="55"/>
      <c r="H17" s="55"/>
      <c r="I17" s="55"/>
    </row>
    <row r="18" spans="1:12" ht="15">
      <c r="A18" s="397" t="s">
        <v>538</v>
      </c>
      <c r="B18" s="397"/>
      <c r="C18" s="397"/>
      <c r="D18" s="397"/>
      <c r="E18" s="397"/>
      <c r="F18" s="55"/>
      <c r="G18" s="55"/>
      <c r="H18" s="55"/>
      <c r="I18" s="55"/>
      <c r="J18" s="55"/>
      <c r="K18" s="55"/>
      <c r="L18" s="55"/>
    </row>
    <row r="19" spans="1:9" ht="15">
      <c r="A19" s="397" t="s">
        <v>249</v>
      </c>
      <c r="B19" s="397"/>
      <c r="C19" s="397"/>
      <c r="D19" s="397"/>
      <c r="E19" s="397"/>
      <c r="F19" s="6"/>
      <c r="G19" s="19"/>
      <c r="H19" s="6"/>
      <c r="I19" s="15"/>
    </row>
    <row r="22" spans="1:8" ht="20.25">
      <c r="A22" s="40" t="s">
        <v>397</v>
      </c>
      <c r="B22" s="40"/>
      <c r="C22" s="40"/>
      <c r="D22" s="323">
        <f>CALENDARIO!D10</f>
        <v>3900003.8906036196</v>
      </c>
      <c r="E22" s="42"/>
      <c r="F22" s="42"/>
      <c r="H22" s="44"/>
    </row>
    <row r="23" spans="3:5" ht="12.75">
      <c r="C23" s="34"/>
      <c r="D23" s="303"/>
      <c r="E23" s="54"/>
    </row>
    <row r="24" spans="4:5" ht="12.75">
      <c r="D24" s="39"/>
      <c r="E24" s="42"/>
    </row>
    <row r="25" spans="1:8" ht="20.25">
      <c r="A25" s="40" t="s">
        <v>398</v>
      </c>
      <c r="C25" s="1"/>
      <c r="D25" s="323">
        <f>CALENDARIO!D12</f>
        <v>10186111.327836785</v>
      </c>
      <c r="F25" s="301"/>
      <c r="H25" s="44"/>
    </row>
    <row r="26" spans="3:5" ht="12.75">
      <c r="C26" s="34"/>
      <c r="D26" s="303"/>
      <c r="E26" s="39"/>
    </row>
    <row r="27" spans="3:5" ht="12.75">
      <c r="C27" s="34"/>
      <c r="D27" s="57"/>
      <c r="E27" s="39"/>
    </row>
    <row r="28" spans="3:5" ht="12.75">
      <c r="C28" s="34"/>
      <c r="D28" s="51"/>
      <c r="E28" s="39"/>
    </row>
    <row r="29" ht="12.75">
      <c r="C29" s="1"/>
    </row>
    <row r="30" spans="1:5" ht="20.25">
      <c r="A30" s="329" t="s">
        <v>511</v>
      </c>
      <c r="B30" s="329"/>
      <c r="C30" s="329"/>
      <c r="D30" s="302">
        <f>SUM(D22:D29)</f>
        <v>14086115.218440406</v>
      </c>
      <c r="E30" s="42"/>
    </row>
    <row r="31" ht="20.25">
      <c r="D31" s="41"/>
    </row>
    <row r="32" ht="20.25">
      <c r="D32" s="41"/>
    </row>
    <row r="33" spans="4:5" ht="20.25">
      <c r="D33" s="41"/>
      <c r="E33" s="48"/>
    </row>
    <row r="34" spans="2:4" ht="12.75">
      <c r="B34" s="27"/>
      <c r="C34" s="27"/>
      <c r="D34" s="3"/>
    </row>
    <row r="35" spans="2:4" ht="17.25" customHeight="1">
      <c r="B35" s="27"/>
      <c r="C35" s="53"/>
      <c r="D35" s="3"/>
    </row>
    <row r="36" ht="12.75">
      <c r="C36" s="39"/>
    </row>
    <row r="37" spans="3:4" ht="10.5" customHeight="1">
      <c r="C37" s="39"/>
      <c r="D37" s="43"/>
    </row>
    <row r="38" ht="27.75" customHeight="1">
      <c r="D38" s="42"/>
    </row>
    <row r="39" ht="12.75">
      <c r="B39" s="39"/>
    </row>
    <row r="40" spans="3:4" ht="12.75">
      <c r="C40" s="169"/>
      <c r="D40" s="196"/>
    </row>
    <row r="41" spans="3:4" ht="12.75">
      <c r="C41" s="169"/>
      <c r="D41" s="196"/>
    </row>
    <row r="42" ht="12.75">
      <c r="B42" s="39"/>
    </row>
  </sheetData>
  <sheetProtection/>
  <mergeCells count="4">
    <mergeCell ref="A30:C30"/>
    <mergeCell ref="A17:E17"/>
    <mergeCell ref="A18:E18"/>
    <mergeCell ref="A19:E19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5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U22"/>
  <sheetViews>
    <sheetView zoomScale="90" zoomScaleNormal="9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W16" sqref="W16"/>
    </sheetView>
  </sheetViews>
  <sheetFormatPr defaultColWidth="11.421875" defaultRowHeight="12.75"/>
  <cols>
    <col min="1" max="1" width="9.28125" style="21" customWidth="1"/>
    <col min="2" max="2" width="3.28125" style="21" bestFit="1" customWidth="1"/>
    <col min="3" max="3" width="14.28125" style="21" customWidth="1"/>
    <col min="4" max="4" width="23.28125" style="21" customWidth="1"/>
    <col min="5" max="5" width="15.421875" style="21" customWidth="1"/>
    <col min="6" max="6" width="16.00390625" style="21" customWidth="1"/>
    <col min="7" max="7" width="9.28125" style="22" bestFit="1" customWidth="1"/>
    <col min="8" max="8" width="11.421875" style="22" customWidth="1"/>
    <col min="9" max="9" width="10.57421875" style="22" customWidth="1"/>
    <col min="10" max="10" width="10.00390625" style="22" customWidth="1"/>
    <col min="11" max="11" width="13.421875" style="62" customWidth="1"/>
    <col min="12" max="12" width="8.140625" style="22" customWidth="1"/>
    <col min="13" max="13" width="7.28125" style="72" bestFit="1" customWidth="1"/>
    <col min="14" max="14" width="7.140625" style="45" bestFit="1" customWidth="1"/>
    <col min="15" max="15" width="8.140625" style="21" bestFit="1" customWidth="1"/>
    <col min="16" max="16" width="6.57421875" style="21" bestFit="1" customWidth="1"/>
    <col min="17" max="17" width="9.8515625" style="49" customWidth="1"/>
    <col min="18" max="18" width="13.140625" style="21" customWidth="1"/>
    <col min="19" max="19" width="9.00390625" style="21" hidden="1" customWidth="1"/>
    <col min="20" max="20" width="8.00390625" style="21" hidden="1" customWidth="1"/>
    <col min="21" max="21" width="7.8515625" style="21" hidden="1" customWidth="1"/>
    <col min="22" max="24" width="11.421875" style="21" customWidth="1"/>
    <col min="25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">
      <c r="B11" s="99">
        <v>1</v>
      </c>
      <c r="C11" s="93">
        <v>22101</v>
      </c>
      <c r="D11" s="4" t="s">
        <v>135</v>
      </c>
      <c r="E11" s="204" t="s">
        <v>525</v>
      </c>
      <c r="F11" s="204" t="s">
        <v>527</v>
      </c>
      <c r="G11" s="24">
        <v>200</v>
      </c>
      <c r="H11" s="101" t="s">
        <v>449</v>
      </c>
      <c r="I11" s="100">
        <f>U11</f>
        <v>253</v>
      </c>
      <c r="J11" s="100">
        <f aca="true" t="shared" si="0" ref="J11:J19">PRODUCT(U11*G11)*1.16</f>
        <v>58695.99999999999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12" t="s">
        <v>528</v>
      </c>
      <c r="S11" s="147">
        <v>230</v>
      </c>
      <c r="T11" s="90">
        <f>S11*0.1</f>
        <v>23</v>
      </c>
      <c r="U11" s="189">
        <f>T11+S11</f>
        <v>253</v>
      </c>
    </row>
    <row r="12" spans="2:21" ht="36">
      <c r="B12" s="20">
        <v>2</v>
      </c>
      <c r="C12" s="93">
        <v>22101</v>
      </c>
      <c r="D12" s="4" t="s">
        <v>215</v>
      </c>
      <c r="E12" s="204" t="s">
        <v>525</v>
      </c>
      <c r="F12" s="204" t="s">
        <v>527</v>
      </c>
      <c r="G12" s="24">
        <v>300</v>
      </c>
      <c r="H12" s="137" t="s">
        <v>268</v>
      </c>
      <c r="I12" s="100">
        <f aca="true" t="shared" si="1" ref="I12:I19">U12</f>
        <v>22</v>
      </c>
      <c r="J12" s="100">
        <f t="shared" si="0"/>
        <v>7655.999999999999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20"/>
      <c r="R12" s="231" t="s">
        <v>528</v>
      </c>
      <c r="S12" s="147">
        <v>20</v>
      </c>
      <c r="T12" s="90">
        <f aca="true" t="shared" si="2" ref="T12:T19">S12*0.1</f>
        <v>2</v>
      </c>
      <c r="U12" s="189">
        <f aca="true" t="shared" si="3" ref="U12:U19">T12+S12</f>
        <v>22</v>
      </c>
    </row>
    <row r="13" spans="2:21" ht="36">
      <c r="B13" s="20">
        <v>3</v>
      </c>
      <c r="C13" s="93">
        <v>22101</v>
      </c>
      <c r="D13" s="4" t="s">
        <v>136</v>
      </c>
      <c r="E13" s="204" t="s">
        <v>525</v>
      </c>
      <c r="F13" s="204" t="s">
        <v>527</v>
      </c>
      <c r="G13" s="24">
        <v>50</v>
      </c>
      <c r="H13" s="137" t="s">
        <v>281</v>
      </c>
      <c r="I13" s="100">
        <f t="shared" si="1"/>
        <v>187</v>
      </c>
      <c r="J13" s="100">
        <f t="shared" si="0"/>
        <v>10846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20"/>
      <c r="R13" s="231" t="s">
        <v>528</v>
      </c>
      <c r="S13" s="147">
        <v>170</v>
      </c>
      <c r="T13" s="90">
        <f t="shared" si="2"/>
        <v>17</v>
      </c>
      <c r="U13" s="189">
        <f t="shared" si="3"/>
        <v>187</v>
      </c>
    </row>
    <row r="14" spans="2:21" ht="36">
      <c r="B14" s="20">
        <v>4</v>
      </c>
      <c r="C14" s="93">
        <v>22101</v>
      </c>
      <c r="D14" s="4" t="s">
        <v>137</v>
      </c>
      <c r="E14" s="204" t="s">
        <v>525</v>
      </c>
      <c r="F14" s="204" t="s">
        <v>527</v>
      </c>
      <c r="G14" s="24">
        <v>50</v>
      </c>
      <c r="H14" s="137" t="s">
        <v>281</v>
      </c>
      <c r="I14" s="100">
        <f t="shared" si="1"/>
        <v>165</v>
      </c>
      <c r="J14" s="100">
        <f t="shared" si="0"/>
        <v>9570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20"/>
      <c r="R14" s="231" t="s">
        <v>528</v>
      </c>
      <c r="S14" s="147">
        <v>150</v>
      </c>
      <c r="T14" s="90">
        <f t="shared" si="2"/>
        <v>15</v>
      </c>
      <c r="U14" s="189">
        <f t="shared" si="3"/>
        <v>165</v>
      </c>
    </row>
    <row r="15" spans="2:21" ht="36">
      <c r="B15" s="20">
        <v>5</v>
      </c>
      <c r="C15" s="93">
        <v>22101</v>
      </c>
      <c r="D15" s="4" t="s">
        <v>138</v>
      </c>
      <c r="E15" s="204" t="s">
        <v>525</v>
      </c>
      <c r="F15" s="204" t="s">
        <v>527</v>
      </c>
      <c r="G15" s="24">
        <v>50</v>
      </c>
      <c r="H15" s="137" t="s">
        <v>268</v>
      </c>
      <c r="I15" s="100">
        <f t="shared" si="1"/>
        <v>27.18133</v>
      </c>
      <c r="J15" s="100">
        <f t="shared" si="0"/>
        <v>1576.5171399999997</v>
      </c>
      <c r="K15" s="197" t="s">
        <v>443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20"/>
      <c r="R15" s="231" t="s">
        <v>528</v>
      </c>
      <c r="S15" s="147">
        <v>24.7103</v>
      </c>
      <c r="T15" s="90">
        <f t="shared" si="2"/>
        <v>2.4710300000000003</v>
      </c>
      <c r="U15" s="189">
        <f t="shared" si="3"/>
        <v>27.18133</v>
      </c>
    </row>
    <row r="16" spans="2:21" ht="36">
      <c r="B16" s="20">
        <v>6</v>
      </c>
      <c r="C16" s="93">
        <v>22101</v>
      </c>
      <c r="D16" s="4" t="s">
        <v>149</v>
      </c>
      <c r="E16" s="204" t="s">
        <v>525</v>
      </c>
      <c r="F16" s="204" t="s">
        <v>527</v>
      </c>
      <c r="G16" s="24">
        <v>500</v>
      </c>
      <c r="H16" s="137" t="s">
        <v>268</v>
      </c>
      <c r="I16" s="100">
        <f t="shared" si="1"/>
        <v>19.8</v>
      </c>
      <c r="J16" s="100">
        <f t="shared" si="0"/>
        <v>11484</v>
      </c>
      <c r="K16" s="197" t="s">
        <v>443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20"/>
      <c r="R16" s="231" t="s">
        <v>528</v>
      </c>
      <c r="S16" s="147">
        <v>18</v>
      </c>
      <c r="T16" s="90">
        <f t="shared" si="2"/>
        <v>1.8</v>
      </c>
      <c r="U16" s="189">
        <f t="shared" si="3"/>
        <v>19.8</v>
      </c>
    </row>
    <row r="17" spans="2:21" ht="36">
      <c r="B17" s="20">
        <v>7</v>
      </c>
      <c r="C17" s="93">
        <v>22101</v>
      </c>
      <c r="D17" s="4" t="s">
        <v>162</v>
      </c>
      <c r="E17" s="204" t="s">
        <v>525</v>
      </c>
      <c r="F17" s="204" t="s">
        <v>527</v>
      </c>
      <c r="G17" s="24">
        <v>102</v>
      </c>
      <c r="H17" s="137" t="s">
        <v>268</v>
      </c>
      <c r="I17" s="100">
        <f t="shared" si="1"/>
        <v>27.4373</v>
      </c>
      <c r="J17" s="100">
        <f t="shared" si="0"/>
        <v>3246.381336</v>
      </c>
      <c r="K17" s="197" t="s">
        <v>443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20"/>
      <c r="R17" s="231" t="s">
        <v>528</v>
      </c>
      <c r="S17" s="147">
        <v>24.943</v>
      </c>
      <c r="T17" s="90">
        <f t="shared" si="2"/>
        <v>2.4943000000000004</v>
      </c>
      <c r="U17" s="189">
        <f t="shared" si="3"/>
        <v>27.4373</v>
      </c>
    </row>
    <row r="18" spans="2:21" ht="36">
      <c r="B18" s="20">
        <v>8</v>
      </c>
      <c r="C18" s="93">
        <v>22101</v>
      </c>
      <c r="D18" s="4" t="s">
        <v>163</v>
      </c>
      <c r="E18" s="204" t="s">
        <v>525</v>
      </c>
      <c r="F18" s="204" t="s">
        <v>527</v>
      </c>
      <c r="G18" s="24">
        <v>100</v>
      </c>
      <c r="H18" s="137" t="s">
        <v>281</v>
      </c>
      <c r="I18" s="100">
        <f t="shared" si="1"/>
        <v>151.3358</v>
      </c>
      <c r="J18" s="100">
        <f t="shared" si="0"/>
        <v>17554.9528</v>
      </c>
      <c r="K18" s="197" t="s">
        <v>443</v>
      </c>
      <c r="L18" s="155" t="s">
        <v>166</v>
      </c>
      <c r="M18" s="155" t="s">
        <v>166</v>
      </c>
      <c r="N18" s="155" t="s">
        <v>166</v>
      </c>
      <c r="O18" s="155" t="s">
        <v>166</v>
      </c>
      <c r="P18" s="155" t="s">
        <v>166</v>
      </c>
      <c r="Q18" s="20"/>
      <c r="R18" s="231" t="s">
        <v>528</v>
      </c>
      <c r="S18" s="147">
        <v>137.578</v>
      </c>
      <c r="T18" s="90">
        <f t="shared" si="2"/>
        <v>13.757800000000001</v>
      </c>
      <c r="U18" s="189">
        <f t="shared" si="3"/>
        <v>151.3358</v>
      </c>
    </row>
    <row r="19" spans="2:21" ht="36">
      <c r="B19" s="20">
        <v>9</v>
      </c>
      <c r="C19" s="93">
        <v>22101</v>
      </c>
      <c r="D19" s="4" t="s">
        <v>232</v>
      </c>
      <c r="E19" s="204" t="s">
        <v>525</v>
      </c>
      <c r="F19" s="204" t="s">
        <v>527</v>
      </c>
      <c r="G19" s="24">
        <v>25</v>
      </c>
      <c r="H19" s="137" t="s">
        <v>334</v>
      </c>
      <c r="I19" s="100">
        <f t="shared" si="1"/>
        <v>1260.4295</v>
      </c>
      <c r="J19" s="100">
        <f t="shared" si="0"/>
        <v>36552.4555</v>
      </c>
      <c r="K19" s="197" t="s">
        <v>443</v>
      </c>
      <c r="L19" s="155" t="s">
        <v>166</v>
      </c>
      <c r="M19" s="155" t="s">
        <v>166</v>
      </c>
      <c r="N19" s="155" t="s">
        <v>166</v>
      </c>
      <c r="O19" s="155" t="s">
        <v>166</v>
      </c>
      <c r="P19" s="155" t="s">
        <v>166</v>
      </c>
      <c r="Q19" s="20"/>
      <c r="R19" s="231" t="s">
        <v>528</v>
      </c>
      <c r="S19" s="147">
        <v>1145.845</v>
      </c>
      <c r="T19" s="90">
        <f t="shared" si="2"/>
        <v>114.5845</v>
      </c>
      <c r="U19" s="189">
        <f t="shared" si="3"/>
        <v>1260.4295</v>
      </c>
    </row>
    <row r="20" ht="14.25">
      <c r="K20" s="21"/>
    </row>
    <row r="21" ht="15.75">
      <c r="K21" s="264">
        <f>SUM(J11:J19)</f>
        <v>157182.30677599998</v>
      </c>
    </row>
    <row r="22" spans="2:19" s="22" customFormat="1" ht="14.25">
      <c r="B22" s="21"/>
      <c r="C22" s="21"/>
      <c r="D22" s="21"/>
      <c r="E22" s="21"/>
      <c r="F22" s="21"/>
      <c r="K22" s="62"/>
      <c r="M22" s="72"/>
      <c r="N22" s="45"/>
      <c r="O22" s="21"/>
      <c r="P22" s="21"/>
      <c r="Q22" s="49"/>
      <c r="R22" s="21"/>
      <c r="S22" s="21"/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4" horizontalDpi="600" verticalDpi="600" orientation="landscape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H23" sqref="H23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28125" style="21" customWidth="1"/>
    <col min="4" max="4" width="18.7109375" style="21" customWidth="1"/>
    <col min="5" max="5" width="14.140625" style="21" customWidth="1"/>
    <col min="6" max="6" width="18.140625" style="22" customWidth="1"/>
    <col min="7" max="7" width="10.00390625" style="22" bestFit="1" customWidth="1"/>
    <col min="8" max="9" width="10.00390625" style="22" customWidth="1"/>
    <col min="10" max="10" width="13.421875" style="62" customWidth="1"/>
    <col min="11" max="11" width="13.28125" style="22" customWidth="1"/>
    <col min="12" max="12" width="7.140625" style="72" customWidth="1"/>
    <col min="13" max="13" width="7.28125" style="45" customWidth="1"/>
    <col min="14" max="14" width="7.140625" style="21" customWidth="1"/>
    <col min="15" max="15" width="9.00390625" style="21" customWidth="1"/>
    <col min="16" max="16" width="6.57421875" style="49" bestFit="1" customWidth="1"/>
    <col min="17" max="17" width="8.421875" style="21" bestFit="1" customWidth="1"/>
    <col min="18" max="18" width="15.421875" style="21" customWidth="1"/>
    <col min="19" max="19" width="6.140625" style="21" hidden="1" customWidth="1"/>
    <col min="20" max="20" width="10.00390625" style="21" hidden="1" customWidth="1"/>
    <col min="21" max="21" width="5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">
      <c r="B11" s="93">
        <v>1</v>
      </c>
      <c r="C11" s="93">
        <v>22106</v>
      </c>
      <c r="D11" s="4" t="s">
        <v>336</v>
      </c>
      <c r="E11" s="204" t="s">
        <v>525</v>
      </c>
      <c r="F11" s="204" t="s">
        <v>527</v>
      </c>
      <c r="G11" s="24">
        <v>968</v>
      </c>
      <c r="H11" s="101" t="s">
        <v>337</v>
      </c>
      <c r="I11" s="310">
        <f>S11</f>
        <v>25.97037</v>
      </c>
      <c r="J11" s="100">
        <f>PRODUCT(U11*G11)*1.16</f>
        <v>32077.769972159997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99"/>
      <c r="R11" s="231" t="s">
        <v>528</v>
      </c>
      <c r="S11" s="147">
        <v>25.97037</v>
      </c>
      <c r="T11" s="90">
        <f>S11*0.1</f>
        <v>2.5970370000000003</v>
      </c>
      <c r="U11" s="189">
        <f>T11+S11</f>
        <v>28.567407</v>
      </c>
    </row>
    <row r="12" ht="15">
      <c r="J12" s="289">
        <f>SUM(J11:J11)</f>
        <v>32077.769972159997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P17" sqref="P17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421875" style="21" customWidth="1"/>
    <col min="4" max="4" width="21.421875" style="21" customWidth="1"/>
    <col min="5" max="5" width="16.421875" style="21" customWidth="1"/>
    <col min="6" max="6" width="16.28125" style="22" customWidth="1"/>
    <col min="7" max="7" width="10.00390625" style="22" bestFit="1" customWidth="1"/>
    <col min="8" max="9" width="12.140625" style="22" customWidth="1"/>
    <col min="10" max="10" width="13.421875" style="62" customWidth="1"/>
    <col min="11" max="11" width="13.28125" style="22" customWidth="1"/>
    <col min="12" max="12" width="6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28125" style="21" hidden="1" customWidth="1"/>
    <col min="20" max="20" width="6.00390625" style="21" hidden="1" customWidth="1"/>
    <col min="21" max="21" width="7.851562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22301</v>
      </c>
      <c r="D11" s="4" t="s">
        <v>338</v>
      </c>
      <c r="E11" s="204" t="s">
        <v>525</v>
      </c>
      <c r="F11" s="204" t="s">
        <v>527</v>
      </c>
      <c r="G11" s="24">
        <v>29</v>
      </c>
      <c r="H11" s="101" t="s">
        <v>281</v>
      </c>
      <c r="I11" s="310">
        <f>S11</f>
        <v>23.922</v>
      </c>
      <c r="J11" s="100">
        <f>PRODUCT(U11*G11)*1.16</f>
        <v>885.2096879999999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47">
        <v>23.922</v>
      </c>
      <c r="T11" s="90">
        <f>S11*0.1</f>
        <v>2.3922000000000003</v>
      </c>
      <c r="U11" s="189">
        <f>T11+S11</f>
        <v>26.3142</v>
      </c>
    </row>
    <row r="12" spans="2:21" s="90" customFormat="1" ht="45">
      <c r="B12" s="93">
        <v>2</v>
      </c>
      <c r="C12" s="93">
        <v>22301</v>
      </c>
      <c r="D12" s="4" t="s">
        <v>339</v>
      </c>
      <c r="E12" s="204" t="s">
        <v>525</v>
      </c>
      <c r="F12" s="204" t="s">
        <v>527</v>
      </c>
      <c r="G12" s="24">
        <v>2</v>
      </c>
      <c r="H12" s="101" t="s">
        <v>268</v>
      </c>
      <c r="I12" s="310">
        <f>S12</f>
        <v>993.14039</v>
      </c>
      <c r="J12" s="100">
        <f>PRODUCT(U12*G12)*1.16</f>
        <v>2534.4942752800002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47">
        <v>993.14039</v>
      </c>
      <c r="T12" s="90">
        <f>S12*0.1</f>
        <v>99.31403900000001</v>
      </c>
      <c r="U12" s="189">
        <f>T12+S12</f>
        <v>1092.4544290000001</v>
      </c>
    </row>
    <row r="13" ht="15">
      <c r="J13" s="289">
        <f>SUM(J11:J12)</f>
        <v>3419.70396328</v>
      </c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29"/>
  <sheetViews>
    <sheetView zoomScale="80" zoomScaleNormal="80" zoomScaleSheetLayoutView="100" zoomScalePageLayoutView="0" workbookViewId="0" topLeftCell="A1">
      <pane ySplit="10" topLeftCell="A26" activePane="bottomLeft" state="frozen"/>
      <selection pane="topLeft" activeCell="A1" sqref="A1"/>
      <selection pane="bottomLeft" activeCell="R11" sqref="R11:R27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00390625" style="21" customWidth="1"/>
    <col min="4" max="4" width="20.421875" style="21" customWidth="1"/>
    <col min="5" max="5" width="15.421875" style="21" customWidth="1"/>
    <col min="6" max="6" width="15.7109375" style="22" customWidth="1"/>
    <col min="7" max="7" width="10.00390625" style="22" bestFit="1" customWidth="1"/>
    <col min="8" max="9" width="12.57421875" style="22" customWidth="1"/>
    <col min="10" max="10" width="13.421875" style="62" customWidth="1"/>
    <col min="11" max="11" width="13.28125" style="22" customWidth="1"/>
    <col min="12" max="12" width="6.8515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8.140625" style="21" hidden="1" customWidth="1"/>
    <col min="20" max="20" width="7.00390625" style="21" hidden="1" customWidth="1"/>
    <col min="21" max="21" width="7.4218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24601</v>
      </c>
      <c r="D11" s="4" t="s">
        <v>111</v>
      </c>
      <c r="E11" s="204" t="s">
        <v>525</v>
      </c>
      <c r="F11" s="204" t="s">
        <v>527</v>
      </c>
      <c r="G11" s="24">
        <v>200</v>
      </c>
      <c r="H11" s="101" t="s">
        <v>268</v>
      </c>
      <c r="I11" s="311">
        <f>S11</f>
        <v>22</v>
      </c>
      <c r="J11" s="100">
        <f aca="true" t="shared" si="0" ref="J11:J27">PRODUCT(U11*G11)*1.16</f>
        <v>5614.4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22</v>
      </c>
      <c r="T11" s="90">
        <f>S11*0.1</f>
        <v>2.2</v>
      </c>
      <c r="U11" s="194">
        <f>T11+S11</f>
        <v>24.2</v>
      </c>
    </row>
    <row r="12" spans="2:21" s="90" customFormat="1" ht="45">
      <c r="B12" s="93">
        <v>2</v>
      </c>
      <c r="C12" s="93">
        <v>24601</v>
      </c>
      <c r="D12" s="4" t="s">
        <v>112</v>
      </c>
      <c r="E12" s="204" t="s">
        <v>525</v>
      </c>
      <c r="F12" s="204" t="s">
        <v>527</v>
      </c>
      <c r="G12" s="24">
        <v>200</v>
      </c>
      <c r="H12" s="101" t="s">
        <v>268</v>
      </c>
      <c r="I12" s="311">
        <f aca="true" t="shared" si="1" ref="I12:I27">S12</f>
        <v>50</v>
      </c>
      <c r="J12" s="100">
        <f t="shared" si="0"/>
        <v>12760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65">
        <v>50</v>
      </c>
      <c r="T12" s="90">
        <f aca="true" t="shared" si="2" ref="T12:T27">S12*0.1</f>
        <v>5</v>
      </c>
      <c r="U12" s="194">
        <f aca="true" t="shared" si="3" ref="U12:U27">T12+S12</f>
        <v>55</v>
      </c>
    </row>
    <row r="13" spans="2:21" ht="45">
      <c r="B13" s="93">
        <v>3</v>
      </c>
      <c r="C13" s="93">
        <v>24601</v>
      </c>
      <c r="D13" s="4" t="s">
        <v>113</v>
      </c>
      <c r="E13" s="204" t="s">
        <v>525</v>
      </c>
      <c r="F13" s="204" t="s">
        <v>527</v>
      </c>
      <c r="G13" s="24">
        <v>200</v>
      </c>
      <c r="H13" s="101" t="s">
        <v>268</v>
      </c>
      <c r="I13" s="311">
        <f t="shared" si="1"/>
        <v>50</v>
      </c>
      <c r="J13" s="100">
        <f t="shared" si="0"/>
        <v>12760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50</v>
      </c>
      <c r="T13" s="90">
        <f t="shared" si="2"/>
        <v>5</v>
      </c>
      <c r="U13" s="194">
        <f t="shared" si="3"/>
        <v>55</v>
      </c>
    </row>
    <row r="14" spans="2:21" ht="45">
      <c r="B14" s="93">
        <v>4</v>
      </c>
      <c r="C14" s="93">
        <v>24601</v>
      </c>
      <c r="D14" s="4" t="s">
        <v>114</v>
      </c>
      <c r="E14" s="204" t="s">
        <v>525</v>
      </c>
      <c r="F14" s="204" t="s">
        <v>527</v>
      </c>
      <c r="G14" s="24">
        <v>100</v>
      </c>
      <c r="H14" s="101" t="s">
        <v>268</v>
      </c>
      <c r="I14" s="311">
        <f t="shared" si="1"/>
        <v>195</v>
      </c>
      <c r="J14" s="100">
        <f t="shared" si="0"/>
        <v>24882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231" t="s">
        <v>528</v>
      </c>
      <c r="S14" s="165">
        <v>195</v>
      </c>
      <c r="T14" s="90">
        <f t="shared" si="2"/>
        <v>19.5</v>
      </c>
      <c r="U14" s="194">
        <f t="shared" si="3"/>
        <v>214.5</v>
      </c>
    </row>
    <row r="15" spans="2:21" ht="45">
      <c r="B15" s="93">
        <v>5</v>
      </c>
      <c r="C15" s="93">
        <v>24601</v>
      </c>
      <c r="D15" s="4" t="s">
        <v>115</v>
      </c>
      <c r="E15" s="204" t="s">
        <v>525</v>
      </c>
      <c r="F15" s="204" t="s">
        <v>527</v>
      </c>
      <c r="G15" s="24">
        <v>100</v>
      </c>
      <c r="H15" s="101" t="s">
        <v>268</v>
      </c>
      <c r="I15" s="311">
        <f t="shared" si="1"/>
        <v>240.1</v>
      </c>
      <c r="J15" s="100">
        <f t="shared" si="0"/>
        <v>30636.76</v>
      </c>
      <c r="K15" s="197" t="s">
        <v>443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129"/>
      <c r="R15" s="231" t="s">
        <v>528</v>
      </c>
      <c r="S15" s="165">
        <v>240.1</v>
      </c>
      <c r="T15" s="90">
        <f t="shared" si="2"/>
        <v>24.01</v>
      </c>
      <c r="U15" s="194">
        <f t="shared" si="3"/>
        <v>264.11</v>
      </c>
    </row>
    <row r="16" spans="2:21" ht="45">
      <c r="B16" s="93">
        <v>6</v>
      </c>
      <c r="C16" s="93">
        <v>24601</v>
      </c>
      <c r="D16" s="4" t="s">
        <v>116</v>
      </c>
      <c r="E16" s="204" t="s">
        <v>525</v>
      </c>
      <c r="F16" s="204" t="s">
        <v>527</v>
      </c>
      <c r="G16" s="24">
        <v>100</v>
      </c>
      <c r="H16" s="101" t="s">
        <v>268</v>
      </c>
      <c r="I16" s="311">
        <f t="shared" si="1"/>
        <v>410</v>
      </c>
      <c r="J16" s="100">
        <f t="shared" si="0"/>
        <v>52316</v>
      </c>
      <c r="K16" s="197" t="s">
        <v>443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129"/>
      <c r="R16" s="231" t="s">
        <v>528</v>
      </c>
      <c r="S16" s="165">
        <v>410</v>
      </c>
      <c r="T16" s="90">
        <f t="shared" si="2"/>
        <v>41</v>
      </c>
      <c r="U16" s="194">
        <f t="shared" si="3"/>
        <v>451</v>
      </c>
    </row>
    <row r="17" spans="2:21" ht="45">
      <c r="B17" s="93">
        <v>7</v>
      </c>
      <c r="C17" s="93">
        <v>24601</v>
      </c>
      <c r="D17" s="4" t="s">
        <v>148</v>
      </c>
      <c r="E17" s="204" t="s">
        <v>525</v>
      </c>
      <c r="F17" s="204" t="s">
        <v>527</v>
      </c>
      <c r="G17" s="24">
        <v>100</v>
      </c>
      <c r="H17" s="101" t="s">
        <v>268</v>
      </c>
      <c r="I17" s="311">
        <f t="shared" si="1"/>
        <v>50</v>
      </c>
      <c r="J17" s="100">
        <f t="shared" si="0"/>
        <v>6380</v>
      </c>
      <c r="K17" s="197" t="s">
        <v>443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129"/>
      <c r="R17" s="231" t="s">
        <v>528</v>
      </c>
      <c r="S17" s="165">
        <v>50</v>
      </c>
      <c r="T17" s="90">
        <f t="shared" si="2"/>
        <v>5</v>
      </c>
      <c r="U17" s="194">
        <f t="shared" si="3"/>
        <v>55</v>
      </c>
    </row>
    <row r="18" spans="2:21" ht="45">
      <c r="B18" s="93">
        <v>8</v>
      </c>
      <c r="C18" s="93">
        <v>24601</v>
      </c>
      <c r="D18" s="4" t="s">
        <v>230</v>
      </c>
      <c r="E18" s="204" t="s">
        <v>525</v>
      </c>
      <c r="F18" s="204" t="s">
        <v>527</v>
      </c>
      <c r="G18" s="24">
        <v>100</v>
      </c>
      <c r="H18" s="101" t="s">
        <v>268</v>
      </c>
      <c r="I18" s="311">
        <f t="shared" si="1"/>
        <v>43</v>
      </c>
      <c r="J18" s="100">
        <f t="shared" si="0"/>
        <v>5486.799999999999</v>
      </c>
      <c r="K18" s="197" t="s">
        <v>443</v>
      </c>
      <c r="L18" s="155" t="s">
        <v>166</v>
      </c>
      <c r="M18" s="155" t="s">
        <v>166</v>
      </c>
      <c r="N18" s="155" t="s">
        <v>166</v>
      </c>
      <c r="O18" s="155" t="s">
        <v>166</v>
      </c>
      <c r="P18" s="155" t="s">
        <v>166</v>
      </c>
      <c r="Q18" s="129"/>
      <c r="R18" s="231" t="s">
        <v>528</v>
      </c>
      <c r="S18" s="165">
        <v>43</v>
      </c>
      <c r="T18" s="90">
        <f t="shared" si="2"/>
        <v>4.3</v>
      </c>
      <c r="U18" s="194">
        <f t="shared" si="3"/>
        <v>47.3</v>
      </c>
    </row>
    <row r="19" spans="2:21" ht="45">
      <c r="B19" s="93">
        <v>9</v>
      </c>
      <c r="C19" s="93">
        <v>24601</v>
      </c>
      <c r="D19" s="4" t="s">
        <v>231</v>
      </c>
      <c r="E19" s="204" t="s">
        <v>525</v>
      </c>
      <c r="F19" s="204" t="s">
        <v>527</v>
      </c>
      <c r="G19" s="24">
        <v>100</v>
      </c>
      <c r="H19" s="101" t="s">
        <v>268</v>
      </c>
      <c r="I19" s="311">
        <f t="shared" si="1"/>
        <v>60</v>
      </c>
      <c r="J19" s="100">
        <f t="shared" si="0"/>
        <v>7655.999999999999</v>
      </c>
      <c r="K19" s="197" t="s">
        <v>443</v>
      </c>
      <c r="L19" s="155" t="s">
        <v>166</v>
      </c>
      <c r="M19" s="155" t="s">
        <v>166</v>
      </c>
      <c r="N19" s="155" t="s">
        <v>166</v>
      </c>
      <c r="O19" s="155" t="s">
        <v>166</v>
      </c>
      <c r="P19" s="155" t="s">
        <v>166</v>
      </c>
      <c r="Q19" s="129"/>
      <c r="R19" s="231" t="s">
        <v>528</v>
      </c>
      <c r="S19" s="165">
        <v>60</v>
      </c>
      <c r="T19" s="90">
        <f t="shared" si="2"/>
        <v>6</v>
      </c>
      <c r="U19" s="194">
        <f t="shared" si="3"/>
        <v>66</v>
      </c>
    </row>
    <row r="20" spans="2:21" ht="45">
      <c r="B20" s="93">
        <v>10</v>
      </c>
      <c r="C20" s="93">
        <v>24601</v>
      </c>
      <c r="D20" s="4" t="s">
        <v>471</v>
      </c>
      <c r="E20" s="204" t="s">
        <v>525</v>
      </c>
      <c r="F20" s="204" t="s">
        <v>527</v>
      </c>
      <c r="G20" s="24">
        <v>100</v>
      </c>
      <c r="H20" s="101" t="s">
        <v>268</v>
      </c>
      <c r="I20" s="311">
        <f t="shared" si="1"/>
        <v>54</v>
      </c>
      <c r="J20" s="100">
        <f t="shared" si="0"/>
        <v>6890.4</v>
      </c>
      <c r="K20" s="197" t="s">
        <v>443</v>
      </c>
      <c r="L20" s="155" t="s">
        <v>166</v>
      </c>
      <c r="M20" s="155" t="s">
        <v>166</v>
      </c>
      <c r="N20" s="155" t="s">
        <v>166</v>
      </c>
      <c r="O20" s="155" t="s">
        <v>166</v>
      </c>
      <c r="P20" s="155" t="s">
        <v>166</v>
      </c>
      <c r="Q20" s="129"/>
      <c r="R20" s="231" t="s">
        <v>528</v>
      </c>
      <c r="S20" s="165">
        <v>54</v>
      </c>
      <c r="T20" s="90">
        <f t="shared" si="2"/>
        <v>5.4</v>
      </c>
      <c r="U20" s="194">
        <f t="shared" si="3"/>
        <v>59.4</v>
      </c>
    </row>
    <row r="21" spans="2:21" ht="45">
      <c r="B21" s="93">
        <v>11</v>
      </c>
      <c r="C21" s="93">
        <v>24601</v>
      </c>
      <c r="D21" s="4" t="s">
        <v>194</v>
      </c>
      <c r="E21" s="204" t="s">
        <v>525</v>
      </c>
      <c r="F21" s="204" t="s">
        <v>527</v>
      </c>
      <c r="G21" s="24">
        <v>50</v>
      </c>
      <c r="H21" s="101" t="s">
        <v>268</v>
      </c>
      <c r="I21" s="311">
        <f t="shared" si="1"/>
        <v>400</v>
      </c>
      <c r="J21" s="100">
        <f t="shared" si="0"/>
        <v>25520</v>
      </c>
      <c r="K21" s="197" t="s">
        <v>443</v>
      </c>
      <c r="L21" s="155" t="s">
        <v>166</v>
      </c>
      <c r="M21" s="155" t="s">
        <v>166</v>
      </c>
      <c r="N21" s="155" t="s">
        <v>166</v>
      </c>
      <c r="O21" s="155" t="s">
        <v>166</v>
      </c>
      <c r="P21" s="155" t="s">
        <v>166</v>
      </c>
      <c r="Q21" s="129"/>
      <c r="R21" s="231" t="s">
        <v>528</v>
      </c>
      <c r="S21" s="165">
        <v>400</v>
      </c>
      <c r="T21" s="90">
        <f t="shared" si="2"/>
        <v>40</v>
      </c>
      <c r="U21" s="194">
        <f t="shared" si="3"/>
        <v>440</v>
      </c>
    </row>
    <row r="22" spans="2:21" ht="45">
      <c r="B22" s="93">
        <v>12</v>
      </c>
      <c r="C22" s="93">
        <v>24601</v>
      </c>
      <c r="D22" s="4" t="s">
        <v>145</v>
      </c>
      <c r="E22" s="204" t="s">
        <v>525</v>
      </c>
      <c r="F22" s="204" t="s">
        <v>527</v>
      </c>
      <c r="G22" s="24">
        <v>50</v>
      </c>
      <c r="H22" s="101" t="s">
        <v>268</v>
      </c>
      <c r="I22" s="311">
        <f t="shared" si="1"/>
        <v>550</v>
      </c>
      <c r="J22" s="100">
        <f t="shared" si="0"/>
        <v>35090</v>
      </c>
      <c r="K22" s="197" t="s">
        <v>443</v>
      </c>
      <c r="L22" s="155" t="s">
        <v>166</v>
      </c>
      <c r="M22" s="155" t="s">
        <v>166</v>
      </c>
      <c r="N22" s="155" t="s">
        <v>166</v>
      </c>
      <c r="O22" s="155" t="s">
        <v>166</v>
      </c>
      <c r="P22" s="155" t="s">
        <v>166</v>
      </c>
      <c r="Q22" s="129"/>
      <c r="R22" s="231" t="s">
        <v>528</v>
      </c>
      <c r="S22" s="165">
        <v>550</v>
      </c>
      <c r="T22" s="90">
        <f t="shared" si="2"/>
        <v>55</v>
      </c>
      <c r="U22" s="194">
        <f t="shared" si="3"/>
        <v>605</v>
      </c>
    </row>
    <row r="23" spans="2:21" ht="45">
      <c r="B23" s="93">
        <v>13</v>
      </c>
      <c r="C23" s="93">
        <v>24601</v>
      </c>
      <c r="D23" s="4" t="s">
        <v>146</v>
      </c>
      <c r="E23" s="204" t="s">
        <v>525</v>
      </c>
      <c r="F23" s="204" t="s">
        <v>527</v>
      </c>
      <c r="G23" s="24">
        <v>30</v>
      </c>
      <c r="H23" s="101" t="s">
        <v>268</v>
      </c>
      <c r="I23" s="311">
        <f t="shared" si="1"/>
        <v>400</v>
      </c>
      <c r="J23" s="100">
        <f t="shared" si="0"/>
        <v>15311.999999999998</v>
      </c>
      <c r="K23" s="197" t="s">
        <v>443</v>
      </c>
      <c r="L23" s="155" t="s">
        <v>166</v>
      </c>
      <c r="M23" s="155" t="s">
        <v>166</v>
      </c>
      <c r="N23" s="155" t="s">
        <v>166</v>
      </c>
      <c r="O23" s="155" t="s">
        <v>166</v>
      </c>
      <c r="P23" s="155" t="s">
        <v>166</v>
      </c>
      <c r="Q23" s="129"/>
      <c r="R23" s="231" t="s">
        <v>528</v>
      </c>
      <c r="S23" s="165">
        <v>400</v>
      </c>
      <c r="T23" s="90">
        <f t="shared" si="2"/>
        <v>40</v>
      </c>
      <c r="U23" s="194">
        <f t="shared" si="3"/>
        <v>440</v>
      </c>
    </row>
    <row r="24" spans="2:21" ht="45">
      <c r="B24" s="93">
        <v>14</v>
      </c>
      <c r="C24" s="93">
        <v>24601</v>
      </c>
      <c r="D24" s="4" t="s">
        <v>147</v>
      </c>
      <c r="E24" s="204" t="s">
        <v>525</v>
      </c>
      <c r="F24" s="204" t="s">
        <v>527</v>
      </c>
      <c r="G24" s="24">
        <v>30</v>
      </c>
      <c r="H24" s="101" t="s">
        <v>268</v>
      </c>
      <c r="I24" s="311">
        <f t="shared" si="1"/>
        <v>300</v>
      </c>
      <c r="J24" s="100">
        <f t="shared" si="0"/>
        <v>11484</v>
      </c>
      <c r="K24" s="197" t="s">
        <v>443</v>
      </c>
      <c r="L24" s="155" t="s">
        <v>166</v>
      </c>
      <c r="M24" s="155" t="s">
        <v>166</v>
      </c>
      <c r="N24" s="155" t="s">
        <v>166</v>
      </c>
      <c r="O24" s="155" t="s">
        <v>166</v>
      </c>
      <c r="P24" s="155" t="s">
        <v>166</v>
      </c>
      <c r="Q24" s="129"/>
      <c r="R24" s="231" t="s">
        <v>528</v>
      </c>
      <c r="S24" s="165">
        <v>300</v>
      </c>
      <c r="T24" s="90">
        <f t="shared" si="2"/>
        <v>30</v>
      </c>
      <c r="U24" s="194">
        <f t="shared" si="3"/>
        <v>330</v>
      </c>
    </row>
    <row r="25" spans="2:21" ht="45">
      <c r="B25" s="93">
        <v>15</v>
      </c>
      <c r="C25" s="93">
        <v>24601</v>
      </c>
      <c r="D25" s="4" t="s">
        <v>165</v>
      </c>
      <c r="E25" s="204" t="s">
        <v>525</v>
      </c>
      <c r="F25" s="204" t="s">
        <v>527</v>
      </c>
      <c r="G25" s="24">
        <v>20</v>
      </c>
      <c r="H25" s="101" t="s">
        <v>268</v>
      </c>
      <c r="I25" s="311">
        <f t="shared" si="1"/>
        <v>1100</v>
      </c>
      <c r="J25" s="100">
        <f t="shared" si="0"/>
        <v>28071.999999999996</v>
      </c>
      <c r="K25" s="197" t="s">
        <v>443</v>
      </c>
      <c r="L25" s="155" t="s">
        <v>166</v>
      </c>
      <c r="M25" s="155" t="s">
        <v>166</v>
      </c>
      <c r="N25" s="155" t="s">
        <v>166</v>
      </c>
      <c r="O25" s="155" t="s">
        <v>166</v>
      </c>
      <c r="P25" s="155" t="s">
        <v>166</v>
      </c>
      <c r="Q25" s="129"/>
      <c r="R25" s="231" t="s">
        <v>528</v>
      </c>
      <c r="S25" s="165">
        <v>1100</v>
      </c>
      <c r="T25" s="90">
        <f t="shared" si="2"/>
        <v>110</v>
      </c>
      <c r="U25" s="194">
        <f t="shared" si="3"/>
        <v>1210</v>
      </c>
    </row>
    <row r="26" spans="2:21" ht="45">
      <c r="B26" s="93">
        <v>16</v>
      </c>
      <c r="C26" s="93">
        <v>24601</v>
      </c>
      <c r="D26" s="4" t="s">
        <v>352</v>
      </c>
      <c r="E26" s="204" t="s">
        <v>525</v>
      </c>
      <c r="F26" s="204" t="s">
        <v>527</v>
      </c>
      <c r="G26" s="24">
        <v>100</v>
      </c>
      <c r="H26" s="101" t="s">
        <v>268</v>
      </c>
      <c r="I26" s="311">
        <f t="shared" si="1"/>
        <v>130</v>
      </c>
      <c r="J26" s="100">
        <f t="shared" si="0"/>
        <v>16588</v>
      </c>
      <c r="K26" s="197" t="s">
        <v>443</v>
      </c>
      <c r="L26" s="155" t="s">
        <v>166</v>
      </c>
      <c r="M26" s="155" t="s">
        <v>166</v>
      </c>
      <c r="N26" s="155" t="s">
        <v>166</v>
      </c>
      <c r="O26" s="155" t="s">
        <v>166</v>
      </c>
      <c r="P26" s="155" t="s">
        <v>166</v>
      </c>
      <c r="Q26" s="129"/>
      <c r="R26" s="231" t="s">
        <v>528</v>
      </c>
      <c r="S26" s="165">
        <v>130</v>
      </c>
      <c r="T26" s="90">
        <f t="shared" si="2"/>
        <v>13</v>
      </c>
      <c r="U26" s="194">
        <f t="shared" si="3"/>
        <v>143</v>
      </c>
    </row>
    <row r="27" spans="2:21" ht="45">
      <c r="B27" s="93">
        <v>17</v>
      </c>
      <c r="C27" s="93">
        <v>24601</v>
      </c>
      <c r="D27" s="4" t="s">
        <v>353</v>
      </c>
      <c r="E27" s="204" t="s">
        <v>525</v>
      </c>
      <c r="F27" s="204" t="s">
        <v>527</v>
      </c>
      <c r="G27" s="24">
        <v>139</v>
      </c>
      <c r="H27" s="101" t="s">
        <v>268</v>
      </c>
      <c r="I27" s="311">
        <f t="shared" si="1"/>
        <v>136.6817</v>
      </c>
      <c r="J27" s="100">
        <f t="shared" si="0"/>
        <v>24242.4130388</v>
      </c>
      <c r="K27" s="197" t="s">
        <v>443</v>
      </c>
      <c r="L27" s="155" t="s">
        <v>166</v>
      </c>
      <c r="M27" s="155" t="s">
        <v>166</v>
      </c>
      <c r="N27" s="155" t="s">
        <v>166</v>
      </c>
      <c r="O27" s="155" t="s">
        <v>166</v>
      </c>
      <c r="P27" s="155" t="s">
        <v>166</v>
      </c>
      <c r="Q27" s="129"/>
      <c r="R27" s="231" t="s">
        <v>528</v>
      </c>
      <c r="S27" s="165">
        <v>136.6817</v>
      </c>
      <c r="T27" s="90">
        <f t="shared" si="2"/>
        <v>13.668170000000002</v>
      </c>
      <c r="U27" s="194">
        <f t="shared" si="3"/>
        <v>150.34987</v>
      </c>
    </row>
    <row r="29" ht="15">
      <c r="J29" s="289">
        <f>SUM(J11:J27)</f>
        <v>321690.7730388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2" fitToWidth="1" horizontalDpi="600" verticalDpi="600" orientation="landscape" paperSize="5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4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R16" sqref="R1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57421875" style="21" customWidth="1"/>
    <col min="4" max="4" width="20.28125" style="21" customWidth="1"/>
    <col min="5" max="5" width="15.421875" style="21" customWidth="1"/>
    <col min="6" max="6" width="15.57421875" style="22" customWidth="1"/>
    <col min="7" max="7" width="10.00390625" style="22" bestFit="1" customWidth="1"/>
    <col min="8" max="9" width="12.57421875" style="22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57421875" style="21" hidden="1" customWidth="1"/>
    <col min="20" max="20" width="9.00390625" style="21" hidden="1" customWidth="1"/>
    <col min="21" max="21" width="7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14">
        <v>1</v>
      </c>
      <c r="C11" s="93">
        <v>24801</v>
      </c>
      <c r="D11" s="4" t="s">
        <v>356</v>
      </c>
      <c r="E11" s="204" t="s">
        <v>525</v>
      </c>
      <c r="F11" s="204" t="s">
        <v>527</v>
      </c>
      <c r="G11" s="24">
        <v>100</v>
      </c>
      <c r="H11" s="101" t="s">
        <v>268</v>
      </c>
      <c r="I11" s="312">
        <f>S11</f>
        <v>90.1705</v>
      </c>
      <c r="J11" s="100">
        <f>PRODUCT(U11*G11)*1.16</f>
        <v>11505.7558</v>
      </c>
      <c r="K11" s="93" t="s">
        <v>298</v>
      </c>
      <c r="L11" s="155"/>
      <c r="M11" s="18"/>
      <c r="N11" s="155" t="s">
        <v>166</v>
      </c>
      <c r="O11" s="97"/>
      <c r="P11" s="155" t="s">
        <v>166</v>
      </c>
      <c r="Q11" s="129"/>
      <c r="R11" s="231" t="s">
        <v>528</v>
      </c>
      <c r="S11" s="165">
        <v>90.1705</v>
      </c>
      <c r="T11" s="90">
        <f>S11*0.1</f>
        <v>9.017050000000001</v>
      </c>
      <c r="U11" s="194">
        <f>T11+S11</f>
        <v>99.18755</v>
      </c>
    </row>
    <row r="12" spans="2:21" s="90" customFormat="1" ht="45">
      <c r="B12" s="214">
        <v>2</v>
      </c>
      <c r="C12" s="93">
        <v>24801</v>
      </c>
      <c r="D12" s="4" t="s">
        <v>357</v>
      </c>
      <c r="E12" s="204" t="s">
        <v>525</v>
      </c>
      <c r="F12" s="204" t="s">
        <v>527</v>
      </c>
      <c r="G12" s="24">
        <v>40</v>
      </c>
      <c r="H12" s="101" t="s">
        <v>268</v>
      </c>
      <c r="I12" s="312">
        <f>S12</f>
        <v>1101.3004</v>
      </c>
      <c r="J12" s="100">
        <f>PRODUCT(U12*G12)*1.16</f>
        <v>56210.372416</v>
      </c>
      <c r="K12" s="93" t="s">
        <v>470</v>
      </c>
      <c r="L12" s="155"/>
      <c r="M12" s="18"/>
      <c r="N12" s="155" t="s">
        <v>166</v>
      </c>
      <c r="O12" s="97"/>
      <c r="P12" s="155" t="s">
        <v>166</v>
      </c>
      <c r="Q12" s="129"/>
      <c r="R12" s="231" t="s">
        <v>528</v>
      </c>
      <c r="S12" s="165">
        <v>1101.3004</v>
      </c>
      <c r="T12" s="90">
        <f>S12*0.1</f>
        <v>110.13004000000001</v>
      </c>
      <c r="U12" s="194">
        <f>T12+S12</f>
        <v>1211.43044</v>
      </c>
    </row>
    <row r="14" ht="15">
      <c r="J14" s="289">
        <f>SUM(J11:J12)</f>
        <v>67716.128216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7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R12" sqref="R12:R15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8515625" style="21" customWidth="1"/>
    <col min="4" max="4" width="19.8515625" style="21" customWidth="1"/>
    <col min="5" max="5" width="15.421875" style="21" customWidth="1"/>
    <col min="6" max="6" width="16.28125" style="22" customWidth="1"/>
    <col min="7" max="7" width="10.00390625" style="22" bestFit="1" customWidth="1"/>
    <col min="8" max="9" width="14.140625" style="22" customWidth="1"/>
    <col min="10" max="10" width="13.421875" style="62" customWidth="1"/>
    <col min="11" max="11" width="13.281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bestFit="1" customWidth="1"/>
    <col min="19" max="19" width="8.140625" style="21" hidden="1" customWidth="1"/>
    <col min="20" max="20" width="10.8515625" style="21" hidden="1" customWidth="1"/>
    <col min="21" max="21" width="7.85156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">
      <c r="B11" s="214">
        <v>1</v>
      </c>
      <c r="C11" s="93">
        <v>24901</v>
      </c>
      <c r="D11" s="4" t="s">
        <v>407</v>
      </c>
      <c r="E11" s="204" t="s">
        <v>525</v>
      </c>
      <c r="F11" s="204" t="s">
        <v>527</v>
      </c>
      <c r="G11" s="24">
        <v>42</v>
      </c>
      <c r="H11" s="101" t="s">
        <v>361</v>
      </c>
      <c r="I11" s="312">
        <f>S11</f>
        <v>1287.9605</v>
      </c>
      <c r="J11" s="100">
        <f>PRODUCT(U11*G11)*1.16</f>
        <v>69024.37911599998</v>
      </c>
      <c r="K11" s="197" t="s">
        <v>443</v>
      </c>
      <c r="L11" s="155"/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12" t="s">
        <v>528</v>
      </c>
      <c r="S11" s="165">
        <v>1287.9605</v>
      </c>
      <c r="T11" s="90">
        <f>S11*0.1</f>
        <v>128.79605</v>
      </c>
      <c r="U11" s="194">
        <f>T11+S11</f>
        <v>1416.7565499999998</v>
      </c>
    </row>
    <row r="12" spans="2:21" s="90" customFormat="1" ht="36">
      <c r="B12" s="214">
        <v>2</v>
      </c>
      <c r="C12" s="93">
        <v>24901</v>
      </c>
      <c r="D12" s="4" t="s">
        <v>362</v>
      </c>
      <c r="E12" s="204" t="s">
        <v>525</v>
      </c>
      <c r="F12" s="204" t="s">
        <v>527</v>
      </c>
      <c r="G12" s="24">
        <v>10</v>
      </c>
      <c r="H12" s="101" t="s">
        <v>361</v>
      </c>
      <c r="I12" s="312">
        <f>S12</f>
        <v>1699</v>
      </c>
      <c r="J12" s="100">
        <f>PRODUCT(U12*G12)*1.16</f>
        <v>21679.239999999998</v>
      </c>
      <c r="K12" s="197" t="s">
        <v>443</v>
      </c>
      <c r="L12" s="155"/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12" t="s">
        <v>528</v>
      </c>
      <c r="S12" s="165">
        <v>1699</v>
      </c>
      <c r="T12" s="90">
        <f>S12*0.1</f>
        <v>169.9</v>
      </c>
      <c r="U12" s="194">
        <f>T12+S12</f>
        <v>1868.9</v>
      </c>
    </row>
    <row r="13" spans="2:21" s="90" customFormat="1" ht="36">
      <c r="B13" s="214">
        <v>3</v>
      </c>
      <c r="C13" s="93">
        <v>24901</v>
      </c>
      <c r="D13" s="4" t="s">
        <v>358</v>
      </c>
      <c r="E13" s="204" t="s">
        <v>525</v>
      </c>
      <c r="F13" s="204" t="s">
        <v>527</v>
      </c>
      <c r="G13" s="24">
        <v>10</v>
      </c>
      <c r="H13" s="101" t="s">
        <v>361</v>
      </c>
      <c r="I13" s="312">
        <f>S13</f>
        <v>1399</v>
      </c>
      <c r="J13" s="100">
        <f>PRODUCT(U13*G13)*1.16</f>
        <v>17851.239999999998</v>
      </c>
      <c r="K13" s="197" t="s">
        <v>443</v>
      </c>
      <c r="L13" s="155"/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12" t="s">
        <v>528</v>
      </c>
      <c r="S13" s="165">
        <v>1399</v>
      </c>
      <c r="T13" s="90">
        <f>S13*0.1</f>
        <v>139.9</v>
      </c>
      <c r="U13" s="194">
        <f>T13+S13</f>
        <v>1538.9</v>
      </c>
    </row>
    <row r="14" spans="2:21" s="90" customFormat="1" ht="36">
      <c r="B14" s="214">
        <v>4</v>
      </c>
      <c r="C14" s="93">
        <v>24901</v>
      </c>
      <c r="D14" s="4" t="s">
        <v>359</v>
      </c>
      <c r="E14" s="204" t="s">
        <v>525</v>
      </c>
      <c r="F14" s="204" t="s">
        <v>527</v>
      </c>
      <c r="G14" s="24">
        <v>20</v>
      </c>
      <c r="H14" s="101" t="s">
        <v>321</v>
      </c>
      <c r="I14" s="312">
        <f>S14</f>
        <v>336.4054</v>
      </c>
      <c r="J14" s="100">
        <f>PRODUCT(U14*G14)*1.16</f>
        <v>8585.065808</v>
      </c>
      <c r="K14" s="197" t="s">
        <v>443</v>
      </c>
      <c r="L14" s="155"/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212" t="s">
        <v>528</v>
      </c>
      <c r="S14" s="165">
        <v>336.4054</v>
      </c>
      <c r="T14" s="90">
        <f>S14*0.1</f>
        <v>33.64054</v>
      </c>
      <c r="U14" s="194">
        <f>T14+S14</f>
        <v>370.04594</v>
      </c>
    </row>
    <row r="15" spans="2:21" s="90" customFormat="1" ht="36">
      <c r="B15" s="214">
        <v>5</v>
      </c>
      <c r="C15" s="93">
        <v>24901</v>
      </c>
      <c r="D15" s="4" t="s">
        <v>360</v>
      </c>
      <c r="E15" s="204" t="s">
        <v>525</v>
      </c>
      <c r="F15" s="204" t="s">
        <v>527</v>
      </c>
      <c r="G15" s="24">
        <v>10</v>
      </c>
      <c r="H15" s="101" t="s">
        <v>282</v>
      </c>
      <c r="I15" s="312">
        <f>S15</f>
        <v>1176.6934</v>
      </c>
      <c r="J15" s="100">
        <f>PRODUCT(U15*G15)*1.16</f>
        <v>15014.607784</v>
      </c>
      <c r="K15" s="197" t="s">
        <v>443</v>
      </c>
      <c r="L15" s="155"/>
      <c r="M15" s="155" t="s">
        <v>166</v>
      </c>
      <c r="N15" s="155" t="s">
        <v>166</v>
      </c>
      <c r="O15" s="155" t="s">
        <v>166</v>
      </c>
      <c r="P15" s="155" t="s">
        <v>166</v>
      </c>
      <c r="Q15" s="129"/>
      <c r="R15" s="212" t="s">
        <v>528</v>
      </c>
      <c r="S15" s="165">
        <v>1176.6934</v>
      </c>
      <c r="T15" s="90">
        <f>S15*0.1</f>
        <v>117.66934000000002</v>
      </c>
      <c r="U15" s="194">
        <f>T15+S15</f>
        <v>1294.36274</v>
      </c>
    </row>
    <row r="17" ht="15">
      <c r="J17" s="289">
        <f>SUM(J11:J15)</f>
        <v>132154.53270799998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28125" style="21" customWidth="1"/>
    <col min="4" max="4" width="19.7109375" style="21" customWidth="1"/>
    <col min="5" max="5" width="15.421875" style="21" customWidth="1"/>
    <col min="6" max="6" width="13.7109375" style="22" customWidth="1"/>
    <col min="7" max="7" width="10.00390625" style="22" bestFit="1" customWidth="1"/>
    <col min="8" max="9" width="12.7109375" style="22" customWidth="1"/>
    <col min="10" max="10" width="13.421875" style="62" customWidth="1"/>
    <col min="11" max="11" width="13.28125" style="22" customWidth="1"/>
    <col min="12" max="12" width="7.0039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5.57421875" style="21" hidden="1" customWidth="1"/>
    <col min="20" max="20" width="5.00390625" style="21" hidden="1" customWidth="1"/>
    <col min="21" max="21" width="5.4218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5">
        <v>1</v>
      </c>
      <c r="C11" s="93">
        <v>26101</v>
      </c>
      <c r="D11" s="25" t="s">
        <v>27</v>
      </c>
      <c r="E11" s="204" t="s">
        <v>525</v>
      </c>
      <c r="F11" s="204" t="s">
        <v>527</v>
      </c>
      <c r="G11" s="24">
        <v>40318</v>
      </c>
      <c r="H11" s="101" t="s">
        <v>326</v>
      </c>
      <c r="I11" s="312">
        <f>S11</f>
        <v>22.0097906</v>
      </c>
      <c r="J11" s="100">
        <f>PRODUCT(U11*G11)*1.16</f>
        <v>1132310.5809361804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22.0097906</v>
      </c>
      <c r="T11" s="90">
        <f>S11*0.1</f>
        <v>2.20097906</v>
      </c>
      <c r="U11" s="194">
        <f>T11+S11</f>
        <v>24.210769659999997</v>
      </c>
    </row>
    <row r="13" ht="15">
      <c r="J13" s="289">
        <f>SUM(J11:J11)</f>
        <v>1132310.5809361804</v>
      </c>
    </row>
    <row r="18" spans="1:18" s="22" customFormat="1" ht="14.25">
      <c r="A18" s="21"/>
      <c r="B18" s="21"/>
      <c r="C18" s="21"/>
      <c r="D18" s="21"/>
      <c r="E18" s="21"/>
      <c r="J18" s="62"/>
      <c r="L18" s="72"/>
      <c r="M18" s="45"/>
      <c r="N18" s="21"/>
      <c r="O18" s="21"/>
      <c r="P18" s="49"/>
      <c r="Q18" s="21"/>
      <c r="R18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zoomScale="80" zoomScaleNormal="80" zoomScaleSheetLayoutView="100" zoomScalePageLayoutView="0" workbookViewId="0" topLeftCell="A1">
      <pane ySplit="10" topLeftCell="A12" activePane="bottomLeft" state="frozen"/>
      <selection pane="topLeft" activeCell="A1" sqref="A1"/>
      <selection pane="bottomLeft" activeCell="R11" sqref="R11:R17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8515625" style="21" customWidth="1"/>
    <col min="4" max="4" width="21.57421875" style="21" customWidth="1"/>
    <col min="5" max="5" width="13.00390625" style="21" bestFit="1" customWidth="1"/>
    <col min="6" max="6" width="14.140625" style="22" customWidth="1"/>
    <col min="7" max="7" width="10.00390625" style="22" bestFit="1" customWidth="1"/>
    <col min="8" max="9" width="11.7109375" style="22" customWidth="1"/>
    <col min="10" max="10" width="13.421875" style="62" customWidth="1"/>
    <col min="11" max="11" width="13.28125" style="22" customWidth="1"/>
    <col min="12" max="12" width="8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8.140625" style="21" hidden="1" customWidth="1"/>
    <col min="20" max="20" width="9.00390625" style="21" hidden="1" customWidth="1"/>
    <col min="21" max="21" width="7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26102</v>
      </c>
      <c r="D11" s="4" t="s">
        <v>496</v>
      </c>
      <c r="E11" s="204" t="s">
        <v>525</v>
      </c>
      <c r="F11" s="204" t="s">
        <v>527</v>
      </c>
      <c r="G11" s="24">
        <v>10</v>
      </c>
      <c r="H11" s="101" t="s">
        <v>326</v>
      </c>
      <c r="I11" s="312">
        <f>S11</f>
        <v>100</v>
      </c>
      <c r="J11" s="100">
        <f aca="true" t="shared" si="0" ref="J11:J17">PRODUCT(U11*G11)*1.16</f>
        <v>1276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100</v>
      </c>
      <c r="T11" s="90">
        <f>S11*0.1</f>
        <v>10</v>
      </c>
      <c r="U11" s="194">
        <f>T11+S11</f>
        <v>110</v>
      </c>
    </row>
    <row r="12" spans="2:21" ht="45">
      <c r="B12" s="93">
        <v>2</v>
      </c>
      <c r="C12" s="93">
        <v>26102</v>
      </c>
      <c r="D12" s="4" t="s">
        <v>497</v>
      </c>
      <c r="E12" s="204" t="s">
        <v>525</v>
      </c>
      <c r="F12" s="204" t="s">
        <v>527</v>
      </c>
      <c r="G12" s="24">
        <v>10</v>
      </c>
      <c r="H12" s="151" t="s">
        <v>326</v>
      </c>
      <c r="I12" s="312">
        <f aca="true" t="shared" si="1" ref="I12:I17">S12</f>
        <v>60</v>
      </c>
      <c r="J12" s="100">
        <f t="shared" si="0"/>
        <v>765.5999999999999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20"/>
      <c r="R12" s="231" t="s">
        <v>528</v>
      </c>
      <c r="S12" s="165">
        <v>60</v>
      </c>
      <c r="T12" s="90">
        <f aca="true" t="shared" si="2" ref="T12:T17">S12*0.1</f>
        <v>6</v>
      </c>
      <c r="U12" s="194">
        <f aca="true" t="shared" si="3" ref="U12:U17">T12+S12</f>
        <v>66</v>
      </c>
    </row>
    <row r="13" spans="2:21" ht="45">
      <c r="B13" s="93">
        <v>3</v>
      </c>
      <c r="C13" s="93">
        <v>26102</v>
      </c>
      <c r="D13" s="4" t="s">
        <v>410</v>
      </c>
      <c r="E13" s="204" t="s">
        <v>525</v>
      </c>
      <c r="F13" s="204" t="s">
        <v>527</v>
      </c>
      <c r="G13" s="24">
        <v>10</v>
      </c>
      <c r="H13" s="151" t="s">
        <v>326</v>
      </c>
      <c r="I13" s="312">
        <f t="shared" si="1"/>
        <v>62</v>
      </c>
      <c r="J13" s="100">
        <f t="shared" si="0"/>
        <v>791.1199999999999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20"/>
      <c r="R13" s="231" t="s">
        <v>528</v>
      </c>
      <c r="S13" s="165">
        <v>62</v>
      </c>
      <c r="T13" s="90">
        <f t="shared" si="2"/>
        <v>6.2</v>
      </c>
      <c r="U13" s="194">
        <f t="shared" si="3"/>
        <v>68.2</v>
      </c>
    </row>
    <row r="14" spans="2:21" ht="45">
      <c r="B14" s="93">
        <v>4</v>
      </c>
      <c r="C14" s="93">
        <v>26102</v>
      </c>
      <c r="D14" s="4" t="s">
        <v>498</v>
      </c>
      <c r="E14" s="204" t="s">
        <v>525</v>
      </c>
      <c r="F14" s="204" t="s">
        <v>527</v>
      </c>
      <c r="G14" s="166">
        <v>5</v>
      </c>
      <c r="H14" s="151" t="s">
        <v>321</v>
      </c>
      <c r="I14" s="312">
        <f t="shared" si="1"/>
        <v>134</v>
      </c>
      <c r="J14" s="100">
        <f t="shared" si="0"/>
        <v>854.92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20"/>
      <c r="R14" s="231" t="s">
        <v>528</v>
      </c>
      <c r="S14" s="165">
        <v>134</v>
      </c>
      <c r="T14" s="90">
        <f t="shared" si="2"/>
        <v>13.4</v>
      </c>
      <c r="U14" s="194">
        <f t="shared" si="3"/>
        <v>147.4</v>
      </c>
    </row>
    <row r="15" spans="2:21" ht="45">
      <c r="B15" s="93">
        <v>5</v>
      </c>
      <c r="C15" s="93">
        <v>26102</v>
      </c>
      <c r="D15" s="4" t="s">
        <v>499</v>
      </c>
      <c r="E15" s="204" t="s">
        <v>525</v>
      </c>
      <c r="F15" s="204" t="s">
        <v>527</v>
      </c>
      <c r="G15" s="166">
        <v>10</v>
      </c>
      <c r="H15" s="151" t="s">
        <v>326</v>
      </c>
      <c r="I15" s="312">
        <f t="shared" si="1"/>
        <v>46</v>
      </c>
      <c r="J15" s="100">
        <f t="shared" si="0"/>
        <v>586.9599999999999</v>
      </c>
      <c r="K15" s="197" t="s">
        <v>443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20"/>
      <c r="R15" s="231" t="s">
        <v>528</v>
      </c>
      <c r="S15" s="165">
        <v>46</v>
      </c>
      <c r="T15" s="90">
        <f t="shared" si="2"/>
        <v>4.6000000000000005</v>
      </c>
      <c r="U15" s="194">
        <f t="shared" si="3"/>
        <v>50.6</v>
      </c>
    </row>
    <row r="16" spans="2:21" ht="45">
      <c r="B16" s="93">
        <v>6</v>
      </c>
      <c r="C16" s="93">
        <v>26102</v>
      </c>
      <c r="D16" s="4" t="s">
        <v>411</v>
      </c>
      <c r="E16" s="204" t="s">
        <v>525</v>
      </c>
      <c r="F16" s="204" t="s">
        <v>527</v>
      </c>
      <c r="G16" s="166">
        <v>3</v>
      </c>
      <c r="H16" s="151" t="s">
        <v>361</v>
      </c>
      <c r="I16" s="312">
        <f t="shared" si="1"/>
        <v>534.06</v>
      </c>
      <c r="J16" s="100">
        <f t="shared" si="0"/>
        <v>2044.3816799999995</v>
      </c>
      <c r="K16" s="197" t="s">
        <v>443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20"/>
      <c r="R16" s="231" t="s">
        <v>528</v>
      </c>
      <c r="S16" s="165">
        <v>534.06</v>
      </c>
      <c r="T16" s="90">
        <f t="shared" si="2"/>
        <v>53.406</v>
      </c>
      <c r="U16" s="194">
        <f t="shared" si="3"/>
        <v>587.4659999999999</v>
      </c>
    </row>
    <row r="17" spans="2:21" ht="45">
      <c r="B17" s="93">
        <v>7</v>
      </c>
      <c r="C17" s="93">
        <v>26102</v>
      </c>
      <c r="D17" s="4" t="s">
        <v>412</v>
      </c>
      <c r="E17" s="204" t="s">
        <v>525</v>
      </c>
      <c r="F17" s="204" t="s">
        <v>527</v>
      </c>
      <c r="G17" s="166">
        <v>1</v>
      </c>
      <c r="H17" s="151" t="s">
        <v>361</v>
      </c>
      <c r="I17" s="312">
        <f t="shared" si="1"/>
        <v>1200</v>
      </c>
      <c r="J17" s="100">
        <f t="shared" si="0"/>
        <v>1531.1999999999998</v>
      </c>
      <c r="K17" s="197" t="s">
        <v>443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20"/>
      <c r="R17" s="231" t="s">
        <v>528</v>
      </c>
      <c r="S17" s="165">
        <v>1200</v>
      </c>
      <c r="T17" s="90">
        <f t="shared" si="2"/>
        <v>120</v>
      </c>
      <c r="U17" s="194">
        <f t="shared" si="3"/>
        <v>1320</v>
      </c>
    </row>
    <row r="18" spans="1:18" s="22" customFormat="1" ht="15">
      <c r="A18" s="21"/>
      <c r="B18" s="21"/>
      <c r="C18" s="21"/>
      <c r="D18" s="21"/>
      <c r="E18" s="21"/>
      <c r="J18" s="289">
        <f>SUM(J11:J17)</f>
        <v>7850.181679999999</v>
      </c>
      <c r="L18" s="72"/>
      <c r="M18" s="45"/>
      <c r="N18" s="21"/>
      <c r="O18" s="21"/>
      <c r="P18" s="49"/>
      <c r="Q18" s="21"/>
      <c r="R18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7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R11" sqref="R11:R1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140625" style="21" customWidth="1"/>
    <col min="4" max="4" width="21.57421875" style="21" customWidth="1"/>
    <col min="5" max="5" width="18.140625" style="21" bestFit="1" customWidth="1"/>
    <col min="6" max="6" width="15.00390625" style="22" customWidth="1"/>
    <col min="7" max="7" width="10.00390625" style="22" bestFit="1" customWidth="1"/>
    <col min="8" max="9" width="12.421875" style="22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bestFit="1" customWidth="1"/>
    <col min="19" max="19" width="7.140625" style="21" hidden="1" customWidth="1"/>
    <col min="20" max="20" width="9.8515625" style="21" hidden="1" customWidth="1"/>
    <col min="21" max="21" width="7.14062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">
      <c r="B11" s="214">
        <v>1</v>
      </c>
      <c r="C11" s="93">
        <v>27201</v>
      </c>
      <c r="D11" s="4" t="s">
        <v>134</v>
      </c>
      <c r="E11" s="204" t="s">
        <v>525</v>
      </c>
      <c r="F11" s="204" t="s">
        <v>527</v>
      </c>
      <c r="G11" s="24">
        <v>60</v>
      </c>
      <c r="H11" s="101" t="s">
        <v>268</v>
      </c>
      <c r="I11" s="312">
        <f aca="true" t="shared" si="0" ref="I11:I16">S11</f>
        <v>175</v>
      </c>
      <c r="J11" s="100">
        <f aca="true" t="shared" si="1" ref="J11:J16">PRODUCT(U11*G11)*1.16</f>
        <v>13397.999999999998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175</v>
      </c>
      <c r="T11" s="90">
        <f aca="true" t="shared" si="2" ref="T11:T16">S11*0.1</f>
        <v>17.5</v>
      </c>
      <c r="U11" s="194">
        <f aca="true" t="shared" si="3" ref="U11:U16">T11+S11</f>
        <v>192.5</v>
      </c>
    </row>
    <row r="12" spans="2:21" ht="36">
      <c r="B12" s="214">
        <v>2</v>
      </c>
      <c r="C12" s="93">
        <v>27201</v>
      </c>
      <c r="D12" s="4" t="s">
        <v>413</v>
      </c>
      <c r="E12" s="204" t="s">
        <v>525</v>
      </c>
      <c r="F12" s="204" t="s">
        <v>527</v>
      </c>
      <c r="G12" s="24">
        <v>60</v>
      </c>
      <c r="H12" s="151" t="s">
        <v>268</v>
      </c>
      <c r="I12" s="312">
        <f t="shared" si="0"/>
        <v>250</v>
      </c>
      <c r="J12" s="100">
        <f t="shared" si="1"/>
        <v>19140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20"/>
      <c r="R12" s="231" t="s">
        <v>528</v>
      </c>
      <c r="S12" s="165">
        <v>250</v>
      </c>
      <c r="T12" s="90">
        <f t="shared" si="2"/>
        <v>25</v>
      </c>
      <c r="U12" s="194">
        <f t="shared" si="3"/>
        <v>275</v>
      </c>
    </row>
    <row r="13" spans="2:21" ht="36">
      <c r="B13" s="214">
        <v>3</v>
      </c>
      <c r="C13" s="93">
        <v>27201</v>
      </c>
      <c r="D13" s="4" t="s">
        <v>235</v>
      </c>
      <c r="E13" s="204" t="s">
        <v>525</v>
      </c>
      <c r="F13" s="204" t="s">
        <v>527</v>
      </c>
      <c r="G13" s="24">
        <v>60</v>
      </c>
      <c r="H13" s="151" t="s">
        <v>268</v>
      </c>
      <c r="I13" s="312">
        <f t="shared" si="0"/>
        <v>130</v>
      </c>
      <c r="J13" s="100">
        <f t="shared" si="1"/>
        <v>9952.8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20"/>
      <c r="R13" s="231" t="s">
        <v>528</v>
      </c>
      <c r="S13" s="165">
        <v>130</v>
      </c>
      <c r="T13" s="90">
        <f t="shared" si="2"/>
        <v>13</v>
      </c>
      <c r="U13" s="194">
        <f t="shared" si="3"/>
        <v>143</v>
      </c>
    </row>
    <row r="14" spans="2:21" ht="36">
      <c r="B14" s="214">
        <v>4</v>
      </c>
      <c r="C14" s="93">
        <v>27201</v>
      </c>
      <c r="D14" s="4" t="s">
        <v>414</v>
      </c>
      <c r="E14" s="204" t="s">
        <v>525</v>
      </c>
      <c r="F14" s="204" t="s">
        <v>527</v>
      </c>
      <c r="G14" s="166">
        <v>60</v>
      </c>
      <c r="H14" s="151" t="s">
        <v>436</v>
      </c>
      <c r="I14" s="312">
        <f t="shared" si="0"/>
        <v>90.4496</v>
      </c>
      <c r="J14" s="100">
        <f t="shared" si="1"/>
        <v>6924.821376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20"/>
      <c r="R14" s="231" t="s">
        <v>528</v>
      </c>
      <c r="S14" s="165">
        <v>90.4496</v>
      </c>
      <c r="T14" s="90">
        <f t="shared" si="2"/>
        <v>9.044960000000001</v>
      </c>
      <c r="U14" s="194">
        <f t="shared" si="3"/>
        <v>99.49456</v>
      </c>
    </row>
    <row r="15" spans="2:21" ht="36">
      <c r="B15" s="214">
        <v>5</v>
      </c>
      <c r="C15" s="93">
        <v>27201</v>
      </c>
      <c r="D15" s="4" t="s">
        <v>220</v>
      </c>
      <c r="E15" s="204" t="s">
        <v>525</v>
      </c>
      <c r="F15" s="204" t="s">
        <v>527</v>
      </c>
      <c r="G15" s="166">
        <v>60</v>
      </c>
      <c r="H15" s="151" t="s">
        <v>436</v>
      </c>
      <c r="I15" s="312">
        <f t="shared" si="0"/>
        <v>250</v>
      </c>
      <c r="J15" s="100">
        <f t="shared" si="1"/>
        <v>19140</v>
      </c>
      <c r="K15" s="197" t="s">
        <v>443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20"/>
      <c r="R15" s="231" t="s">
        <v>528</v>
      </c>
      <c r="S15" s="165">
        <v>250</v>
      </c>
      <c r="T15" s="90">
        <f t="shared" si="2"/>
        <v>25</v>
      </c>
      <c r="U15" s="194">
        <f t="shared" si="3"/>
        <v>275</v>
      </c>
    </row>
    <row r="16" spans="2:21" ht="36">
      <c r="B16" s="214">
        <v>6</v>
      </c>
      <c r="C16" s="93">
        <v>27201</v>
      </c>
      <c r="D16" s="4" t="s">
        <v>415</v>
      </c>
      <c r="E16" s="204" t="s">
        <v>525</v>
      </c>
      <c r="F16" s="204" t="s">
        <v>527</v>
      </c>
      <c r="G16" s="166">
        <v>100</v>
      </c>
      <c r="H16" s="151" t="s">
        <v>268</v>
      </c>
      <c r="I16" s="312">
        <f t="shared" si="0"/>
        <v>540.70121</v>
      </c>
      <c r="J16" s="100">
        <f t="shared" si="1"/>
        <v>68993.47439599999</v>
      </c>
      <c r="K16" s="197" t="s">
        <v>443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20"/>
      <c r="R16" s="231" t="s">
        <v>528</v>
      </c>
      <c r="S16" s="165">
        <v>540.70121</v>
      </c>
      <c r="T16" s="90">
        <f t="shared" si="2"/>
        <v>54.070121</v>
      </c>
      <c r="U16" s="194">
        <f t="shared" si="3"/>
        <v>594.7713309999999</v>
      </c>
    </row>
    <row r="17" spans="1:18" s="22" customFormat="1" ht="15">
      <c r="A17" s="21"/>
      <c r="B17" s="21"/>
      <c r="C17" s="21"/>
      <c r="D17" s="21"/>
      <c r="E17" s="21"/>
      <c r="J17" s="289">
        <f>SUM(J11:J16)</f>
        <v>137549.09577199997</v>
      </c>
      <c r="L17" s="72"/>
      <c r="M17" s="45"/>
      <c r="N17" s="21"/>
      <c r="O17" s="21"/>
      <c r="P17" s="49"/>
      <c r="Q17" s="21"/>
      <c r="R17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39"/>
  <sheetViews>
    <sheetView zoomScale="80" zoomScaleNormal="80" zoomScaleSheetLayoutView="100" zoomScalePageLayoutView="0" workbookViewId="0" topLeftCell="A1">
      <pane ySplit="10" topLeftCell="A38" activePane="bottomLeft" state="frozen"/>
      <selection pane="topLeft" activeCell="A1" sqref="A1"/>
      <selection pane="bottomLeft" activeCell="R11" sqref="R11:R38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421875" style="21" customWidth="1"/>
    <col min="4" max="4" width="20.8515625" style="21" customWidth="1"/>
    <col min="5" max="5" width="13.421875" style="21" customWidth="1"/>
    <col min="6" max="6" width="20.8515625" style="22" customWidth="1"/>
    <col min="7" max="7" width="10.00390625" style="22" bestFit="1" customWidth="1"/>
    <col min="8" max="9" width="10.00390625" style="22" customWidth="1"/>
    <col min="10" max="10" width="13.421875" style="62" customWidth="1"/>
    <col min="11" max="11" width="15.57421875" style="22" customWidth="1"/>
    <col min="12" max="12" width="7.140625" style="72" customWidth="1"/>
    <col min="13" max="13" width="7.28125" style="45" bestFit="1" customWidth="1"/>
    <col min="14" max="14" width="5.00390625" style="2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20.00390625" style="21" bestFit="1" customWidth="1"/>
    <col min="19" max="19" width="7.140625" style="21" hidden="1" customWidth="1"/>
    <col min="20" max="20" width="10.00390625" style="21" hidden="1" customWidth="1"/>
    <col min="21" max="21" width="8.0039062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5.25">
      <c r="B11" s="93">
        <v>1</v>
      </c>
      <c r="C11" s="93">
        <v>29101</v>
      </c>
      <c r="D11" s="79" t="s">
        <v>128</v>
      </c>
      <c r="E11" s="204" t="s">
        <v>525</v>
      </c>
      <c r="F11" s="204" t="s">
        <v>527</v>
      </c>
      <c r="G11" s="24">
        <v>15</v>
      </c>
      <c r="H11" s="101" t="s">
        <v>268</v>
      </c>
      <c r="I11" s="312">
        <f>S11</f>
        <v>50</v>
      </c>
      <c r="J11" s="100">
        <f>PRODUCT(U11*G11)*1.16</f>
        <v>956.9999999999999</v>
      </c>
      <c r="K11" s="197" t="s">
        <v>443</v>
      </c>
      <c r="L11" s="155"/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50</v>
      </c>
      <c r="T11" s="21">
        <f>S11*0.1</f>
        <v>5</v>
      </c>
      <c r="U11" s="195">
        <f aca="true" t="shared" si="0" ref="U11:U33">T11+S11</f>
        <v>55</v>
      </c>
    </row>
    <row r="12" spans="2:21" s="22" customFormat="1" ht="35.25">
      <c r="B12" s="93">
        <v>2</v>
      </c>
      <c r="C12" s="93">
        <v>29101</v>
      </c>
      <c r="D12" s="79" t="s">
        <v>416</v>
      </c>
      <c r="E12" s="204" t="s">
        <v>525</v>
      </c>
      <c r="F12" s="204" t="s">
        <v>527</v>
      </c>
      <c r="G12" s="24">
        <v>35</v>
      </c>
      <c r="H12" s="101" t="s">
        <v>268</v>
      </c>
      <c r="I12" s="312">
        <f aca="true" t="shared" si="1" ref="I12:I38">S12</f>
        <v>30</v>
      </c>
      <c r="J12" s="100">
        <f aca="true" t="shared" si="2" ref="J12:J38">PRODUCT(U12*G12)*1.16</f>
        <v>1339.8</v>
      </c>
      <c r="K12" s="197" t="s">
        <v>443</v>
      </c>
      <c r="L12" s="155"/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65">
        <v>30</v>
      </c>
      <c r="T12" s="21">
        <f aca="true" t="shared" si="3" ref="T12:T38">S12*0.1</f>
        <v>3</v>
      </c>
      <c r="U12" s="195">
        <f t="shared" si="0"/>
        <v>33</v>
      </c>
    </row>
    <row r="13" spans="2:21" ht="35.25">
      <c r="B13" s="93">
        <v>3</v>
      </c>
      <c r="C13" s="93">
        <v>29101</v>
      </c>
      <c r="D13" s="79" t="s">
        <v>119</v>
      </c>
      <c r="E13" s="204" t="s">
        <v>525</v>
      </c>
      <c r="F13" s="204" t="s">
        <v>527</v>
      </c>
      <c r="G13" s="24">
        <v>20</v>
      </c>
      <c r="H13" s="101" t="s">
        <v>268</v>
      </c>
      <c r="I13" s="312">
        <f t="shared" si="1"/>
        <v>50</v>
      </c>
      <c r="J13" s="100">
        <f t="shared" si="2"/>
        <v>1276</v>
      </c>
      <c r="K13" s="197" t="s">
        <v>443</v>
      </c>
      <c r="L13" s="155"/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50</v>
      </c>
      <c r="T13" s="21">
        <f t="shared" si="3"/>
        <v>5</v>
      </c>
      <c r="U13" s="195">
        <f t="shared" si="0"/>
        <v>55</v>
      </c>
    </row>
    <row r="14" spans="2:21" ht="35.25">
      <c r="B14" s="93">
        <v>4</v>
      </c>
      <c r="C14" s="93">
        <v>29101</v>
      </c>
      <c r="D14" s="79" t="s">
        <v>118</v>
      </c>
      <c r="E14" s="204" t="s">
        <v>525</v>
      </c>
      <c r="F14" s="204" t="s">
        <v>527</v>
      </c>
      <c r="G14" s="24">
        <v>7</v>
      </c>
      <c r="H14" s="101" t="s">
        <v>268</v>
      </c>
      <c r="I14" s="312">
        <f t="shared" si="1"/>
        <v>260</v>
      </c>
      <c r="J14" s="100">
        <f t="shared" si="2"/>
        <v>2322.3199999999997</v>
      </c>
      <c r="K14" s="197" t="s">
        <v>443</v>
      </c>
      <c r="L14" s="155"/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231" t="s">
        <v>528</v>
      </c>
      <c r="S14" s="165">
        <v>260</v>
      </c>
      <c r="T14" s="21">
        <f t="shared" si="3"/>
        <v>26</v>
      </c>
      <c r="U14" s="195">
        <f t="shared" si="0"/>
        <v>286</v>
      </c>
    </row>
    <row r="15" spans="2:21" ht="35.25">
      <c r="B15" s="93">
        <v>5</v>
      </c>
      <c r="C15" s="93">
        <v>29101</v>
      </c>
      <c r="D15" s="79" t="s">
        <v>124</v>
      </c>
      <c r="E15" s="204" t="s">
        <v>525</v>
      </c>
      <c r="F15" s="204" t="s">
        <v>527</v>
      </c>
      <c r="G15" s="24">
        <v>300</v>
      </c>
      <c r="H15" s="101" t="s">
        <v>268</v>
      </c>
      <c r="I15" s="312">
        <f t="shared" si="1"/>
        <v>3</v>
      </c>
      <c r="J15" s="100">
        <f t="shared" si="2"/>
        <v>1148.3999999999999</v>
      </c>
      <c r="K15" s="197" t="s">
        <v>443</v>
      </c>
      <c r="L15" s="155"/>
      <c r="M15" s="155" t="s">
        <v>166</v>
      </c>
      <c r="N15" s="155" t="s">
        <v>166</v>
      </c>
      <c r="O15" s="155" t="s">
        <v>166</v>
      </c>
      <c r="P15" s="155" t="s">
        <v>166</v>
      </c>
      <c r="Q15" s="129"/>
      <c r="R15" s="231" t="s">
        <v>528</v>
      </c>
      <c r="S15" s="165">
        <v>3</v>
      </c>
      <c r="T15" s="21">
        <f t="shared" si="3"/>
        <v>0.30000000000000004</v>
      </c>
      <c r="U15" s="195">
        <f t="shared" si="0"/>
        <v>3.3</v>
      </c>
    </row>
    <row r="16" spans="2:21" ht="35.25">
      <c r="B16" s="93">
        <v>6</v>
      </c>
      <c r="C16" s="93">
        <v>29101</v>
      </c>
      <c r="D16" s="79" t="s">
        <v>125</v>
      </c>
      <c r="E16" s="204" t="s">
        <v>525</v>
      </c>
      <c r="F16" s="204" t="s">
        <v>527</v>
      </c>
      <c r="G16" s="24">
        <v>300</v>
      </c>
      <c r="H16" s="101" t="s">
        <v>268</v>
      </c>
      <c r="I16" s="312">
        <f t="shared" si="1"/>
        <v>2</v>
      </c>
      <c r="J16" s="100">
        <f t="shared" si="2"/>
        <v>765.5999999999999</v>
      </c>
      <c r="K16" s="197" t="s">
        <v>443</v>
      </c>
      <c r="L16" s="155"/>
      <c r="M16" s="155" t="s">
        <v>166</v>
      </c>
      <c r="N16" s="155" t="s">
        <v>166</v>
      </c>
      <c r="O16" s="155" t="s">
        <v>166</v>
      </c>
      <c r="P16" s="155" t="s">
        <v>166</v>
      </c>
      <c r="Q16" s="129"/>
      <c r="R16" s="231" t="s">
        <v>528</v>
      </c>
      <c r="S16" s="165">
        <v>2</v>
      </c>
      <c r="T16" s="21">
        <f t="shared" si="3"/>
        <v>0.2</v>
      </c>
      <c r="U16" s="195">
        <f t="shared" si="0"/>
        <v>2.2</v>
      </c>
    </row>
    <row r="17" spans="2:21" ht="35.25">
      <c r="B17" s="93">
        <v>7</v>
      </c>
      <c r="C17" s="93">
        <v>29101</v>
      </c>
      <c r="D17" s="79" t="s">
        <v>126</v>
      </c>
      <c r="E17" s="204" t="s">
        <v>525</v>
      </c>
      <c r="F17" s="204" t="s">
        <v>527</v>
      </c>
      <c r="G17" s="24">
        <v>300</v>
      </c>
      <c r="H17" s="101" t="s">
        <v>268</v>
      </c>
      <c r="I17" s="312">
        <f t="shared" si="1"/>
        <v>2</v>
      </c>
      <c r="J17" s="100">
        <f t="shared" si="2"/>
        <v>765.5999999999999</v>
      </c>
      <c r="K17" s="197" t="s">
        <v>443</v>
      </c>
      <c r="L17" s="155"/>
      <c r="M17" s="155" t="s">
        <v>166</v>
      </c>
      <c r="N17" s="155" t="s">
        <v>166</v>
      </c>
      <c r="O17" s="155" t="s">
        <v>166</v>
      </c>
      <c r="P17" s="155" t="s">
        <v>166</v>
      </c>
      <c r="Q17" s="129"/>
      <c r="R17" s="231" t="s">
        <v>528</v>
      </c>
      <c r="S17" s="165">
        <v>2</v>
      </c>
      <c r="T17" s="21">
        <f t="shared" si="3"/>
        <v>0.2</v>
      </c>
      <c r="U17" s="195">
        <f t="shared" si="0"/>
        <v>2.2</v>
      </c>
    </row>
    <row r="18" spans="2:21" ht="35.25">
      <c r="B18" s="93">
        <v>8</v>
      </c>
      <c r="C18" s="93">
        <v>29101</v>
      </c>
      <c r="D18" s="79" t="s">
        <v>132</v>
      </c>
      <c r="E18" s="204" t="s">
        <v>525</v>
      </c>
      <c r="F18" s="204" t="s">
        <v>527</v>
      </c>
      <c r="G18" s="24">
        <v>10</v>
      </c>
      <c r="H18" s="101" t="s">
        <v>268</v>
      </c>
      <c r="I18" s="312">
        <f t="shared" si="1"/>
        <v>65</v>
      </c>
      <c r="J18" s="100">
        <f t="shared" si="2"/>
        <v>829.4</v>
      </c>
      <c r="K18" s="197" t="s">
        <v>443</v>
      </c>
      <c r="L18" s="155"/>
      <c r="M18" s="155" t="s">
        <v>166</v>
      </c>
      <c r="N18" s="155" t="s">
        <v>166</v>
      </c>
      <c r="O18" s="155" t="s">
        <v>166</v>
      </c>
      <c r="P18" s="155" t="s">
        <v>166</v>
      </c>
      <c r="Q18" s="129"/>
      <c r="R18" s="231" t="s">
        <v>528</v>
      </c>
      <c r="S18" s="165">
        <v>65</v>
      </c>
      <c r="T18" s="21">
        <f t="shared" si="3"/>
        <v>6.5</v>
      </c>
      <c r="U18" s="195">
        <f t="shared" si="0"/>
        <v>71.5</v>
      </c>
    </row>
    <row r="19" spans="2:21" ht="35.25">
      <c r="B19" s="93">
        <v>9</v>
      </c>
      <c r="C19" s="93">
        <v>29101</v>
      </c>
      <c r="D19" s="79" t="s">
        <v>133</v>
      </c>
      <c r="E19" s="204" t="s">
        <v>525</v>
      </c>
      <c r="F19" s="204" t="s">
        <v>527</v>
      </c>
      <c r="G19" s="24">
        <v>10</v>
      </c>
      <c r="H19" s="101" t="s">
        <v>268</v>
      </c>
      <c r="I19" s="312">
        <f t="shared" si="1"/>
        <v>65</v>
      </c>
      <c r="J19" s="100">
        <f t="shared" si="2"/>
        <v>829.4</v>
      </c>
      <c r="K19" s="197" t="s">
        <v>443</v>
      </c>
      <c r="L19" s="155"/>
      <c r="M19" s="155" t="s">
        <v>166</v>
      </c>
      <c r="N19" s="155" t="s">
        <v>166</v>
      </c>
      <c r="O19" s="155" t="s">
        <v>166</v>
      </c>
      <c r="P19" s="155" t="s">
        <v>166</v>
      </c>
      <c r="Q19" s="129"/>
      <c r="R19" s="231" t="s">
        <v>528</v>
      </c>
      <c r="S19" s="165">
        <v>65</v>
      </c>
      <c r="T19" s="21">
        <f t="shared" si="3"/>
        <v>6.5</v>
      </c>
      <c r="U19" s="195">
        <f t="shared" si="0"/>
        <v>71.5</v>
      </c>
    </row>
    <row r="20" spans="2:21" ht="35.25">
      <c r="B20" s="93">
        <v>10</v>
      </c>
      <c r="C20" s="93">
        <v>29101</v>
      </c>
      <c r="D20" s="79" t="s">
        <v>120</v>
      </c>
      <c r="E20" s="204" t="s">
        <v>525</v>
      </c>
      <c r="F20" s="204" t="s">
        <v>527</v>
      </c>
      <c r="G20" s="24">
        <v>10</v>
      </c>
      <c r="H20" s="101" t="s">
        <v>268</v>
      </c>
      <c r="I20" s="312">
        <f t="shared" si="1"/>
        <v>65</v>
      </c>
      <c r="J20" s="100">
        <f t="shared" si="2"/>
        <v>829.4</v>
      </c>
      <c r="K20" s="197" t="s">
        <v>443</v>
      </c>
      <c r="L20" s="155"/>
      <c r="M20" s="155" t="s">
        <v>166</v>
      </c>
      <c r="N20" s="155" t="s">
        <v>166</v>
      </c>
      <c r="O20" s="155" t="s">
        <v>166</v>
      </c>
      <c r="P20" s="155" t="s">
        <v>166</v>
      </c>
      <c r="Q20" s="129"/>
      <c r="R20" s="231" t="s">
        <v>528</v>
      </c>
      <c r="S20" s="165">
        <v>65</v>
      </c>
      <c r="T20" s="21">
        <f t="shared" si="3"/>
        <v>6.5</v>
      </c>
      <c r="U20" s="195">
        <f t="shared" si="0"/>
        <v>71.5</v>
      </c>
    </row>
    <row r="21" spans="2:21" ht="35.25">
      <c r="B21" s="93">
        <v>11</v>
      </c>
      <c r="C21" s="93">
        <v>29101</v>
      </c>
      <c r="D21" s="79" t="s">
        <v>121</v>
      </c>
      <c r="E21" s="204" t="s">
        <v>525</v>
      </c>
      <c r="F21" s="204" t="s">
        <v>527</v>
      </c>
      <c r="G21" s="24">
        <v>10</v>
      </c>
      <c r="H21" s="101" t="s">
        <v>268</v>
      </c>
      <c r="I21" s="312">
        <f t="shared" si="1"/>
        <v>65</v>
      </c>
      <c r="J21" s="100">
        <f t="shared" si="2"/>
        <v>829.4</v>
      </c>
      <c r="K21" s="197" t="s">
        <v>443</v>
      </c>
      <c r="L21" s="155"/>
      <c r="M21" s="155" t="s">
        <v>166</v>
      </c>
      <c r="N21" s="155" t="s">
        <v>166</v>
      </c>
      <c r="O21" s="155" t="s">
        <v>166</v>
      </c>
      <c r="P21" s="155" t="s">
        <v>166</v>
      </c>
      <c r="Q21" s="129"/>
      <c r="R21" s="231" t="s">
        <v>528</v>
      </c>
      <c r="S21" s="165">
        <v>65</v>
      </c>
      <c r="T21" s="21">
        <f t="shared" si="3"/>
        <v>6.5</v>
      </c>
      <c r="U21" s="195">
        <f t="shared" si="0"/>
        <v>71.5</v>
      </c>
    </row>
    <row r="22" spans="2:21" ht="35.25">
      <c r="B22" s="93">
        <v>12</v>
      </c>
      <c r="C22" s="93">
        <v>29101</v>
      </c>
      <c r="D22" s="79" t="s">
        <v>122</v>
      </c>
      <c r="E22" s="204" t="s">
        <v>525</v>
      </c>
      <c r="F22" s="204" t="s">
        <v>527</v>
      </c>
      <c r="G22" s="24">
        <v>10</v>
      </c>
      <c r="H22" s="101" t="s">
        <v>268</v>
      </c>
      <c r="I22" s="312">
        <f t="shared" si="1"/>
        <v>65</v>
      </c>
      <c r="J22" s="100">
        <f t="shared" si="2"/>
        <v>829.4</v>
      </c>
      <c r="K22" s="197" t="s">
        <v>443</v>
      </c>
      <c r="L22" s="155"/>
      <c r="M22" s="155" t="s">
        <v>166</v>
      </c>
      <c r="N22" s="155" t="s">
        <v>166</v>
      </c>
      <c r="O22" s="155" t="s">
        <v>166</v>
      </c>
      <c r="P22" s="155" t="s">
        <v>166</v>
      </c>
      <c r="Q22" s="129"/>
      <c r="R22" s="231" t="s">
        <v>528</v>
      </c>
      <c r="S22" s="165">
        <v>65</v>
      </c>
      <c r="T22" s="21">
        <f t="shared" si="3"/>
        <v>6.5</v>
      </c>
      <c r="U22" s="195">
        <f t="shared" si="0"/>
        <v>71.5</v>
      </c>
    </row>
    <row r="23" spans="2:21" ht="35.25">
      <c r="B23" s="93">
        <v>13</v>
      </c>
      <c r="C23" s="93">
        <v>29101</v>
      </c>
      <c r="D23" s="79" t="s">
        <v>123</v>
      </c>
      <c r="E23" s="204" t="s">
        <v>525</v>
      </c>
      <c r="F23" s="204" t="s">
        <v>527</v>
      </c>
      <c r="G23" s="24">
        <v>10</v>
      </c>
      <c r="H23" s="101" t="s">
        <v>268</v>
      </c>
      <c r="I23" s="312">
        <f t="shared" si="1"/>
        <v>65</v>
      </c>
      <c r="J23" s="100">
        <f t="shared" si="2"/>
        <v>829.4</v>
      </c>
      <c r="K23" s="197" t="s">
        <v>443</v>
      </c>
      <c r="L23" s="155"/>
      <c r="M23" s="155" t="s">
        <v>166</v>
      </c>
      <c r="N23" s="155" t="s">
        <v>166</v>
      </c>
      <c r="O23" s="155" t="s">
        <v>166</v>
      </c>
      <c r="P23" s="155" t="s">
        <v>166</v>
      </c>
      <c r="Q23" s="129"/>
      <c r="R23" s="231" t="s">
        <v>528</v>
      </c>
      <c r="S23" s="165">
        <v>65</v>
      </c>
      <c r="T23" s="21">
        <f t="shared" si="3"/>
        <v>6.5</v>
      </c>
      <c r="U23" s="195">
        <f t="shared" si="0"/>
        <v>71.5</v>
      </c>
    </row>
    <row r="24" spans="2:21" ht="35.25">
      <c r="B24" s="93">
        <v>14</v>
      </c>
      <c r="C24" s="93">
        <v>29101</v>
      </c>
      <c r="D24" s="79" t="s">
        <v>127</v>
      </c>
      <c r="E24" s="204" t="s">
        <v>525</v>
      </c>
      <c r="F24" s="204" t="s">
        <v>527</v>
      </c>
      <c r="G24" s="24">
        <v>7</v>
      </c>
      <c r="H24" s="101" t="s">
        <v>268</v>
      </c>
      <c r="I24" s="312">
        <f t="shared" si="1"/>
        <v>200</v>
      </c>
      <c r="J24" s="100">
        <f t="shared" si="2"/>
        <v>1786.3999999999999</v>
      </c>
      <c r="K24" s="197" t="s">
        <v>443</v>
      </c>
      <c r="L24" s="155"/>
      <c r="M24" s="155" t="s">
        <v>166</v>
      </c>
      <c r="N24" s="155" t="s">
        <v>166</v>
      </c>
      <c r="O24" s="155" t="s">
        <v>166</v>
      </c>
      <c r="P24" s="155" t="s">
        <v>166</v>
      </c>
      <c r="Q24" s="129"/>
      <c r="R24" s="231" t="s">
        <v>528</v>
      </c>
      <c r="S24" s="165">
        <v>200</v>
      </c>
      <c r="T24" s="21">
        <f t="shared" si="3"/>
        <v>20</v>
      </c>
      <c r="U24" s="195">
        <f t="shared" si="0"/>
        <v>220</v>
      </c>
    </row>
    <row r="25" spans="2:21" ht="35.25">
      <c r="B25" s="93">
        <v>15</v>
      </c>
      <c r="C25" s="93">
        <v>29101</v>
      </c>
      <c r="D25" s="79" t="s">
        <v>144</v>
      </c>
      <c r="E25" s="204" t="s">
        <v>525</v>
      </c>
      <c r="F25" s="204" t="s">
        <v>527</v>
      </c>
      <c r="G25" s="24">
        <v>10</v>
      </c>
      <c r="H25" s="101" t="s">
        <v>268</v>
      </c>
      <c r="I25" s="312">
        <f t="shared" si="1"/>
        <v>25</v>
      </c>
      <c r="J25" s="100">
        <f t="shared" si="2"/>
        <v>319</v>
      </c>
      <c r="K25" s="197" t="s">
        <v>443</v>
      </c>
      <c r="L25" s="155"/>
      <c r="M25" s="155" t="s">
        <v>166</v>
      </c>
      <c r="N25" s="155" t="s">
        <v>166</v>
      </c>
      <c r="O25" s="155" t="s">
        <v>166</v>
      </c>
      <c r="P25" s="155" t="s">
        <v>166</v>
      </c>
      <c r="Q25" s="129"/>
      <c r="R25" s="231" t="s">
        <v>528</v>
      </c>
      <c r="S25" s="165">
        <v>25</v>
      </c>
      <c r="T25" s="21">
        <f t="shared" si="3"/>
        <v>2.5</v>
      </c>
      <c r="U25" s="195">
        <f t="shared" si="0"/>
        <v>27.5</v>
      </c>
    </row>
    <row r="26" spans="2:21" ht="35.25">
      <c r="B26" s="93">
        <v>16</v>
      </c>
      <c r="C26" s="93">
        <v>29101</v>
      </c>
      <c r="D26" s="79" t="s">
        <v>139</v>
      </c>
      <c r="E26" s="204" t="s">
        <v>525</v>
      </c>
      <c r="F26" s="204" t="s">
        <v>527</v>
      </c>
      <c r="G26" s="24">
        <v>100</v>
      </c>
      <c r="H26" s="101" t="s">
        <v>268</v>
      </c>
      <c r="I26" s="312">
        <f t="shared" si="1"/>
        <v>10</v>
      </c>
      <c r="J26" s="100">
        <f t="shared" si="2"/>
        <v>1276</v>
      </c>
      <c r="K26" s="197" t="s">
        <v>443</v>
      </c>
      <c r="L26" s="155"/>
      <c r="M26" s="155" t="s">
        <v>166</v>
      </c>
      <c r="N26" s="155" t="s">
        <v>166</v>
      </c>
      <c r="O26" s="155" t="s">
        <v>166</v>
      </c>
      <c r="P26" s="155" t="s">
        <v>166</v>
      </c>
      <c r="Q26" s="129"/>
      <c r="R26" s="231" t="s">
        <v>528</v>
      </c>
      <c r="S26" s="165">
        <v>10</v>
      </c>
      <c r="T26" s="21">
        <f t="shared" si="3"/>
        <v>1</v>
      </c>
      <c r="U26" s="195">
        <f t="shared" si="0"/>
        <v>11</v>
      </c>
    </row>
    <row r="27" spans="2:21" ht="35.25">
      <c r="B27" s="93">
        <v>17</v>
      </c>
      <c r="C27" s="93">
        <v>29101</v>
      </c>
      <c r="D27" s="79" t="s">
        <v>173</v>
      </c>
      <c r="E27" s="204" t="s">
        <v>525</v>
      </c>
      <c r="F27" s="204" t="s">
        <v>527</v>
      </c>
      <c r="G27" s="24">
        <v>5</v>
      </c>
      <c r="H27" s="101" t="s">
        <v>268</v>
      </c>
      <c r="I27" s="312">
        <f t="shared" si="1"/>
        <v>400</v>
      </c>
      <c r="J27" s="100">
        <f t="shared" si="2"/>
        <v>2552</v>
      </c>
      <c r="K27" s="197" t="s">
        <v>443</v>
      </c>
      <c r="L27" s="155"/>
      <c r="M27" s="155" t="s">
        <v>166</v>
      </c>
      <c r="N27" s="155" t="s">
        <v>166</v>
      </c>
      <c r="O27" s="155" t="s">
        <v>166</v>
      </c>
      <c r="P27" s="155" t="s">
        <v>166</v>
      </c>
      <c r="Q27" s="129"/>
      <c r="R27" s="231" t="s">
        <v>528</v>
      </c>
      <c r="S27" s="165">
        <v>400</v>
      </c>
      <c r="T27" s="21">
        <f t="shared" si="3"/>
        <v>40</v>
      </c>
      <c r="U27" s="195">
        <f t="shared" si="0"/>
        <v>440</v>
      </c>
    </row>
    <row r="28" spans="2:21" ht="35.25">
      <c r="B28" s="93">
        <v>18</v>
      </c>
      <c r="C28" s="93">
        <v>29101</v>
      </c>
      <c r="D28" s="79" t="s">
        <v>174</v>
      </c>
      <c r="E28" s="204" t="s">
        <v>525</v>
      </c>
      <c r="F28" s="204" t="s">
        <v>527</v>
      </c>
      <c r="G28" s="24">
        <v>5</v>
      </c>
      <c r="H28" s="101" t="s">
        <v>268</v>
      </c>
      <c r="I28" s="312">
        <f t="shared" si="1"/>
        <v>400</v>
      </c>
      <c r="J28" s="100">
        <f t="shared" si="2"/>
        <v>2552</v>
      </c>
      <c r="K28" s="197" t="s">
        <v>443</v>
      </c>
      <c r="L28" s="155"/>
      <c r="M28" s="155" t="s">
        <v>166</v>
      </c>
      <c r="N28" s="155" t="s">
        <v>166</v>
      </c>
      <c r="O28" s="155"/>
      <c r="P28" s="155" t="s">
        <v>166</v>
      </c>
      <c r="Q28" s="129"/>
      <c r="R28" s="231" t="s">
        <v>528</v>
      </c>
      <c r="S28" s="165">
        <v>400</v>
      </c>
      <c r="T28" s="21">
        <f t="shared" si="3"/>
        <v>40</v>
      </c>
      <c r="U28" s="195">
        <f t="shared" si="0"/>
        <v>440</v>
      </c>
    </row>
    <row r="29" spans="2:21" ht="35.25">
      <c r="B29" s="93">
        <v>19</v>
      </c>
      <c r="C29" s="93">
        <v>29101</v>
      </c>
      <c r="D29" s="79" t="s">
        <v>167</v>
      </c>
      <c r="E29" s="204" t="s">
        <v>525</v>
      </c>
      <c r="F29" s="204" t="s">
        <v>527</v>
      </c>
      <c r="G29" s="24">
        <v>5</v>
      </c>
      <c r="H29" s="101" t="s">
        <v>268</v>
      </c>
      <c r="I29" s="312">
        <f t="shared" si="1"/>
        <v>400</v>
      </c>
      <c r="J29" s="100">
        <f t="shared" si="2"/>
        <v>2552</v>
      </c>
      <c r="K29" s="197" t="s">
        <v>443</v>
      </c>
      <c r="L29" s="155"/>
      <c r="M29" s="155" t="s">
        <v>166</v>
      </c>
      <c r="N29" s="155" t="s">
        <v>166</v>
      </c>
      <c r="O29" s="155"/>
      <c r="P29" s="155" t="s">
        <v>166</v>
      </c>
      <c r="Q29" s="129"/>
      <c r="R29" s="231" t="s">
        <v>528</v>
      </c>
      <c r="S29" s="165">
        <v>400</v>
      </c>
      <c r="T29" s="21">
        <f t="shared" si="3"/>
        <v>40</v>
      </c>
      <c r="U29" s="195">
        <f t="shared" si="0"/>
        <v>440</v>
      </c>
    </row>
    <row r="30" spans="2:21" ht="35.25">
      <c r="B30" s="93">
        <v>20</v>
      </c>
      <c r="C30" s="93">
        <v>29101</v>
      </c>
      <c r="D30" s="79" t="s">
        <v>168</v>
      </c>
      <c r="E30" s="204" t="s">
        <v>525</v>
      </c>
      <c r="F30" s="204" t="s">
        <v>527</v>
      </c>
      <c r="G30" s="24">
        <v>5</v>
      </c>
      <c r="H30" s="101" t="s">
        <v>268</v>
      </c>
      <c r="I30" s="312">
        <f t="shared" si="1"/>
        <v>400</v>
      </c>
      <c r="J30" s="100">
        <f t="shared" si="2"/>
        <v>2552</v>
      </c>
      <c r="K30" s="197" t="s">
        <v>443</v>
      </c>
      <c r="L30" s="155"/>
      <c r="M30" s="155" t="s">
        <v>166</v>
      </c>
      <c r="N30" s="155"/>
      <c r="O30" s="155"/>
      <c r="P30" s="155" t="s">
        <v>166</v>
      </c>
      <c r="Q30" s="129"/>
      <c r="R30" s="231" t="s">
        <v>528</v>
      </c>
      <c r="S30" s="165">
        <v>400</v>
      </c>
      <c r="T30" s="21">
        <f t="shared" si="3"/>
        <v>40</v>
      </c>
      <c r="U30" s="195">
        <f t="shared" si="0"/>
        <v>440</v>
      </c>
    </row>
    <row r="31" spans="2:21" ht="36">
      <c r="B31" s="93">
        <v>21</v>
      </c>
      <c r="C31" s="93">
        <v>29101</v>
      </c>
      <c r="D31" s="4" t="s">
        <v>169</v>
      </c>
      <c r="E31" s="204" t="s">
        <v>525</v>
      </c>
      <c r="F31" s="204" t="s">
        <v>527</v>
      </c>
      <c r="G31" s="24">
        <v>5</v>
      </c>
      <c r="H31" s="101" t="s">
        <v>268</v>
      </c>
      <c r="I31" s="312">
        <f t="shared" si="1"/>
        <v>450</v>
      </c>
      <c r="J31" s="100">
        <f t="shared" si="2"/>
        <v>2871</v>
      </c>
      <c r="K31" s="197" t="s">
        <v>443</v>
      </c>
      <c r="L31" s="155"/>
      <c r="M31" s="155" t="s">
        <v>166</v>
      </c>
      <c r="N31" s="155" t="s">
        <v>166</v>
      </c>
      <c r="O31" s="155"/>
      <c r="P31" s="155" t="s">
        <v>166</v>
      </c>
      <c r="Q31" s="129"/>
      <c r="R31" s="231" t="s">
        <v>528</v>
      </c>
      <c r="S31" s="165">
        <v>450</v>
      </c>
      <c r="T31" s="21">
        <f t="shared" si="3"/>
        <v>45</v>
      </c>
      <c r="U31" s="195">
        <f t="shared" si="0"/>
        <v>495</v>
      </c>
    </row>
    <row r="32" spans="2:21" ht="36">
      <c r="B32" s="93">
        <v>22</v>
      </c>
      <c r="C32" s="93">
        <v>29101</v>
      </c>
      <c r="D32" s="4" t="s">
        <v>170</v>
      </c>
      <c r="E32" s="204" t="s">
        <v>525</v>
      </c>
      <c r="F32" s="204" t="s">
        <v>527</v>
      </c>
      <c r="G32" s="24">
        <v>5</v>
      </c>
      <c r="H32" s="101" t="s">
        <v>268</v>
      </c>
      <c r="I32" s="312">
        <f t="shared" si="1"/>
        <v>450</v>
      </c>
      <c r="J32" s="100">
        <f t="shared" si="2"/>
        <v>2871</v>
      </c>
      <c r="K32" s="197" t="s">
        <v>443</v>
      </c>
      <c r="L32" s="155"/>
      <c r="M32" s="155" t="s">
        <v>166</v>
      </c>
      <c r="N32" s="155" t="s">
        <v>166</v>
      </c>
      <c r="O32" s="155"/>
      <c r="P32" s="155" t="s">
        <v>166</v>
      </c>
      <c r="Q32" s="129"/>
      <c r="R32" s="231" t="s">
        <v>528</v>
      </c>
      <c r="S32" s="165">
        <v>450</v>
      </c>
      <c r="T32" s="21">
        <f t="shared" si="3"/>
        <v>45</v>
      </c>
      <c r="U32" s="195">
        <f t="shared" si="0"/>
        <v>495</v>
      </c>
    </row>
    <row r="33" spans="2:21" ht="36">
      <c r="B33" s="93">
        <v>23</v>
      </c>
      <c r="C33" s="93">
        <v>29101</v>
      </c>
      <c r="D33" s="4" t="s">
        <v>171</v>
      </c>
      <c r="E33" s="204" t="s">
        <v>525</v>
      </c>
      <c r="F33" s="204" t="s">
        <v>527</v>
      </c>
      <c r="G33" s="24">
        <v>5</v>
      </c>
      <c r="H33" s="101" t="s">
        <v>268</v>
      </c>
      <c r="I33" s="312">
        <f t="shared" si="1"/>
        <v>450</v>
      </c>
      <c r="J33" s="100">
        <f t="shared" si="2"/>
        <v>2871</v>
      </c>
      <c r="K33" s="197" t="s">
        <v>443</v>
      </c>
      <c r="L33" s="155"/>
      <c r="M33" s="155" t="s">
        <v>166</v>
      </c>
      <c r="N33" s="155" t="s">
        <v>166</v>
      </c>
      <c r="O33" s="155"/>
      <c r="P33" s="155" t="s">
        <v>166</v>
      </c>
      <c r="Q33" s="129"/>
      <c r="R33" s="231" t="s">
        <v>528</v>
      </c>
      <c r="S33" s="165">
        <v>450</v>
      </c>
      <c r="T33" s="21">
        <f t="shared" si="3"/>
        <v>45</v>
      </c>
      <c r="U33" s="195">
        <f t="shared" si="0"/>
        <v>495</v>
      </c>
    </row>
    <row r="34" spans="2:21" ht="35.25">
      <c r="B34" s="93">
        <v>24</v>
      </c>
      <c r="C34" s="93">
        <v>29101</v>
      </c>
      <c r="D34" s="4" t="s">
        <v>172</v>
      </c>
      <c r="E34" s="204" t="s">
        <v>525</v>
      </c>
      <c r="F34" s="204" t="s">
        <v>527</v>
      </c>
      <c r="G34" s="24">
        <v>10</v>
      </c>
      <c r="H34" s="101" t="s">
        <v>268</v>
      </c>
      <c r="I34" s="312">
        <f t="shared" si="1"/>
        <v>500</v>
      </c>
      <c r="J34" s="100">
        <f t="shared" si="2"/>
        <v>6380</v>
      </c>
      <c r="K34" s="197" t="s">
        <v>443</v>
      </c>
      <c r="L34" s="155"/>
      <c r="M34" s="155" t="s">
        <v>166</v>
      </c>
      <c r="N34" s="155" t="s">
        <v>166</v>
      </c>
      <c r="O34" s="155"/>
      <c r="P34" s="155" t="s">
        <v>166</v>
      </c>
      <c r="Q34" s="129"/>
      <c r="R34" s="231" t="s">
        <v>528</v>
      </c>
      <c r="S34" s="165">
        <v>500</v>
      </c>
      <c r="T34" s="21">
        <f t="shared" si="3"/>
        <v>50</v>
      </c>
      <c r="U34" s="195">
        <f>T34+S34</f>
        <v>550</v>
      </c>
    </row>
    <row r="35" spans="2:21" ht="35.25">
      <c r="B35" s="93">
        <v>25</v>
      </c>
      <c r="C35" s="93">
        <v>29101</v>
      </c>
      <c r="D35" s="4" t="s">
        <v>216</v>
      </c>
      <c r="E35" s="204" t="s">
        <v>525</v>
      </c>
      <c r="F35" s="204" t="s">
        <v>527</v>
      </c>
      <c r="G35" s="24">
        <v>100</v>
      </c>
      <c r="H35" s="101" t="s">
        <v>268</v>
      </c>
      <c r="I35" s="312">
        <f t="shared" si="1"/>
        <v>50</v>
      </c>
      <c r="J35" s="100">
        <f t="shared" si="2"/>
        <v>6380</v>
      </c>
      <c r="K35" s="197" t="s">
        <v>443</v>
      </c>
      <c r="L35" s="155" t="s">
        <v>166</v>
      </c>
      <c r="M35" s="155" t="s">
        <v>166</v>
      </c>
      <c r="N35" s="155" t="s">
        <v>166</v>
      </c>
      <c r="O35" s="155" t="s">
        <v>166</v>
      </c>
      <c r="P35" s="155" t="s">
        <v>166</v>
      </c>
      <c r="Q35" s="129"/>
      <c r="R35" s="231" t="s">
        <v>528</v>
      </c>
      <c r="S35" s="165">
        <v>50</v>
      </c>
      <c r="T35" s="21">
        <f t="shared" si="3"/>
        <v>5</v>
      </c>
      <c r="U35" s="195">
        <f>T35+S35</f>
        <v>55</v>
      </c>
    </row>
    <row r="36" spans="2:21" ht="35.25">
      <c r="B36" s="93">
        <v>26</v>
      </c>
      <c r="C36" s="93">
        <v>29101</v>
      </c>
      <c r="D36" s="4" t="s">
        <v>217</v>
      </c>
      <c r="E36" s="204" t="s">
        <v>525</v>
      </c>
      <c r="F36" s="204" t="s">
        <v>527</v>
      </c>
      <c r="G36" s="24">
        <v>15</v>
      </c>
      <c r="H36" s="101" t="s">
        <v>268</v>
      </c>
      <c r="I36" s="312">
        <f t="shared" si="1"/>
        <v>330</v>
      </c>
      <c r="J36" s="100">
        <f t="shared" si="2"/>
        <v>6316.2</v>
      </c>
      <c r="K36" s="197" t="s">
        <v>443</v>
      </c>
      <c r="L36" s="155" t="s">
        <v>166</v>
      </c>
      <c r="M36" s="155" t="s">
        <v>166</v>
      </c>
      <c r="N36" s="155" t="s">
        <v>166</v>
      </c>
      <c r="O36" s="155"/>
      <c r="P36" s="155" t="s">
        <v>166</v>
      </c>
      <c r="Q36" s="129"/>
      <c r="R36" s="231" t="s">
        <v>528</v>
      </c>
      <c r="S36" s="165">
        <v>330</v>
      </c>
      <c r="T36" s="21">
        <f t="shared" si="3"/>
        <v>33</v>
      </c>
      <c r="U36" s="195">
        <f>T36+S36</f>
        <v>363</v>
      </c>
    </row>
    <row r="37" spans="2:21" ht="35.25">
      <c r="B37" s="93">
        <v>27</v>
      </c>
      <c r="C37" s="93">
        <v>29101</v>
      </c>
      <c r="D37" s="4" t="s">
        <v>218</v>
      </c>
      <c r="E37" s="204" t="s">
        <v>525</v>
      </c>
      <c r="F37" s="204" t="s">
        <v>527</v>
      </c>
      <c r="G37" s="24">
        <v>35</v>
      </c>
      <c r="H37" s="101" t="s">
        <v>268</v>
      </c>
      <c r="I37" s="312">
        <f t="shared" si="1"/>
        <v>172.8637</v>
      </c>
      <c r="J37" s="100">
        <f t="shared" si="2"/>
        <v>7720.092841999999</v>
      </c>
      <c r="K37" s="197" t="s">
        <v>443</v>
      </c>
      <c r="L37" s="155"/>
      <c r="M37" s="155" t="s">
        <v>166</v>
      </c>
      <c r="N37" s="155" t="s">
        <v>166</v>
      </c>
      <c r="O37" s="155" t="s">
        <v>166</v>
      </c>
      <c r="P37" s="155" t="s">
        <v>166</v>
      </c>
      <c r="Q37" s="129"/>
      <c r="R37" s="231" t="s">
        <v>528</v>
      </c>
      <c r="S37" s="165">
        <v>172.8637</v>
      </c>
      <c r="T37" s="21">
        <f t="shared" si="3"/>
        <v>17.28637</v>
      </c>
      <c r="U37" s="195">
        <f>T37+S37</f>
        <v>190.15007</v>
      </c>
    </row>
    <row r="38" spans="2:21" ht="35.25">
      <c r="B38" s="93">
        <v>28</v>
      </c>
      <c r="C38" s="93">
        <v>29101</v>
      </c>
      <c r="D38" s="4" t="s">
        <v>219</v>
      </c>
      <c r="E38" s="204" t="s">
        <v>525</v>
      </c>
      <c r="F38" s="204" t="s">
        <v>527</v>
      </c>
      <c r="G38" s="24">
        <v>5</v>
      </c>
      <c r="H38" s="101" t="s">
        <v>268</v>
      </c>
      <c r="I38" s="312">
        <f t="shared" si="1"/>
        <v>799.988</v>
      </c>
      <c r="J38" s="100">
        <f t="shared" si="2"/>
        <v>5103.9234400000005</v>
      </c>
      <c r="K38" s="197" t="s">
        <v>443</v>
      </c>
      <c r="L38" s="155"/>
      <c r="M38" s="155" t="s">
        <v>166</v>
      </c>
      <c r="N38" s="155"/>
      <c r="O38" s="155"/>
      <c r="P38" s="155" t="s">
        <v>166</v>
      </c>
      <c r="Q38" s="129"/>
      <c r="R38" s="231" t="s">
        <v>528</v>
      </c>
      <c r="S38" s="165">
        <v>799.988</v>
      </c>
      <c r="T38" s="21">
        <f t="shared" si="3"/>
        <v>79.99880000000002</v>
      </c>
      <c r="U38" s="195">
        <f>T38+S38</f>
        <v>879.9868000000001</v>
      </c>
    </row>
    <row r="39" ht="15">
      <c r="J39" s="289">
        <f>SUM(J11:J38)</f>
        <v>67653.736282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2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.421875" style="0" customWidth="1"/>
    <col min="3" max="3" width="16.421875" style="0" customWidth="1"/>
    <col min="4" max="4" width="17.28125" style="0" bestFit="1" customWidth="1"/>
    <col min="5" max="11" width="10.8515625" style="0" bestFit="1" customWidth="1"/>
    <col min="12" max="16" width="12.28125" style="0" bestFit="1" customWidth="1"/>
    <col min="17" max="17" width="12.7109375" style="0" hidden="1" customWidth="1"/>
  </cols>
  <sheetData>
    <row r="1" spans="2:18" s="2" customFormat="1" ht="15">
      <c r="B1" s="330" t="s">
        <v>70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50"/>
      <c r="R1" s="50"/>
    </row>
    <row r="2" spans="2:18" s="2" customFormat="1" ht="15">
      <c r="B2" s="330" t="s">
        <v>475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50"/>
      <c r="R2" s="50"/>
    </row>
    <row r="3" spans="2:18" s="2" customFormat="1" ht="15">
      <c r="B3" s="330" t="s">
        <v>503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50"/>
      <c r="R3" s="50"/>
    </row>
    <row r="4" spans="2:18" s="2" customFormat="1" ht="15">
      <c r="B4" s="330" t="s">
        <v>477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50"/>
      <c r="R4" s="50"/>
    </row>
    <row r="5" spans="2:18" s="2" customFormat="1" ht="12.75" customHeight="1">
      <c r="B5" s="330" t="s">
        <v>537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50"/>
      <c r="R5" s="50"/>
    </row>
    <row r="6" spans="2:18" s="2" customFormat="1" ht="17.25" customHeight="1">
      <c r="B6" s="33" t="s">
        <v>504</v>
      </c>
      <c r="D6" s="28"/>
      <c r="E6" s="29"/>
      <c r="F6" s="29"/>
      <c r="G6" s="29"/>
      <c r="H6" s="29"/>
      <c r="I6" s="29"/>
      <c r="J6" s="29"/>
      <c r="K6" s="29"/>
      <c r="L6" s="28"/>
      <c r="M6" s="28"/>
      <c r="N6" s="28"/>
      <c r="O6" s="28"/>
      <c r="P6" s="28"/>
      <c r="Q6" s="50"/>
      <c r="R6" s="50"/>
    </row>
    <row r="7" spans="2:18" s="2" customFormat="1" ht="7.5" customHeight="1" thickBot="1">
      <c r="B7" s="33" t="s">
        <v>179</v>
      </c>
      <c r="C7" s="30"/>
      <c r="D7" s="52"/>
      <c r="E7" s="29"/>
      <c r="F7" s="29"/>
      <c r="G7" s="29"/>
      <c r="H7" s="29"/>
      <c r="I7" s="29"/>
      <c r="J7" s="29"/>
      <c r="K7" s="29"/>
      <c r="L7" s="28"/>
      <c r="M7" s="28"/>
      <c r="N7" s="28"/>
      <c r="O7" s="28"/>
      <c r="P7" s="28"/>
      <c r="Q7" s="50"/>
      <c r="R7" s="50"/>
    </row>
    <row r="8" spans="2:18" s="237" customFormat="1" ht="16.5" customHeight="1" thickBot="1">
      <c r="B8" s="331" t="s">
        <v>195</v>
      </c>
      <c r="C8" s="333" t="s">
        <v>196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6"/>
      <c r="Q8" s="236"/>
      <c r="R8" s="236"/>
    </row>
    <row r="9" spans="2:18" s="237" customFormat="1" ht="23.25" customHeight="1" thickBot="1">
      <c r="B9" s="332"/>
      <c r="C9" s="334"/>
      <c r="D9" s="238" t="s">
        <v>197</v>
      </c>
      <c r="E9" s="239" t="s">
        <v>198</v>
      </c>
      <c r="F9" s="239" t="s">
        <v>199</v>
      </c>
      <c r="G9" s="239" t="s">
        <v>200</v>
      </c>
      <c r="H9" s="239" t="s">
        <v>201</v>
      </c>
      <c r="I9" s="239" t="s">
        <v>202</v>
      </c>
      <c r="J9" s="239" t="s">
        <v>203</v>
      </c>
      <c r="K9" s="239" t="s">
        <v>204</v>
      </c>
      <c r="L9" s="239" t="s">
        <v>205</v>
      </c>
      <c r="M9" s="239" t="s">
        <v>206</v>
      </c>
      <c r="N9" s="239" t="s">
        <v>207</v>
      </c>
      <c r="O9" s="239" t="s">
        <v>208</v>
      </c>
      <c r="P9" s="240" t="s">
        <v>209</v>
      </c>
      <c r="Q9" s="236"/>
      <c r="R9" s="236"/>
    </row>
    <row r="10" spans="2:18" ht="45" customHeight="1" thickBot="1">
      <c r="B10" s="278">
        <v>2000</v>
      </c>
      <c r="C10" s="279" t="s">
        <v>210</v>
      </c>
      <c r="D10" s="299">
        <f>'21101 Mat. oficina'!J142+'21201'!J21+'21401'!J32+'21501'!J12+'21601 material de limpieza'!I42+'21701 materiales educativos'!J40+'21702 mat. y sum. p. plant educ'!J13+'21801 placas y engomados'!J16+'22101 prod. alimen. p pers'!K21+'22105'!K13+'22106 ADQ. AGUA POTABLE'!J12+'22301 UTEN. P, SERV. DE ALIM'!J13+'24101 PROD.  MINERALE. NO METAL'!J16+'24201 CEM Y PROD DE CONCRETO'!J15+'24301 CAL, YESO Y DERIV.'!J15+'24401 MADERA Y PROD DE MADERA'!J12+'24501 vidrio y derivados de vid'!J12+'24601 MAT. ELECTRICO Y ELECTRON'!J29+'24701 ARTIC. METALICOS P CONTRU'!J14+'24801 MAT. COMPLEMENTARIOS'!J14+'24901 OTROS MAT. Y ART. D CONST'!J17+'25101 PROD QUIM.BASICOS'!J13+'25201 FERTILIZANTES PESTICIDAS'!J13+'25301 MED. Y PROD FARMACEU'!J13+'25601 fibras sinteticas, hules '!J14+'26101 COMBUSTIBLES.'!J13+'26102 LUBRICANTES Y ADITIVOS.'!J18+'27101 UNIFORMES'!J19+'27201 PRENDAS DE SEGURIDAD'!J17+'27401 PROD. TEXTILES'!J13+'29101 HERRAMIENTAS MENORES'!J39+'29201 REF, ACCES. MEN D EDIF'!J21+'29301REF. ACC MEN D EQU'!J14+'29401 REFCC. ACCE. MEN. D COMP'!J15+'29601 REF. ACCE MEN EQUI TRANS'!J14+'29801 REF. ACCE D MAQ OTR EQUI'!J14+'29901 REF. ACCE MEN D OTRS B.M.'!J12</f>
        <v>3900003.8906036196</v>
      </c>
      <c r="E10" s="280">
        <f>D10/12</f>
        <v>325000.3242169683</v>
      </c>
      <c r="F10" s="280">
        <f>E10</f>
        <v>325000.3242169683</v>
      </c>
      <c r="G10" s="280">
        <f aca="true" t="shared" si="0" ref="G10:P10">F10</f>
        <v>325000.3242169683</v>
      </c>
      <c r="H10" s="280">
        <f t="shared" si="0"/>
        <v>325000.3242169683</v>
      </c>
      <c r="I10" s="280">
        <f t="shared" si="0"/>
        <v>325000.3242169683</v>
      </c>
      <c r="J10" s="280">
        <f t="shared" si="0"/>
        <v>325000.3242169683</v>
      </c>
      <c r="K10" s="280">
        <f t="shared" si="0"/>
        <v>325000.3242169683</v>
      </c>
      <c r="L10" s="280">
        <f t="shared" si="0"/>
        <v>325000.3242169683</v>
      </c>
      <c r="M10" s="280">
        <f t="shared" si="0"/>
        <v>325000.3242169683</v>
      </c>
      <c r="N10" s="280">
        <f t="shared" si="0"/>
        <v>325000.3242169683</v>
      </c>
      <c r="O10" s="280">
        <f t="shared" si="0"/>
        <v>325000.3242169683</v>
      </c>
      <c r="P10" s="280">
        <f t="shared" si="0"/>
        <v>325000.3242169683</v>
      </c>
      <c r="Q10" s="39">
        <f>SUM(E10:P10)</f>
        <v>3900003.89060362</v>
      </c>
      <c r="R10" s="39"/>
    </row>
    <row r="11" spans="2:18" s="2" customFormat="1" ht="16.5" thickBot="1">
      <c r="B11" s="59"/>
      <c r="C11" s="281"/>
      <c r="D11" s="29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50"/>
      <c r="R11" s="50"/>
    </row>
    <row r="12" spans="2:18" ht="45" customHeight="1" thickBot="1">
      <c r="B12" s="278">
        <v>3000</v>
      </c>
      <c r="C12" s="284" t="s">
        <v>212</v>
      </c>
      <c r="D12" s="299">
        <f>'31101 ENERGIA ELECTRICA'!J12+'31201 GAS.'!J14+'31301 AGUA POTABLE.'!J12+'31401 TELEFONIA TRADICINAL.'!J12+'31701 INTERNET'!J12+'31801 SERV POSTAL'!J12+'32201 ARRENDAMIENTO DE EDIFI'!J16+'32301 arrend. mueb maq y equi'!J19+'32302 arrend. d equp y b. infor'!J19+'32501 arrend, equip d transport'!J12+'32901 OTROS ARRENDAMIENTOS.'!J12+'33101 SERV LEG D CONT'!J12+'33301 SERVICIO D INFORMATICA'!J12+'33302 SERVICIO D CONSULTORIA'!J12+'33401 SERV. DE CAPACITACION'!J12+'33603 IMPRESIONES OFICIALES.'!J13+'33605 LICITACIONES Y CONVENIOS.'!J12+'34101 SERVICIOS FINANCIEROS.'!J12+'34501 SEG DE BIENES PATRIMONIAL'!J37+'34701 FLETES, MANIOBRAS'!J18+'34801 COMISIONES Y VENTAS'!J12+'35101 MTTO CONS D INMUEBLES'!J12+'35103 MTTO CONS PLANT ESCOLARES'!J12+'35201 MTTO CONS D MOB EQUI'!J12+'35301 INSTALACIONES.'!J12+'35302 MTTO CONS D BIENES INF'!J12+'35501 MANT D EQUIP DE TRANSPORT'!J25+'35601 REPARAC DE EQUIPO D SEGUR'!J13+'35701 MANTT CONS D MAQ Y EQUI'!J19+'35702 MANTENI, CONSERV HERRAM'!J12+'35901 SERV D JARDINERIA Y FUM'!J12+'36101 DIF X RADIO Y TV ACT GUB'!J12+'36201 DIFUSION POR RADIO Y TELE'!J12+'36401 SERV D REVELADO'!I12+'37101 PASAJES AEREOS'!J13+'37201 PASAJES TERRESTRES'!J12+'37501 VIATICOS EN EL PAIS.'!J12+'37502 GASTOS DE CAMINO.'!J12+'37601 VIAT EN EL EXTRANJERO'!J12+'37901 CUOTAS.'!J12+'38101 GASTOS DE CEREMONIAL'!J16+'38201 GASTOS D ORDEN SOCIAL Y C'!J12+'38501 GASTOS DE ATENCION, PROM'!J12+'39101 SERV. FUNERARIOS'!J12+'39202 IMPUESTOS, DERECHOS'!J12+'39501 PENAS, MULTAS'!J12+'38301 CONGRESOS Y CONVENCIONES'!J13+'33801 SERVICIO DE VIGILANCIA'!J12+'39801 imp s-nom'!I12</f>
        <v>10186111.327836785</v>
      </c>
      <c r="E12" s="280">
        <f>D12/12</f>
        <v>848842.6106530655</v>
      </c>
      <c r="F12" s="280">
        <f>E12</f>
        <v>848842.6106530655</v>
      </c>
      <c r="G12" s="280">
        <f aca="true" t="shared" si="1" ref="G12:P12">F12</f>
        <v>848842.6106530655</v>
      </c>
      <c r="H12" s="280">
        <f t="shared" si="1"/>
        <v>848842.6106530655</v>
      </c>
      <c r="I12" s="280">
        <f t="shared" si="1"/>
        <v>848842.6106530655</v>
      </c>
      <c r="J12" s="280">
        <f t="shared" si="1"/>
        <v>848842.6106530655</v>
      </c>
      <c r="K12" s="280">
        <f t="shared" si="1"/>
        <v>848842.6106530655</v>
      </c>
      <c r="L12" s="280">
        <f t="shared" si="1"/>
        <v>848842.6106530655</v>
      </c>
      <c r="M12" s="280">
        <f t="shared" si="1"/>
        <v>848842.6106530655</v>
      </c>
      <c r="N12" s="280">
        <f t="shared" si="1"/>
        <v>848842.6106530655</v>
      </c>
      <c r="O12" s="280">
        <f t="shared" si="1"/>
        <v>848842.6106530655</v>
      </c>
      <c r="P12" s="280">
        <f t="shared" si="1"/>
        <v>848842.6106530655</v>
      </c>
      <c r="Q12" s="39">
        <f>SUM(E12:P12)</f>
        <v>10186111.327836784</v>
      </c>
      <c r="R12" s="39"/>
    </row>
    <row r="13" spans="2:18" ht="16.5" thickBot="1">
      <c r="B13" s="59"/>
      <c r="C13" s="281"/>
      <c r="D13" s="282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39"/>
      <c r="R13" s="39"/>
    </row>
    <row r="14" spans="2:18" s="2" customFormat="1" ht="47.25" customHeight="1" thickBot="1">
      <c r="B14" s="32" t="s">
        <v>166</v>
      </c>
      <c r="C14" s="285" t="s">
        <v>211</v>
      </c>
      <c r="D14" s="304">
        <f>SUM(D10:D13)</f>
        <v>14086115.218440406</v>
      </c>
      <c r="E14" s="286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50"/>
      <c r="R14" s="50"/>
    </row>
    <row r="17" ht="12.75">
      <c r="F17" s="291"/>
    </row>
    <row r="18" ht="12.75">
      <c r="D18" s="291"/>
    </row>
  </sheetData>
  <sheetProtection/>
  <mergeCells count="8">
    <mergeCell ref="B1:P1"/>
    <mergeCell ref="B2:P2"/>
    <mergeCell ref="B3:P3"/>
    <mergeCell ref="B4:P4"/>
    <mergeCell ref="B5:P5"/>
    <mergeCell ref="B8:B9"/>
    <mergeCell ref="C8:C9"/>
    <mergeCell ref="D8:P8"/>
  </mergeCells>
  <printOptions/>
  <pageMargins left="0" right="0.7086614173228347" top="0.7480314960629921" bottom="0.7480314960629921" header="0.31496062992125984" footer="0.31496062992125984"/>
  <pageSetup fitToHeight="2" horizontalDpi="600" verticalDpi="600" orientation="landscape" paperSize="5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21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R11" sqref="R11:R19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00390625" style="21" customWidth="1"/>
    <col min="4" max="4" width="19.57421875" style="21" customWidth="1"/>
    <col min="5" max="5" width="13.421875" style="21" customWidth="1"/>
    <col min="6" max="6" width="17.00390625" style="22" customWidth="1"/>
    <col min="7" max="7" width="10.00390625" style="22" bestFit="1" customWidth="1"/>
    <col min="8" max="9" width="12.7109375" style="22" customWidth="1"/>
    <col min="10" max="10" width="13.421875" style="62" customWidth="1"/>
    <col min="11" max="11" width="13.28125" style="22" customWidth="1"/>
    <col min="12" max="12" width="7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bestFit="1" customWidth="1"/>
    <col min="19" max="19" width="7.140625" style="21" hidden="1" customWidth="1"/>
    <col min="20" max="20" width="11.28125" style="21" hidden="1" customWidth="1"/>
    <col min="21" max="21" width="8.0039062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.75" customHeight="1">
      <c r="B11" s="214">
        <v>1</v>
      </c>
      <c r="C11" s="93">
        <v>29201</v>
      </c>
      <c r="D11" s="79" t="s">
        <v>173</v>
      </c>
      <c r="E11" s="204" t="s">
        <v>525</v>
      </c>
      <c r="F11" s="204" t="s">
        <v>527</v>
      </c>
      <c r="G11" s="24">
        <v>30</v>
      </c>
      <c r="H11" s="101" t="s">
        <v>268</v>
      </c>
      <c r="I11" s="312">
        <f>U11</f>
        <v>495</v>
      </c>
      <c r="J11" s="100">
        <f aca="true" t="shared" si="0" ref="J11:J20">PRODUCT(U11*G11)*1.16</f>
        <v>17226</v>
      </c>
      <c r="K11" s="93" t="s">
        <v>252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450</v>
      </c>
      <c r="T11" s="21">
        <f>S11*0.1</f>
        <v>45</v>
      </c>
      <c r="U11" s="195">
        <f aca="true" t="shared" si="1" ref="U11:U20">T11+S11</f>
        <v>495</v>
      </c>
    </row>
    <row r="12" spans="2:21" ht="36">
      <c r="B12" s="214">
        <v>2</v>
      </c>
      <c r="C12" s="93">
        <v>29201</v>
      </c>
      <c r="D12" s="79" t="s">
        <v>174</v>
      </c>
      <c r="E12" s="204" t="s">
        <v>525</v>
      </c>
      <c r="F12" s="204" t="s">
        <v>527</v>
      </c>
      <c r="G12" s="24">
        <v>20</v>
      </c>
      <c r="H12" s="101" t="s">
        <v>268</v>
      </c>
      <c r="I12" s="312">
        <f aca="true" t="shared" si="2" ref="I12:I19">U12</f>
        <v>462</v>
      </c>
      <c r="J12" s="100">
        <f t="shared" si="0"/>
        <v>10718.4</v>
      </c>
      <c r="K12" s="93" t="s">
        <v>253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65">
        <v>420</v>
      </c>
      <c r="T12" s="21">
        <f aca="true" t="shared" si="3" ref="T12:T20">S12*0.1</f>
        <v>42</v>
      </c>
      <c r="U12" s="195">
        <f t="shared" si="1"/>
        <v>462</v>
      </c>
    </row>
    <row r="13" spans="2:21" ht="36">
      <c r="B13" s="214">
        <v>3</v>
      </c>
      <c r="C13" s="93">
        <v>29201</v>
      </c>
      <c r="D13" s="79" t="s">
        <v>167</v>
      </c>
      <c r="E13" s="204" t="s">
        <v>525</v>
      </c>
      <c r="F13" s="204" t="s">
        <v>527</v>
      </c>
      <c r="G13" s="24">
        <v>20</v>
      </c>
      <c r="H13" s="101" t="s">
        <v>268</v>
      </c>
      <c r="I13" s="312">
        <f t="shared" si="2"/>
        <v>462</v>
      </c>
      <c r="J13" s="100">
        <f t="shared" si="0"/>
        <v>10718.4</v>
      </c>
      <c r="K13" s="93" t="s">
        <v>255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420</v>
      </c>
      <c r="T13" s="21">
        <f t="shared" si="3"/>
        <v>42</v>
      </c>
      <c r="U13" s="195">
        <f t="shared" si="1"/>
        <v>462</v>
      </c>
    </row>
    <row r="14" spans="2:21" ht="36">
      <c r="B14" s="214">
        <v>4</v>
      </c>
      <c r="C14" s="93">
        <v>29201</v>
      </c>
      <c r="D14" s="79" t="s">
        <v>168</v>
      </c>
      <c r="E14" s="204" t="s">
        <v>525</v>
      </c>
      <c r="F14" s="204" t="s">
        <v>527</v>
      </c>
      <c r="G14" s="24">
        <v>20</v>
      </c>
      <c r="H14" s="101" t="s">
        <v>268</v>
      </c>
      <c r="I14" s="312">
        <f t="shared" si="2"/>
        <v>462</v>
      </c>
      <c r="J14" s="100">
        <f t="shared" si="0"/>
        <v>10718.4</v>
      </c>
      <c r="K14" s="93" t="s">
        <v>254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231" t="s">
        <v>528</v>
      </c>
      <c r="S14" s="165">
        <v>420</v>
      </c>
      <c r="T14" s="21">
        <f t="shared" si="3"/>
        <v>42</v>
      </c>
      <c r="U14" s="195">
        <f t="shared" si="1"/>
        <v>462</v>
      </c>
    </row>
    <row r="15" spans="2:21" ht="36">
      <c r="B15" s="214">
        <v>5</v>
      </c>
      <c r="C15" s="93">
        <v>29201</v>
      </c>
      <c r="D15" s="4" t="s">
        <v>169</v>
      </c>
      <c r="E15" s="204" t="s">
        <v>525</v>
      </c>
      <c r="F15" s="204" t="s">
        <v>527</v>
      </c>
      <c r="G15" s="24">
        <v>20</v>
      </c>
      <c r="H15" s="101" t="s">
        <v>268</v>
      </c>
      <c r="I15" s="312">
        <f t="shared" si="2"/>
        <v>462</v>
      </c>
      <c r="J15" s="100">
        <f t="shared" si="0"/>
        <v>10718.4</v>
      </c>
      <c r="K15" s="93" t="s">
        <v>20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129"/>
      <c r="R15" s="231" t="s">
        <v>528</v>
      </c>
      <c r="S15" s="165">
        <v>420</v>
      </c>
      <c r="T15" s="21">
        <f t="shared" si="3"/>
        <v>42</v>
      </c>
      <c r="U15" s="195">
        <f t="shared" si="1"/>
        <v>462</v>
      </c>
    </row>
    <row r="16" spans="2:21" ht="36">
      <c r="B16" s="214">
        <v>6</v>
      </c>
      <c r="C16" s="93">
        <v>29201</v>
      </c>
      <c r="D16" s="4" t="s">
        <v>170</v>
      </c>
      <c r="E16" s="204" t="s">
        <v>525</v>
      </c>
      <c r="F16" s="204" t="s">
        <v>527</v>
      </c>
      <c r="G16" s="24">
        <v>20</v>
      </c>
      <c r="H16" s="101" t="s">
        <v>268</v>
      </c>
      <c r="I16" s="312">
        <f t="shared" si="2"/>
        <v>462</v>
      </c>
      <c r="J16" s="100">
        <f t="shared" si="0"/>
        <v>10718.4</v>
      </c>
      <c r="K16" s="93" t="s">
        <v>257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129"/>
      <c r="R16" s="231" t="s">
        <v>528</v>
      </c>
      <c r="S16" s="165">
        <v>420</v>
      </c>
      <c r="T16" s="21">
        <f t="shared" si="3"/>
        <v>42</v>
      </c>
      <c r="U16" s="195">
        <f t="shared" si="1"/>
        <v>462</v>
      </c>
    </row>
    <row r="17" spans="2:21" ht="36">
      <c r="B17" s="214">
        <v>7</v>
      </c>
      <c r="C17" s="93">
        <v>29201</v>
      </c>
      <c r="D17" s="4" t="s">
        <v>171</v>
      </c>
      <c r="E17" s="204" t="s">
        <v>525</v>
      </c>
      <c r="F17" s="204" t="s">
        <v>527</v>
      </c>
      <c r="G17" s="24">
        <v>20</v>
      </c>
      <c r="H17" s="101" t="s">
        <v>268</v>
      </c>
      <c r="I17" s="312">
        <f t="shared" si="2"/>
        <v>462</v>
      </c>
      <c r="J17" s="100">
        <f t="shared" si="0"/>
        <v>10718.4</v>
      </c>
      <c r="K17" s="93" t="s">
        <v>256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129"/>
      <c r="R17" s="231" t="s">
        <v>528</v>
      </c>
      <c r="S17" s="165">
        <v>420</v>
      </c>
      <c r="T17" s="21">
        <f t="shared" si="3"/>
        <v>42</v>
      </c>
      <c r="U17" s="195">
        <f t="shared" si="1"/>
        <v>462</v>
      </c>
    </row>
    <row r="18" spans="2:21" ht="36">
      <c r="B18" s="214">
        <v>8</v>
      </c>
      <c r="C18" s="93">
        <v>29201</v>
      </c>
      <c r="D18" s="4" t="s">
        <v>172</v>
      </c>
      <c r="E18" s="204" t="s">
        <v>525</v>
      </c>
      <c r="F18" s="204" t="s">
        <v>527</v>
      </c>
      <c r="G18" s="24">
        <v>40</v>
      </c>
      <c r="H18" s="101" t="s">
        <v>268</v>
      </c>
      <c r="I18" s="312">
        <f t="shared" si="2"/>
        <v>550</v>
      </c>
      <c r="J18" s="100">
        <f t="shared" si="0"/>
        <v>25520</v>
      </c>
      <c r="K18" s="93" t="s">
        <v>298</v>
      </c>
      <c r="L18" s="155" t="s">
        <v>166</v>
      </c>
      <c r="M18" s="155" t="s">
        <v>166</v>
      </c>
      <c r="N18" s="155" t="s">
        <v>166</v>
      </c>
      <c r="O18" s="155" t="s">
        <v>166</v>
      </c>
      <c r="P18" s="155" t="s">
        <v>166</v>
      </c>
      <c r="Q18" s="129"/>
      <c r="R18" s="231" t="s">
        <v>528</v>
      </c>
      <c r="S18" s="165">
        <v>500</v>
      </c>
      <c r="T18" s="21">
        <f t="shared" si="3"/>
        <v>50</v>
      </c>
      <c r="U18" s="195">
        <f t="shared" si="1"/>
        <v>550</v>
      </c>
    </row>
    <row r="19" spans="2:21" ht="36">
      <c r="B19" s="214">
        <v>9</v>
      </c>
      <c r="C19" s="93">
        <v>29201</v>
      </c>
      <c r="D19" s="4" t="s">
        <v>216</v>
      </c>
      <c r="E19" s="204" t="s">
        <v>525</v>
      </c>
      <c r="F19" s="204" t="s">
        <v>527</v>
      </c>
      <c r="G19" s="24">
        <v>50</v>
      </c>
      <c r="H19" s="101" t="s">
        <v>268</v>
      </c>
      <c r="I19" s="312">
        <f t="shared" si="2"/>
        <v>32.609609999999996</v>
      </c>
      <c r="J19" s="100">
        <f t="shared" si="0"/>
        <v>1891.3573799999997</v>
      </c>
      <c r="K19" s="93" t="s">
        <v>298</v>
      </c>
      <c r="L19" s="155" t="s">
        <v>166</v>
      </c>
      <c r="M19" s="155" t="s">
        <v>166</v>
      </c>
      <c r="N19" s="155" t="s">
        <v>166</v>
      </c>
      <c r="O19" s="155" t="s">
        <v>166</v>
      </c>
      <c r="P19" s="155" t="s">
        <v>166</v>
      </c>
      <c r="Q19" s="129"/>
      <c r="R19" s="231" t="s">
        <v>528</v>
      </c>
      <c r="S19" s="165">
        <v>29.6451</v>
      </c>
      <c r="T19" s="21">
        <f t="shared" si="3"/>
        <v>2.96451</v>
      </c>
      <c r="U19" s="195">
        <f t="shared" si="1"/>
        <v>32.609609999999996</v>
      </c>
    </row>
    <row r="20" spans="2:21" ht="45" hidden="1">
      <c r="B20" s="214">
        <v>10</v>
      </c>
      <c r="C20" s="93">
        <v>29201</v>
      </c>
      <c r="D20" s="4" t="s">
        <v>218</v>
      </c>
      <c r="E20" s="204" t="s">
        <v>458</v>
      </c>
      <c r="F20" s="204" t="s">
        <v>457</v>
      </c>
      <c r="G20" s="24"/>
      <c r="H20" s="101" t="s">
        <v>268</v>
      </c>
      <c r="I20" s="312">
        <f>S20</f>
        <v>250</v>
      </c>
      <c r="J20" s="100">
        <f t="shared" si="0"/>
        <v>0</v>
      </c>
      <c r="K20" s="93" t="s">
        <v>298</v>
      </c>
      <c r="L20" s="155" t="s">
        <v>166</v>
      </c>
      <c r="M20" s="155" t="s">
        <v>166</v>
      </c>
      <c r="N20" s="155" t="s">
        <v>166</v>
      </c>
      <c r="O20" s="155" t="s">
        <v>166</v>
      </c>
      <c r="P20" s="155" t="s">
        <v>166</v>
      </c>
      <c r="Q20" s="129"/>
      <c r="R20" s="155"/>
      <c r="S20" s="165">
        <v>250</v>
      </c>
      <c r="T20" s="21">
        <f t="shared" si="3"/>
        <v>25</v>
      </c>
      <c r="U20" s="195">
        <f t="shared" si="1"/>
        <v>275</v>
      </c>
    </row>
    <row r="21" ht="15">
      <c r="J21" s="289">
        <f>SUM(J11:J20)</f>
        <v>108947.75738</v>
      </c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5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R11" sqref="R11:R14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7109375" style="21" customWidth="1"/>
    <col min="4" max="4" width="19.57421875" style="21" customWidth="1"/>
    <col min="5" max="5" width="15.28125" style="21" customWidth="1"/>
    <col min="6" max="6" width="15.8515625" style="22" customWidth="1"/>
    <col min="7" max="7" width="10.00390625" style="22" bestFit="1" customWidth="1"/>
    <col min="8" max="9" width="11.7109375" style="22" customWidth="1"/>
    <col min="10" max="10" width="13.421875" style="62" customWidth="1"/>
    <col min="11" max="11" width="13.28125" style="22" customWidth="1"/>
    <col min="12" max="12" width="6.8515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6.421875" style="21" bestFit="1" customWidth="1"/>
    <col min="19" max="19" width="8.140625" style="21" hidden="1" customWidth="1"/>
    <col min="20" max="20" width="9.00390625" style="21" hidden="1" customWidth="1"/>
    <col min="21" max="21" width="9.281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214">
        <v>1</v>
      </c>
      <c r="C11" s="93">
        <v>29401</v>
      </c>
      <c r="D11" s="79" t="s">
        <v>370</v>
      </c>
      <c r="E11" s="204" t="s">
        <v>525</v>
      </c>
      <c r="F11" s="204" t="s">
        <v>527</v>
      </c>
      <c r="G11" s="24">
        <v>9</v>
      </c>
      <c r="H11" s="101" t="s">
        <v>268</v>
      </c>
      <c r="I11" s="312">
        <f>U11</f>
        <v>490.44820000000004</v>
      </c>
      <c r="J11" s="100">
        <f>PRODUCT(U11*G11)*1.16</f>
        <v>5120.279208</v>
      </c>
      <c r="K11" s="197" t="s">
        <v>443</v>
      </c>
      <c r="L11" s="155"/>
      <c r="M11" s="155"/>
      <c r="N11" s="155" t="s">
        <v>166</v>
      </c>
      <c r="O11" s="97"/>
      <c r="P11" s="155" t="s">
        <v>166</v>
      </c>
      <c r="Q11" s="129"/>
      <c r="R11" s="231" t="s">
        <v>528</v>
      </c>
      <c r="S11" s="165">
        <v>445.862</v>
      </c>
      <c r="T11" s="21">
        <f>S11*0.1</f>
        <v>44.586200000000005</v>
      </c>
      <c r="U11" s="195">
        <f>T11+S11</f>
        <v>490.44820000000004</v>
      </c>
    </row>
    <row r="12" spans="2:21" ht="36">
      <c r="B12" s="214">
        <v>2</v>
      </c>
      <c r="C12" s="93">
        <v>29401</v>
      </c>
      <c r="D12" s="79" t="s">
        <v>437</v>
      </c>
      <c r="E12" s="204" t="s">
        <v>525</v>
      </c>
      <c r="F12" s="204" t="s">
        <v>527</v>
      </c>
      <c r="G12" s="24">
        <v>3</v>
      </c>
      <c r="H12" s="101" t="s">
        <v>268</v>
      </c>
      <c r="I12" s="312">
        <f>U12</f>
        <v>5500</v>
      </c>
      <c r="J12" s="100">
        <f>PRODUCT(U12*G12)*1.16</f>
        <v>19140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65">
        <v>5000</v>
      </c>
      <c r="T12" s="21">
        <f>S12*0.1</f>
        <v>500</v>
      </c>
      <c r="U12" s="195">
        <f>T12+S12</f>
        <v>5500</v>
      </c>
    </row>
    <row r="13" spans="2:21" ht="36">
      <c r="B13" s="214">
        <v>3</v>
      </c>
      <c r="C13" s="93">
        <v>29401</v>
      </c>
      <c r="D13" s="79" t="s">
        <v>438</v>
      </c>
      <c r="E13" s="204" t="s">
        <v>525</v>
      </c>
      <c r="F13" s="204" t="s">
        <v>527</v>
      </c>
      <c r="G13" s="24">
        <v>2</v>
      </c>
      <c r="H13" s="101" t="s">
        <v>268</v>
      </c>
      <c r="I13" s="312">
        <f>U13</f>
        <v>5830</v>
      </c>
      <c r="J13" s="100">
        <f>PRODUCT(U13*G13)*1.16</f>
        <v>13525.599999999999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5300</v>
      </c>
      <c r="T13" s="21">
        <f>S13*0.1</f>
        <v>530</v>
      </c>
      <c r="U13" s="195">
        <f>T13+S13</f>
        <v>5830</v>
      </c>
    </row>
    <row r="14" spans="2:21" ht="45">
      <c r="B14" s="214">
        <v>4</v>
      </c>
      <c r="C14" s="93">
        <v>29401</v>
      </c>
      <c r="D14" s="79" t="s">
        <v>369</v>
      </c>
      <c r="E14" s="204" t="s">
        <v>458</v>
      </c>
      <c r="F14" s="204" t="s">
        <v>457</v>
      </c>
      <c r="G14" s="24">
        <v>40</v>
      </c>
      <c r="H14" s="101" t="s">
        <v>268</v>
      </c>
      <c r="I14" s="312">
        <f>U14</f>
        <v>64.322764</v>
      </c>
      <c r="J14" s="100">
        <f>PRODUCT(U14*G14)*1.16</f>
        <v>2984.5762496</v>
      </c>
      <c r="K14" s="197" t="s">
        <v>443</v>
      </c>
      <c r="L14" s="155"/>
      <c r="M14" s="155"/>
      <c r="N14" s="155" t="s">
        <v>166</v>
      </c>
      <c r="O14" s="155" t="s">
        <v>166</v>
      </c>
      <c r="P14" s="155" t="s">
        <v>166</v>
      </c>
      <c r="Q14" s="129"/>
      <c r="R14" s="231" t="s">
        <v>528</v>
      </c>
      <c r="S14" s="165">
        <v>58.47524</v>
      </c>
      <c r="T14" s="21">
        <f>S14*0.1</f>
        <v>5.847524</v>
      </c>
      <c r="U14" s="195">
        <f>T14+S14</f>
        <v>64.322764</v>
      </c>
    </row>
    <row r="15" ht="15">
      <c r="J15" s="289">
        <f>SUM(J11:J14)</f>
        <v>40770.4554576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4"/>
  <sheetViews>
    <sheetView zoomScale="90" zoomScaleNormal="9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V19" sqref="V19"/>
    </sheetView>
  </sheetViews>
  <sheetFormatPr defaultColWidth="11.421875" defaultRowHeight="12.75"/>
  <cols>
    <col min="1" max="1" width="7.8515625" style="21" customWidth="1"/>
    <col min="2" max="2" width="7.421875" style="21" customWidth="1"/>
    <col min="3" max="3" width="16.140625" style="21" customWidth="1"/>
    <col min="4" max="4" width="21.7109375" style="21" customWidth="1"/>
    <col min="5" max="5" width="18.140625" style="21" bestFit="1" customWidth="1"/>
    <col min="6" max="6" width="14.28125" style="22" customWidth="1"/>
    <col min="7" max="7" width="10.00390625" style="22" bestFit="1" customWidth="1"/>
    <col min="8" max="9" width="11.8515625" style="22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7109375" style="21" customWidth="1"/>
    <col min="19" max="19" width="8.28125" style="21" hidden="1" customWidth="1"/>
    <col min="20" max="20" width="4.42187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1:21" ht="101.25" hidden="1">
      <c r="A11" s="93">
        <v>29601</v>
      </c>
      <c r="B11" s="214" t="s">
        <v>466</v>
      </c>
      <c r="C11" s="79" t="s">
        <v>371</v>
      </c>
      <c r="D11" s="204" t="s">
        <v>458</v>
      </c>
      <c r="E11" s="204" t="s">
        <v>457</v>
      </c>
      <c r="F11" s="101" t="s">
        <v>268</v>
      </c>
      <c r="G11" s="24">
        <v>0</v>
      </c>
      <c r="H11" s="234"/>
      <c r="I11" s="234"/>
      <c r="J11" s="100">
        <f>PRODUCT(U11*G11)*1.16</f>
        <v>0</v>
      </c>
      <c r="K11" s="197" t="s">
        <v>443</v>
      </c>
      <c r="L11" s="155"/>
      <c r="M11" s="18"/>
      <c r="N11" s="155" t="s">
        <v>166</v>
      </c>
      <c r="O11" s="155" t="s">
        <v>166</v>
      </c>
      <c r="P11" s="98"/>
      <c r="Q11" s="129"/>
      <c r="R11" s="155" t="s">
        <v>166</v>
      </c>
      <c r="S11" s="165">
        <v>1800</v>
      </c>
      <c r="T11" s="21">
        <f>S11*0.1</f>
        <v>180</v>
      </c>
      <c r="U11" s="195">
        <f>T11+S11</f>
        <v>1980</v>
      </c>
    </row>
    <row r="12" spans="2:21" ht="45">
      <c r="B12" s="214">
        <v>1</v>
      </c>
      <c r="C12" s="93">
        <v>29601</v>
      </c>
      <c r="D12" s="79" t="s">
        <v>373</v>
      </c>
      <c r="E12" s="204" t="s">
        <v>525</v>
      </c>
      <c r="F12" s="204" t="s">
        <v>527</v>
      </c>
      <c r="G12" s="24">
        <v>39</v>
      </c>
      <c r="H12" s="101" t="s">
        <v>334</v>
      </c>
      <c r="I12" s="312">
        <f>U12</f>
        <v>2421.9576700000002</v>
      </c>
      <c r="J12" s="100">
        <f>PRODUCT(U12*G12)*1.16</f>
        <v>109569.3649908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165">
        <v>2201.7797</v>
      </c>
      <c r="T12" s="21">
        <f>S12*0.1</f>
        <v>220.17797000000002</v>
      </c>
      <c r="U12" s="195">
        <f>T12+S12</f>
        <v>2421.9576700000002</v>
      </c>
    </row>
    <row r="13" spans="2:21" ht="45">
      <c r="B13" s="214">
        <v>2</v>
      </c>
      <c r="C13" s="93">
        <v>29601</v>
      </c>
      <c r="D13" s="79" t="s">
        <v>372</v>
      </c>
      <c r="E13" s="204" t="s">
        <v>525</v>
      </c>
      <c r="F13" s="204" t="s">
        <v>527</v>
      </c>
      <c r="G13" s="24">
        <v>30</v>
      </c>
      <c r="H13" s="101" t="s">
        <v>268</v>
      </c>
      <c r="I13" s="312">
        <f>U13</f>
        <v>2969.21812</v>
      </c>
      <c r="J13" s="100">
        <f>PRODUCT(U13*G13)*1.16</f>
        <v>103328.790576</v>
      </c>
      <c r="K13" s="197" t="s">
        <v>443</v>
      </c>
      <c r="L13" s="155"/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2699.2892</v>
      </c>
      <c r="T13" s="21">
        <f>S13*0.1</f>
        <v>269.92892</v>
      </c>
      <c r="U13" s="195">
        <f>T13+S13</f>
        <v>2969.21812</v>
      </c>
    </row>
    <row r="14" ht="15">
      <c r="J14" s="289">
        <f>SUM(J11:J13)</f>
        <v>212898.15556679998</v>
      </c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4"/>
  <sheetViews>
    <sheetView zoomScale="90" zoomScaleNormal="9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R11" sqref="R11:R13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6.140625" style="21" customWidth="1"/>
    <col min="4" max="4" width="21.7109375" style="21" customWidth="1"/>
    <col min="5" max="5" width="14.00390625" style="21" bestFit="1" customWidth="1"/>
    <col min="6" max="6" width="15.7109375" style="22" customWidth="1"/>
    <col min="7" max="7" width="10.00390625" style="22" bestFit="1" customWidth="1"/>
    <col min="8" max="9" width="13.7109375" style="22" customWidth="1"/>
    <col min="10" max="10" width="13.421875" style="62" customWidth="1"/>
    <col min="11" max="11" width="13.28125" style="22" customWidth="1"/>
    <col min="12" max="12" width="7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8.140625" style="21" hidden="1" customWidth="1"/>
    <col min="20" max="20" width="7.28125" style="21" hidden="1" customWidth="1"/>
    <col min="21" max="21" width="9.003906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214">
        <v>1</v>
      </c>
      <c r="C11" s="93">
        <v>29801</v>
      </c>
      <c r="D11" s="79" t="s">
        <v>374</v>
      </c>
      <c r="E11" s="204" t="s">
        <v>525</v>
      </c>
      <c r="F11" s="204" t="s">
        <v>527</v>
      </c>
      <c r="G11" s="24">
        <v>15</v>
      </c>
      <c r="H11" s="101" t="s">
        <v>268</v>
      </c>
      <c r="I11" s="310">
        <f>U11</f>
        <v>728.1901</v>
      </c>
      <c r="J11" s="100">
        <f>PRODUCT(U11*G11)*1.16</f>
        <v>12670.50774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298">
        <v>661.991</v>
      </c>
      <c r="T11" s="49">
        <f>S11*0.1</f>
        <v>66.1991</v>
      </c>
      <c r="U11" s="49">
        <f>T11+S11</f>
        <v>728.1901</v>
      </c>
    </row>
    <row r="12" spans="2:21" ht="45">
      <c r="B12" s="214">
        <v>2</v>
      </c>
      <c r="C12" s="93">
        <v>29801</v>
      </c>
      <c r="D12" s="79" t="s">
        <v>375</v>
      </c>
      <c r="E12" s="204" t="s">
        <v>525</v>
      </c>
      <c r="F12" s="204" t="s">
        <v>527</v>
      </c>
      <c r="G12" s="24">
        <v>15</v>
      </c>
      <c r="H12" s="101" t="s">
        <v>268</v>
      </c>
      <c r="I12" s="310">
        <f>U12</f>
        <v>718.14853</v>
      </c>
      <c r="J12" s="100">
        <f>PRODUCT(U12*G12)*1.16</f>
        <v>12495.784421999999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31" t="s">
        <v>528</v>
      </c>
      <c r="S12" s="298">
        <v>652.8623</v>
      </c>
      <c r="T12" s="49">
        <f>S12*0.1</f>
        <v>65.28623</v>
      </c>
      <c r="U12" s="49">
        <f>T12+S12</f>
        <v>718.14853</v>
      </c>
    </row>
    <row r="13" spans="2:21" ht="45">
      <c r="B13" s="214">
        <v>3</v>
      </c>
      <c r="C13" s="93">
        <v>29801</v>
      </c>
      <c r="D13" s="79" t="s">
        <v>376</v>
      </c>
      <c r="E13" s="204" t="s">
        <v>525</v>
      </c>
      <c r="F13" s="204" t="s">
        <v>527</v>
      </c>
      <c r="G13" s="24">
        <v>12</v>
      </c>
      <c r="H13" s="101" t="s">
        <v>268</v>
      </c>
      <c r="I13" s="310">
        <f>U13</f>
        <v>660</v>
      </c>
      <c r="J13" s="100">
        <f>PRODUCT(U13*G13)*1.16</f>
        <v>9187.199999999999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298">
        <v>600</v>
      </c>
      <c r="T13" s="49">
        <f>S13*0.1</f>
        <v>60</v>
      </c>
      <c r="U13" s="49">
        <f>T13+S13</f>
        <v>660</v>
      </c>
    </row>
    <row r="14" ht="15">
      <c r="J14" s="289">
        <f>SUM(J11:J13)</f>
        <v>34353.492161999995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0"/>
  <sheetViews>
    <sheetView zoomScale="90" zoomScaleNormal="90" zoomScaleSheetLayoutView="100" zoomScalePageLayoutView="0" workbookViewId="0" topLeftCell="D1">
      <pane ySplit="8" topLeftCell="A9" activePane="bottomLeft" state="frozen"/>
      <selection pane="topLeft" activeCell="A1" sqref="A1"/>
      <selection pane="bottomLeft" activeCell="R14" sqref="R14"/>
    </sheetView>
  </sheetViews>
  <sheetFormatPr defaultColWidth="11.421875" defaultRowHeight="12.75"/>
  <cols>
    <col min="1" max="2" width="3.28125" style="21" bestFit="1" customWidth="1"/>
    <col min="3" max="3" width="15.8515625" style="21" customWidth="1"/>
    <col min="4" max="4" width="18.00390625" style="21" customWidth="1"/>
    <col min="5" max="5" width="17.00390625" style="21" customWidth="1"/>
    <col min="6" max="6" width="12.28125" style="21" customWidth="1"/>
    <col min="7" max="7" width="11.00390625" style="22" bestFit="1" customWidth="1"/>
    <col min="8" max="8" width="10.00390625" style="21" customWidth="1"/>
    <col min="9" max="9" width="10.00390625" style="82" bestFit="1" customWidth="1"/>
    <col min="10" max="10" width="13.00390625" style="22" customWidth="1"/>
    <col min="11" max="11" width="11.7109375" style="72" customWidth="1"/>
    <col min="12" max="12" width="7.421875" style="45" customWidth="1"/>
    <col min="13" max="13" width="8.421875" style="21" customWidth="1"/>
    <col min="14" max="14" width="9.421875" style="21" customWidth="1"/>
    <col min="15" max="15" width="7.421875" style="21" customWidth="1"/>
    <col min="16" max="17" width="8.421875" style="21" bestFit="1" customWidth="1"/>
    <col min="18" max="18" width="14.8515625" style="21" customWidth="1"/>
    <col min="19" max="19" width="10.00390625" style="21" hidden="1" customWidth="1"/>
    <col min="20" max="20" width="6.421875" style="21" hidden="1" customWidth="1"/>
    <col min="21" max="21" width="11.421875" style="21" hidden="1" customWidth="1"/>
    <col min="22" max="22" width="11.421875" style="21" customWidth="1"/>
    <col min="23" max="16384" width="11.421875" style="21" customWidth="1"/>
  </cols>
  <sheetData>
    <row r="1" spans="3:17" ht="15">
      <c r="C1" s="22"/>
      <c r="D1" s="345" t="s">
        <v>70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11"/>
      <c r="P1" s="49"/>
      <c r="Q1"/>
    </row>
    <row r="2" spans="3:17" ht="15">
      <c r="C2" s="22"/>
      <c r="D2" s="345" t="s">
        <v>475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11"/>
      <c r="P2" s="49"/>
      <c r="Q2"/>
    </row>
    <row r="3" spans="3:17" ht="15">
      <c r="C3" s="22"/>
      <c r="D3" s="345" t="s">
        <v>476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11"/>
      <c r="P3" s="49"/>
      <c r="Q3"/>
    </row>
    <row r="4" spans="3:17" ht="15">
      <c r="C4" s="22"/>
      <c r="D4" s="345" t="s">
        <v>477</v>
      </c>
      <c r="E4" s="345"/>
      <c r="F4" s="345"/>
      <c r="G4" s="345"/>
      <c r="H4" s="345"/>
      <c r="I4" s="345"/>
      <c r="J4" s="345"/>
      <c r="K4" s="345"/>
      <c r="L4" s="345"/>
      <c r="M4" s="345"/>
      <c r="N4" s="11"/>
      <c r="O4" s="11"/>
      <c r="P4" s="49"/>
      <c r="Q4"/>
    </row>
    <row r="5" spans="3:15" s="55" customFormat="1" ht="15">
      <c r="C5" s="11"/>
      <c r="D5" s="345" t="s">
        <v>530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3:17" ht="15.75" thickBot="1">
      <c r="C6" s="22"/>
      <c r="D6" s="12" t="s">
        <v>213</v>
      </c>
      <c r="E6" s="12"/>
      <c r="F6" s="11"/>
      <c r="G6" s="11"/>
      <c r="H6" s="11"/>
      <c r="I6" s="11"/>
      <c r="J6" s="11"/>
      <c r="K6" s="121"/>
      <c r="L6" s="11"/>
      <c r="M6" s="73"/>
      <c r="N6" s="61"/>
      <c r="O6" s="11"/>
      <c r="P6" s="49"/>
      <c r="Q6"/>
    </row>
    <row r="7" spans="2:18" s="305" customFormat="1" ht="36.75" customHeight="1">
      <c r="B7" s="343" t="s">
        <v>478</v>
      </c>
      <c r="C7" s="346" t="s">
        <v>479</v>
      </c>
      <c r="D7" s="351" t="s">
        <v>17</v>
      </c>
      <c r="E7" s="339" t="s">
        <v>483</v>
      </c>
      <c r="F7" s="339" t="s">
        <v>526</v>
      </c>
      <c r="G7" s="348" t="s">
        <v>71</v>
      </c>
      <c r="H7" s="339" t="s">
        <v>481</v>
      </c>
      <c r="I7" s="353" t="s">
        <v>529</v>
      </c>
      <c r="J7" s="351" t="s">
        <v>72</v>
      </c>
      <c r="K7" s="339" t="s">
        <v>480</v>
      </c>
      <c r="L7" s="260" t="s">
        <v>16</v>
      </c>
      <c r="M7" s="260"/>
      <c r="N7" s="260"/>
      <c r="O7" s="258"/>
      <c r="P7" s="346" t="s">
        <v>484</v>
      </c>
      <c r="Q7" s="346"/>
      <c r="R7" s="333" t="s">
        <v>445</v>
      </c>
    </row>
    <row r="8" spans="2:18" s="305" customFormat="1" ht="36.75" customHeight="1" thickBot="1">
      <c r="B8" s="344"/>
      <c r="C8" s="347"/>
      <c r="D8" s="352"/>
      <c r="E8" s="340"/>
      <c r="F8" s="340"/>
      <c r="G8" s="349"/>
      <c r="H8" s="340"/>
      <c r="I8" s="354"/>
      <c r="J8" s="352"/>
      <c r="K8" s="340"/>
      <c r="L8" s="340" t="s">
        <v>485</v>
      </c>
      <c r="M8" s="340"/>
      <c r="N8" s="340"/>
      <c r="O8" s="259"/>
      <c r="P8" s="347"/>
      <c r="Q8" s="347"/>
      <c r="R8" s="334"/>
    </row>
    <row r="9" spans="1:17" s="88" customFormat="1" ht="12" customHeight="1">
      <c r="A9" s="250"/>
      <c r="B9" s="84"/>
      <c r="C9" s="84"/>
      <c r="D9" s="84"/>
      <c r="E9" s="84"/>
      <c r="F9" s="85"/>
      <c r="G9" s="84"/>
      <c r="H9" s="85"/>
      <c r="I9" s="131"/>
      <c r="J9" s="86"/>
      <c r="L9" s="115" t="s">
        <v>493</v>
      </c>
      <c r="M9" s="116" t="s">
        <v>494</v>
      </c>
      <c r="N9" s="117" t="s">
        <v>492</v>
      </c>
      <c r="O9" s="116" t="s">
        <v>495</v>
      </c>
      <c r="P9" s="118" t="s">
        <v>486</v>
      </c>
      <c r="Q9" s="118" t="s">
        <v>487</v>
      </c>
    </row>
    <row r="10" spans="2:21" s="90" customFormat="1" ht="54">
      <c r="B10" s="99">
        <v>1</v>
      </c>
      <c r="C10" s="93">
        <v>21501</v>
      </c>
      <c r="D10" s="9" t="s">
        <v>429</v>
      </c>
      <c r="E10" s="204" t="s">
        <v>525</v>
      </c>
      <c r="F10" s="204" t="s">
        <v>527</v>
      </c>
      <c r="G10" s="143"/>
      <c r="H10" s="101" t="s">
        <v>268</v>
      </c>
      <c r="I10" s="233">
        <f>U10</f>
        <v>98.73536200000001</v>
      </c>
      <c r="J10" s="132">
        <f>PRODUCT(U10*G10)*1.16</f>
        <v>0</v>
      </c>
      <c r="K10" s="93" t="s">
        <v>298</v>
      </c>
      <c r="L10" s="129" t="s">
        <v>166</v>
      </c>
      <c r="M10" s="129" t="s">
        <v>166</v>
      </c>
      <c r="N10" s="129" t="s">
        <v>166</v>
      </c>
      <c r="O10" s="129" t="s">
        <v>166</v>
      </c>
      <c r="P10" s="129" t="s">
        <v>166</v>
      </c>
      <c r="Q10" s="129"/>
      <c r="R10" s="212" t="s">
        <v>528</v>
      </c>
      <c r="S10" s="126">
        <v>89.75942</v>
      </c>
      <c r="T10" s="90">
        <f>S10*0.1</f>
        <v>8.975942000000002</v>
      </c>
      <c r="U10" s="126">
        <f>S10+T10</f>
        <v>98.73536200000001</v>
      </c>
    </row>
    <row r="11" spans="2:21" s="90" customFormat="1" ht="54">
      <c r="B11" s="99">
        <v>2</v>
      </c>
      <c r="C11" s="93">
        <v>21501</v>
      </c>
      <c r="D11" s="9" t="s">
        <v>319</v>
      </c>
      <c r="E11" s="204" t="s">
        <v>525</v>
      </c>
      <c r="F11" s="204" t="s">
        <v>527</v>
      </c>
      <c r="G11" s="143"/>
      <c r="H11" s="101" t="s">
        <v>268</v>
      </c>
      <c r="I11" s="233">
        <f>U11</f>
        <v>120.287992</v>
      </c>
      <c r="J11" s="132">
        <f>PRODUCT(U11*G11)*1.16</f>
        <v>0</v>
      </c>
      <c r="K11" s="93" t="s">
        <v>298</v>
      </c>
      <c r="L11" s="129" t="s">
        <v>166</v>
      </c>
      <c r="M11" s="129" t="s">
        <v>166</v>
      </c>
      <c r="N11" s="129" t="s">
        <v>166</v>
      </c>
      <c r="O11" s="129" t="s">
        <v>166</v>
      </c>
      <c r="P11" s="129" t="s">
        <v>166</v>
      </c>
      <c r="Q11" s="129"/>
      <c r="R11" s="129"/>
      <c r="S11" s="126">
        <v>109.35272</v>
      </c>
      <c r="T11" s="90">
        <f>S11*0.1</f>
        <v>10.935272000000001</v>
      </c>
      <c r="U11" s="126">
        <f>S11+T11</f>
        <v>120.287992</v>
      </c>
    </row>
    <row r="12" spans="8:11" ht="31.5" customHeight="1">
      <c r="H12" s="45"/>
      <c r="J12" s="306">
        <f>SUM(J10:J11)</f>
        <v>0</v>
      </c>
      <c r="K12" s="75"/>
    </row>
    <row r="13" spans="9:11" ht="31.5" customHeight="1">
      <c r="I13" s="138"/>
      <c r="K13" s="75"/>
    </row>
    <row r="14" spans="4:11" ht="31.5" customHeight="1">
      <c r="D14" s="45"/>
      <c r="E14" s="45"/>
      <c r="F14" s="45"/>
      <c r="H14" s="69"/>
      <c r="I14" s="149"/>
      <c r="J14" s="113"/>
      <c r="K14" s="75"/>
    </row>
    <row r="15" spans="9:11" ht="31.5" customHeight="1">
      <c r="I15" s="81"/>
      <c r="K15" s="75"/>
    </row>
    <row r="16" spans="4:11" ht="31.5" customHeight="1">
      <c r="D16" s="45"/>
      <c r="E16" s="45"/>
      <c r="F16" s="45"/>
      <c r="I16" s="81"/>
      <c r="J16" s="114"/>
      <c r="K16" s="75"/>
    </row>
    <row r="17" spans="4:11" ht="22.5" customHeight="1">
      <c r="D17" s="45"/>
      <c r="E17" s="45"/>
      <c r="F17" s="45"/>
      <c r="I17" s="81"/>
      <c r="J17" s="114"/>
      <c r="K17" s="75"/>
    </row>
    <row r="18" spans="4:11" ht="22.5" customHeight="1">
      <c r="D18" s="45"/>
      <c r="E18" s="45"/>
      <c r="F18" s="45"/>
      <c r="I18" s="81"/>
      <c r="J18" s="114"/>
      <c r="K18" s="75"/>
    </row>
    <row r="19" spans="4:11" ht="22.5" customHeight="1">
      <c r="D19" s="45"/>
      <c r="E19" s="45"/>
      <c r="F19" s="45"/>
      <c r="I19" s="81"/>
      <c r="J19" s="114"/>
      <c r="K19" s="75"/>
    </row>
    <row r="20" spans="4:11" ht="22.5" customHeight="1">
      <c r="D20" s="45"/>
      <c r="E20" s="45"/>
      <c r="F20" s="45"/>
      <c r="I20" s="81"/>
      <c r="K20" s="75"/>
    </row>
    <row r="21" spans="2:19" s="45" customFormat="1" ht="22.5" customHeight="1">
      <c r="B21" s="21"/>
      <c r="C21" s="21"/>
      <c r="D21" s="21" t="s">
        <v>179</v>
      </c>
      <c r="E21" s="21"/>
      <c r="F21" s="21"/>
      <c r="G21" s="22"/>
      <c r="H21" s="21"/>
      <c r="I21" s="135" t="s">
        <v>179</v>
      </c>
      <c r="J21" s="22"/>
      <c r="K21" s="75" t="s">
        <v>179</v>
      </c>
      <c r="M21" s="21"/>
      <c r="N21" s="21"/>
      <c r="O21" s="21"/>
      <c r="P21" s="21"/>
      <c r="Q21" s="21"/>
      <c r="R21" s="21"/>
      <c r="S21" s="21"/>
    </row>
    <row r="22" spans="2:19" s="45" customFormat="1" ht="22.5" customHeight="1">
      <c r="B22" s="21"/>
      <c r="C22" s="21"/>
      <c r="D22" s="21"/>
      <c r="E22" s="21"/>
      <c r="F22" s="21"/>
      <c r="G22" s="22"/>
      <c r="H22" s="21"/>
      <c r="I22" s="82"/>
      <c r="J22" s="22"/>
      <c r="K22" s="72" t="s">
        <v>179</v>
      </c>
      <c r="M22" s="21"/>
      <c r="N22" s="21"/>
      <c r="O22" s="21"/>
      <c r="P22" s="21"/>
      <c r="Q22" s="21"/>
      <c r="R22" s="21"/>
      <c r="S22" s="21"/>
    </row>
    <row r="23" spans="2:19" s="45" customFormat="1" ht="22.5" customHeight="1">
      <c r="B23" s="21"/>
      <c r="C23" s="21"/>
      <c r="D23" s="21"/>
      <c r="E23" s="21"/>
      <c r="F23" s="21"/>
      <c r="G23" s="22"/>
      <c r="H23" s="21"/>
      <c r="I23" s="82"/>
      <c r="J23" s="22"/>
      <c r="K23" s="72"/>
      <c r="M23" s="21"/>
      <c r="N23" s="21"/>
      <c r="O23" s="21"/>
      <c r="P23" s="21"/>
      <c r="Q23" s="21"/>
      <c r="R23" s="21"/>
      <c r="S23" s="21"/>
    </row>
    <row r="24" spans="2:19" s="45" customFormat="1" ht="22.5" customHeight="1">
      <c r="B24" s="21"/>
      <c r="C24" s="21"/>
      <c r="D24" s="21"/>
      <c r="E24" s="21"/>
      <c r="F24" s="21"/>
      <c r="G24" s="22"/>
      <c r="H24" s="21"/>
      <c r="I24" s="82"/>
      <c r="J24" s="22"/>
      <c r="K24" s="72"/>
      <c r="M24" s="21"/>
      <c r="N24" s="21"/>
      <c r="O24" s="21"/>
      <c r="P24" s="21"/>
      <c r="Q24" s="21"/>
      <c r="R24" s="21"/>
      <c r="S24" s="21"/>
    </row>
    <row r="25" spans="2:19" s="45" customFormat="1" ht="22.5" customHeight="1">
      <c r="B25" s="21"/>
      <c r="C25" s="21"/>
      <c r="D25" s="21"/>
      <c r="E25" s="21"/>
      <c r="F25" s="21"/>
      <c r="G25" s="22"/>
      <c r="H25" s="21"/>
      <c r="I25" s="82"/>
      <c r="J25" s="22"/>
      <c r="K25" s="72"/>
      <c r="M25" s="21"/>
      <c r="N25" s="21"/>
      <c r="O25" s="21"/>
      <c r="P25" s="21"/>
      <c r="Q25" s="21"/>
      <c r="R25" s="21"/>
      <c r="S25" s="21"/>
    </row>
    <row r="26" spans="2:19" s="45" customFormat="1" ht="22.5" customHeight="1">
      <c r="B26" s="21"/>
      <c r="C26" s="21"/>
      <c r="D26" s="21"/>
      <c r="E26" s="21"/>
      <c r="F26" s="21"/>
      <c r="G26" s="22"/>
      <c r="H26" s="21"/>
      <c r="I26" s="82"/>
      <c r="J26" s="22"/>
      <c r="K26" s="72"/>
      <c r="M26" s="21"/>
      <c r="N26" s="21"/>
      <c r="O26" s="21"/>
      <c r="P26" s="21"/>
      <c r="Q26" s="21"/>
      <c r="R26" s="21"/>
      <c r="S26" s="21"/>
    </row>
    <row r="27" spans="2:19" s="45" customFormat="1" ht="22.5" customHeight="1">
      <c r="B27" s="21"/>
      <c r="C27" s="21"/>
      <c r="D27" s="21"/>
      <c r="E27" s="21"/>
      <c r="F27" s="21"/>
      <c r="G27" s="22"/>
      <c r="H27" s="21"/>
      <c r="I27" s="82"/>
      <c r="J27" s="22"/>
      <c r="K27" s="72"/>
      <c r="M27" s="21"/>
      <c r="N27" s="21"/>
      <c r="O27" s="21"/>
      <c r="P27" s="21"/>
      <c r="Q27" s="21"/>
      <c r="R27" s="21"/>
      <c r="S27" s="21"/>
    </row>
    <row r="28" spans="2:19" s="45" customFormat="1" ht="22.5" customHeight="1">
      <c r="B28" s="21"/>
      <c r="C28" s="21"/>
      <c r="D28" s="21"/>
      <c r="E28" s="21"/>
      <c r="F28" s="21"/>
      <c r="G28" s="22"/>
      <c r="H28" s="21"/>
      <c r="I28" s="82"/>
      <c r="J28" s="22"/>
      <c r="K28" s="72"/>
      <c r="M28" s="21"/>
      <c r="N28" s="21"/>
      <c r="O28" s="21"/>
      <c r="P28" s="21"/>
      <c r="Q28" s="21"/>
      <c r="R28" s="21"/>
      <c r="S28" s="21"/>
    </row>
    <row r="29" spans="2:19" s="45" customFormat="1" ht="22.5" customHeight="1">
      <c r="B29" s="21"/>
      <c r="C29" s="21"/>
      <c r="D29" s="21"/>
      <c r="E29" s="21"/>
      <c r="F29" s="21"/>
      <c r="G29" s="22"/>
      <c r="H29" s="21"/>
      <c r="I29" s="82"/>
      <c r="J29" s="22"/>
      <c r="K29" s="72"/>
      <c r="M29" s="21"/>
      <c r="N29" s="21"/>
      <c r="O29" s="21"/>
      <c r="P29" s="21"/>
      <c r="Q29" s="21"/>
      <c r="R29" s="21"/>
      <c r="S29" s="21"/>
    </row>
    <row r="30" spans="2:19" s="45" customFormat="1" ht="22.5" customHeight="1">
      <c r="B30" s="21"/>
      <c r="C30" s="21"/>
      <c r="D30" s="21"/>
      <c r="E30" s="21"/>
      <c r="F30" s="21"/>
      <c r="G30" s="22"/>
      <c r="H30" s="21"/>
      <c r="I30" s="110"/>
      <c r="J30" s="22"/>
      <c r="K30" s="72"/>
      <c r="M30" s="21"/>
      <c r="N30" s="21"/>
      <c r="O30" s="21"/>
      <c r="P30" s="21"/>
      <c r="Q30" s="21"/>
      <c r="R30" s="21"/>
      <c r="S30" s="21"/>
    </row>
  </sheetData>
  <sheetProtection/>
  <mergeCells count="18">
    <mergeCell ref="R7:R8"/>
    <mergeCell ref="L8:N8"/>
    <mergeCell ref="C7:C8"/>
    <mergeCell ref="B7:B8"/>
    <mergeCell ref="D7:D8"/>
    <mergeCell ref="F7:F8"/>
    <mergeCell ref="H7:H8"/>
    <mergeCell ref="I7:I8"/>
    <mergeCell ref="J7:J8"/>
    <mergeCell ref="P7:Q8"/>
    <mergeCell ref="D1:N1"/>
    <mergeCell ref="D2:N2"/>
    <mergeCell ref="D3:N3"/>
    <mergeCell ref="D4:M4"/>
    <mergeCell ref="E7:E8"/>
    <mergeCell ref="G7:G8"/>
    <mergeCell ref="K7:K8"/>
    <mergeCell ref="D5:O5"/>
  </mergeCells>
  <printOptions horizontalCentered="1" verticalCentered="1"/>
  <pageMargins left="0.5905511811023623" right="0" top="0.1968503937007874" bottom="0.3937007874015748" header="0.35433070866141736" footer="0"/>
  <pageSetup fitToHeight="4" horizontalDpi="600" verticalDpi="600" orientation="landscape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B1:U16"/>
  <sheetViews>
    <sheetView zoomScale="90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21" sqref="G21"/>
    </sheetView>
  </sheetViews>
  <sheetFormatPr defaultColWidth="11.421875" defaultRowHeight="12.75"/>
  <cols>
    <col min="1" max="1" width="4.7109375" style="21" customWidth="1"/>
    <col min="2" max="2" width="3.28125" style="21" bestFit="1" customWidth="1"/>
    <col min="3" max="4" width="15.7109375" style="21" customWidth="1"/>
    <col min="5" max="5" width="14.00390625" style="21" customWidth="1"/>
    <col min="6" max="6" width="17.7109375" style="22" customWidth="1"/>
    <col min="7" max="7" width="8.7109375" style="22" customWidth="1"/>
    <col min="8" max="8" width="10.00390625" style="22" customWidth="1"/>
    <col min="9" max="9" width="10.57421875" style="82" customWidth="1"/>
    <col min="10" max="10" width="12.8515625" style="22" customWidth="1"/>
    <col min="11" max="11" width="14.140625" style="72" customWidth="1"/>
    <col min="12" max="12" width="6.8515625" style="45" bestFit="1" customWidth="1"/>
    <col min="13" max="13" width="7.28125" style="21" bestFit="1" customWidth="1"/>
    <col min="14" max="14" width="7.57421875" style="21" customWidth="1"/>
    <col min="15" max="15" width="8.28125" style="49" customWidth="1"/>
    <col min="16" max="16" width="6.57421875" style="21" bestFit="1" customWidth="1"/>
    <col min="17" max="17" width="8.421875" style="21" bestFit="1" customWidth="1"/>
    <col min="18" max="18" width="14.00390625" style="21" bestFit="1" customWidth="1"/>
    <col min="19" max="19" width="7.140625" style="21" hidden="1" customWidth="1"/>
    <col min="20" max="20" width="10.00390625" style="21" hidden="1" customWidth="1"/>
    <col min="21" max="21" width="7.140625" style="21" hidden="1" customWidth="1"/>
    <col min="22" max="16384" width="11.421875" style="21" customWidth="1"/>
  </cols>
  <sheetData>
    <row r="1" spans="2:17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11"/>
      <c r="Q1" s="49"/>
    </row>
    <row r="2" spans="2:17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</row>
    <row r="3" spans="2:17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</row>
    <row r="4" spans="2:17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11"/>
      <c r="P4" s="11"/>
      <c r="Q4" s="49"/>
    </row>
    <row r="5" spans="2:17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7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21"/>
      <c r="M7" s="11"/>
      <c r="N7" s="73"/>
      <c r="O7" s="61"/>
      <c r="P7" s="11"/>
      <c r="Q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271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8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31"/>
      <c r="K10" s="86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  <c r="R10" s="213"/>
    </row>
    <row r="11" spans="2:21" s="90" customFormat="1" ht="36">
      <c r="B11" s="99">
        <v>1</v>
      </c>
      <c r="C11" s="93">
        <v>21702</v>
      </c>
      <c r="D11" s="7" t="s">
        <v>355</v>
      </c>
      <c r="E11" s="204" t="s">
        <v>525</v>
      </c>
      <c r="F11" s="204" t="s">
        <v>527</v>
      </c>
      <c r="G11" s="8">
        <v>0</v>
      </c>
      <c r="H11" s="101" t="s">
        <v>268</v>
      </c>
      <c r="I11" s="217">
        <f>U11</f>
        <v>165.120956</v>
      </c>
      <c r="J11" s="132">
        <f>PRODUCT(U11*G11)*1.16</f>
        <v>0</v>
      </c>
      <c r="K11" s="197" t="s">
        <v>443</v>
      </c>
      <c r="L11" s="129" t="s">
        <v>166</v>
      </c>
      <c r="M11" s="129" t="s">
        <v>166</v>
      </c>
      <c r="N11" s="129" t="s">
        <v>166</v>
      </c>
      <c r="O11" s="129" t="s">
        <v>166</v>
      </c>
      <c r="P11" s="129" t="s">
        <v>166</v>
      </c>
      <c r="Q11" s="99"/>
      <c r="R11" s="231" t="s">
        <v>528</v>
      </c>
      <c r="S11" s="153">
        <v>150.10996</v>
      </c>
      <c r="T11" s="90">
        <f>S11*0.1</f>
        <v>15.010996</v>
      </c>
      <c r="U11" s="153">
        <f>S11+T11</f>
        <v>165.120956</v>
      </c>
    </row>
    <row r="12" ht="14.25">
      <c r="I12" s="21"/>
    </row>
    <row r="13" ht="15.75">
      <c r="J13" s="263">
        <f>SUM(J11:J12)</f>
        <v>0</v>
      </c>
    </row>
    <row r="16" ht="14.25">
      <c r="I16" s="150"/>
    </row>
  </sheetData>
  <sheetProtection/>
  <mergeCells count="19">
    <mergeCell ref="E6:P6"/>
    <mergeCell ref="E1:O1"/>
    <mergeCell ref="E2:O2"/>
    <mergeCell ref="E3:O3"/>
    <mergeCell ref="E4:N4"/>
    <mergeCell ref="B8:B9"/>
    <mergeCell ref="C8:C9"/>
    <mergeCell ref="D8:D9"/>
    <mergeCell ref="E8:E9"/>
    <mergeCell ref="F8:F9"/>
    <mergeCell ref="G8:G9"/>
    <mergeCell ref="R8:R9"/>
    <mergeCell ref="L9:O9"/>
    <mergeCell ref="H8:H9"/>
    <mergeCell ref="I8:I9"/>
    <mergeCell ref="J8:J9"/>
    <mergeCell ref="K8:K9"/>
    <mergeCell ref="L8:O8"/>
    <mergeCell ref="P8:Q9"/>
  </mergeCells>
  <printOptions horizontalCentered="1" verticalCentered="1"/>
  <pageMargins left="0" right="0" top="0.1968503937007874" bottom="0.3937007874015748" header="0.35433070866141736" footer="0"/>
  <pageSetup fitToHeight="4" horizontalDpi="600" verticalDpi="600" orientation="landscape" paperSize="5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1:U17"/>
  <sheetViews>
    <sheetView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6.421875" style="21" customWidth="1"/>
    <col min="2" max="2" width="3.28125" style="21" bestFit="1" customWidth="1"/>
    <col min="3" max="3" width="14.8515625" style="21" customWidth="1"/>
    <col min="4" max="4" width="18.28125" style="21" customWidth="1"/>
    <col min="5" max="5" width="15.421875" style="21" customWidth="1"/>
    <col min="6" max="6" width="24.00390625" style="22" customWidth="1"/>
    <col min="7" max="7" width="10.00390625" style="22" bestFit="1" customWidth="1"/>
    <col min="8" max="9" width="10.00390625" style="22" customWidth="1"/>
    <col min="10" max="10" width="13.421875" style="62" customWidth="1"/>
    <col min="11" max="11" width="13.28125" style="22" customWidth="1"/>
    <col min="12" max="12" width="6.8515625" style="72" bestFit="1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28125" style="21" hidden="1" customWidth="1"/>
    <col min="20" max="20" width="9.00390625" style="21" hidden="1" customWidth="1"/>
    <col min="21" max="21" width="6.4218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9">
        <v>1</v>
      </c>
      <c r="C11" s="93">
        <v>22105</v>
      </c>
      <c r="D11" s="4" t="s">
        <v>333</v>
      </c>
      <c r="E11" s="204" t="s">
        <v>525</v>
      </c>
      <c r="F11" s="204" t="s">
        <v>527</v>
      </c>
      <c r="G11" s="24"/>
      <c r="H11" s="101" t="s">
        <v>334</v>
      </c>
      <c r="I11" s="144">
        <f>S11</f>
        <v>504.0037</v>
      </c>
      <c r="J11" s="126">
        <f>PRODUCT(U11*G11)*1.16</f>
        <v>0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12" t="s">
        <v>528</v>
      </c>
      <c r="S11" s="147">
        <v>504.0037</v>
      </c>
      <c r="T11" s="90">
        <f>S11*0.1</f>
        <v>50.40037</v>
      </c>
      <c r="U11" s="189">
        <f>T11+S11</f>
        <v>554.4040699999999</v>
      </c>
    </row>
    <row r="12" spans="2:21" s="90" customFormat="1" ht="27.75">
      <c r="B12" s="99">
        <v>2</v>
      </c>
      <c r="C12" s="93">
        <v>22105</v>
      </c>
      <c r="D12" s="4" t="s">
        <v>335</v>
      </c>
      <c r="E12" s="204" t="s">
        <v>525</v>
      </c>
      <c r="F12" s="204" t="s">
        <v>527</v>
      </c>
      <c r="G12" s="24"/>
      <c r="H12" s="101" t="s">
        <v>334</v>
      </c>
      <c r="I12" s="144">
        <f>S12</f>
        <v>488.92243</v>
      </c>
      <c r="J12" s="126">
        <f>PRODUCT(U12*G12)*1.16</f>
        <v>0</v>
      </c>
      <c r="K12" s="93" t="s">
        <v>298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55"/>
      <c r="R12" s="155"/>
      <c r="S12" s="147">
        <v>488.92243</v>
      </c>
      <c r="T12" s="90">
        <f>S12*0.1</f>
        <v>48.89224300000001</v>
      </c>
      <c r="U12" s="189">
        <f>T12+S12</f>
        <v>537.8146730000001</v>
      </c>
    </row>
    <row r="13" spans="6:18" ht="15">
      <c r="F13" s="21"/>
      <c r="J13" s="22"/>
      <c r="K13" s="289">
        <f>SUM(J11:J12)</f>
        <v>0</v>
      </c>
      <c r="L13" s="22"/>
      <c r="M13" s="72"/>
      <c r="N13" s="45"/>
      <c r="P13" s="21"/>
      <c r="R13" s="49"/>
    </row>
    <row r="14" spans="6:17" ht="14.25">
      <c r="F14" s="21"/>
      <c r="J14" s="22"/>
      <c r="K14" s="62"/>
      <c r="L14" s="22"/>
      <c r="M14" s="72"/>
      <c r="N14" s="45"/>
      <c r="P14" s="21"/>
      <c r="Q14" s="49"/>
    </row>
    <row r="15" spans="6:17" ht="14.25">
      <c r="F15" s="21"/>
      <c r="J15" s="22"/>
      <c r="K15" s="62"/>
      <c r="L15" s="22"/>
      <c r="M15" s="72"/>
      <c r="N15" s="45"/>
      <c r="P15" s="21"/>
      <c r="Q15" s="49"/>
    </row>
    <row r="16" spans="6:17" ht="14.25">
      <c r="F16" s="21"/>
      <c r="J16" s="22"/>
      <c r="K16" s="62"/>
      <c r="L16" s="22"/>
      <c r="M16" s="72"/>
      <c r="N16" s="45"/>
      <c r="P16" s="21"/>
      <c r="Q16" s="49"/>
    </row>
    <row r="17" spans="6:17" ht="14.25">
      <c r="F17" s="21"/>
      <c r="J17" s="22"/>
      <c r="K17" s="62"/>
      <c r="L17" s="22"/>
      <c r="M17" s="72"/>
      <c r="N17" s="45"/>
      <c r="P17" s="21"/>
      <c r="Q17" s="49"/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4" horizontalDpi="600" verticalDpi="600" orientation="landscape" paperSize="5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7"/>
  <sheetViews>
    <sheetView zoomScale="80" zoomScaleNormal="80"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G11" sqref="G11:G15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140625" style="21" customWidth="1"/>
    <col min="4" max="4" width="22.28125" style="21" customWidth="1"/>
    <col min="5" max="5" width="15.421875" style="21" customWidth="1"/>
    <col min="6" max="6" width="15.00390625" style="22" customWidth="1"/>
    <col min="7" max="7" width="10.00390625" style="22" bestFit="1" customWidth="1"/>
    <col min="8" max="9" width="10.00390625" style="22" customWidth="1"/>
    <col min="10" max="10" width="13.421875" style="62" customWidth="1"/>
    <col min="11" max="11" width="13.7109375" style="22" customWidth="1"/>
    <col min="12" max="12" width="6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bestFit="1" customWidth="1"/>
    <col min="19" max="20" width="9.8515625" style="21" hidden="1" customWidth="1"/>
    <col min="21" max="21" width="8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">
      <c r="B11" s="93">
        <v>1</v>
      </c>
      <c r="C11" s="93">
        <v>24101</v>
      </c>
      <c r="D11" s="4" t="s">
        <v>340</v>
      </c>
      <c r="E11" s="204" t="s">
        <v>525</v>
      </c>
      <c r="F11" s="204" t="s">
        <v>527</v>
      </c>
      <c r="G11" s="24"/>
      <c r="H11" s="101" t="s">
        <v>268</v>
      </c>
      <c r="I11" s="310">
        <f>S11</f>
        <v>1600</v>
      </c>
      <c r="J11" s="100">
        <f>PRODUCT(U11*G11)*1.16</f>
        <v>0</v>
      </c>
      <c r="K11" s="197" t="s">
        <v>443</v>
      </c>
      <c r="L11" s="155"/>
      <c r="M11" s="18"/>
      <c r="N11" s="155" t="s">
        <v>166</v>
      </c>
      <c r="O11" s="97"/>
      <c r="P11" s="155" t="s">
        <v>166</v>
      </c>
      <c r="Q11" s="129"/>
      <c r="R11" s="231" t="s">
        <v>528</v>
      </c>
      <c r="S11" s="147">
        <v>1600</v>
      </c>
      <c r="T11" s="90">
        <f>S11*0.1</f>
        <v>160</v>
      </c>
      <c r="U11" s="189">
        <f>T11+S11</f>
        <v>1760</v>
      </c>
    </row>
    <row r="12" spans="2:21" s="90" customFormat="1" ht="45">
      <c r="B12" s="93">
        <v>2</v>
      </c>
      <c r="C12" s="93">
        <v>24101</v>
      </c>
      <c r="D12" s="56" t="s">
        <v>430</v>
      </c>
      <c r="E12" s="204" t="s">
        <v>458</v>
      </c>
      <c r="F12" s="204" t="s">
        <v>457</v>
      </c>
      <c r="G12" s="192"/>
      <c r="H12" s="191" t="s">
        <v>268</v>
      </c>
      <c r="I12" s="310">
        <f>S12</f>
        <v>1500</v>
      </c>
      <c r="J12" s="100">
        <f>PRODUCT(U12*G12)*1.16</f>
        <v>0</v>
      </c>
      <c r="K12" s="197" t="s">
        <v>443</v>
      </c>
      <c r="L12" s="155"/>
      <c r="M12" s="155"/>
      <c r="N12" s="155" t="s">
        <v>166</v>
      </c>
      <c r="O12" s="155" t="s">
        <v>166</v>
      </c>
      <c r="P12" s="155" t="s">
        <v>166</v>
      </c>
      <c r="Q12" s="129"/>
      <c r="R12" s="99"/>
      <c r="S12" s="193">
        <v>1500</v>
      </c>
      <c r="T12" s="90">
        <f>S12*0.1</f>
        <v>150</v>
      </c>
      <c r="U12" s="189">
        <f>T12+S12</f>
        <v>1650</v>
      </c>
    </row>
    <row r="13" spans="2:21" s="90" customFormat="1" ht="50.25" customHeight="1">
      <c r="B13" s="93">
        <v>3</v>
      </c>
      <c r="C13" s="93">
        <v>24101</v>
      </c>
      <c r="D13" s="4" t="s">
        <v>341</v>
      </c>
      <c r="E13" s="204" t="s">
        <v>458</v>
      </c>
      <c r="F13" s="204" t="s">
        <v>457</v>
      </c>
      <c r="G13" s="24"/>
      <c r="H13" s="101" t="s">
        <v>268</v>
      </c>
      <c r="I13" s="310">
        <f>S13</f>
        <v>800.1853</v>
      </c>
      <c r="J13" s="100">
        <f>PRODUCT(U13*G13)*1.16</f>
        <v>0</v>
      </c>
      <c r="K13" s="197" t="s">
        <v>443</v>
      </c>
      <c r="L13" s="155"/>
      <c r="M13" s="155"/>
      <c r="N13" s="155" t="s">
        <v>166</v>
      </c>
      <c r="O13" s="155" t="s">
        <v>166</v>
      </c>
      <c r="P13" s="155" t="s">
        <v>166</v>
      </c>
      <c r="Q13" s="129"/>
      <c r="R13" s="99"/>
      <c r="S13" s="147">
        <v>800.1853</v>
      </c>
      <c r="T13" s="90">
        <f>S13*0.1</f>
        <v>80.01853</v>
      </c>
      <c r="U13" s="189">
        <f>T13+S13</f>
        <v>880.2038299999999</v>
      </c>
    </row>
    <row r="14" spans="2:21" s="90" customFormat="1" ht="45">
      <c r="B14" s="93">
        <v>4</v>
      </c>
      <c r="C14" s="93">
        <v>24101</v>
      </c>
      <c r="D14" s="4" t="s">
        <v>342</v>
      </c>
      <c r="E14" s="204" t="s">
        <v>458</v>
      </c>
      <c r="F14" s="204" t="s">
        <v>457</v>
      </c>
      <c r="G14" s="24"/>
      <c r="H14" s="101" t="s">
        <v>268</v>
      </c>
      <c r="I14" s="310">
        <f>S14</f>
        <v>6.93205</v>
      </c>
      <c r="J14" s="100">
        <f>PRODUCT(U14*G14)*1.16</f>
        <v>0</v>
      </c>
      <c r="K14" s="197" t="s">
        <v>443</v>
      </c>
      <c r="L14" s="155"/>
      <c r="M14" s="18"/>
      <c r="N14" s="155" t="s">
        <v>166</v>
      </c>
      <c r="O14" s="97"/>
      <c r="P14" s="155" t="s">
        <v>166</v>
      </c>
      <c r="Q14" s="129"/>
      <c r="R14" s="99"/>
      <c r="S14" s="147">
        <v>6.93205</v>
      </c>
      <c r="T14" s="90">
        <f>S14*0.1</f>
        <v>0.6932050000000001</v>
      </c>
      <c r="U14" s="189">
        <f>T14+S14</f>
        <v>7.625255</v>
      </c>
    </row>
    <row r="15" spans="2:21" s="90" customFormat="1" ht="45">
      <c r="B15" s="93">
        <v>5</v>
      </c>
      <c r="C15" s="93">
        <v>24101</v>
      </c>
      <c r="D15" s="4" t="s">
        <v>343</v>
      </c>
      <c r="E15" s="204" t="s">
        <v>458</v>
      </c>
      <c r="F15" s="204" t="s">
        <v>457</v>
      </c>
      <c r="G15" s="24"/>
      <c r="H15" s="101" t="s">
        <v>268</v>
      </c>
      <c r="I15" s="310">
        <f>S15</f>
        <v>14.99608</v>
      </c>
      <c r="J15" s="100">
        <f>PRODUCT(U15*G15)*1.16</f>
        <v>0</v>
      </c>
      <c r="K15" s="197" t="s">
        <v>443</v>
      </c>
      <c r="L15" s="155"/>
      <c r="M15" s="18"/>
      <c r="N15" s="155" t="s">
        <v>166</v>
      </c>
      <c r="O15" s="97"/>
      <c r="P15" s="155" t="s">
        <v>166</v>
      </c>
      <c r="Q15" s="129"/>
      <c r="R15" s="99"/>
      <c r="S15" s="147">
        <v>14.99608</v>
      </c>
      <c r="T15" s="90">
        <f>S15*0.1</f>
        <v>1.499608</v>
      </c>
      <c r="U15" s="189">
        <f>T15+S15</f>
        <v>16.495687999999998</v>
      </c>
    </row>
    <row r="16" spans="1:18" s="90" customFormat="1" ht="35.25">
      <c r="A16" s="89"/>
      <c r="B16" s="89"/>
      <c r="C16" s="157"/>
      <c r="D16" s="58"/>
      <c r="E16" s="58"/>
      <c r="F16" s="160"/>
      <c r="G16" s="59"/>
      <c r="H16" s="59"/>
      <c r="I16" s="59"/>
      <c r="J16" s="289">
        <f>SUM(J11:J15)</f>
        <v>0</v>
      </c>
      <c r="K16" s="89"/>
      <c r="L16" s="162"/>
      <c r="M16" s="139"/>
      <c r="N16" s="140"/>
      <c r="O16" s="141"/>
      <c r="P16" s="163"/>
      <c r="Q16" s="164"/>
      <c r="R16" s="162"/>
    </row>
    <row r="17" ht="14.25">
      <c r="J17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6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11" sqref="G11:G14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8515625" style="21" customWidth="1"/>
    <col min="4" max="4" width="22.7109375" style="21" customWidth="1"/>
    <col min="5" max="5" width="14.00390625" style="21" bestFit="1" customWidth="1"/>
    <col min="6" max="6" width="15.8515625" style="22" customWidth="1"/>
    <col min="7" max="7" width="10.00390625" style="22" bestFit="1" customWidth="1"/>
    <col min="8" max="9" width="10.00390625" style="22" customWidth="1"/>
    <col min="10" max="10" width="11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customWidth="1"/>
    <col min="19" max="19" width="8.00390625" style="21" hidden="1" customWidth="1"/>
    <col min="20" max="20" width="9.8515625" style="21" hidden="1" customWidth="1"/>
    <col min="21" max="21" width="7.1406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24201</v>
      </c>
      <c r="D11" s="4" t="s">
        <v>344</v>
      </c>
      <c r="E11" s="204" t="s">
        <v>458</v>
      </c>
      <c r="F11" s="204" t="s">
        <v>457</v>
      </c>
      <c r="G11" s="24"/>
      <c r="H11" s="101" t="s">
        <v>268</v>
      </c>
      <c r="I11" s="310">
        <f>S11</f>
        <v>160.6343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47">
        <v>160.6343</v>
      </c>
      <c r="T11" s="90">
        <f>S11*0.1</f>
        <v>16.06343</v>
      </c>
      <c r="U11" s="189">
        <f>T11+S11</f>
        <v>176.69773</v>
      </c>
    </row>
    <row r="12" spans="2:21" s="90" customFormat="1" ht="45">
      <c r="B12" s="93">
        <v>2</v>
      </c>
      <c r="C12" s="93">
        <v>24201</v>
      </c>
      <c r="D12" s="4" t="s">
        <v>345</v>
      </c>
      <c r="E12" s="204" t="s">
        <v>458</v>
      </c>
      <c r="F12" s="204" t="s">
        <v>457</v>
      </c>
      <c r="G12" s="24"/>
      <c r="H12" s="101" t="s">
        <v>268</v>
      </c>
      <c r="I12" s="310">
        <f>S12</f>
        <v>169</v>
      </c>
      <c r="J12" s="100">
        <f>PRODUCT(U12*G12)*1.16</f>
        <v>0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155"/>
      <c r="S12" s="147">
        <v>169</v>
      </c>
      <c r="T12" s="90">
        <f>S12*0.1</f>
        <v>16.900000000000002</v>
      </c>
      <c r="U12" s="189">
        <f>T12+S12</f>
        <v>185.9</v>
      </c>
    </row>
    <row r="13" spans="2:21" s="90" customFormat="1" ht="36">
      <c r="B13" s="93">
        <v>3</v>
      </c>
      <c r="C13" s="93">
        <v>24201</v>
      </c>
      <c r="D13" s="4" t="s">
        <v>346</v>
      </c>
      <c r="E13" s="204" t="s">
        <v>525</v>
      </c>
      <c r="F13" s="204" t="s">
        <v>527</v>
      </c>
      <c r="G13" s="24"/>
      <c r="H13" s="101" t="s">
        <v>268</v>
      </c>
      <c r="I13" s="310">
        <f>S13</f>
        <v>279.2697</v>
      </c>
      <c r="J13" s="100">
        <f>PRODUCT(U13*G13)*1.16</f>
        <v>0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155"/>
      <c r="S13" s="147">
        <v>279.2697</v>
      </c>
      <c r="T13" s="90">
        <f>S13*0.1</f>
        <v>27.92697</v>
      </c>
      <c r="U13" s="189">
        <f>T13+S13</f>
        <v>307.19667</v>
      </c>
    </row>
    <row r="14" spans="2:21" s="90" customFormat="1" ht="45">
      <c r="B14" s="93">
        <v>4</v>
      </c>
      <c r="C14" s="93">
        <v>24201</v>
      </c>
      <c r="D14" s="4" t="s">
        <v>347</v>
      </c>
      <c r="E14" s="204" t="s">
        <v>458</v>
      </c>
      <c r="F14" s="204" t="s">
        <v>457</v>
      </c>
      <c r="G14" s="24"/>
      <c r="H14" s="101" t="s">
        <v>268</v>
      </c>
      <c r="I14" s="310">
        <f>S14</f>
        <v>158.96</v>
      </c>
      <c r="J14" s="100">
        <f>PRODUCT(U14*G14)*1.16</f>
        <v>0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155"/>
      <c r="S14" s="147">
        <v>158.96</v>
      </c>
      <c r="T14" s="90">
        <f>S14*0.1</f>
        <v>15.896</v>
      </c>
      <c r="U14" s="189">
        <f>T14+S14</f>
        <v>174.856</v>
      </c>
    </row>
    <row r="15" spans="1:18" s="90" customFormat="1" ht="35.25">
      <c r="A15" s="89"/>
      <c r="B15" s="89"/>
      <c r="C15" s="157"/>
      <c r="D15" s="58"/>
      <c r="E15" s="58"/>
      <c r="F15" s="160"/>
      <c r="G15" s="59"/>
      <c r="H15" s="59"/>
      <c r="I15" s="59"/>
      <c r="J15" s="289">
        <f>SUM(J11:J14)</f>
        <v>0</v>
      </c>
      <c r="K15" s="89"/>
      <c r="L15" s="162"/>
      <c r="M15" s="139"/>
      <c r="N15" s="140"/>
      <c r="O15" s="141"/>
      <c r="P15" s="163"/>
      <c r="Q15" s="164"/>
      <c r="R15" s="162"/>
    </row>
    <row r="16" ht="14.25">
      <c r="J16" s="21"/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6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11" sqref="G11:G14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140625" style="21" customWidth="1"/>
    <col min="4" max="4" width="18.8515625" style="21" customWidth="1"/>
    <col min="5" max="5" width="15.421875" style="21" customWidth="1"/>
    <col min="6" max="6" width="15.140625" style="22" customWidth="1"/>
    <col min="7" max="7" width="10.00390625" style="22" bestFit="1" customWidth="1"/>
    <col min="8" max="9" width="11.140625" style="22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bestFit="1" customWidth="1"/>
    <col min="19" max="19" width="8.00390625" style="21" hidden="1" customWidth="1"/>
    <col min="20" max="20" width="9.8515625" style="21" hidden="1" customWidth="1"/>
    <col min="21" max="21" width="7.14062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24301</v>
      </c>
      <c r="D11" s="4" t="s">
        <v>348</v>
      </c>
      <c r="E11" s="204" t="s">
        <v>458</v>
      </c>
      <c r="F11" s="204" t="s">
        <v>457</v>
      </c>
      <c r="G11" s="24"/>
      <c r="H11" s="101" t="s">
        <v>268</v>
      </c>
      <c r="I11" s="310">
        <f>S11</f>
        <v>135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47">
        <v>135</v>
      </c>
      <c r="T11" s="90">
        <f>S11*0.1</f>
        <v>13.5</v>
      </c>
      <c r="U11" s="189">
        <f>T11+S11</f>
        <v>148.5</v>
      </c>
    </row>
    <row r="12" spans="2:21" s="90" customFormat="1" ht="45">
      <c r="B12" s="93">
        <v>2</v>
      </c>
      <c r="C12" s="93">
        <v>24301</v>
      </c>
      <c r="D12" s="4" t="s">
        <v>349</v>
      </c>
      <c r="E12" s="204" t="s">
        <v>458</v>
      </c>
      <c r="F12" s="204" t="s">
        <v>457</v>
      </c>
      <c r="G12" s="24"/>
      <c r="H12" s="101" t="s">
        <v>268</v>
      </c>
      <c r="I12" s="310">
        <f>S12</f>
        <v>165</v>
      </c>
      <c r="J12" s="100">
        <f>PRODUCT(U12*G12)*1.16</f>
        <v>0</v>
      </c>
      <c r="K12" s="197" t="s">
        <v>443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155"/>
      <c r="S12" s="147">
        <v>165</v>
      </c>
      <c r="T12" s="90">
        <f>S12*0.1</f>
        <v>16.5</v>
      </c>
      <c r="U12" s="189">
        <f>T12+S12</f>
        <v>181.5</v>
      </c>
    </row>
    <row r="13" spans="2:21" s="90" customFormat="1" ht="36">
      <c r="B13" s="93">
        <v>3</v>
      </c>
      <c r="C13" s="93">
        <v>24301</v>
      </c>
      <c r="D13" s="4" t="s">
        <v>350</v>
      </c>
      <c r="E13" s="204" t="s">
        <v>525</v>
      </c>
      <c r="F13" s="204" t="s">
        <v>527</v>
      </c>
      <c r="G13" s="24"/>
      <c r="H13" s="101" t="s">
        <v>268</v>
      </c>
      <c r="I13" s="310">
        <f>S13</f>
        <v>211</v>
      </c>
      <c r="J13" s="100">
        <f>PRODUCT(U13*G13)*1.16</f>
        <v>0</v>
      </c>
      <c r="K13" s="197" t="s">
        <v>443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155"/>
      <c r="S13" s="147">
        <v>211</v>
      </c>
      <c r="T13" s="90">
        <f>S13*0.1</f>
        <v>21.1</v>
      </c>
      <c r="U13" s="189">
        <f>T13+S13</f>
        <v>232.1</v>
      </c>
    </row>
    <row r="14" spans="2:21" s="90" customFormat="1" ht="45">
      <c r="B14" s="93">
        <v>4</v>
      </c>
      <c r="C14" s="93">
        <v>24301</v>
      </c>
      <c r="D14" s="4" t="s">
        <v>351</v>
      </c>
      <c r="E14" s="204" t="s">
        <v>458</v>
      </c>
      <c r="F14" s="204" t="s">
        <v>457</v>
      </c>
      <c r="G14" s="24"/>
      <c r="H14" s="101" t="s">
        <v>268</v>
      </c>
      <c r="I14" s="310">
        <f>S14</f>
        <v>216.0207</v>
      </c>
      <c r="J14" s="100">
        <f>PRODUCT(U14*G14)*1.16</f>
        <v>0</v>
      </c>
      <c r="K14" s="197" t="s">
        <v>443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155"/>
      <c r="S14" s="147">
        <v>216.0207</v>
      </c>
      <c r="T14" s="90">
        <f>S14*0.1</f>
        <v>21.60207</v>
      </c>
      <c r="U14" s="189">
        <f>T14+S14</f>
        <v>237.62277</v>
      </c>
    </row>
    <row r="15" spans="1:18" s="90" customFormat="1" ht="35.25">
      <c r="A15" s="89"/>
      <c r="B15" s="89"/>
      <c r="C15" s="157"/>
      <c r="D15" s="58"/>
      <c r="E15" s="58"/>
      <c r="F15" s="160"/>
      <c r="G15" s="59"/>
      <c r="H15" s="59"/>
      <c r="I15" s="59"/>
      <c r="J15" s="289">
        <f>SUM(J11:J14)</f>
        <v>0</v>
      </c>
      <c r="K15" s="89"/>
      <c r="L15" s="162"/>
      <c r="M15" s="139"/>
      <c r="N15" s="140"/>
      <c r="O15" s="141"/>
      <c r="P15" s="163"/>
      <c r="Q15" s="164"/>
      <c r="R15" s="162"/>
    </row>
    <row r="16" ht="14.25">
      <c r="J16" s="21"/>
    </row>
  </sheetData>
  <sheetProtection/>
  <mergeCells count="19"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E6:P6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zoomScalePageLayoutView="0" workbookViewId="0" topLeftCell="A1">
      <selection activeCell="H15" sqref="H15"/>
    </sheetView>
  </sheetViews>
  <sheetFormatPr defaultColWidth="11.421875" defaultRowHeight="12.75"/>
  <cols>
    <col min="2" max="2" width="25.8515625" style="0" customWidth="1"/>
  </cols>
  <sheetData>
    <row r="3" ht="59.25">
      <c r="C3" s="38" t="s">
        <v>236</v>
      </c>
    </row>
    <row r="7" ht="12.75">
      <c r="H7" s="1"/>
    </row>
    <row r="15" spans="1:12" ht="65.25" customHeight="1">
      <c r="A15" s="1"/>
      <c r="B15" s="1"/>
      <c r="D15" s="38"/>
      <c r="E15" s="38"/>
      <c r="F15" s="38"/>
      <c r="G15" s="38"/>
      <c r="H15" s="38"/>
      <c r="I15" s="38"/>
      <c r="J15" s="37"/>
      <c r="K15" s="37"/>
      <c r="L15" s="37"/>
    </row>
  </sheetData>
  <sheetProtection/>
  <printOptions horizontalCentered="1" verticalCentered="1"/>
  <pageMargins left="0.7874015748031497" right="2.7559055118110236" top="0.4724409448818898" bottom="0.4330708661417323" header="0" footer="0"/>
  <pageSetup fitToHeight="1" fitToWidth="1"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00390625" style="21" customWidth="1"/>
    <col min="4" max="4" width="20.421875" style="21" customWidth="1"/>
    <col min="5" max="5" width="15.421875" style="21" customWidth="1"/>
    <col min="6" max="6" width="14.57421875" style="22" customWidth="1"/>
    <col min="7" max="7" width="10.00390625" style="22" bestFit="1" customWidth="1"/>
    <col min="8" max="9" width="10.00390625" style="22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57421875" style="21" hidden="1" customWidth="1"/>
    <col min="20" max="20" width="5.421875" style="21" hidden="1" customWidth="1"/>
    <col min="21" max="21" width="6.4218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5">
        <v>1</v>
      </c>
      <c r="C11" s="93">
        <v>24401</v>
      </c>
      <c r="D11" s="25" t="s">
        <v>452</v>
      </c>
      <c r="E11" s="204" t="s">
        <v>525</v>
      </c>
      <c r="F11" s="204" t="s">
        <v>527</v>
      </c>
      <c r="G11" s="24"/>
      <c r="H11" s="101" t="s">
        <v>268</v>
      </c>
      <c r="I11" s="310">
        <f>S11</f>
        <v>144.78485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47">
        <v>144.78485</v>
      </c>
      <c r="T11" s="189">
        <f>S11*0.1</f>
        <v>14.478485000000001</v>
      </c>
      <c r="U11" s="189">
        <f>T11+S11</f>
        <v>159.263335</v>
      </c>
    </row>
    <row r="12" spans="1:18" s="90" customFormat="1" ht="35.25">
      <c r="A12" s="89"/>
      <c r="B12" s="89"/>
      <c r="C12" s="157"/>
      <c r="D12" s="58"/>
      <c r="E12" s="58"/>
      <c r="F12" s="160"/>
      <c r="G12" s="59"/>
      <c r="H12" s="59"/>
      <c r="I12" s="59"/>
      <c r="J12" s="289">
        <f>SUM(J11:J11)</f>
        <v>0</v>
      </c>
      <c r="K12" s="89"/>
      <c r="L12" s="162"/>
      <c r="M12" s="139"/>
      <c r="N12" s="140"/>
      <c r="O12" s="141"/>
      <c r="P12" s="163"/>
      <c r="Q12" s="164"/>
      <c r="R12" s="162"/>
    </row>
    <row r="13" ht="14.25">
      <c r="J13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421875" style="21" customWidth="1"/>
    <col min="4" max="4" width="19.140625" style="21" customWidth="1"/>
    <col min="5" max="5" width="15.421875" style="21" customWidth="1"/>
    <col min="6" max="6" width="14.8515625" style="22" customWidth="1"/>
    <col min="7" max="7" width="10.00390625" style="22" bestFit="1" customWidth="1"/>
    <col min="8" max="9" width="11.421875" style="22" customWidth="1"/>
    <col min="10" max="10" width="13.421875" style="62" customWidth="1"/>
    <col min="11" max="11" width="13.28125" style="22" customWidth="1"/>
    <col min="12" max="12" width="8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28125" style="21" hidden="1" customWidth="1"/>
    <col min="20" max="20" width="10.00390625" style="21" hidden="1" customWidth="1"/>
    <col min="21" max="21" width="6.4218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5">
        <v>1</v>
      </c>
      <c r="C11" s="93">
        <v>24501</v>
      </c>
      <c r="D11" s="25" t="s">
        <v>453</v>
      </c>
      <c r="E11" s="204" t="s">
        <v>525</v>
      </c>
      <c r="F11" s="204" t="s">
        <v>527</v>
      </c>
      <c r="G11" s="24"/>
      <c r="H11" s="101" t="s">
        <v>268</v>
      </c>
      <c r="I11" s="310">
        <f>S11</f>
        <v>150.15226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47">
        <v>150.15226</v>
      </c>
      <c r="T11" s="90">
        <f>S11*0.1</f>
        <v>15.015226000000002</v>
      </c>
      <c r="U11" s="189">
        <f>T11+S11</f>
        <v>165.16748600000003</v>
      </c>
    </row>
    <row r="12" spans="1:18" s="90" customFormat="1" ht="35.25">
      <c r="A12" s="89"/>
      <c r="B12" s="89"/>
      <c r="C12" s="157"/>
      <c r="D12" s="58"/>
      <c r="E12" s="58"/>
      <c r="F12" s="160"/>
      <c r="G12" s="59"/>
      <c r="H12" s="59"/>
      <c r="I12" s="59"/>
      <c r="J12" s="289">
        <f>SUM(J11:J11)</f>
        <v>0</v>
      </c>
      <c r="K12" s="89"/>
      <c r="L12" s="162"/>
      <c r="M12" s="139"/>
      <c r="N12" s="140"/>
      <c r="O12" s="141"/>
      <c r="P12" s="163"/>
      <c r="Q12" s="164"/>
      <c r="R12" s="162"/>
    </row>
    <row r="13" ht="14.25">
      <c r="J13" s="21"/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4"/>
  <sheetViews>
    <sheetView zoomScale="90" zoomScaleNormal="9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8515625" style="21" customWidth="1"/>
    <col min="4" max="4" width="21.28125" style="21" customWidth="1"/>
    <col min="5" max="5" width="15.421875" style="21" customWidth="1"/>
    <col min="6" max="6" width="14.421875" style="22" customWidth="1"/>
    <col min="7" max="7" width="10.00390625" style="22" bestFit="1" customWidth="1"/>
    <col min="8" max="9" width="12.57421875" style="22" customWidth="1"/>
    <col min="10" max="10" width="13.421875" style="62" customWidth="1"/>
    <col min="11" max="11" width="13.421875" style="22" customWidth="1"/>
    <col min="12" max="12" width="6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9.28125" style="21" customWidth="1"/>
    <col min="19" max="21" width="9.28125" style="49" hidden="1" customWidth="1"/>
    <col min="22" max="22" width="9.28125" style="21" customWidth="1"/>
    <col min="23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21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296"/>
      <c r="T6" s="296"/>
      <c r="U6" s="296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21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  <c r="S8" s="297"/>
      <c r="T8" s="297"/>
      <c r="U8" s="297"/>
    </row>
    <row r="9" spans="2:21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  <c r="S9" s="297"/>
      <c r="T9" s="297"/>
      <c r="U9" s="297"/>
    </row>
    <row r="10" spans="2:21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  <c r="S10" s="297"/>
      <c r="T10" s="297"/>
      <c r="U10" s="297"/>
    </row>
    <row r="11" spans="2:21" s="90" customFormat="1" ht="54">
      <c r="B11" s="214">
        <v>1</v>
      </c>
      <c r="C11" s="93">
        <v>24701</v>
      </c>
      <c r="D11" s="4" t="s">
        <v>354</v>
      </c>
      <c r="E11" s="204" t="s">
        <v>525</v>
      </c>
      <c r="F11" s="204" t="s">
        <v>527</v>
      </c>
      <c r="G11" s="24"/>
      <c r="H11" s="101" t="s">
        <v>268</v>
      </c>
      <c r="I11" s="310">
        <f>S11</f>
        <v>1700</v>
      </c>
      <c r="J11" s="100">
        <f>PRODUCT(U11*G11)*1.16</f>
        <v>0</v>
      </c>
      <c r="K11" s="197" t="s">
        <v>443</v>
      </c>
      <c r="L11" s="155"/>
      <c r="M11" s="18"/>
      <c r="N11" s="155" t="s">
        <v>166</v>
      </c>
      <c r="O11" s="97"/>
      <c r="P11" s="155" t="s">
        <v>166</v>
      </c>
      <c r="Q11" s="129"/>
      <c r="R11" s="212" t="s">
        <v>528</v>
      </c>
      <c r="S11" s="298">
        <v>1700</v>
      </c>
      <c r="T11" s="189">
        <f>S11*0.1</f>
        <v>170</v>
      </c>
      <c r="U11" s="189">
        <f>T11+S11</f>
        <v>1870</v>
      </c>
    </row>
    <row r="12" spans="2:21" s="90" customFormat="1" ht="45">
      <c r="B12" s="214">
        <v>2</v>
      </c>
      <c r="C12" s="93">
        <v>24701</v>
      </c>
      <c r="D12" s="4" t="s">
        <v>406</v>
      </c>
      <c r="E12" s="204" t="s">
        <v>525</v>
      </c>
      <c r="F12" s="204" t="s">
        <v>527</v>
      </c>
      <c r="G12" s="24"/>
      <c r="H12" s="101" t="s">
        <v>268</v>
      </c>
      <c r="I12" s="310">
        <f>S12</f>
        <v>1293.7787</v>
      </c>
      <c r="J12" s="100">
        <f>PRODUCT(U12*G12)*1.16</f>
        <v>0</v>
      </c>
      <c r="K12" s="197" t="s">
        <v>443</v>
      </c>
      <c r="L12" s="155"/>
      <c r="M12" s="18"/>
      <c r="N12" s="155" t="s">
        <v>166</v>
      </c>
      <c r="O12" s="97"/>
      <c r="P12" s="155" t="s">
        <v>166</v>
      </c>
      <c r="Q12" s="129"/>
      <c r="R12" s="155"/>
      <c r="S12" s="298">
        <v>1293.7787</v>
      </c>
      <c r="T12" s="189">
        <f>S12*0.1</f>
        <v>129.37787</v>
      </c>
      <c r="U12" s="189">
        <f>T12+S12</f>
        <v>1423.15657</v>
      </c>
    </row>
    <row r="14" spans="6:10" ht="15">
      <c r="F14" s="21"/>
      <c r="J14" s="289">
        <f>SUM(J11:J12)</f>
        <v>0</v>
      </c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8"/>
  <sheetViews>
    <sheetView zoomScale="90" zoomScaleNormal="90" zoomScaleSheetLayoutView="100" zoomScalePageLayoutView="0" workbookViewId="0" topLeftCell="C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421875" style="21" customWidth="1"/>
    <col min="4" max="4" width="18.8515625" style="21" customWidth="1"/>
    <col min="5" max="5" width="17.57421875" style="21" customWidth="1"/>
    <col min="6" max="6" width="14.57421875" style="22" customWidth="1"/>
    <col min="7" max="7" width="10.00390625" style="22" bestFit="1" customWidth="1"/>
    <col min="8" max="9" width="13.00390625" style="22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4.00390625" style="21" bestFit="1" customWidth="1"/>
    <col min="19" max="19" width="7.140625" style="21" hidden="1" customWidth="1"/>
    <col min="20" max="20" width="8.00390625" style="21" hidden="1" customWidth="1"/>
    <col min="21" max="21" width="6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14">
        <v>1</v>
      </c>
      <c r="C11" s="93">
        <v>25101</v>
      </c>
      <c r="D11" s="4" t="s">
        <v>363</v>
      </c>
      <c r="E11" s="204" t="s">
        <v>525</v>
      </c>
      <c r="F11" s="204" t="s">
        <v>527</v>
      </c>
      <c r="G11" s="24"/>
      <c r="H11" s="101" t="s">
        <v>268</v>
      </c>
      <c r="I11" s="312">
        <f>S11</f>
        <v>684.689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320" t="s">
        <v>528</v>
      </c>
      <c r="S11" s="165">
        <v>684.689</v>
      </c>
      <c r="T11" s="90">
        <f>S11*0.1</f>
        <v>68.4689</v>
      </c>
      <c r="U11" s="194">
        <f>T11+S11</f>
        <v>753.1578999999999</v>
      </c>
    </row>
    <row r="13" ht="15">
      <c r="J13" s="289">
        <f>SUM(J11:J11)</f>
        <v>0</v>
      </c>
    </row>
    <row r="18" spans="1:18" s="22" customFormat="1" ht="14.25">
      <c r="A18" s="21"/>
      <c r="B18" s="21"/>
      <c r="C18" s="21"/>
      <c r="D18" s="21"/>
      <c r="E18" s="21"/>
      <c r="J18" s="62"/>
      <c r="L18" s="72"/>
      <c r="M18" s="45"/>
      <c r="N18" s="21"/>
      <c r="O18" s="21"/>
      <c r="P18" s="49"/>
      <c r="Q18" s="21"/>
      <c r="R18" s="21"/>
    </row>
  </sheetData>
  <sheetProtection/>
  <mergeCells count="19"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P6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8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57421875" style="21" customWidth="1"/>
    <col min="4" max="4" width="21.8515625" style="21" customWidth="1"/>
    <col min="5" max="5" width="13.00390625" style="215" bestFit="1" customWidth="1"/>
    <col min="6" max="6" width="13.7109375" style="22" customWidth="1"/>
    <col min="7" max="7" width="10.00390625" style="22" bestFit="1" customWidth="1"/>
    <col min="8" max="9" width="13.7109375" style="22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6.57421875" style="21" hidden="1" customWidth="1"/>
    <col min="20" max="20" width="8.00390625" style="21" hidden="1" customWidth="1"/>
    <col min="21" max="21" width="6.4218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39" t="s">
        <v>526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4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5">
        <v>1</v>
      </c>
      <c r="C11" s="93">
        <v>25201</v>
      </c>
      <c r="D11" s="25" t="s">
        <v>440</v>
      </c>
      <c r="E11" s="204" t="s">
        <v>525</v>
      </c>
      <c r="F11" s="204" t="s">
        <v>527</v>
      </c>
      <c r="G11" s="24"/>
      <c r="H11" s="101" t="s">
        <v>268</v>
      </c>
      <c r="I11" s="312">
        <f>S11</f>
        <v>705.788</v>
      </c>
      <c r="J11" s="100">
        <f>PRODUCT(U11*G11)*1.16</f>
        <v>0</v>
      </c>
      <c r="K11" s="197" t="s">
        <v>443</v>
      </c>
      <c r="L11" s="155"/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705.788</v>
      </c>
      <c r="T11" s="247">
        <f>S11*0.1</f>
        <v>70.5788</v>
      </c>
      <c r="U11" s="194">
        <f>T11+S11</f>
        <v>776.3668</v>
      </c>
    </row>
    <row r="13" ht="15">
      <c r="J13" s="289">
        <f>SUM(J11:J11)</f>
        <v>0</v>
      </c>
    </row>
    <row r="18" spans="1:18" s="22" customFormat="1" ht="14.25">
      <c r="A18" s="21"/>
      <c r="B18" s="21"/>
      <c r="C18" s="21"/>
      <c r="D18" s="21"/>
      <c r="E18" s="215"/>
      <c r="J18" s="62"/>
      <c r="L18" s="72"/>
      <c r="M18" s="45"/>
      <c r="N18" s="21"/>
      <c r="O18" s="21"/>
      <c r="P18" s="49"/>
      <c r="Q18" s="21"/>
      <c r="R18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8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7109375" style="21" customWidth="1"/>
    <col min="4" max="4" width="20.28125" style="21" customWidth="1"/>
    <col min="5" max="5" width="15.28125" style="21" customWidth="1"/>
    <col min="6" max="6" width="13.7109375" style="22" customWidth="1"/>
    <col min="7" max="7" width="10.00390625" style="22" bestFit="1" customWidth="1"/>
    <col min="8" max="9" width="11.8515625" style="22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421875" style="21" bestFit="1" customWidth="1"/>
    <col min="19" max="19" width="8.140625" style="21" hidden="1" customWidth="1"/>
    <col min="20" max="20" width="9.8515625" style="21" hidden="1" customWidth="1"/>
    <col min="21" max="21" width="7.851562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60">
      <c r="B11" s="214">
        <v>1</v>
      </c>
      <c r="C11" s="93">
        <v>25301</v>
      </c>
      <c r="D11" s="4" t="s">
        <v>409</v>
      </c>
      <c r="E11" s="204" t="s">
        <v>525</v>
      </c>
      <c r="F11" s="204" t="s">
        <v>527</v>
      </c>
      <c r="G11" s="24"/>
      <c r="H11" s="101" t="s">
        <v>268</v>
      </c>
      <c r="I11" s="312">
        <f>S11</f>
        <v>1015.1399</v>
      </c>
      <c r="J11" s="100">
        <f>PRODUCT(U11*G11)*1.16</f>
        <v>0</v>
      </c>
      <c r="K11" s="197" t="s">
        <v>443</v>
      </c>
      <c r="L11" s="155"/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1015.1399</v>
      </c>
      <c r="T11" s="90">
        <f>S11*0.1</f>
        <v>101.51399</v>
      </c>
      <c r="U11" s="194">
        <f>T11+S11</f>
        <v>1116.65389</v>
      </c>
    </row>
    <row r="13" ht="15">
      <c r="J13" s="289">
        <f>SUM(J11:J11)</f>
        <v>0</v>
      </c>
    </row>
    <row r="18" spans="1:18" s="22" customFormat="1" ht="14.25">
      <c r="A18" s="21"/>
      <c r="B18" s="21"/>
      <c r="C18" s="21"/>
      <c r="D18" s="21"/>
      <c r="E18" s="21"/>
      <c r="J18" s="62"/>
      <c r="L18" s="72"/>
      <c r="M18" s="45"/>
      <c r="N18" s="21"/>
      <c r="O18" s="21"/>
      <c r="P18" s="49"/>
      <c r="Q18" s="21"/>
      <c r="R18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9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:G1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57421875" style="21" customWidth="1"/>
    <col min="4" max="4" width="20.57421875" style="21" customWidth="1"/>
    <col min="5" max="5" width="15.140625" style="21" customWidth="1"/>
    <col min="6" max="6" width="17.28125" style="22" customWidth="1"/>
    <col min="7" max="7" width="10.00390625" style="22" bestFit="1" customWidth="1"/>
    <col min="8" max="9" width="11.8515625" style="22" customWidth="1"/>
    <col min="10" max="10" width="13.421875" style="62" customWidth="1"/>
    <col min="11" max="11" width="13.28125" style="22" customWidth="1"/>
    <col min="12" max="12" width="7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6.57421875" style="21" hidden="1" customWidth="1"/>
    <col min="20" max="20" width="10.00390625" style="21" hidden="1" customWidth="1"/>
    <col min="21" max="21" width="6.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235">
        <v>1</v>
      </c>
      <c r="C11" s="93">
        <v>25601</v>
      </c>
      <c r="D11" s="172" t="s">
        <v>365</v>
      </c>
      <c r="E11" s="204" t="s">
        <v>525</v>
      </c>
      <c r="F11" s="204" t="s">
        <v>527</v>
      </c>
      <c r="G11" s="16"/>
      <c r="H11" s="173" t="s">
        <v>268</v>
      </c>
      <c r="I11" s="313">
        <f>S11</f>
        <v>150</v>
      </c>
      <c r="J11" s="175">
        <f>PRODUCT(U11*G11)*1.16</f>
        <v>0</v>
      </c>
      <c r="K11" s="197" t="s">
        <v>443</v>
      </c>
      <c r="L11" s="155"/>
      <c r="M11" s="155" t="s">
        <v>166</v>
      </c>
      <c r="N11" s="96"/>
      <c r="O11" s="97"/>
      <c r="P11" s="155" t="s">
        <v>166</v>
      </c>
      <c r="Q11" s="129"/>
      <c r="R11" s="212" t="s">
        <v>528</v>
      </c>
      <c r="S11" s="174">
        <v>150</v>
      </c>
      <c r="T11" s="90">
        <f>S11*0.1</f>
        <v>15</v>
      </c>
      <c r="U11" s="194">
        <f>T11+S11</f>
        <v>165</v>
      </c>
    </row>
    <row r="12" spans="2:21" s="90" customFormat="1" ht="36">
      <c r="B12" s="93">
        <v>2</v>
      </c>
      <c r="C12" s="93">
        <v>25601</v>
      </c>
      <c r="D12" s="4" t="s">
        <v>366</v>
      </c>
      <c r="E12" s="204" t="s">
        <v>525</v>
      </c>
      <c r="F12" s="204" t="s">
        <v>527</v>
      </c>
      <c r="G12" s="24"/>
      <c r="H12" s="176" t="s">
        <v>367</v>
      </c>
      <c r="I12" s="312">
        <f>S12</f>
        <v>184.5177</v>
      </c>
      <c r="J12" s="100">
        <f>PRODUCT(U12*G12)*1.16</f>
        <v>0</v>
      </c>
      <c r="K12" s="197" t="s">
        <v>443</v>
      </c>
      <c r="L12" s="18"/>
      <c r="M12" s="155" t="s">
        <v>166</v>
      </c>
      <c r="N12" s="97"/>
      <c r="O12" s="98"/>
      <c r="P12" s="155" t="s">
        <v>166</v>
      </c>
      <c r="Q12" s="155"/>
      <c r="R12" s="155"/>
      <c r="S12" s="165">
        <v>184.5177</v>
      </c>
      <c r="T12" s="90">
        <f>S12*0.1</f>
        <v>18.45177</v>
      </c>
      <c r="U12" s="194">
        <f>T12+S12</f>
        <v>202.96947</v>
      </c>
    </row>
    <row r="14" ht="15">
      <c r="J14" s="289">
        <f>SUM(J11:J12)</f>
        <v>0</v>
      </c>
    </row>
    <row r="19" spans="1:18" s="22" customFormat="1" ht="14.25">
      <c r="A19" s="21"/>
      <c r="B19" s="21"/>
      <c r="C19" s="21"/>
      <c r="D19" s="21"/>
      <c r="E19" s="21"/>
      <c r="J19" s="62"/>
      <c r="L19" s="72"/>
      <c r="M19" s="45"/>
      <c r="N19" s="21"/>
      <c r="O19" s="21"/>
      <c r="P19" s="49"/>
      <c r="Q19" s="21"/>
      <c r="R19" s="21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9"/>
  <sheetViews>
    <sheetView zoomScale="80" zoomScaleNormal="80" zoomScaleSheetLayoutView="100" zoomScalePageLayoutView="0" workbookViewId="0" topLeftCell="A1">
      <pane ySplit="10" topLeftCell="A12" activePane="bottomLeft" state="frozen"/>
      <selection pane="topLeft" activeCell="A1" sqref="A1"/>
      <selection pane="bottomLeft" activeCell="G11" sqref="G11:G18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6.00390625" style="21" customWidth="1"/>
    <col min="4" max="4" width="20.7109375" style="21" customWidth="1"/>
    <col min="5" max="5" width="15.421875" style="21" customWidth="1"/>
    <col min="6" max="6" width="15.00390625" style="22" customWidth="1"/>
    <col min="7" max="7" width="10.00390625" style="22" bestFit="1" customWidth="1"/>
    <col min="8" max="9" width="12.140625" style="22" customWidth="1"/>
    <col min="10" max="10" width="13.421875" style="62" customWidth="1"/>
    <col min="11" max="11" width="13.28125" style="22" customWidth="1"/>
    <col min="12" max="12" width="7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140625" style="21" hidden="1" customWidth="1"/>
    <col min="20" max="20" width="7.7109375" style="21" hidden="1" customWidth="1"/>
    <col min="21" max="21" width="6.71093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27101</v>
      </c>
      <c r="D11" s="4" t="s">
        <v>434</v>
      </c>
      <c r="E11" s="204" t="s">
        <v>525</v>
      </c>
      <c r="F11" s="204" t="s">
        <v>527</v>
      </c>
      <c r="G11" s="24"/>
      <c r="H11" s="101" t="s">
        <v>268</v>
      </c>
      <c r="I11" s="312">
        <f>S11</f>
        <v>628.9093</v>
      </c>
      <c r="J11" s="100">
        <f aca="true" t="shared" si="0" ref="J11:J18">PRODUCT(U11*G11)*1.16</f>
        <v>0</v>
      </c>
      <c r="K11" s="93" t="s">
        <v>298</v>
      </c>
      <c r="L11" s="155"/>
      <c r="M11" s="155" t="s">
        <v>166</v>
      </c>
      <c r="N11" s="155"/>
      <c r="O11" s="155"/>
      <c r="P11" s="155" t="s">
        <v>166</v>
      </c>
      <c r="Q11" s="129"/>
      <c r="R11" s="212" t="s">
        <v>528</v>
      </c>
      <c r="S11" s="165">
        <v>628.9093</v>
      </c>
      <c r="T11" s="90">
        <f>S11*0.09</f>
        <v>56.601837</v>
      </c>
      <c r="U11" s="194">
        <f aca="true" t="shared" si="1" ref="U11:U18">T11+S11</f>
        <v>685.5111370000001</v>
      </c>
    </row>
    <row r="12" spans="2:21" ht="36">
      <c r="B12" s="93">
        <v>2</v>
      </c>
      <c r="C12" s="93">
        <v>27101</v>
      </c>
      <c r="D12" s="4" t="s">
        <v>434</v>
      </c>
      <c r="E12" s="204" t="s">
        <v>525</v>
      </c>
      <c r="F12" s="204" t="s">
        <v>527</v>
      </c>
      <c r="G12" s="24"/>
      <c r="H12" s="101" t="s">
        <v>268</v>
      </c>
      <c r="I12" s="312">
        <f aca="true" t="shared" si="2" ref="I12:I18">S12</f>
        <v>621</v>
      </c>
      <c r="J12" s="100">
        <f t="shared" si="0"/>
        <v>0</v>
      </c>
      <c r="K12" s="93" t="s">
        <v>252</v>
      </c>
      <c r="L12" s="148"/>
      <c r="M12" s="155" t="s">
        <v>166</v>
      </c>
      <c r="N12" s="155"/>
      <c r="O12" s="155"/>
      <c r="P12" s="155" t="s">
        <v>166</v>
      </c>
      <c r="Q12" s="20"/>
      <c r="R12" s="155"/>
      <c r="S12" s="165">
        <v>621</v>
      </c>
      <c r="T12" s="90">
        <f aca="true" t="shared" si="3" ref="T12:T18">S12*0.09</f>
        <v>55.89</v>
      </c>
      <c r="U12" s="194">
        <f t="shared" si="1"/>
        <v>676.89</v>
      </c>
    </row>
    <row r="13" spans="2:21" ht="36">
      <c r="B13" s="93">
        <v>3</v>
      </c>
      <c r="C13" s="93">
        <v>27101</v>
      </c>
      <c r="D13" s="4" t="s">
        <v>434</v>
      </c>
      <c r="E13" s="204" t="s">
        <v>525</v>
      </c>
      <c r="F13" s="204" t="s">
        <v>527</v>
      </c>
      <c r="G13" s="24"/>
      <c r="H13" s="101" t="s">
        <v>268</v>
      </c>
      <c r="I13" s="312">
        <f t="shared" si="2"/>
        <v>621</v>
      </c>
      <c r="J13" s="100">
        <f t="shared" si="0"/>
        <v>0</v>
      </c>
      <c r="K13" s="93" t="s">
        <v>253</v>
      </c>
      <c r="L13" s="148"/>
      <c r="M13" s="155" t="s">
        <v>166</v>
      </c>
      <c r="N13" s="155"/>
      <c r="O13" s="155"/>
      <c r="P13" s="155" t="s">
        <v>166</v>
      </c>
      <c r="Q13" s="20"/>
      <c r="R13" s="155"/>
      <c r="S13" s="165">
        <v>621</v>
      </c>
      <c r="T13" s="90">
        <f t="shared" si="3"/>
        <v>55.89</v>
      </c>
      <c r="U13" s="194">
        <f t="shared" si="1"/>
        <v>676.89</v>
      </c>
    </row>
    <row r="14" spans="2:21" ht="36">
      <c r="B14" s="93">
        <v>4</v>
      </c>
      <c r="C14" s="93">
        <v>27101</v>
      </c>
      <c r="D14" s="4" t="s">
        <v>434</v>
      </c>
      <c r="E14" s="204" t="s">
        <v>525</v>
      </c>
      <c r="F14" s="204" t="s">
        <v>527</v>
      </c>
      <c r="G14" s="24"/>
      <c r="H14" s="101" t="s">
        <v>268</v>
      </c>
      <c r="I14" s="312">
        <f t="shared" si="2"/>
        <v>621</v>
      </c>
      <c r="J14" s="100">
        <f t="shared" si="0"/>
        <v>0</v>
      </c>
      <c r="K14" s="93" t="s">
        <v>20</v>
      </c>
      <c r="L14" s="148"/>
      <c r="M14" s="155" t="s">
        <v>166</v>
      </c>
      <c r="N14" s="155"/>
      <c r="O14" s="155"/>
      <c r="P14" s="155" t="s">
        <v>166</v>
      </c>
      <c r="Q14" s="20"/>
      <c r="R14" s="155"/>
      <c r="S14" s="165">
        <v>621</v>
      </c>
      <c r="T14" s="90">
        <f t="shared" si="3"/>
        <v>55.89</v>
      </c>
      <c r="U14" s="194">
        <f t="shared" si="1"/>
        <v>676.89</v>
      </c>
    </row>
    <row r="15" spans="2:21" ht="36">
      <c r="B15" s="93">
        <v>5</v>
      </c>
      <c r="C15" s="93">
        <v>27101</v>
      </c>
      <c r="D15" s="4" t="s">
        <v>434</v>
      </c>
      <c r="E15" s="204" t="s">
        <v>525</v>
      </c>
      <c r="F15" s="204" t="s">
        <v>527</v>
      </c>
      <c r="G15" s="24"/>
      <c r="H15" s="101" t="s">
        <v>268</v>
      </c>
      <c r="I15" s="312">
        <f t="shared" si="2"/>
        <v>621</v>
      </c>
      <c r="J15" s="100">
        <f t="shared" si="0"/>
        <v>0</v>
      </c>
      <c r="K15" s="93" t="s">
        <v>254</v>
      </c>
      <c r="L15" s="148"/>
      <c r="M15" s="155" t="s">
        <v>166</v>
      </c>
      <c r="N15" s="155"/>
      <c r="O15" s="155"/>
      <c r="P15" s="155" t="s">
        <v>166</v>
      </c>
      <c r="Q15" s="20"/>
      <c r="R15" s="155"/>
      <c r="S15" s="165">
        <v>621</v>
      </c>
      <c r="T15" s="90">
        <f t="shared" si="3"/>
        <v>55.89</v>
      </c>
      <c r="U15" s="194">
        <f>T15+S15</f>
        <v>676.89</v>
      </c>
    </row>
    <row r="16" spans="2:21" ht="36">
      <c r="B16" s="93">
        <v>6</v>
      </c>
      <c r="C16" s="93">
        <v>27101</v>
      </c>
      <c r="D16" s="4" t="s">
        <v>434</v>
      </c>
      <c r="E16" s="204" t="s">
        <v>525</v>
      </c>
      <c r="F16" s="204" t="s">
        <v>527</v>
      </c>
      <c r="G16" s="24"/>
      <c r="H16" s="101" t="s">
        <v>268</v>
      </c>
      <c r="I16" s="312">
        <f t="shared" si="2"/>
        <v>621</v>
      </c>
      <c r="J16" s="100">
        <f t="shared" si="0"/>
        <v>0</v>
      </c>
      <c r="K16" s="93" t="s">
        <v>255</v>
      </c>
      <c r="L16" s="148"/>
      <c r="M16" s="155" t="s">
        <v>166</v>
      </c>
      <c r="N16" s="155"/>
      <c r="O16" s="155"/>
      <c r="P16" s="155" t="s">
        <v>166</v>
      </c>
      <c r="Q16" s="20"/>
      <c r="R16" s="155"/>
      <c r="S16" s="165">
        <v>621</v>
      </c>
      <c r="T16" s="90">
        <f t="shared" si="3"/>
        <v>55.89</v>
      </c>
      <c r="U16" s="194">
        <f>T16+S16</f>
        <v>676.89</v>
      </c>
    </row>
    <row r="17" spans="2:21" ht="36">
      <c r="B17" s="93">
        <v>7</v>
      </c>
      <c r="C17" s="93">
        <v>27101</v>
      </c>
      <c r="D17" s="4" t="s">
        <v>434</v>
      </c>
      <c r="E17" s="204" t="s">
        <v>525</v>
      </c>
      <c r="F17" s="204" t="s">
        <v>527</v>
      </c>
      <c r="G17" s="24"/>
      <c r="H17" s="101" t="s">
        <v>268</v>
      </c>
      <c r="I17" s="312">
        <f t="shared" si="2"/>
        <v>621.071</v>
      </c>
      <c r="J17" s="100">
        <f t="shared" si="0"/>
        <v>0</v>
      </c>
      <c r="K17" s="93" t="s">
        <v>257</v>
      </c>
      <c r="L17" s="148"/>
      <c r="M17" s="155" t="s">
        <v>166</v>
      </c>
      <c r="N17" s="155"/>
      <c r="O17" s="155"/>
      <c r="P17" s="155" t="s">
        <v>166</v>
      </c>
      <c r="Q17" s="20"/>
      <c r="R17" s="155"/>
      <c r="S17" s="165">
        <v>621.071</v>
      </c>
      <c r="T17" s="90">
        <f t="shared" si="3"/>
        <v>55.896390000000004</v>
      </c>
      <c r="U17" s="194">
        <f t="shared" si="1"/>
        <v>676.96739</v>
      </c>
    </row>
    <row r="18" spans="2:21" ht="36">
      <c r="B18" s="93">
        <v>8</v>
      </c>
      <c r="C18" s="93">
        <v>27101</v>
      </c>
      <c r="D18" s="4" t="s">
        <v>434</v>
      </c>
      <c r="E18" s="204" t="s">
        <v>525</v>
      </c>
      <c r="F18" s="204" t="s">
        <v>527</v>
      </c>
      <c r="G18" s="24"/>
      <c r="H18" s="101" t="s">
        <v>268</v>
      </c>
      <c r="I18" s="312">
        <f t="shared" si="2"/>
        <v>621.1</v>
      </c>
      <c r="J18" s="100">
        <f t="shared" si="0"/>
        <v>0</v>
      </c>
      <c r="K18" s="93" t="s">
        <v>256</v>
      </c>
      <c r="L18" s="148"/>
      <c r="M18" s="155" t="s">
        <v>166</v>
      </c>
      <c r="N18" s="155"/>
      <c r="O18" s="155"/>
      <c r="P18" s="155" t="s">
        <v>166</v>
      </c>
      <c r="Q18" s="20"/>
      <c r="R18" s="155"/>
      <c r="S18" s="165">
        <v>621.1</v>
      </c>
      <c r="T18" s="90">
        <f t="shared" si="3"/>
        <v>55.899</v>
      </c>
      <c r="U18" s="194">
        <f t="shared" si="1"/>
        <v>676.999</v>
      </c>
    </row>
    <row r="19" spans="1:19" s="22" customFormat="1" ht="15">
      <c r="A19" s="21"/>
      <c r="B19" s="21"/>
      <c r="C19" s="21"/>
      <c r="D19" s="21"/>
      <c r="E19" s="21"/>
      <c r="J19" s="289">
        <f>SUM(J11:J18)</f>
        <v>0</v>
      </c>
      <c r="L19" s="72"/>
      <c r="M19" s="45"/>
      <c r="N19" s="21"/>
      <c r="O19" s="21"/>
      <c r="P19" s="49"/>
      <c r="Q19" s="21"/>
      <c r="R19" s="21"/>
      <c r="S19" s="165"/>
    </row>
  </sheetData>
  <sheetProtection/>
  <mergeCells count="19">
    <mergeCell ref="E6:P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8515625" style="21" customWidth="1"/>
    <col min="4" max="4" width="19.421875" style="21" customWidth="1"/>
    <col min="5" max="5" width="15.421875" style="21" customWidth="1"/>
    <col min="6" max="6" width="14.421875" style="22" customWidth="1"/>
    <col min="7" max="7" width="10.00390625" style="22" bestFit="1" customWidth="1"/>
    <col min="8" max="9" width="12.7109375" style="22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140625" style="21" customWidth="1"/>
    <col min="19" max="19" width="7.57421875" style="21" hidden="1" customWidth="1"/>
    <col min="20" max="20" width="8.00390625" style="21" hidden="1" customWidth="1"/>
    <col min="21" max="21" width="7.421875" style="21" hidden="1" customWidth="1"/>
    <col min="22" max="23" width="11.421875" style="21" customWidth="1"/>
    <col min="24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63" t="s">
        <v>482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64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5">
      <c r="B11" s="93">
        <v>1</v>
      </c>
      <c r="C11" s="93">
        <v>27401</v>
      </c>
      <c r="D11" s="25" t="s">
        <v>368</v>
      </c>
      <c r="E11" s="204" t="s">
        <v>458</v>
      </c>
      <c r="F11" s="204" t="s">
        <v>457</v>
      </c>
      <c r="G11" s="319"/>
      <c r="H11" s="101" t="s">
        <v>268</v>
      </c>
      <c r="I11" s="312">
        <f>S11</f>
        <v>492</v>
      </c>
      <c r="J11" s="100">
        <f>PRODUCT(U11*G11)*1.16</f>
        <v>0</v>
      </c>
      <c r="K11" s="93" t="s">
        <v>298</v>
      </c>
      <c r="L11" s="155"/>
      <c r="M11" s="18"/>
      <c r="N11" s="155" t="s">
        <v>166</v>
      </c>
      <c r="O11" s="97"/>
      <c r="P11" s="155" t="s">
        <v>166</v>
      </c>
      <c r="Q11" s="129"/>
      <c r="R11" s="231" t="s">
        <v>450</v>
      </c>
      <c r="S11" s="165">
        <v>492</v>
      </c>
      <c r="T11" s="90">
        <f>S11*0.1</f>
        <v>49.2</v>
      </c>
      <c r="U11" s="194">
        <f>T11+S11</f>
        <v>541.2</v>
      </c>
    </row>
    <row r="12" spans="2:21" s="90" customFormat="1" ht="45">
      <c r="B12" s="93">
        <v>2</v>
      </c>
      <c r="C12" s="93">
        <v>27401</v>
      </c>
      <c r="D12" s="25" t="s">
        <v>509</v>
      </c>
      <c r="E12" s="204" t="s">
        <v>458</v>
      </c>
      <c r="F12" s="204" t="s">
        <v>457</v>
      </c>
      <c r="G12" s="319"/>
      <c r="H12" s="101" t="s">
        <v>268</v>
      </c>
      <c r="I12" s="312">
        <f>S12</f>
        <v>963.4734</v>
      </c>
      <c r="J12" s="100">
        <f>PRODUCT(U12*G12)*1.16</f>
        <v>0</v>
      </c>
      <c r="K12" s="93" t="s">
        <v>298</v>
      </c>
      <c r="L12" s="155"/>
      <c r="M12" s="18"/>
      <c r="N12" s="155"/>
      <c r="O12" s="97"/>
      <c r="P12" s="155"/>
      <c r="Q12" s="129"/>
      <c r="R12" s="231"/>
      <c r="S12" s="76">
        <v>963.4734</v>
      </c>
      <c r="T12" s="90">
        <f>S12*0.1</f>
        <v>96.34734</v>
      </c>
      <c r="U12" s="194">
        <f>T12+S12</f>
        <v>1059.82074</v>
      </c>
    </row>
    <row r="13" spans="1:18" s="22" customFormat="1" ht="15">
      <c r="A13" s="21"/>
      <c r="B13" s="21"/>
      <c r="C13" s="21"/>
      <c r="D13" s="21"/>
      <c r="E13" s="21"/>
      <c r="J13" s="289">
        <f>SUM(J11:J12)</f>
        <v>0</v>
      </c>
      <c r="L13" s="72"/>
      <c r="M13" s="45"/>
      <c r="N13" s="21"/>
      <c r="O13" s="21"/>
      <c r="P13" s="49"/>
      <c r="Q13" s="21"/>
      <c r="R13" s="21"/>
    </row>
  </sheetData>
  <sheetProtection/>
  <mergeCells count="19"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P6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4"/>
  <sheetViews>
    <sheetView zoomScale="90" zoomScaleNormal="90" zoomScaleSheetLayoutView="100" zoomScalePageLayoutView="0" workbookViewId="0" topLeftCell="C1">
      <pane ySplit="10" topLeftCell="A11" activePane="bottomLeft" state="frozen"/>
      <selection pane="topLeft" activeCell="A1" sqref="A1"/>
      <selection pane="bottomLeft" activeCell="H16" sqref="H1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57421875" style="21" customWidth="1"/>
    <col min="4" max="4" width="19.8515625" style="21" customWidth="1"/>
    <col min="5" max="5" width="14.7109375" style="21" customWidth="1"/>
    <col min="6" max="6" width="15.00390625" style="22" customWidth="1"/>
    <col min="7" max="7" width="10.00390625" style="22" bestFit="1" customWidth="1"/>
    <col min="8" max="9" width="12.28125" style="22" customWidth="1"/>
    <col min="10" max="10" width="13.421875" style="62" customWidth="1"/>
    <col min="11" max="11" width="13.281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4.00390625" style="21" bestFit="1" customWidth="1"/>
    <col min="19" max="19" width="7.140625" style="21" hidden="1" customWidth="1"/>
    <col min="20" max="20" width="10.140625" style="21" hidden="1" customWidth="1"/>
    <col min="21" max="21" width="7.2812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214">
        <v>1</v>
      </c>
      <c r="C11" s="93">
        <v>29301</v>
      </c>
      <c r="D11" s="79" t="s">
        <v>472</v>
      </c>
      <c r="E11" s="204" t="s">
        <v>525</v>
      </c>
      <c r="F11" s="204" t="s">
        <v>527</v>
      </c>
      <c r="G11" s="24"/>
      <c r="H11" s="101" t="s">
        <v>268</v>
      </c>
      <c r="I11" s="312">
        <f>S11</f>
        <v>46.8509</v>
      </c>
      <c r="J11" s="100">
        <f>PRODUCT(U11*G11)*1.16</f>
        <v>0</v>
      </c>
      <c r="K11" s="197" t="s">
        <v>443</v>
      </c>
      <c r="L11" s="155" t="s">
        <v>166</v>
      </c>
      <c r="M11" s="155" t="s">
        <v>166</v>
      </c>
      <c r="N11" s="96"/>
      <c r="O11" s="97"/>
      <c r="P11" s="155" t="s">
        <v>166</v>
      </c>
      <c r="Q11" s="129"/>
      <c r="R11" s="212" t="s">
        <v>528</v>
      </c>
      <c r="S11" s="165">
        <v>46.8509</v>
      </c>
      <c r="T11" s="21">
        <f>S11*0.1</f>
        <v>4.685090000000001</v>
      </c>
      <c r="U11" s="195">
        <f>T11+S11</f>
        <v>51.535990000000005</v>
      </c>
    </row>
    <row r="12" spans="2:21" ht="36">
      <c r="B12" s="214">
        <v>2</v>
      </c>
      <c r="C12" s="93">
        <v>29301</v>
      </c>
      <c r="D12" s="79" t="s">
        <v>474</v>
      </c>
      <c r="E12" s="204" t="s">
        <v>525</v>
      </c>
      <c r="F12" s="204" t="s">
        <v>527</v>
      </c>
      <c r="G12" s="24"/>
      <c r="H12" s="101" t="s">
        <v>268</v>
      </c>
      <c r="I12" s="312">
        <f>S12</f>
        <v>279</v>
      </c>
      <c r="J12" s="100">
        <f>PRODUCT(U12*G12)*1.16</f>
        <v>0</v>
      </c>
      <c r="K12" s="197" t="s">
        <v>443</v>
      </c>
      <c r="L12" s="155"/>
      <c r="M12" s="155"/>
      <c r="N12" s="96"/>
      <c r="O12" s="97"/>
      <c r="P12" s="155"/>
      <c r="Q12" s="129"/>
      <c r="R12" s="231"/>
      <c r="S12" s="165">
        <v>279</v>
      </c>
      <c r="T12" s="21">
        <f>S12*0.1</f>
        <v>27.900000000000002</v>
      </c>
      <c r="U12" s="195">
        <f>T12+S12</f>
        <v>306.9</v>
      </c>
    </row>
    <row r="13" spans="2:21" ht="36">
      <c r="B13" s="214">
        <v>3</v>
      </c>
      <c r="C13" s="93">
        <v>29301</v>
      </c>
      <c r="D13" s="79" t="s">
        <v>473</v>
      </c>
      <c r="E13" s="204" t="s">
        <v>525</v>
      </c>
      <c r="F13" s="204" t="s">
        <v>527</v>
      </c>
      <c r="G13" s="24"/>
      <c r="H13" s="101" t="s">
        <v>268</v>
      </c>
      <c r="I13" s="312">
        <f>S13</f>
        <v>120</v>
      </c>
      <c r="J13" s="100">
        <f>PRODUCT(U13*G13)*1.16</f>
        <v>0</v>
      </c>
      <c r="K13" s="197" t="s">
        <v>443</v>
      </c>
      <c r="L13" s="155" t="s">
        <v>166</v>
      </c>
      <c r="M13" s="155" t="s">
        <v>166</v>
      </c>
      <c r="N13" s="96"/>
      <c r="O13" s="97"/>
      <c r="P13" s="155" t="s">
        <v>166</v>
      </c>
      <c r="Q13" s="129"/>
      <c r="R13" s="155"/>
      <c r="S13" s="165">
        <v>120</v>
      </c>
      <c r="T13" s="21">
        <f>S13*0.1</f>
        <v>12</v>
      </c>
      <c r="U13" s="195">
        <f>T13+S13</f>
        <v>132</v>
      </c>
    </row>
    <row r="14" ht="15">
      <c r="J14" s="289">
        <f>SUM(J11:J13)</f>
        <v>0</v>
      </c>
    </row>
  </sheetData>
  <sheetProtection/>
  <mergeCells count="19">
    <mergeCell ref="E6:P6"/>
    <mergeCell ref="E1:P1"/>
    <mergeCell ref="E2:P2"/>
    <mergeCell ref="E3:P3"/>
    <mergeCell ref="E4:O4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2"/>
  <sheetViews>
    <sheetView zoomScale="90" zoomScaleNormal="90" zoomScaleSheetLayoutView="100" zoomScalePageLayoutView="0" workbookViewId="0" topLeftCell="A75">
      <selection activeCell="L44" sqref="L44"/>
    </sheetView>
  </sheetViews>
  <sheetFormatPr defaultColWidth="11.421875" defaultRowHeight="12.75"/>
  <cols>
    <col min="1" max="1" width="4.7109375" style="21" customWidth="1"/>
    <col min="2" max="2" width="3.28125" style="22" bestFit="1" customWidth="1"/>
    <col min="3" max="3" width="13.7109375" style="21" customWidth="1"/>
    <col min="4" max="4" width="23.140625" style="21" customWidth="1"/>
    <col min="5" max="7" width="15.7109375" style="21" customWidth="1"/>
    <col min="8" max="8" width="11.00390625" style="22" bestFit="1" customWidth="1"/>
    <col min="9" max="9" width="10.00390625" style="21" customWidth="1"/>
    <col min="10" max="10" width="12.28125" style="49" customWidth="1"/>
    <col min="11" max="11" width="13.421875" style="82" customWidth="1"/>
    <col min="12" max="12" width="8.00390625" style="22" customWidth="1"/>
    <col min="13" max="13" width="8.00390625" style="72" customWidth="1"/>
    <col min="14" max="14" width="8.00390625" style="45" customWidth="1"/>
    <col min="15" max="15" width="8.00390625" style="21" customWidth="1"/>
    <col min="16" max="16" width="6.57421875" style="21" bestFit="1" customWidth="1"/>
    <col min="17" max="17" width="10.57421875" style="49" customWidth="1"/>
    <col min="18" max="18" width="13.28125" style="0" bestFit="1" customWidth="1"/>
    <col min="19" max="19" width="7.8515625" style="21" hidden="1" customWidth="1"/>
    <col min="20" max="20" width="8.00390625" style="21" hidden="1" customWidth="1"/>
    <col min="21" max="21" width="7.8515625" style="21" hidden="1" customWidth="1"/>
    <col min="22" max="16384" width="11.421875" style="21" customWidth="1"/>
  </cols>
  <sheetData>
    <row r="1" spans="3:16" ht="14.25">
      <c r="C1" s="22"/>
      <c r="D1" s="22"/>
      <c r="E1" s="22"/>
      <c r="F1" s="22"/>
      <c r="G1" s="22"/>
      <c r="I1" s="22"/>
      <c r="J1" s="120"/>
      <c r="K1" s="22"/>
      <c r="N1" s="60"/>
      <c r="O1" s="22"/>
      <c r="P1" s="22"/>
    </row>
    <row r="2" spans="3:16" ht="15">
      <c r="C2" s="345" t="s">
        <v>70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</row>
    <row r="3" spans="3:16" ht="15">
      <c r="C3" s="345" t="s">
        <v>475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</row>
    <row r="4" spans="3:16" ht="15">
      <c r="C4" s="345" t="s">
        <v>476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</row>
    <row r="5" spans="3:16" ht="15">
      <c r="C5" s="345" t="s">
        <v>477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11"/>
      <c r="O5" s="11"/>
      <c r="P5" s="11"/>
    </row>
    <row r="6" spans="2:15" s="55" customFormat="1" ht="15">
      <c r="B6" s="11"/>
      <c r="D6" s="345" t="s">
        <v>538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3:16" ht="15.75" thickBot="1">
      <c r="C7" s="12" t="s">
        <v>213</v>
      </c>
      <c r="D7" s="12"/>
      <c r="E7" s="11"/>
      <c r="F7" s="11"/>
      <c r="G7" s="11"/>
      <c r="H7" s="11"/>
      <c r="I7" s="11"/>
      <c r="J7" s="121"/>
      <c r="K7" s="130"/>
      <c r="L7" s="11"/>
      <c r="M7" s="73"/>
      <c r="N7" s="61"/>
      <c r="O7" s="11"/>
      <c r="P7" s="11"/>
    </row>
    <row r="8" spans="2:18" s="88" customFormat="1" ht="15" customHeight="1">
      <c r="B8" s="343" t="s">
        <v>478</v>
      </c>
      <c r="C8" s="346" t="s">
        <v>479</v>
      </c>
      <c r="D8" s="351" t="s">
        <v>17</v>
      </c>
      <c r="E8" s="339" t="s">
        <v>483</v>
      </c>
      <c r="F8" s="339" t="s">
        <v>526</v>
      </c>
      <c r="G8" s="348" t="s">
        <v>71</v>
      </c>
      <c r="H8" s="339" t="s">
        <v>481</v>
      </c>
      <c r="I8" s="339" t="s">
        <v>271</v>
      </c>
      <c r="J8" s="341" t="s">
        <v>72</v>
      </c>
      <c r="K8" s="339" t="s">
        <v>480</v>
      </c>
      <c r="L8" s="260" t="s">
        <v>16</v>
      </c>
      <c r="M8" s="260"/>
      <c r="N8" s="260"/>
      <c r="O8" s="258"/>
      <c r="P8" s="346" t="s">
        <v>484</v>
      </c>
      <c r="Q8" s="346"/>
      <c r="R8" s="337" t="s">
        <v>445</v>
      </c>
    </row>
    <row r="9" spans="2:18" s="88" customFormat="1" ht="28.5" customHeight="1" thickBot="1">
      <c r="B9" s="344"/>
      <c r="C9" s="347"/>
      <c r="D9" s="352"/>
      <c r="E9" s="340"/>
      <c r="F9" s="340"/>
      <c r="G9" s="349"/>
      <c r="H9" s="340"/>
      <c r="I9" s="340"/>
      <c r="J9" s="342"/>
      <c r="K9" s="340"/>
      <c r="L9" s="350" t="s">
        <v>485</v>
      </c>
      <c r="M9" s="350"/>
      <c r="N9" s="350"/>
      <c r="O9" s="259"/>
      <c r="P9" s="347"/>
      <c r="Q9" s="347"/>
      <c r="R9" s="338"/>
    </row>
    <row r="10" spans="1:17" s="88" customFormat="1" ht="12" customHeight="1" thickBot="1">
      <c r="A10" s="250"/>
      <c r="B10" s="84"/>
      <c r="C10" s="84"/>
      <c r="D10" s="84"/>
      <c r="E10" s="84"/>
      <c r="F10" s="85"/>
      <c r="G10" s="84"/>
      <c r="H10" s="85"/>
      <c r="I10" s="131"/>
      <c r="J10" s="86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36.75" hidden="1" thickBot="1">
      <c r="B11" s="251"/>
      <c r="C11" s="93">
        <v>21101</v>
      </c>
      <c r="D11" s="93"/>
      <c r="E11" s="204" t="s">
        <v>454</v>
      </c>
      <c r="F11" s="204" t="s">
        <v>455</v>
      </c>
      <c r="G11" s="204"/>
      <c r="H11" s="101" t="s">
        <v>276</v>
      </c>
      <c r="I11" s="126">
        <f>U11</f>
        <v>2.4200000000000004</v>
      </c>
      <c r="J11" s="132" t="e">
        <f>PRODUCT(U11*#REF!)*1.16</f>
        <v>#REF!</v>
      </c>
      <c r="K11" s="93" t="s">
        <v>255</v>
      </c>
      <c r="L11" s="129" t="s">
        <v>166</v>
      </c>
      <c r="M11" s="129" t="s">
        <v>166</v>
      </c>
      <c r="N11" s="129" t="s">
        <v>166</v>
      </c>
      <c r="O11" s="129" t="s">
        <v>166</v>
      </c>
      <c r="P11" s="207" t="s">
        <v>166</v>
      </c>
      <c r="Q11" s="99"/>
      <c r="R11" s="25" t="s">
        <v>446</v>
      </c>
      <c r="S11" s="198">
        <v>2.2</v>
      </c>
      <c r="T11" s="90">
        <f>S11*0.1</f>
        <v>0.22000000000000003</v>
      </c>
      <c r="U11" s="125">
        <f>S11+T11</f>
        <v>2.4200000000000004</v>
      </c>
    </row>
    <row r="12" spans="2:21" s="90" customFormat="1" ht="36.75" hidden="1" thickBot="1">
      <c r="B12" s="251"/>
      <c r="C12" s="93">
        <v>21101</v>
      </c>
      <c r="D12" s="93"/>
      <c r="E12" s="204" t="s">
        <v>454</v>
      </c>
      <c r="F12" s="204" t="s">
        <v>455</v>
      </c>
      <c r="G12" s="204"/>
      <c r="H12" s="101" t="s">
        <v>276</v>
      </c>
      <c r="I12" s="126">
        <f aca="true" t="shared" si="0" ref="I12:I71">U12</f>
        <v>2.4200000000000004</v>
      </c>
      <c r="J12" s="132" t="e">
        <f>PRODUCT(U12*#REF!)*1.16</f>
        <v>#REF!</v>
      </c>
      <c r="K12" s="93" t="s">
        <v>253</v>
      </c>
      <c r="L12" s="129" t="s">
        <v>166</v>
      </c>
      <c r="M12" s="129" t="s">
        <v>166</v>
      </c>
      <c r="N12" s="129" t="s">
        <v>166</v>
      </c>
      <c r="O12" s="129" t="s">
        <v>166</v>
      </c>
      <c r="P12" s="207" t="s">
        <v>166</v>
      </c>
      <c r="Q12" s="99"/>
      <c r="R12" s="25"/>
      <c r="S12" s="198">
        <v>2.2</v>
      </c>
      <c r="T12" s="90">
        <f aca="true" t="shared" si="1" ref="T12:T71">S12*0.1</f>
        <v>0.22000000000000003</v>
      </c>
      <c r="U12" s="125">
        <f aca="true" t="shared" si="2" ref="U12:U71">S12+T12</f>
        <v>2.4200000000000004</v>
      </c>
    </row>
    <row r="13" spans="2:21" s="90" customFormat="1" ht="36.75" hidden="1" thickBot="1">
      <c r="B13" s="251"/>
      <c r="C13" s="93">
        <v>21101</v>
      </c>
      <c r="D13" s="93"/>
      <c r="E13" s="204" t="s">
        <v>454</v>
      </c>
      <c r="F13" s="204" t="s">
        <v>455</v>
      </c>
      <c r="G13" s="204"/>
      <c r="H13" s="101" t="s">
        <v>276</v>
      </c>
      <c r="I13" s="126">
        <f t="shared" si="0"/>
        <v>2.4200000000000004</v>
      </c>
      <c r="J13" s="132" t="e">
        <f>PRODUCT(U13*#REF!)*1.16</f>
        <v>#REF!</v>
      </c>
      <c r="K13" s="93" t="s">
        <v>254</v>
      </c>
      <c r="L13" s="129" t="s">
        <v>166</v>
      </c>
      <c r="M13" s="129" t="s">
        <v>166</v>
      </c>
      <c r="N13" s="129" t="s">
        <v>166</v>
      </c>
      <c r="O13" s="129" t="s">
        <v>166</v>
      </c>
      <c r="P13" s="207" t="s">
        <v>166</v>
      </c>
      <c r="Q13" s="99"/>
      <c r="R13" s="25"/>
      <c r="S13" s="198">
        <v>2.2</v>
      </c>
      <c r="T13" s="90">
        <f t="shared" si="1"/>
        <v>0.22000000000000003</v>
      </c>
      <c r="U13" s="125">
        <f t="shared" si="2"/>
        <v>2.4200000000000004</v>
      </c>
    </row>
    <row r="14" spans="2:21" s="90" customFormat="1" ht="36.75" hidden="1" thickBot="1">
      <c r="B14" s="251"/>
      <c r="C14" s="93">
        <v>21101</v>
      </c>
      <c r="D14" s="93"/>
      <c r="E14" s="204" t="s">
        <v>454</v>
      </c>
      <c r="F14" s="204" t="s">
        <v>455</v>
      </c>
      <c r="G14" s="204"/>
      <c r="H14" s="101" t="s">
        <v>276</v>
      </c>
      <c r="I14" s="126">
        <f t="shared" si="0"/>
        <v>2.4200000000000004</v>
      </c>
      <c r="J14" s="132" t="e">
        <f>PRODUCT(U14*#REF!)*1.16</f>
        <v>#REF!</v>
      </c>
      <c r="K14" s="93" t="s">
        <v>255</v>
      </c>
      <c r="L14" s="129" t="s">
        <v>166</v>
      </c>
      <c r="M14" s="129" t="s">
        <v>166</v>
      </c>
      <c r="N14" s="129" t="s">
        <v>166</v>
      </c>
      <c r="O14" s="129" t="s">
        <v>166</v>
      </c>
      <c r="P14" s="207" t="s">
        <v>166</v>
      </c>
      <c r="Q14" s="99"/>
      <c r="R14" s="25"/>
      <c r="S14" s="198">
        <v>2.2</v>
      </c>
      <c r="T14" s="90">
        <f t="shared" si="1"/>
        <v>0.22000000000000003</v>
      </c>
      <c r="U14" s="125">
        <f t="shared" si="2"/>
        <v>2.4200000000000004</v>
      </c>
    </row>
    <row r="15" spans="2:21" s="90" customFormat="1" ht="36.75" hidden="1" thickBot="1">
      <c r="B15" s="251"/>
      <c r="C15" s="93">
        <v>21101</v>
      </c>
      <c r="D15" s="93"/>
      <c r="E15" s="204" t="s">
        <v>454</v>
      </c>
      <c r="F15" s="204" t="s">
        <v>456</v>
      </c>
      <c r="G15" s="204"/>
      <c r="H15" s="101" t="s">
        <v>276</v>
      </c>
      <c r="I15" s="126">
        <f t="shared" si="0"/>
        <v>2.4200000000000004</v>
      </c>
      <c r="J15" s="132" t="e">
        <f>PRODUCT(U15*#REF!)*1.16</f>
        <v>#REF!</v>
      </c>
      <c r="K15" s="93" t="s">
        <v>254</v>
      </c>
      <c r="L15" s="129" t="s">
        <v>166</v>
      </c>
      <c r="M15" s="129" t="s">
        <v>166</v>
      </c>
      <c r="N15" s="129" t="s">
        <v>166</v>
      </c>
      <c r="O15" s="129" t="s">
        <v>166</v>
      </c>
      <c r="P15" s="207" t="s">
        <v>166</v>
      </c>
      <c r="Q15" s="99"/>
      <c r="R15" s="25"/>
      <c r="S15" s="198">
        <v>2.2</v>
      </c>
      <c r="T15" s="90">
        <f t="shared" si="1"/>
        <v>0.22000000000000003</v>
      </c>
      <c r="U15" s="125">
        <f t="shared" si="2"/>
        <v>2.4200000000000004</v>
      </c>
    </row>
    <row r="16" spans="2:21" s="90" customFormat="1" ht="36.75" hidden="1" thickBot="1">
      <c r="B16" s="251"/>
      <c r="C16" s="93">
        <v>21101</v>
      </c>
      <c r="D16" s="93"/>
      <c r="E16" s="204" t="s">
        <v>454</v>
      </c>
      <c r="F16" s="204" t="s">
        <v>456</v>
      </c>
      <c r="G16" s="204"/>
      <c r="H16" s="101" t="s">
        <v>276</v>
      </c>
      <c r="I16" s="126">
        <f t="shared" si="0"/>
        <v>2.4200000000000004</v>
      </c>
      <c r="J16" s="132" t="e">
        <f>PRODUCT(U16*#REF!)*1.16</f>
        <v>#REF!</v>
      </c>
      <c r="K16" s="93" t="s">
        <v>275</v>
      </c>
      <c r="L16" s="129" t="s">
        <v>166</v>
      </c>
      <c r="M16" s="129" t="s">
        <v>166</v>
      </c>
      <c r="N16" s="129" t="s">
        <v>166</v>
      </c>
      <c r="O16" s="129" t="s">
        <v>166</v>
      </c>
      <c r="P16" s="207" t="s">
        <v>166</v>
      </c>
      <c r="Q16" s="99"/>
      <c r="R16" s="25"/>
      <c r="S16" s="198">
        <v>2.2</v>
      </c>
      <c r="T16" s="90">
        <f t="shared" si="1"/>
        <v>0.22000000000000003</v>
      </c>
      <c r="U16" s="125">
        <f t="shared" si="2"/>
        <v>2.4200000000000004</v>
      </c>
    </row>
    <row r="17" spans="2:21" s="90" customFormat="1" ht="36.75" hidden="1" thickBot="1">
      <c r="B17" s="251"/>
      <c r="C17" s="93">
        <v>21101</v>
      </c>
      <c r="D17" s="93"/>
      <c r="E17" s="204" t="s">
        <v>454</v>
      </c>
      <c r="F17" s="204" t="s">
        <v>456</v>
      </c>
      <c r="G17" s="204"/>
      <c r="H17" s="101" t="s">
        <v>276</v>
      </c>
      <c r="I17" s="126">
        <f t="shared" si="0"/>
        <v>2.4200000000000004</v>
      </c>
      <c r="J17" s="132" t="e">
        <f>PRODUCT(U17*#REF!)*1.16</f>
        <v>#REF!</v>
      </c>
      <c r="K17" s="93" t="s">
        <v>255</v>
      </c>
      <c r="L17" s="129" t="s">
        <v>166</v>
      </c>
      <c r="M17" s="129" t="s">
        <v>166</v>
      </c>
      <c r="N17" s="129" t="s">
        <v>166</v>
      </c>
      <c r="O17" s="129" t="s">
        <v>166</v>
      </c>
      <c r="P17" s="207" t="s">
        <v>166</v>
      </c>
      <c r="Q17" s="99"/>
      <c r="R17" s="25"/>
      <c r="S17" s="198">
        <v>2.2</v>
      </c>
      <c r="T17" s="90">
        <f t="shared" si="1"/>
        <v>0.22000000000000003</v>
      </c>
      <c r="U17" s="125">
        <f t="shared" si="2"/>
        <v>2.4200000000000004</v>
      </c>
    </row>
    <row r="18" spans="2:21" s="90" customFormat="1" ht="36.75" hidden="1" thickBot="1">
      <c r="B18" s="251"/>
      <c r="C18" s="93">
        <v>21101</v>
      </c>
      <c r="D18" s="93"/>
      <c r="E18" s="204" t="s">
        <v>454</v>
      </c>
      <c r="F18" s="204" t="s">
        <v>456</v>
      </c>
      <c r="G18" s="204"/>
      <c r="H18" s="101" t="s">
        <v>276</v>
      </c>
      <c r="I18" s="126">
        <f t="shared" si="0"/>
        <v>2.4200000000000004</v>
      </c>
      <c r="J18" s="132" t="e">
        <f>PRODUCT(U18*#REF!)*1.16</f>
        <v>#REF!</v>
      </c>
      <c r="K18" s="93" t="s">
        <v>20</v>
      </c>
      <c r="L18" s="129" t="s">
        <v>166</v>
      </c>
      <c r="M18" s="129" t="s">
        <v>166</v>
      </c>
      <c r="N18" s="129" t="s">
        <v>166</v>
      </c>
      <c r="O18" s="129" t="s">
        <v>166</v>
      </c>
      <c r="P18" s="207" t="s">
        <v>166</v>
      </c>
      <c r="Q18" s="99"/>
      <c r="R18" s="25"/>
      <c r="S18" s="198">
        <v>2.2</v>
      </c>
      <c r="T18" s="90">
        <f t="shared" si="1"/>
        <v>0.22000000000000003</v>
      </c>
      <c r="U18" s="125">
        <f t="shared" si="2"/>
        <v>2.4200000000000004</v>
      </c>
    </row>
    <row r="19" spans="2:21" s="90" customFormat="1" ht="36.75" hidden="1" thickBot="1">
      <c r="B19" s="251"/>
      <c r="C19" s="93">
        <v>21101</v>
      </c>
      <c r="D19" s="93"/>
      <c r="E19" s="204" t="s">
        <v>454</v>
      </c>
      <c r="F19" s="204" t="s">
        <v>456</v>
      </c>
      <c r="G19" s="204"/>
      <c r="H19" s="101" t="s">
        <v>276</v>
      </c>
      <c r="I19" s="126">
        <f t="shared" si="0"/>
        <v>2.4200000000000004</v>
      </c>
      <c r="J19" s="132" t="e">
        <f>PRODUCT(U19*#REF!)*1.16</f>
        <v>#REF!</v>
      </c>
      <c r="K19" s="93" t="s">
        <v>256</v>
      </c>
      <c r="L19" s="129" t="s">
        <v>166</v>
      </c>
      <c r="M19" s="129" t="s">
        <v>166</v>
      </c>
      <c r="N19" s="129" t="s">
        <v>166</v>
      </c>
      <c r="O19" s="129" t="s">
        <v>166</v>
      </c>
      <c r="P19" s="207" t="s">
        <v>166</v>
      </c>
      <c r="Q19" s="99"/>
      <c r="R19" s="25"/>
      <c r="S19" s="198">
        <v>2.2</v>
      </c>
      <c r="T19" s="90">
        <f t="shared" si="1"/>
        <v>0.22000000000000003</v>
      </c>
      <c r="U19" s="125">
        <f t="shared" si="2"/>
        <v>2.4200000000000004</v>
      </c>
    </row>
    <row r="20" spans="2:21" s="90" customFormat="1" ht="36.75" hidden="1" thickBot="1">
      <c r="B20" s="251"/>
      <c r="C20" s="93">
        <v>21101</v>
      </c>
      <c r="D20" s="93"/>
      <c r="E20" s="204" t="s">
        <v>454</v>
      </c>
      <c r="F20" s="204" t="s">
        <v>456</v>
      </c>
      <c r="G20" s="204"/>
      <c r="H20" s="101" t="s">
        <v>276</v>
      </c>
      <c r="I20" s="126">
        <f t="shared" si="0"/>
        <v>2.4200000000000004</v>
      </c>
      <c r="J20" s="132" t="e">
        <f>PRODUCT(U20*#REF!)*1.16</f>
        <v>#REF!</v>
      </c>
      <c r="K20" s="93" t="s">
        <v>253</v>
      </c>
      <c r="L20" s="129" t="s">
        <v>166</v>
      </c>
      <c r="M20" s="129" t="s">
        <v>166</v>
      </c>
      <c r="N20" s="129" t="s">
        <v>166</v>
      </c>
      <c r="O20" s="129" t="s">
        <v>166</v>
      </c>
      <c r="P20" s="207" t="s">
        <v>166</v>
      </c>
      <c r="Q20" s="99"/>
      <c r="R20" s="25"/>
      <c r="S20" s="198">
        <v>2.2</v>
      </c>
      <c r="T20" s="90">
        <f t="shared" si="1"/>
        <v>0.22000000000000003</v>
      </c>
      <c r="U20" s="125">
        <f t="shared" si="2"/>
        <v>2.4200000000000004</v>
      </c>
    </row>
    <row r="21" spans="2:21" s="90" customFormat="1" ht="36.75" hidden="1" thickBot="1">
      <c r="B21" s="251"/>
      <c r="C21" s="93">
        <v>21101</v>
      </c>
      <c r="D21" s="93"/>
      <c r="E21" s="204" t="s">
        <v>454</v>
      </c>
      <c r="F21" s="204" t="s">
        <v>456</v>
      </c>
      <c r="G21" s="204"/>
      <c r="H21" s="101" t="s">
        <v>276</v>
      </c>
      <c r="I21" s="126">
        <f t="shared" si="0"/>
        <v>2.4200000000000004</v>
      </c>
      <c r="J21" s="132" t="e">
        <f>PRODUCT(U21*#REF!)*1.16</f>
        <v>#REF!</v>
      </c>
      <c r="K21" s="93" t="s">
        <v>254</v>
      </c>
      <c r="L21" s="129" t="s">
        <v>166</v>
      </c>
      <c r="M21" s="129" t="s">
        <v>166</v>
      </c>
      <c r="N21" s="129" t="s">
        <v>166</v>
      </c>
      <c r="O21" s="129" t="s">
        <v>166</v>
      </c>
      <c r="P21" s="207" t="s">
        <v>166</v>
      </c>
      <c r="Q21" s="99"/>
      <c r="R21" s="25"/>
      <c r="S21" s="198">
        <v>2.2</v>
      </c>
      <c r="T21" s="90">
        <f t="shared" si="1"/>
        <v>0.22000000000000003</v>
      </c>
      <c r="U21" s="125">
        <f t="shared" si="2"/>
        <v>2.4200000000000004</v>
      </c>
    </row>
    <row r="22" spans="2:21" s="90" customFormat="1" ht="36.75" hidden="1" thickBot="1">
      <c r="B22" s="251"/>
      <c r="C22" s="93">
        <v>21101</v>
      </c>
      <c r="D22" s="93"/>
      <c r="E22" s="204" t="s">
        <v>454</v>
      </c>
      <c r="F22" s="204" t="s">
        <v>455</v>
      </c>
      <c r="G22" s="204"/>
      <c r="H22" s="101" t="s">
        <v>276</v>
      </c>
      <c r="I22" s="126">
        <f t="shared" si="0"/>
        <v>2.4200000000000004</v>
      </c>
      <c r="J22" s="132" t="e">
        <f>PRODUCT(U22*#REF!)*1.16</f>
        <v>#REF!</v>
      </c>
      <c r="K22" s="93" t="s">
        <v>252</v>
      </c>
      <c r="L22" s="129" t="s">
        <v>166</v>
      </c>
      <c r="M22" s="129" t="s">
        <v>166</v>
      </c>
      <c r="N22" s="129" t="s">
        <v>166</v>
      </c>
      <c r="O22" s="129" t="s">
        <v>166</v>
      </c>
      <c r="P22" s="207" t="s">
        <v>166</v>
      </c>
      <c r="Q22" s="99"/>
      <c r="R22" s="25"/>
      <c r="S22" s="198">
        <v>2.2</v>
      </c>
      <c r="T22" s="90">
        <f t="shared" si="1"/>
        <v>0.22000000000000003</v>
      </c>
      <c r="U22" s="125">
        <f t="shared" si="2"/>
        <v>2.4200000000000004</v>
      </c>
    </row>
    <row r="23" spans="2:21" s="70" customFormat="1" ht="36.75" hidden="1" thickBot="1">
      <c r="B23" s="14"/>
      <c r="C23" s="93">
        <v>21101</v>
      </c>
      <c r="D23" s="93"/>
      <c r="E23" s="204" t="s">
        <v>454</v>
      </c>
      <c r="F23" s="204" t="s">
        <v>444</v>
      </c>
      <c r="G23" s="204"/>
      <c r="H23" s="101" t="s">
        <v>268</v>
      </c>
      <c r="I23" s="126">
        <f t="shared" si="0"/>
        <v>2.53</v>
      </c>
      <c r="J23" s="133" t="e">
        <f>PRODUCT(#REF!*U23)*1.16</f>
        <v>#REF!</v>
      </c>
      <c r="K23" s="93" t="s">
        <v>257</v>
      </c>
      <c r="L23" s="129" t="s">
        <v>166</v>
      </c>
      <c r="M23" s="129" t="s">
        <v>166</v>
      </c>
      <c r="N23" s="129" t="s">
        <v>166</v>
      </c>
      <c r="O23" s="129" t="s">
        <v>166</v>
      </c>
      <c r="P23" s="208" t="s">
        <v>166</v>
      </c>
      <c r="Q23" s="129"/>
      <c r="R23" s="25"/>
      <c r="S23" s="199">
        <v>2.3</v>
      </c>
      <c r="T23" s="90">
        <f t="shared" si="1"/>
        <v>0.22999999999999998</v>
      </c>
      <c r="U23" s="125">
        <f t="shared" si="2"/>
        <v>2.53</v>
      </c>
    </row>
    <row r="24" spans="2:21" s="70" customFormat="1" ht="36.75" hidden="1" thickBot="1">
      <c r="B24" s="14"/>
      <c r="C24" s="93">
        <v>21101</v>
      </c>
      <c r="D24" s="93"/>
      <c r="E24" s="204" t="s">
        <v>454</v>
      </c>
      <c r="F24" s="204" t="s">
        <v>444</v>
      </c>
      <c r="G24" s="204"/>
      <c r="H24" s="101" t="s">
        <v>268</v>
      </c>
      <c r="I24" s="126">
        <f t="shared" si="0"/>
        <v>2.53</v>
      </c>
      <c r="J24" s="133" t="e">
        <f>PRODUCT(#REF!*U24)*1.16</f>
        <v>#REF!</v>
      </c>
      <c r="K24" s="93" t="s">
        <v>255</v>
      </c>
      <c r="L24" s="129" t="s">
        <v>166</v>
      </c>
      <c r="M24" s="129" t="s">
        <v>166</v>
      </c>
      <c r="N24" s="129" t="s">
        <v>166</v>
      </c>
      <c r="O24" s="129" t="s">
        <v>166</v>
      </c>
      <c r="P24" s="208" t="s">
        <v>166</v>
      </c>
      <c r="Q24" s="99"/>
      <c r="R24" s="25"/>
      <c r="S24" s="199">
        <v>2.3</v>
      </c>
      <c r="T24" s="90">
        <f t="shared" si="1"/>
        <v>0.22999999999999998</v>
      </c>
      <c r="U24" s="125">
        <f t="shared" si="2"/>
        <v>2.53</v>
      </c>
    </row>
    <row r="25" spans="2:21" s="70" customFormat="1" ht="36.75" hidden="1" thickBot="1">
      <c r="B25" s="14"/>
      <c r="C25" s="93">
        <v>21101</v>
      </c>
      <c r="D25" s="93"/>
      <c r="E25" s="204" t="s">
        <v>454</v>
      </c>
      <c r="F25" s="204" t="s">
        <v>444</v>
      </c>
      <c r="G25" s="204"/>
      <c r="H25" s="101" t="s">
        <v>268</v>
      </c>
      <c r="I25" s="126">
        <f t="shared" si="0"/>
        <v>2.53</v>
      </c>
      <c r="J25" s="133" t="e">
        <f>PRODUCT(#REF!*U25)*1.16</f>
        <v>#REF!</v>
      </c>
      <c r="K25" s="93" t="s">
        <v>20</v>
      </c>
      <c r="L25" s="129" t="s">
        <v>166</v>
      </c>
      <c r="M25" s="129" t="s">
        <v>166</v>
      </c>
      <c r="N25" s="129" t="s">
        <v>166</v>
      </c>
      <c r="O25" s="129" t="s">
        <v>166</v>
      </c>
      <c r="P25" s="208" t="s">
        <v>166</v>
      </c>
      <c r="Q25" s="99"/>
      <c r="R25" s="25"/>
      <c r="S25" s="199">
        <v>2.3</v>
      </c>
      <c r="T25" s="90">
        <f t="shared" si="1"/>
        <v>0.22999999999999998</v>
      </c>
      <c r="U25" s="125">
        <f t="shared" si="2"/>
        <v>2.53</v>
      </c>
    </row>
    <row r="26" spans="2:21" s="70" customFormat="1" ht="36.75" hidden="1" thickBot="1">
      <c r="B26" s="14"/>
      <c r="C26" s="93">
        <v>21101</v>
      </c>
      <c r="D26" s="93"/>
      <c r="E26" s="204" t="s">
        <v>454</v>
      </c>
      <c r="F26" s="204" t="s">
        <v>444</v>
      </c>
      <c r="G26" s="204"/>
      <c r="H26" s="101" t="s">
        <v>268</v>
      </c>
      <c r="I26" s="126">
        <f t="shared" si="0"/>
        <v>2.53</v>
      </c>
      <c r="J26" s="133" t="e">
        <f>PRODUCT(#REF!*U26)*1.16</f>
        <v>#REF!</v>
      </c>
      <c r="K26" s="93" t="s">
        <v>256</v>
      </c>
      <c r="L26" s="129" t="s">
        <v>166</v>
      </c>
      <c r="M26" s="129" t="s">
        <v>166</v>
      </c>
      <c r="N26" s="129" t="s">
        <v>166</v>
      </c>
      <c r="O26" s="129" t="s">
        <v>166</v>
      </c>
      <c r="P26" s="208" t="s">
        <v>166</v>
      </c>
      <c r="Q26" s="99"/>
      <c r="R26" s="25"/>
      <c r="S26" s="199">
        <v>2.3</v>
      </c>
      <c r="T26" s="90">
        <f t="shared" si="1"/>
        <v>0.22999999999999998</v>
      </c>
      <c r="U26" s="125">
        <f t="shared" si="2"/>
        <v>2.53</v>
      </c>
    </row>
    <row r="27" spans="2:21" s="70" customFormat="1" ht="36.75" hidden="1" thickBot="1">
      <c r="B27" s="14"/>
      <c r="C27" s="93">
        <v>21101</v>
      </c>
      <c r="D27" s="93"/>
      <c r="E27" s="204" t="s">
        <v>454</v>
      </c>
      <c r="F27" s="204" t="s">
        <v>444</v>
      </c>
      <c r="G27" s="204"/>
      <c r="H27" s="101" t="s">
        <v>268</v>
      </c>
      <c r="I27" s="126">
        <f t="shared" si="0"/>
        <v>2.53</v>
      </c>
      <c r="J27" s="133" t="e">
        <f>PRODUCT(#REF!*U27)*1.16</f>
        <v>#REF!</v>
      </c>
      <c r="K27" s="93" t="s">
        <v>253</v>
      </c>
      <c r="L27" s="129" t="s">
        <v>166</v>
      </c>
      <c r="M27" s="129" t="s">
        <v>166</v>
      </c>
      <c r="N27" s="129" t="s">
        <v>166</v>
      </c>
      <c r="O27" s="129" t="s">
        <v>166</v>
      </c>
      <c r="P27" s="208" t="s">
        <v>166</v>
      </c>
      <c r="Q27" s="99"/>
      <c r="R27" s="25"/>
      <c r="S27" s="199">
        <v>2.3</v>
      </c>
      <c r="T27" s="90">
        <f t="shared" si="1"/>
        <v>0.22999999999999998</v>
      </c>
      <c r="U27" s="125">
        <f t="shared" si="2"/>
        <v>2.53</v>
      </c>
    </row>
    <row r="28" spans="2:21" s="70" customFormat="1" ht="36.75" hidden="1" thickBot="1">
      <c r="B28" s="14"/>
      <c r="C28" s="93">
        <v>21101</v>
      </c>
      <c r="D28" s="93"/>
      <c r="E28" s="204" t="s">
        <v>454</v>
      </c>
      <c r="F28" s="204" t="s">
        <v>444</v>
      </c>
      <c r="G28" s="204"/>
      <c r="H28" s="101" t="s">
        <v>268</v>
      </c>
      <c r="I28" s="126">
        <f t="shared" si="0"/>
        <v>2.53</v>
      </c>
      <c r="J28" s="133" t="e">
        <f>PRODUCT(#REF!*U28)*1.16</f>
        <v>#REF!</v>
      </c>
      <c r="K28" s="93" t="s">
        <v>254</v>
      </c>
      <c r="L28" s="129" t="s">
        <v>166</v>
      </c>
      <c r="M28" s="129" t="s">
        <v>166</v>
      </c>
      <c r="N28" s="129" t="s">
        <v>166</v>
      </c>
      <c r="O28" s="129" t="s">
        <v>166</v>
      </c>
      <c r="P28" s="208" t="s">
        <v>166</v>
      </c>
      <c r="Q28" s="99"/>
      <c r="R28" s="25"/>
      <c r="S28" s="199">
        <v>2.3</v>
      </c>
      <c r="T28" s="90">
        <f t="shared" si="1"/>
        <v>0.22999999999999998</v>
      </c>
      <c r="U28" s="125">
        <f t="shared" si="2"/>
        <v>2.53</v>
      </c>
    </row>
    <row r="29" spans="2:21" s="70" customFormat="1" ht="63.75" hidden="1" thickBot="1">
      <c r="B29" s="14"/>
      <c r="C29" s="170">
        <v>21101</v>
      </c>
      <c r="D29" s="170"/>
      <c r="E29" s="204" t="s">
        <v>458</v>
      </c>
      <c r="F29" s="204" t="s">
        <v>457</v>
      </c>
      <c r="G29" s="204"/>
      <c r="H29" s="93" t="s">
        <v>441</v>
      </c>
      <c r="I29" s="126">
        <f t="shared" si="0"/>
        <v>115.72</v>
      </c>
      <c r="J29" s="133" t="e">
        <f>PRODUCT(#REF!*U29)*1.16</f>
        <v>#REF!</v>
      </c>
      <c r="K29" s="197" t="s">
        <v>443</v>
      </c>
      <c r="L29" s="95"/>
      <c r="M29" s="18"/>
      <c r="N29" s="129" t="s">
        <v>166</v>
      </c>
      <c r="O29" s="97"/>
      <c r="P29" s="209"/>
      <c r="Q29" s="129" t="s">
        <v>166</v>
      </c>
      <c r="R29" s="231" t="s">
        <v>447</v>
      </c>
      <c r="S29" s="199">
        <v>105.2</v>
      </c>
      <c r="T29" s="90">
        <f t="shared" si="1"/>
        <v>10.520000000000001</v>
      </c>
      <c r="U29" s="125">
        <f t="shared" si="2"/>
        <v>115.72</v>
      </c>
    </row>
    <row r="30" spans="2:21" s="70" customFormat="1" ht="63.75" hidden="1" thickBot="1">
      <c r="B30" s="14"/>
      <c r="C30" s="170">
        <v>21101</v>
      </c>
      <c r="D30" s="170"/>
      <c r="E30" s="204" t="s">
        <v>458</v>
      </c>
      <c r="F30" s="204" t="s">
        <v>457</v>
      </c>
      <c r="G30" s="204"/>
      <c r="H30" s="93" t="s">
        <v>268</v>
      </c>
      <c r="I30" s="126">
        <f t="shared" si="0"/>
        <v>0</v>
      </c>
      <c r="J30" s="133" t="e">
        <f>PRODUCT(#REF!*U30)*1.16</f>
        <v>#REF!</v>
      </c>
      <c r="K30" s="197" t="s">
        <v>443</v>
      </c>
      <c r="L30" s="95"/>
      <c r="M30" s="18"/>
      <c r="N30" s="129" t="s">
        <v>166</v>
      </c>
      <c r="O30" s="97"/>
      <c r="P30" s="209"/>
      <c r="Q30" s="129" t="s">
        <v>166</v>
      </c>
      <c r="R30" s="231" t="s">
        <v>447</v>
      </c>
      <c r="S30" s="199"/>
      <c r="T30" s="90">
        <f t="shared" si="1"/>
        <v>0</v>
      </c>
      <c r="U30" s="125">
        <f t="shared" si="2"/>
        <v>0</v>
      </c>
    </row>
    <row r="31" spans="2:21" s="70" customFormat="1" ht="63.75" hidden="1" thickBot="1">
      <c r="B31" s="14"/>
      <c r="C31" s="170">
        <v>21101</v>
      </c>
      <c r="D31" s="170"/>
      <c r="E31" s="204" t="s">
        <v>458</v>
      </c>
      <c r="F31" s="204" t="s">
        <v>457</v>
      </c>
      <c r="G31" s="204"/>
      <c r="H31" s="93" t="s">
        <v>268</v>
      </c>
      <c r="I31" s="126">
        <f t="shared" si="0"/>
        <v>0</v>
      </c>
      <c r="J31" s="133" t="e">
        <f>PRODUCT(#REF!*U31)*1.16</f>
        <v>#REF!</v>
      </c>
      <c r="K31" s="197" t="s">
        <v>443</v>
      </c>
      <c r="L31" s="103"/>
      <c r="M31" s="18"/>
      <c r="N31" s="129" t="s">
        <v>166</v>
      </c>
      <c r="O31" s="17"/>
      <c r="P31" s="210"/>
      <c r="Q31" s="129" t="s">
        <v>166</v>
      </c>
      <c r="R31" s="231" t="s">
        <v>447</v>
      </c>
      <c r="S31" s="200"/>
      <c r="T31" s="90">
        <f t="shared" si="1"/>
        <v>0</v>
      </c>
      <c r="U31" s="125">
        <f t="shared" si="2"/>
        <v>0</v>
      </c>
    </row>
    <row r="32" spans="2:21" s="70" customFormat="1" ht="63.75" hidden="1" thickBot="1">
      <c r="B32" s="14"/>
      <c r="C32" s="170">
        <v>21101</v>
      </c>
      <c r="D32" s="170"/>
      <c r="E32" s="204" t="s">
        <v>458</v>
      </c>
      <c r="F32" s="204" t="s">
        <v>457</v>
      </c>
      <c r="G32" s="204"/>
      <c r="H32" s="93" t="s">
        <v>268</v>
      </c>
      <c r="I32" s="126">
        <f t="shared" si="0"/>
        <v>0</v>
      </c>
      <c r="J32" s="133" t="e">
        <f>PRODUCT(#REF!*U32)*1.16</f>
        <v>#REF!</v>
      </c>
      <c r="K32" s="197" t="s">
        <v>443</v>
      </c>
      <c r="L32" s="103"/>
      <c r="M32" s="18"/>
      <c r="N32" s="129" t="s">
        <v>166</v>
      </c>
      <c r="O32" s="17"/>
      <c r="P32" s="210"/>
      <c r="Q32" s="129" t="s">
        <v>166</v>
      </c>
      <c r="R32" s="231" t="s">
        <v>447</v>
      </c>
      <c r="S32" s="200"/>
      <c r="T32" s="90">
        <f t="shared" si="1"/>
        <v>0</v>
      </c>
      <c r="U32" s="125">
        <f t="shared" si="2"/>
        <v>0</v>
      </c>
    </row>
    <row r="33" spans="2:21" s="71" customFormat="1" ht="63.75" hidden="1" thickBot="1">
      <c r="B33" s="252"/>
      <c r="C33" s="170">
        <v>21101</v>
      </c>
      <c r="D33" s="170"/>
      <c r="E33" s="204" t="s">
        <v>458</v>
      </c>
      <c r="F33" s="204" t="s">
        <v>457</v>
      </c>
      <c r="G33" s="204"/>
      <c r="H33" s="93" t="s">
        <v>268</v>
      </c>
      <c r="I33" s="126">
        <f t="shared" si="0"/>
        <v>0</v>
      </c>
      <c r="J33" s="133" t="e">
        <f>PRODUCT(#REF!*U33)*1.16</f>
        <v>#REF!</v>
      </c>
      <c r="K33" s="197" t="s">
        <v>443</v>
      </c>
      <c r="L33" s="104"/>
      <c r="M33" s="105"/>
      <c r="N33" s="129" t="s">
        <v>166</v>
      </c>
      <c r="O33" s="106"/>
      <c r="P33" s="211"/>
      <c r="Q33" s="129" t="s">
        <v>166</v>
      </c>
      <c r="R33" s="231" t="s">
        <v>447</v>
      </c>
      <c r="S33" s="201"/>
      <c r="T33" s="90">
        <f t="shared" si="1"/>
        <v>0</v>
      </c>
      <c r="U33" s="125">
        <f t="shared" si="2"/>
        <v>0</v>
      </c>
    </row>
    <row r="34" spans="2:21" s="71" customFormat="1" ht="45.75" hidden="1" thickBot="1">
      <c r="B34" s="252"/>
      <c r="C34" s="170">
        <v>21101</v>
      </c>
      <c r="D34" s="170"/>
      <c r="E34" s="204" t="s">
        <v>458</v>
      </c>
      <c r="F34" s="204" t="s">
        <v>457</v>
      </c>
      <c r="G34" s="204"/>
      <c r="H34" s="93" t="s">
        <v>268</v>
      </c>
      <c r="I34" s="126">
        <f t="shared" si="0"/>
        <v>4.51</v>
      </c>
      <c r="J34" s="133" t="e">
        <f>PRODUCT(#REF!*U34)*1.16</f>
        <v>#REF!</v>
      </c>
      <c r="K34" s="197" t="s">
        <v>443</v>
      </c>
      <c r="L34" s="104"/>
      <c r="M34" s="105"/>
      <c r="N34" s="129" t="s">
        <v>166</v>
      </c>
      <c r="O34" s="106"/>
      <c r="P34" s="211"/>
      <c r="Q34" s="129" t="s">
        <v>166</v>
      </c>
      <c r="R34" s="231"/>
      <c r="S34" s="201">
        <v>4.1</v>
      </c>
      <c r="T34" s="90">
        <f t="shared" si="1"/>
        <v>0.41</v>
      </c>
      <c r="U34" s="125">
        <f t="shared" si="2"/>
        <v>4.51</v>
      </c>
    </row>
    <row r="35" spans="2:21" s="70" customFormat="1" ht="45.75" hidden="1" thickBot="1">
      <c r="B35" s="14"/>
      <c r="C35" s="170">
        <v>21101</v>
      </c>
      <c r="D35" s="170"/>
      <c r="E35" s="204" t="s">
        <v>458</v>
      </c>
      <c r="F35" s="204" t="s">
        <v>457</v>
      </c>
      <c r="G35" s="204"/>
      <c r="H35" s="93" t="s">
        <v>268</v>
      </c>
      <c r="I35" s="126">
        <f t="shared" si="0"/>
        <v>0</v>
      </c>
      <c r="J35" s="133" t="e">
        <f>PRODUCT(#REF!*U35)*1.16</f>
        <v>#REF!</v>
      </c>
      <c r="K35" s="197" t="s">
        <v>443</v>
      </c>
      <c r="L35" s="95"/>
      <c r="M35" s="18"/>
      <c r="N35" s="129" t="s">
        <v>166</v>
      </c>
      <c r="O35" s="17"/>
      <c r="P35" s="209"/>
      <c r="Q35" s="129" t="s">
        <v>166</v>
      </c>
      <c r="R35" s="231"/>
      <c r="S35" s="200"/>
      <c r="T35" s="90">
        <f t="shared" si="1"/>
        <v>0</v>
      </c>
      <c r="U35" s="125">
        <f t="shared" si="2"/>
        <v>0</v>
      </c>
    </row>
    <row r="36" spans="2:21" s="70" customFormat="1" ht="45.75" hidden="1" thickBot="1">
      <c r="B36" s="14"/>
      <c r="C36" s="170">
        <v>21101</v>
      </c>
      <c r="D36" s="170"/>
      <c r="E36" s="204" t="s">
        <v>458</v>
      </c>
      <c r="F36" s="204" t="s">
        <v>457</v>
      </c>
      <c r="G36" s="204"/>
      <c r="H36" s="93" t="s">
        <v>442</v>
      </c>
      <c r="I36" s="126">
        <f t="shared" si="0"/>
        <v>13.86</v>
      </c>
      <c r="J36" s="133" t="e">
        <f>PRODUCT(#REF!*U36)*1.16</f>
        <v>#REF!</v>
      </c>
      <c r="K36" s="197" t="s">
        <v>443</v>
      </c>
      <c r="L36" s="95"/>
      <c r="M36" s="18"/>
      <c r="N36" s="129" t="s">
        <v>166</v>
      </c>
      <c r="O36" s="17"/>
      <c r="P36" s="209"/>
      <c r="Q36" s="129" t="s">
        <v>166</v>
      </c>
      <c r="R36" s="231"/>
      <c r="S36" s="200">
        <v>12.6</v>
      </c>
      <c r="T36" s="90">
        <f t="shared" si="1"/>
        <v>1.26</v>
      </c>
      <c r="U36" s="125">
        <f t="shared" si="2"/>
        <v>13.86</v>
      </c>
    </row>
    <row r="37" spans="2:21" s="70" customFormat="1" ht="36.75" thickBot="1">
      <c r="B37" s="137">
        <v>1</v>
      </c>
      <c r="C37" s="170">
        <v>21101</v>
      </c>
      <c r="D37" s="25" t="s">
        <v>285</v>
      </c>
      <c r="E37" s="204" t="s">
        <v>525</v>
      </c>
      <c r="F37" s="204" t="s">
        <v>527</v>
      </c>
      <c r="G37" s="94">
        <v>3</v>
      </c>
      <c r="H37" s="93" t="s">
        <v>282</v>
      </c>
      <c r="I37" s="126">
        <f t="shared" si="0"/>
        <v>1870</v>
      </c>
      <c r="J37" s="133">
        <f>PRODUCT(G37*U37)*1.16</f>
        <v>6507.599999999999</v>
      </c>
      <c r="K37" s="197" t="s">
        <v>443</v>
      </c>
      <c r="L37" s="103"/>
      <c r="M37" s="18"/>
      <c r="N37" s="129" t="s">
        <v>166</v>
      </c>
      <c r="O37" s="97"/>
      <c r="P37" s="209"/>
      <c r="Q37" s="129" t="s">
        <v>166</v>
      </c>
      <c r="R37" s="231" t="s">
        <v>528</v>
      </c>
      <c r="S37" s="199">
        <v>1700</v>
      </c>
      <c r="T37" s="90">
        <f t="shared" si="1"/>
        <v>170</v>
      </c>
      <c r="U37" s="125">
        <f t="shared" si="2"/>
        <v>1870</v>
      </c>
    </row>
    <row r="38" spans="2:21" s="70" customFormat="1" ht="36.75" hidden="1" thickBot="1">
      <c r="B38" s="137"/>
      <c r="C38" s="170">
        <v>21101</v>
      </c>
      <c r="D38" s="25" t="s">
        <v>100</v>
      </c>
      <c r="E38" s="204" t="s">
        <v>525</v>
      </c>
      <c r="F38" s="204" t="s">
        <v>527</v>
      </c>
      <c r="G38" s="94">
        <v>0</v>
      </c>
      <c r="H38" s="93" t="s">
        <v>268</v>
      </c>
      <c r="I38" s="126">
        <f t="shared" si="0"/>
        <v>0</v>
      </c>
      <c r="J38" s="133">
        <f aca="true" t="shared" si="3" ref="J38:J64">PRODUCT(G38*U38)*1.16</f>
        <v>0</v>
      </c>
      <c r="K38" s="197" t="s">
        <v>443</v>
      </c>
      <c r="L38" s="103"/>
      <c r="M38" s="18"/>
      <c r="N38" s="129" t="s">
        <v>166</v>
      </c>
      <c r="O38" s="97"/>
      <c r="P38" s="209"/>
      <c r="Q38" s="129" t="s">
        <v>166</v>
      </c>
      <c r="R38" s="231"/>
      <c r="S38" s="199"/>
      <c r="T38" s="90">
        <f t="shared" si="1"/>
        <v>0</v>
      </c>
      <c r="U38" s="125">
        <f t="shared" si="2"/>
        <v>0</v>
      </c>
    </row>
    <row r="39" spans="2:21" s="70" customFormat="1" ht="36.75" hidden="1" thickBot="1">
      <c r="B39" s="137"/>
      <c r="C39" s="170">
        <v>21101</v>
      </c>
      <c r="D39" s="25" t="s">
        <v>106</v>
      </c>
      <c r="E39" s="204" t="s">
        <v>525</v>
      </c>
      <c r="F39" s="204" t="s">
        <v>527</v>
      </c>
      <c r="G39" s="94">
        <v>0</v>
      </c>
      <c r="H39" s="93" t="s">
        <v>268</v>
      </c>
      <c r="I39" s="126">
        <f t="shared" si="0"/>
        <v>0</v>
      </c>
      <c r="J39" s="133">
        <f t="shared" si="3"/>
        <v>0</v>
      </c>
      <c r="K39" s="197" t="s">
        <v>443</v>
      </c>
      <c r="L39" s="103"/>
      <c r="M39" s="18"/>
      <c r="N39" s="129" t="s">
        <v>166</v>
      </c>
      <c r="O39" s="97"/>
      <c r="P39" s="209"/>
      <c r="Q39" s="129" t="s">
        <v>166</v>
      </c>
      <c r="R39" s="231"/>
      <c r="S39" s="199"/>
      <c r="T39" s="90">
        <f t="shared" si="1"/>
        <v>0</v>
      </c>
      <c r="U39" s="125">
        <f t="shared" si="2"/>
        <v>0</v>
      </c>
    </row>
    <row r="40" spans="2:21" s="70" customFormat="1" ht="36.75" hidden="1" thickBot="1">
      <c r="B40" s="137">
        <v>2</v>
      </c>
      <c r="C40" s="170">
        <v>21101</v>
      </c>
      <c r="D40" s="25" t="s">
        <v>187</v>
      </c>
      <c r="E40" s="204" t="s">
        <v>525</v>
      </c>
      <c r="F40" s="204" t="s">
        <v>527</v>
      </c>
      <c r="G40" s="94">
        <v>0</v>
      </c>
      <c r="H40" s="93" t="s">
        <v>268</v>
      </c>
      <c r="I40" s="126">
        <f t="shared" si="0"/>
        <v>143</v>
      </c>
      <c r="J40" s="133">
        <f t="shared" si="3"/>
        <v>0</v>
      </c>
      <c r="K40" s="197" t="s">
        <v>443</v>
      </c>
      <c r="L40" s="103"/>
      <c r="M40" s="18"/>
      <c r="N40" s="129" t="s">
        <v>166</v>
      </c>
      <c r="O40" s="97"/>
      <c r="P40" s="209"/>
      <c r="Q40" s="129" t="s">
        <v>166</v>
      </c>
      <c r="R40" s="231"/>
      <c r="S40" s="199">
        <v>130</v>
      </c>
      <c r="T40" s="90">
        <f t="shared" si="1"/>
        <v>13</v>
      </c>
      <c r="U40" s="125">
        <f t="shared" si="2"/>
        <v>143</v>
      </c>
    </row>
    <row r="41" spans="2:21" s="70" customFormat="1" ht="36.75" hidden="1" thickBot="1">
      <c r="B41" s="137">
        <v>3</v>
      </c>
      <c r="C41" s="170">
        <v>21101</v>
      </c>
      <c r="D41" s="4" t="s">
        <v>151</v>
      </c>
      <c r="E41" s="204" t="s">
        <v>525</v>
      </c>
      <c r="F41" s="204" t="s">
        <v>527</v>
      </c>
      <c r="G41" s="31">
        <v>0</v>
      </c>
      <c r="H41" s="93" t="s">
        <v>268</v>
      </c>
      <c r="I41" s="126">
        <f t="shared" si="0"/>
        <v>0</v>
      </c>
      <c r="J41" s="133">
        <f t="shared" si="3"/>
        <v>0</v>
      </c>
      <c r="K41" s="197" t="s">
        <v>443</v>
      </c>
      <c r="L41" s="103"/>
      <c r="M41" s="18"/>
      <c r="N41" s="129" t="s">
        <v>166</v>
      </c>
      <c r="O41" s="17"/>
      <c r="P41" s="209"/>
      <c r="Q41" s="129" t="s">
        <v>166</v>
      </c>
      <c r="R41" s="231"/>
      <c r="S41" s="200"/>
      <c r="T41" s="90">
        <f t="shared" si="1"/>
        <v>0</v>
      </c>
      <c r="U41" s="125">
        <f t="shared" si="2"/>
        <v>0</v>
      </c>
    </row>
    <row r="42" spans="2:21" s="70" customFormat="1" ht="36.75" hidden="1" thickBot="1">
      <c r="B42" s="137"/>
      <c r="C42" s="170">
        <v>21101</v>
      </c>
      <c r="D42" s="25" t="s">
        <v>227</v>
      </c>
      <c r="E42" s="204" t="s">
        <v>525</v>
      </c>
      <c r="F42" s="204" t="s">
        <v>527</v>
      </c>
      <c r="G42" s="94">
        <v>50</v>
      </c>
      <c r="H42" s="93" t="s">
        <v>268</v>
      </c>
      <c r="I42" s="126">
        <f t="shared" si="0"/>
        <v>0</v>
      </c>
      <c r="J42" s="133">
        <f t="shared" si="3"/>
        <v>0</v>
      </c>
      <c r="K42" s="197" t="s">
        <v>443</v>
      </c>
      <c r="L42" s="103"/>
      <c r="M42" s="18"/>
      <c r="N42" s="129" t="s">
        <v>166</v>
      </c>
      <c r="O42" s="97"/>
      <c r="P42" s="209"/>
      <c r="Q42" s="129" t="s">
        <v>166</v>
      </c>
      <c r="R42" s="231"/>
      <c r="S42" s="199"/>
      <c r="T42" s="90">
        <f t="shared" si="1"/>
        <v>0</v>
      </c>
      <c r="U42" s="125">
        <f t="shared" si="2"/>
        <v>0</v>
      </c>
    </row>
    <row r="43" spans="2:21" s="70" customFormat="1" ht="36.75" thickBot="1">
      <c r="B43" s="137">
        <v>2</v>
      </c>
      <c r="C43" s="170">
        <v>21101</v>
      </c>
      <c r="D43" s="25" t="s">
        <v>283</v>
      </c>
      <c r="E43" s="204" t="s">
        <v>525</v>
      </c>
      <c r="F43" s="204" t="s">
        <v>527</v>
      </c>
      <c r="G43" s="94">
        <v>2000</v>
      </c>
      <c r="H43" s="93" t="s">
        <v>268</v>
      </c>
      <c r="I43" s="126">
        <f t="shared" si="0"/>
        <v>1.8699999999999999</v>
      </c>
      <c r="J43" s="133">
        <f t="shared" si="3"/>
        <v>4338.399999999999</v>
      </c>
      <c r="K43" s="197" t="s">
        <v>443</v>
      </c>
      <c r="L43" s="103"/>
      <c r="M43" s="18"/>
      <c r="N43" s="129" t="s">
        <v>166</v>
      </c>
      <c r="O43" s="97"/>
      <c r="P43" s="209"/>
      <c r="Q43" s="129" t="s">
        <v>166</v>
      </c>
      <c r="R43" s="231" t="s">
        <v>528</v>
      </c>
      <c r="S43" s="199">
        <v>1.7</v>
      </c>
      <c r="T43" s="90">
        <f t="shared" si="1"/>
        <v>0.17</v>
      </c>
      <c r="U43" s="125">
        <f t="shared" si="2"/>
        <v>1.8699999999999999</v>
      </c>
    </row>
    <row r="44" spans="2:21" s="70" customFormat="1" ht="36.75" thickBot="1">
      <c r="B44" s="137">
        <v>3</v>
      </c>
      <c r="C44" s="170">
        <v>21101</v>
      </c>
      <c r="D44" s="25" t="s">
        <v>284</v>
      </c>
      <c r="E44" s="204" t="s">
        <v>525</v>
      </c>
      <c r="F44" s="204" t="s">
        <v>527</v>
      </c>
      <c r="G44" s="94">
        <v>2000</v>
      </c>
      <c r="H44" s="93" t="s">
        <v>268</v>
      </c>
      <c r="I44" s="126">
        <f t="shared" si="0"/>
        <v>1.8699999999999999</v>
      </c>
      <c r="J44" s="133">
        <f t="shared" si="3"/>
        <v>4338.399999999999</v>
      </c>
      <c r="K44" s="197" t="s">
        <v>443</v>
      </c>
      <c r="L44" s="103"/>
      <c r="M44" s="18"/>
      <c r="N44" s="129" t="s">
        <v>166</v>
      </c>
      <c r="O44" s="97"/>
      <c r="P44" s="209"/>
      <c r="Q44" s="129" t="s">
        <v>166</v>
      </c>
      <c r="R44" s="231" t="s">
        <v>528</v>
      </c>
      <c r="S44" s="199">
        <v>1.7</v>
      </c>
      <c r="T44" s="90">
        <f t="shared" si="1"/>
        <v>0.17</v>
      </c>
      <c r="U44" s="125">
        <f t="shared" si="2"/>
        <v>1.8699999999999999</v>
      </c>
    </row>
    <row r="45" spans="2:21" s="70" customFormat="1" ht="36.75" hidden="1" thickBot="1">
      <c r="B45" s="137"/>
      <c r="C45" s="170">
        <v>21101</v>
      </c>
      <c r="D45" s="25" t="s">
        <v>185</v>
      </c>
      <c r="E45" s="204" t="s">
        <v>525</v>
      </c>
      <c r="F45" s="204" t="s">
        <v>527</v>
      </c>
      <c r="G45" s="94">
        <v>0</v>
      </c>
      <c r="H45" s="93" t="s">
        <v>268</v>
      </c>
      <c r="I45" s="126">
        <f t="shared" si="0"/>
        <v>0</v>
      </c>
      <c r="J45" s="133">
        <f t="shared" si="3"/>
        <v>0</v>
      </c>
      <c r="K45" s="197" t="s">
        <v>443</v>
      </c>
      <c r="L45" s="95"/>
      <c r="M45" s="18"/>
      <c r="N45" s="129" t="s">
        <v>166</v>
      </c>
      <c r="O45" s="97"/>
      <c r="P45" s="209"/>
      <c r="Q45" s="129" t="s">
        <v>166</v>
      </c>
      <c r="R45" s="231" t="s">
        <v>528</v>
      </c>
      <c r="S45" s="199"/>
      <c r="T45" s="90">
        <f t="shared" si="1"/>
        <v>0</v>
      </c>
      <c r="U45" s="125">
        <f t="shared" si="2"/>
        <v>0</v>
      </c>
    </row>
    <row r="46" spans="2:21" s="70" customFormat="1" ht="36.75" hidden="1" thickBot="1">
      <c r="B46" s="137"/>
      <c r="C46" s="170">
        <v>21101</v>
      </c>
      <c r="D46" s="25" t="s">
        <v>191</v>
      </c>
      <c r="E46" s="204" t="s">
        <v>525</v>
      </c>
      <c r="F46" s="204" t="s">
        <v>527</v>
      </c>
      <c r="G46" s="94">
        <v>0</v>
      </c>
      <c r="H46" s="93" t="s">
        <v>268</v>
      </c>
      <c r="I46" s="126">
        <f t="shared" si="0"/>
        <v>0</v>
      </c>
      <c r="J46" s="133">
        <f t="shared" si="3"/>
        <v>0</v>
      </c>
      <c r="K46" s="197" t="s">
        <v>443</v>
      </c>
      <c r="L46" s="95"/>
      <c r="M46" s="18"/>
      <c r="N46" s="129" t="s">
        <v>166</v>
      </c>
      <c r="O46" s="97"/>
      <c r="P46" s="209"/>
      <c r="Q46" s="129" t="s">
        <v>166</v>
      </c>
      <c r="R46" s="231" t="s">
        <v>528</v>
      </c>
      <c r="S46" s="199"/>
      <c r="T46" s="90">
        <f t="shared" si="1"/>
        <v>0</v>
      </c>
      <c r="U46" s="125">
        <f t="shared" si="2"/>
        <v>0</v>
      </c>
    </row>
    <row r="47" spans="2:21" s="70" customFormat="1" ht="36.75" hidden="1" thickBot="1">
      <c r="B47" s="137">
        <v>5</v>
      </c>
      <c r="C47" s="170">
        <v>21101</v>
      </c>
      <c r="D47" s="25" t="s">
        <v>226</v>
      </c>
      <c r="E47" s="204" t="s">
        <v>525</v>
      </c>
      <c r="F47" s="204" t="s">
        <v>527</v>
      </c>
      <c r="G47" s="94">
        <v>0</v>
      </c>
      <c r="H47" s="93" t="s">
        <v>268</v>
      </c>
      <c r="I47" s="126">
        <f t="shared" si="0"/>
        <v>6.6</v>
      </c>
      <c r="J47" s="133">
        <f t="shared" si="3"/>
        <v>0</v>
      </c>
      <c r="K47" s="197" t="s">
        <v>443</v>
      </c>
      <c r="L47" s="103"/>
      <c r="M47" s="18"/>
      <c r="N47" s="129" t="s">
        <v>166</v>
      </c>
      <c r="O47" s="97"/>
      <c r="P47" s="209"/>
      <c r="Q47" s="129" t="s">
        <v>166</v>
      </c>
      <c r="R47" s="231" t="s">
        <v>528</v>
      </c>
      <c r="S47" s="199">
        <v>6</v>
      </c>
      <c r="T47" s="90">
        <f t="shared" si="1"/>
        <v>0.6000000000000001</v>
      </c>
      <c r="U47" s="125">
        <f t="shared" si="2"/>
        <v>6.6</v>
      </c>
    </row>
    <row r="48" spans="2:21" s="70" customFormat="1" ht="36.75" hidden="1" thickBot="1">
      <c r="B48" s="137">
        <v>6</v>
      </c>
      <c r="C48" s="170">
        <v>21101</v>
      </c>
      <c r="D48" s="25" t="s">
        <v>225</v>
      </c>
      <c r="E48" s="204" t="s">
        <v>525</v>
      </c>
      <c r="F48" s="204" t="s">
        <v>527</v>
      </c>
      <c r="G48" s="94">
        <v>0</v>
      </c>
      <c r="H48" s="93" t="s">
        <v>268</v>
      </c>
      <c r="I48" s="126">
        <f t="shared" si="0"/>
        <v>6.6</v>
      </c>
      <c r="J48" s="133">
        <f t="shared" si="3"/>
        <v>0</v>
      </c>
      <c r="K48" s="197" t="s">
        <v>443</v>
      </c>
      <c r="L48" s="103"/>
      <c r="M48" s="18"/>
      <c r="N48" s="129" t="s">
        <v>166</v>
      </c>
      <c r="O48" s="97"/>
      <c r="P48" s="209"/>
      <c r="Q48" s="129" t="s">
        <v>166</v>
      </c>
      <c r="R48" s="231" t="s">
        <v>528</v>
      </c>
      <c r="S48" s="199">
        <v>6</v>
      </c>
      <c r="T48" s="90">
        <f t="shared" si="1"/>
        <v>0.6000000000000001</v>
      </c>
      <c r="U48" s="125">
        <f t="shared" si="2"/>
        <v>6.6</v>
      </c>
    </row>
    <row r="49" spans="2:21" s="70" customFormat="1" ht="36.75" thickBot="1">
      <c r="B49" s="137">
        <v>4</v>
      </c>
      <c r="C49" s="170">
        <v>21101</v>
      </c>
      <c r="D49" s="78" t="s">
        <v>399</v>
      </c>
      <c r="E49" s="204" t="s">
        <v>525</v>
      </c>
      <c r="F49" s="204" t="s">
        <v>527</v>
      </c>
      <c r="G49" s="94">
        <v>200</v>
      </c>
      <c r="H49" s="93" t="s">
        <v>268</v>
      </c>
      <c r="I49" s="126">
        <f t="shared" si="0"/>
        <v>26.4</v>
      </c>
      <c r="J49" s="133">
        <f t="shared" si="3"/>
        <v>6124.799999999999</v>
      </c>
      <c r="K49" s="197" t="s">
        <v>443</v>
      </c>
      <c r="L49" s="103"/>
      <c r="M49" s="18"/>
      <c r="N49" s="129" t="s">
        <v>166</v>
      </c>
      <c r="O49" s="97"/>
      <c r="P49" s="209"/>
      <c r="Q49" s="129" t="s">
        <v>166</v>
      </c>
      <c r="R49" s="231" t="s">
        <v>528</v>
      </c>
      <c r="S49" s="199">
        <v>24</v>
      </c>
      <c r="T49" s="90">
        <f t="shared" si="1"/>
        <v>2.4000000000000004</v>
      </c>
      <c r="U49" s="125">
        <f t="shared" si="2"/>
        <v>26.4</v>
      </c>
    </row>
    <row r="50" spans="2:21" s="70" customFormat="1" ht="36.75" hidden="1" thickBot="1">
      <c r="B50" s="137"/>
      <c r="C50" s="170">
        <v>21101</v>
      </c>
      <c r="D50" s="5" t="s">
        <v>184</v>
      </c>
      <c r="E50" s="204" t="s">
        <v>525</v>
      </c>
      <c r="F50" s="204" t="s">
        <v>527</v>
      </c>
      <c r="G50" s="31">
        <v>0</v>
      </c>
      <c r="H50" s="93" t="s">
        <v>268</v>
      </c>
      <c r="I50" s="126">
        <f t="shared" si="0"/>
        <v>0</v>
      </c>
      <c r="J50" s="133">
        <f t="shared" si="3"/>
        <v>0</v>
      </c>
      <c r="K50" s="197" t="s">
        <v>443</v>
      </c>
      <c r="L50" s="103"/>
      <c r="M50" s="18"/>
      <c r="N50" s="129" t="s">
        <v>166</v>
      </c>
      <c r="O50" s="17"/>
      <c r="P50" s="209"/>
      <c r="Q50" s="129" t="s">
        <v>166</v>
      </c>
      <c r="R50" s="231" t="s">
        <v>528</v>
      </c>
      <c r="S50" s="200"/>
      <c r="T50" s="90">
        <f t="shared" si="1"/>
        <v>0</v>
      </c>
      <c r="U50" s="125">
        <f t="shared" si="2"/>
        <v>0</v>
      </c>
    </row>
    <row r="51" spans="2:21" s="70" customFormat="1" ht="36.75" thickBot="1">
      <c r="B51" s="137">
        <v>5</v>
      </c>
      <c r="C51" s="170">
        <v>21101</v>
      </c>
      <c r="D51" s="5" t="s">
        <v>102</v>
      </c>
      <c r="E51" s="204" t="s">
        <v>525</v>
      </c>
      <c r="F51" s="204" t="s">
        <v>527</v>
      </c>
      <c r="G51" s="31">
        <v>200</v>
      </c>
      <c r="H51" s="93" t="s">
        <v>268</v>
      </c>
      <c r="I51" s="126">
        <f t="shared" si="0"/>
        <v>24.2</v>
      </c>
      <c r="J51" s="133">
        <f t="shared" si="3"/>
        <v>5614.4</v>
      </c>
      <c r="K51" s="197" t="s">
        <v>443</v>
      </c>
      <c r="L51" s="103"/>
      <c r="M51" s="18"/>
      <c r="N51" s="129" t="s">
        <v>166</v>
      </c>
      <c r="O51" s="17"/>
      <c r="P51" s="209"/>
      <c r="Q51" s="129" t="s">
        <v>166</v>
      </c>
      <c r="R51" s="231" t="s">
        <v>528</v>
      </c>
      <c r="S51" s="200">
        <v>22</v>
      </c>
      <c r="T51" s="90">
        <f t="shared" si="1"/>
        <v>2.2</v>
      </c>
      <c r="U51" s="125">
        <f t="shared" si="2"/>
        <v>24.2</v>
      </c>
    </row>
    <row r="52" spans="2:21" s="70" customFormat="1" ht="36.75" hidden="1" thickBot="1">
      <c r="B52" s="137">
        <v>9</v>
      </c>
      <c r="C52" s="170">
        <v>21101</v>
      </c>
      <c r="D52" s="5" t="s">
        <v>101</v>
      </c>
      <c r="E52" s="204" t="s">
        <v>525</v>
      </c>
      <c r="F52" s="204" t="s">
        <v>527</v>
      </c>
      <c r="G52" s="31">
        <v>0</v>
      </c>
      <c r="H52" s="93" t="s">
        <v>268</v>
      </c>
      <c r="I52" s="126">
        <f t="shared" si="0"/>
        <v>24.2</v>
      </c>
      <c r="J52" s="133">
        <f t="shared" si="3"/>
        <v>0</v>
      </c>
      <c r="K52" s="197" t="s">
        <v>443</v>
      </c>
      <c r="L52" s="103"/>
      <c r="M52" s="18"/>
      <c r="N52" s="129" t="s">
        <v>166</v>
      </c>
      <c r="O52" s="17"/>
      <c r="P52" s="209"/>
      <c r="Q52" s="129" t="s">
        <v>166</v>
      </c>
      <c r="R52" s="231" t="s">
        <v>528</v>
      </c>
      <c r="S52" s="200">
        <v>22</v>
      </c>
      <c r="T52" s="90">
        <f t="shared" si="1"/>
        <v>2.2</v>
      </c>
      <c r="U52" s="125">
        <f t="shared" si="2"/>
        <v>24.2</v>
      </c>
    </row>
    <row r="53" spans="2:21" s="70" customFormat="1" ht="36.75" thickBot="1">
      <c r="B53" s="137">
        <v>6</v>
      </c>
      <c r="C53" s="170">
        <v>21101</v>
      </c>
      <c r="D53" s="5" t="s">
        <v>103</v>
      </c>
      <c r="E53" s="204" t="s">
        <v>525</v>
      </c>
      <c r="F53" s="204" t="s">
        <v>527</v>
      </c>
      <c r="G53" s="31">
        <v>250</v>
      </c>
      <c r="H53" s="93" t="s">
        <v>268</v>
      </c>
      <c r="I53" s="126">
        <f t="shared" si="0"/>
        <v>36.3</v>
      </c>
      <c r="J53" s="133">
        <f t="shared" si="3"/>
        <v>10527</v>
      </c>
      <c r="K53" s="197" t="s">
        <v>443</v>
      </c>
      <c r="L53" s="103"/>
      <c r="M53" s="18"/>
      <c r="N53" s="129" t="s">
        <v>166</v>
      </c>
      <c r="O53" s="17"/>
      <c r="P53" s="209"/>
      <c r="Q53" s="129" t="s">
        <v>166</v>
      </c>
      <c r="R53" s="231" t="s">
        <v>528</v>
      </c>
      <c r="S53" s="200">
        <v>33</v>
      </c>
      <c r="T53" s="90">
        <f t="shared" si="1"/>
        <v>3.3000000000000003</v>
      </c>
      <c r="U53" s="125">
        <f t="shared" si="2"/>
        <v>36.3</v>
      </c>
    </row>
    <row r="54" spans="2:21" s="70" customFormat="1" ht="36.75" thickBot="1">
      <c r="B54" s="137">
        <v>7</v>
      </c>
      <c r="C54" s="170">
        <v>21101</v>
      </c>
      <c r="D54" s="5" t="s">
        <v>104</v>
      </c>
      <c r="E54" s="204" t="s">
        <v>525</v>
      </c>
      <c r="F54" s="204" t="s">
        <v>527</v>
      </c>
      <c r="G54" s="31">
        <v>250</v>
      </c>
      <c r="H54" s="93" t="s">
        <v>268</v>
      </c>
      <c r="I54" s="126">
        <f t="shared" si="0"/>
        <v>41.8</v>
      </c>
      <c r="J54" s="133">
        <f t="shared" si="3"/>
        <v>12122</v>
      </c>
      <c r="K54" s="197" t="s">
        <v>443</v>
      </c>
      <c r="L54" s="103"/>
      <c r="M54" s="18"/>
      <c r="N54" s="129" t="s">
        <v>166</v>
      </c>
      <c r="O54" s="17"/>
      <c r="P54" s="209"/>
      <c r="Q54" s="129" t="s">
        <v>166</v>
      </c>
      <c r="R54" s="231" t="s">
        <v>528</v>
      </c>
      <c r="S54" s="200">
        <v>38</v>
      </c>
      <c r="T54" s="90">
        <f t="shared" si="1"/>
        <v>3.8000000000000003</v>
      </c>
      <c r="U54" s="125">
        <f t="shared" si="2"/>
        <v>41.8</v>
      </c>
    </row>
    <row r="55" spans="2:21" s="70" customFormat="1" ht="36.75" thickBot="1">
      <c r="B55" s="137">
        <v>8</v>
      </c>
      <c r="C55" s="170">
        <v>21101</v>
      </c>
      <c r="D55" s="5" t="s">
        <v>286</v>
      </c>
      <c r="E55" s="204" t="s">
        <v>525</v>
      </c>
      <c r="F55" s="204" t="s">
        <v>527</v>
      </c>
      <c r="G55" s="31">
        <v>100</v>
      </c>
      <c r="H55" s="93" t="s">
        <v>268</v>
      </c>
      <c r="I55" s="126">
        <f t="shared" si="0"/>
        <v>68.2</v>
      </c>
      <c r="J55" s="133">
        <f t="shared" si="3"/>
        <v>7911.2</v>
      </c>
      <c r="K55" s="197" t="s">
        <v>443</v>
      </c>
      <c r="L55" s="103"/>
      <c r="M55" s="18"/>
      <c r="N55" s="129" t="s">
        <v>166</v>
      </c>
      <c r="O55" s="17"/>
      <c r="P55" s="209"/>
      <c r="Q55" s="129" t="s">
        <v>166</v>
      </c>
      <c r="R55" s="231" t="s">
        <v>528</v>
      </c>
      <c r="S55" s="200">
        <v>62</v>
      </c>
      <c r="T55" s="90">
        <f t="shared" si="1"/>
        <v>6.2</v>
      </c>
      <c r="U55" s="125">
        <f t="shared" si="2"/>
        <v>68.2</v>
      </c>
    </row>
    <row r="56" spans="2:21" s="70" customFormat="1" ht="36.75" hidden="1" thickBot="1">
      <c r="B56" s="137">
        <v>13</v>
      </c>
      <c r="C56" s="170">
        <v>21101</v>
      </c>
      <c r="D56" s="5" t="s">
        <v>33</v>
      </c>
      <c r="E56" s="204" t="s">
        <v>525</v>
      </c>
      <c r="F56" s="204" t="s">
        <v>527</v>
      </c>
      <c r="G56" s="31">
        <v>0</v>
      </c>
      <c r="H56" s="93" t="s">
        <v>268</v>
      </c>
      <c r="I56" s="126">
        <f t="shared" si="0"/>
        <v>74.36</v>
      </c>
      <c r="J56" s="133">
        <f t="shared" si="3"/>
        <v>0</v>
      </c>
      <c r="K56" s="197" t="s">
        <v>443</v>
      </c>
      <c r="L56" s="103"/>
      <c r="M56" s="18"/>
      <c r="N56" s="129" t="s">
        <v>166</v>
      </c>
      <c r="O56" s="17"/>
      <c r="P56" s="209"/>
      <c r="Q56" s="129" t="s">
        <v>166</v>
      </c>
      <c r="R56" s="231" t="s">
        <v>528</v>
      </c>
      <c r="S56" s="200">
        <v>67.6</v>
      </c>
      <c r="T56" s="90">
        <f t="shared" si="1"/>
        <v>6.76</v>
      </c>
      <c r="U56" s="125">
        <f t="shared" si="2"/>
        <v>74.36</v>
      </c>
    </row>
    <row r="57" spans="2:21" s="70" customFormat="1" ht="36.75" hidden="1" thickBot="1">
      <c r="B57" s="137">
        <v>14</v>
      </c>
      <c r="C57" s="170">
        <v>21101</v>
      </c>
      <c r="D57" s="5" t="s">
        <v>188</v>
      </c>
      <c r="E57" s="204" t="s">
        <v>525</v>
      </c>
      <c r="F57" s="204" t="s">
        <v>527</v>
      </c>
      <c r="G57" s="31">
        <v>0</v>
      </c>
      <c r="H57" s="93" t="s">
        <v>268</v>
      </c>
      <c r="I57" s="126">
        <f t="shared" si="0"/>
        <v>27.939999999999998</v>
      </c>
      <c r="J57" s="133">
        <f t="shared" si="3"/>
        <v>0</v>
      </c>
      <c r="K57" s="197" t="s">
        <v>443</v>
      </c>
      <c r="L57" s="103"/>
      <c r="M57" s="18"/>
      <c r="N57" s="129" t="s">
        <v>166</v>
      </c>
      <c r="O57" s="17"/>
      <c r="P57" s="209"/>
      <c r="Q57" s="129" t="s">
        <v>166</v>
      </c>
      <c r="R57" s="231" t="s">
        <v>528</v>
      </c>
      <c r="S57" s="200">
        <v>25.4</v>
      </c>
      <c r="T57" s="90">
        <f t="shared" si="1"/>
        <v>2.54</v>
      </c>
      <c r="U57" s="125">
        <f t="shared" si="2"/>
        <v>27.939999999999998</v>
      </c>
    </row>
    <row r="58" spans="2:21" s="70" customFormat="1" ht="36.75" thickBot="1">
      <c r="B58" s="137">
        <v>9</v>
      </c>
      <c r="C58" s="170">
        <v>21101</v>
      </c>
      <c r="D58" s="4" t="s">
        <v>293</v>
      </c>
      <c r="E58" s="204" t="s">
        <v>525</v>
      </c>
      <c r="F58" s="204" t="s">
        <v>527</v>
      </c>
      <c r="G58" s="31">
        <v>300</v>
      </c>
      <c r="H58" s="93" t="s">
        <v>268</v>
      </c>
      <c r="I58" s="126">
        <f t="shared" si="0"/>
        <v>16.5</v>
      </c>
      <c r="J58" s="133">
        <f t="shared" si="3"/>
        <v>5742</v>
      </c>
      <c r="K58" s="197" t="s">
        <v>443</v>
      </c>
      <c r="L58" s="103"/>
      <c r="M58" s="18"/>
      <c r="N58" s="129" t="s">
        <v>166</v>
      </c>
      <c r="O58" s="17"/>
      <c r="P58" s="209"/>
      <c r="Q58" s="129" t="s">
        <v>166</v>
      </c>
      <c r="R58" s="231" t="s">
        <v>528</v>
      </c>
      <c r="S58" s="200">
        <v>15</v>
      </c>
      <c r="T58" s="90">
        <f t="shared" si="1"/>
        <v>1.5</v>
      </c>
      <c r="U58" s="125">
        <f t="shared" si="2"/>
        <v>16.5</v>
      </c>
    </row>
    <row r="59" spans="2:21" s="70" customFormat="1" ht="36.75" thickBot="1">
      <c r="B59" s="137">
        <v>10</v>
      </c>
      <c r="C59" s="170">
        <v>21101</v>
      </c>
      <c r="D59" s="4" t="s">
        <v>306</v>
      </c>
      <c r="E59" s="204" t="s">
        <v>525</v>
      </c>
      <c r="F59" s="204" t="s">
        <v>527</v>
      </c>
      <c r="G59" s="94">
        <v>250</v>
      </c>
      <c r="H59" s="93" t="s">
        <v>268</v>
      </c>
      <c r="I59" s="126">
        <f t="shared" si="0"/>
        <v>7.7</v>
      </c>
      <c r="J59" s="133">
        <f t="shared" si="3"/>
        <v>2233</v>
      </c>
      <c r="K59" s="197" t="s">
        <v>443</v>
      </c>
      <c r="L59" s="103"/>
      <c r="M59" s="18"/>
      <c r="N59" s="129" t="s">
        <v>166</v>
      </c>
      <c r="O59" s="17"/>
      <c r="P59" s="209"/>
      <c r="Q59" s="129" t="s">
        <v>166</v>
      </c>
      <c r="R59" s="231" t="s">
        <v>528</v>
      </c>
      <c r="S59" s="199">
        <v>7</v>
      </c>
      <c r="T59" s="90">
        <f t="shared" si="1"/>
        <v>0.7000000000000001</v>
      </c>
      <c r="U59" s="125">
        <f t="shared" si="2"/>
        <v>7.7</v>
      </c>
    </row>
    <row r="60" spans="2:21" s="70" customFormat="1" ht="36.75" thickBot="1">
      <c r="B60" s="137">
        <v>11</v>
      </c>
      <c r="C60" s="170">
        <v>21101</v>
      </c>
      <c r="D60" s="4" t="s">
        <v>307</v>
      </c>
      <c r="E60" s="204" t="s">
        <v>525</v>
      </c>
      <c r="F60" s="204" t="s">
        <v>527</v>
      </c>
      <c r="G60" s="94">
        <v>250</v>
      </c>
      <c r="H60" s="93" t="s">
        <v>268</v>
      </c>
      <c r="I60" s="126">
        <f t="shared" si="0"/>
        <v>8.8</v>
      </c>
      <c r="J60" s="133">
        <f t="shared" si="3"/>
        <v>2552</v>
      </c>
      <c r="K60" s="197" t="s">
        <v>443</v>
      </c>
      <c r="L60" s="103"/>
      <c r="M60" s="18"/>
      <c r="N60" s="129" t="s">
        <v>166</v>
      </c>
      <c r="O60" s="17"/>
      <c r="P60" s="209"/>
      <c r="Q60" s="129" t="s">
        <v>166</v>
      </c>
      <c r="R60" s="231" t="s">
        <v>528</v>
      </c>
      <c r="S60" s="199">
        <v>8</v>
      </c>
      <c r="T60" s="90">
        <f t="shared" si="1"/>
        <v>0.8</v>
      </c>
      <c r="U60" s="125">
        <f t="shared" si="2"/>
        <v>8.8</v>
      </c>
    </row>
    <row r="61" spans="2:21" s="70" customFormat="1" ht="36.75" thickBot="1">
      <c r="B61" s="137">
        <v>12</v>
      </c>
      <c r="C61" s="170">
        <v>21101</v>
      </c>
      <c r="D61" s="4" t="s">
        <v>400</v>
      </c>
      <c r="E61" s="204" t="s">
        <v>525</v>
      </c>
      <c r="F61" s="204" t="s">
        <v>527</v>
      </c>
      <c r="G61" s="94">
        <v>200</v>
      </c>
      <c r="H61" s="93" t="s">
        <v>268</v>
      </c>
      <c r="I61" s="126">
        <f t="shared" si="0"/>
        <v>5.5</v>
      </c>
      <c r="J61" s="133">
        <f t="shared" si="3"/>
        <v>1276</v>
      </c>
      <c r="K61" s="197" t="s">
        <v>443</v>
      </c>
      <c r="L61" s="103"/>
      <c r="M61" s="18"/>
      <c r="N61" s="129" t="s">
        <v>166</v>
      </c>
      <c r="O61" s="17"/>
      <c r="P61" s="209"/>
      <c r="Q61" s="129" t="s">
        <v>166</v>
      </c>
      <c r="R61" s="231" t="s">
        <v>528</v>
      </c>
      <c r="S61" s="199">
        <v>5</v>
      </c>
      <c r="T61" s="90">
        <f t="shared" si="1"/>
        <v>0.5</v>
      </c>
      <c r="U61" s="125">
        <f t="shared" si="2"/>
        <v>5.5</v>
      </c>
    </row>
    <row r="62" spans="2:21" s="70" customFormat="1" ht="36.75" thickBot="1">
      <c r="B62" s="137">
        <v>13</v>
      </c>
      <c r="C62" s="170">
        <v>21101</v>
      </c>
      <c r="D62" s="25" t="s">
        <v>294</v>
      </c>
      <c r="E62" s="204" t="s">
        <v>525</v>
      </c>
      <c r="F62" s="204" t="s">
        <v>527</v>
      </c>
      <c r="G62" s="94">
        <v>400</v>
      </c>
      <c r="H62" s="93" t="s">
        <v>268</v>
      </c>
      <c r="I62" s="126">
        <f t="shared" si="0"/>
        <v>34.1</v>
      </c>
      <c r="J62" s="133">
        <f t="shared" si="3"/>
        <v>15822.4</v>
      </c>
      <c r="K62" s="197" t="s">
        <v>443</v>
      </c>
      <c r="L62" s="103"/>
      <c r="M62" s="18"/>
      <c r="N62" s="129" t="s">
        <v>166</v>
      </c>
      <c r="O62" s="17"/>
      <c r="P62" s="209"/>
      <c r="Q62" s="129" t="s">
        <v>166</v>
      </c>
      <c r="R62" s="231" t="s">
        <v>528</v>
      </c>
      <c r="S62" s="199">
        <v>31</v>
      </c>
      <c r="T62" s="90">
        <f t="shared" si="1"/>
        <v>3.1</v>
      </c>
      <c r="U62" s="125">
        <f t="shared" si="2"/>
        <v>34.1</v>
      </c>
    </row>
    <row r="63" spans="2:21" s="70" customFormat="1" ht="36.75" thickBot="1">
      <c r="B63" s="137">
        <v>14</v>
      </c>
      <c r="C63" s="170">
        <v>21101</v>
      </c>
      <c r="D63" s="25" t="s">
        <v>311</v>
      </c>
      <c r="E63" s="204" t="s">
        <v>525</v>
      </c>
      <c r="F63" s="204" t="s">
        <v>527</v>
      </c>
      <c r="G63" s="94">
        <v>40</v>
      </c>
      <c r="H63" s="93" t="s">
        <v>268</v>
      </c>
      <c r="I63" s="126">
        <f t="shared" si="0"/>
        <v>103.4</v>
      </c>
      <c r="J63" s="133">
        <f t="shared" si="3"/>
        <v>4797.759999999999</v>
      </c>
      <c r="K63" s="197" t="s">
        <v>443</v>
      </c>
      <c r="L63" s="103"/>
      <c r="M63" s="18"/>
      <c r="N63" s="129" t="s">
        <v>166</v>
      </c>
      <c r="O63" s="17"/>
      <c r="P63" s="209"/>
      <c r="Q63" s="129" t="s">
        <v>166</v>
      </c>
      <c r="R63" s="231" t="s">
        <v>528</v>
      </c>
      <c r="S63" s="199">
        <v>94</v>
      </c>
      <c r="T63" s="90">
        <f t="shared" si="1"/>
        <v>9.4</v>
      </c>
      <c r="U63" s="125">
        <f t="shared" si="2"/>
        <v>103.4</v>
      </c>
    </row>
    <row r="64" spans="2:21" s="70" customFormat="1" ht="36.75" thickBot="1">
      <c r="B64" s="137">
        <v>15</v>
      </c>
      <c r="C64" s="170">
        <v>21101</v>
      </c>
      <c r="D64" s="25" t="s">
        <v>308</v>
      </c>
      <c r="E64" s="204" t="s">
        <v>525</v>
      </c>
      <c r="F64" s="204" t="s">
        <v>527</v>
      </c>
      <c r="G64" s="94">
        <v>500</v>
      </c>
      <c r="H64" s="93" t="s">
        <v>448</v>
      </c>
      <c r="I64" s="126">
        <f t="shared" si="0"/>
        <v>7.7</v>
      </c>
      <c r="J64" s="133">
        <f t="shared" si="3"/>
        <v>4466</v>
      </c>
      <c r="K64" s="197" t="s">
        <v>443</v>
      </c>
      <c r="L64" s="103"/>
      <c r="M64" s="18"/>
      <c r="N64" s="129" t="s">
        <v>166</v>
      </c>
      <c r="O64" s="97"/>
      <c r="P64" s="209"/>
      <c r="Q64" s="129" t="s">
        <v>166</v>
      </c>
      <c r="R64" s="231" t="s">
        <v>528</v>
      </c>
      <c r="S64" s="199">
        <v>7</v>
      </c>
      <c r="T64" s="90">
        <f t="shared" si="1"/>
        <v>0.7000000000000001</v>
      </c>
      <c r="U64" s="125">
        <f t="shared" si="2"/>
        <v>7.7</v>
      </c>
    </row>
    <row r="65" spans="2:21" s="70" customFormat="1" ht="36.75" thickBot="1">
      <c r="B65" s="137">
        <v>16</v>
      </c>
      <c r="C65" s="170">
        <v>21101</v>
      </c>
      <c r="D65" s="25" t="s">
        <v>309</v>
      </c>
      <c r="E65" s="204" t="s">
        <v>525</v>
      </c>
      <c r="F65" s="204" t="s">
        <v>527</v>
      </c>
      <c r="G65" s="94">
        <v>500</v>
      </c>
      <c r="H65" s="93" t="s">
        <v>442</v>
      </c>
      <c r="I65" s="126">
        <f t="shared" si="0"/>
        <v>12.1</v>
      </c>
      <c r="J65" s="133">
        <f aca="true" t="shared" si="4" ref="J65:J96">PRODUCT(G65*U65)*1.16</f>
        <v>7017.999999999999</v>
      </c>
      <c r="K65" s="197" t="s">
        <v>443</v>
      </c>
      <c r="L65" s="103"/>
      <c r="M65" s="18"/>
      <c r="N65" s="129" t="s">
        <v>166</v>
      </c>
      <c r="O65" s="97"/>
      <c r="P65" s="209"/>
      <c r="Q65" s="129" t="s">
        <v>166</v>
      </c>
      <c r="R65" s="231" t="s">
        <v>528</v>
      </c>
      <c r="S65" s="199">
        <v>11</v>
      </c>
      <c r="T65" s="90">
        <f t="shared" si="1"/>
        <v>1.1</v>
      </c>
      <c r="U65" s="125">
        <f t="shared" si="2"/>
        <v>12.1</v>
      </c>
    </row>
    <row r="66" spans="2:21" s="70" customFormat="1" ht="36.75" thickBot="1">
      <c r="B66" s="137">
        <v>17</v>
      </c>
      <c r="C66" s="170">
        <v>21101</v>
      </c>
      <c r="D66" s="25" t="s">
        <v>295</v>
      </c>
      <c r="E66" s="204" t="s">
        <v>525</v>
      </c>
      <c r="F66" s="204" t="s">
        <v>527</v>
      </c>
      <c r="G66" s="94">
        <v>500</v>
      </c>
      <c r="H66" s="93" t="s">
        <v>441</v>
      </c>
      <c r="I66" s="126">
        <f t="shared" si="0"/>
        <v>3.3</v>
      </c>
      <c r="J66" s="133">
        <f t="shared" si="4"/>
        <v>1913.9999999999998</v>
      </c>
      <c r="K66" s="197" t="s">
        <v>443</v>
      </c>
      <c r="L66" s="103"/>
      <c r="M66" s="18"/>
      <c r="N66" s="129" t="s">
        <v>166</v>
      </c>
      <c r="O66" s="97"/>
      <c r="P66" s="209"/>
      <c r="Q66" s="129" t="s">
        <v>166</v>
      </c>
      <c r="R66" s="231" t="s">
        <v>528</v>
      </c>
      <c r="S66" s="199">
        <v>3</v>
      </c>
      <c r="T66" s="90">
        <f t="shared" si="1"/>
        <v>0.30000000000000004</v>
      </c>
      <c r="U66" s="125">
        <f t="shared" si="2"/>
        <v>3.3</v>
      </c>
    </row>
    <row r="67" spans="2:21" s="70" customFormat="1" ht="36.75" thickBot="1">
      <c r="B67" s="137">
        <v>18</v>
      </c>
      <c r="C67" s="170">
        <v>21101</v>
      </c>
      <c r="D67" s="25" t="s">
        <v>310</v>
      </c>
      <c r="E67" s="204" t="s">
        <v>525</v>
      </c>
      <c r="F67" s="204" t="s">
        <v>527</v>
      </c>
      <c r="G67" s="94">
        <v>150</v>
      </c>
      <c r="H67" s="93" t="s">
        <v>442</v>
      </c>
      <c r="I67" s="126">
        <f t="shared" si="0"/>
        <v>12.1</v>
      </c>
      <c r="J67" s="133">
        <f t="shared" si="4"/>
        <v>2105.3999999999996</v>
      </c>
      <c r="K67" s="197" t="s">
        <v>443</v>
      </c>
      <c r="L67" s="103"/>
      <c r="M67" s="18"/>
      <c r="N67" s="129" t="s">
        <v>166</v>
      </c>
      <c r="O67" s="97"/>
      <c r="P67" s="209"/>
      <c r="Q67" s="129" t="s">
        <v>166</v>
      </c>
      <c r="R67" s="231" t="s">
        <v>528</v>
      </c>
      <c r="S67" s="199">
        <v>11</v>
      </c>
      <c r="T67" s="90">
        <f t="shared" si="1"/>
        <v>1.1</v>
      </c>
      <c r="U67" s="125">
        <f t="shared" si="2"/>
        <v>12.1</v>
      </c>
    </row>
    <row r="68" spans="2:21" s="70" customFormat="1" ht="36.75" thickBot="1">
      <c r="B68" s="137">
        <v>19</v>
      </c>
      <c r="C68" s="170">
        <v>21101</v>
      </c>
      <c r="D68" s="25" t="s">
        <v>401</v>
      </c>
      <c r="E68" s="204" t="s">
        <v>525</v>
      </c>
      <c r="F68" s="204" t="s">
        <v>527</v>
      </c>
      <c r="G68" s="94">
        <v>300</v>
      </c>
      <c r="H68" s="93" t="s">
        <v>268</v>
      </c>
      <c r="I68" s="126">
        <f t="shared" si="0"/>
        <v>6.6</v>
      </c>
      <c r="J68" s="133">
        <f t="shared" si="4"/>
        <v>2296.7999999999997</v>
      </c>
      <c r="K68" s="197" t="s">
        <v>443</v>
      </c>
      <c r="L68" s="103"/>
      <c r="M68" s="18"/>
      <c r="N68" s="129" t="s">
        <v>166</v>
      </c>
      <c r="O68" s="97"/>
      <c r="P68" s="209"/>
      <c r="Q68" s="129" t="s">
        <v>166</v>
      </c>
      <c r="R68" s="231" t="s">
        <v>528</v>
      </c>
      <c r="S68" s="199">
        <v>6</v>
      </c>
      <c r="T68" s="90">
        <f t="shared" si="1"/>
        <v>0.6000000000000001</v>
      </c>
      <c r="U68" s="125">
        <f t="shared" si="2"/>
        <v>6.6</v>
      </c>
    </row>
    <row r="69" spans="2:21" s="70" customFormat="1" ht="36.75" hidden="1" thickBot="1">
      <c r="B69" s="137">
        <v>20</v>
      </c>
      <c r="C69" s="170">
        <v>21101</v>
      </c>
      <c r="D69" s="25" t="s">
        <v>36</v>
      </c>
      <c r="E69" s="204" t="s">
        <v>525</v>
      </c>
      <c r="F69" s="204" t="s">
        <v>527</v>
      </c>
      <c r="G69" s="94">
        <v>0</v>
      </c>
      <c r="H69" s="93" t="s">
        <v>268</v>
      </c>
      <c r="I69" s="126">
        <f t="shared" si="0"/>
        <v>14.3</v>
      </c>
      <c r="J69" s="133">
        <f t="shared" si="4"/>
        <v>0</v>
      </c>
      <c r="K69" s="197" t="s">
        <v>443</v>
      </c>
      <c r="L69" s="103"/>
      <c r="M69" s="18"/>
      <c r="N69" s="129" t="s">
        <v>166</v>
      </c>
      <c r="O69" s="97"/>
      <c r="P69" s="209"/>
      <c r="Q69" s="129" t="s">
        <v>166</v>
      </c>
      <c r="R69" s="231" t="s">
        <v>528</v>
      </c>
      <c r="S69" s="199">
        <v>13</v>
      </c>
      <c r="T69" s="90">
        <f t="shared" si="1"/>
        <v>1.3</v>
      </c>
      <c r="U69" s="125">
        <f t="shared" si="2"/>
        <v>14.3</v>
      </c>
    </row>
    <row r="70" spans="2:21" s="70" customFormat="1" ht="36.75" thickBot="1">
      <c r="B70" s="137">
        <v>20</v>
      </c>
      <c r="C70" s="170">
        <v>21101</v>
      </c>
      <c r="D70" s="4" t="s">
        <v>37</v>
      </c>
      <c r="E70" s="204" t="s">
        <v>525</v>
      </c>
      <c r="F70" s="204" t="s">
        <v>527</v>
      </c>
      <c r="G70" s="31">
        <v>50</v>
      </c>
      <c r="H70" s="93" t="s">
        <v>268</v>
      </c>
      <c r="I70" s="126">
        <f t="shared" si="0"/>
        <v>72.6</v>
      </c>
      <c r="J70" s="133">
        <f t="shared" si="4"/>
        <v>4210.799999999999</v>
      </c>
      <c r="K70" s="197" t="s">
        <v>443</v>
      </c>
      <c r="L70" s="103"/>
      <c r="M70" s="18"/>
      <c r="N70" s="129" t="s">
        <v>166</v>
      </c>
      <c r="O70" s="17"/>
      <c r="P70" s="209"/>
      <c r="Q70" s="129" t="s">
        <v>166</v>
      </c>
      <c r="R70" s="231" t="s">
        <v>528</v>
      </c>
      <c r="S70" s="200">
        <v>66</v>
      </c>
      <c r="T70" s="90">
        <f t="shared" si="1"/>
        <v>6.6000000000000005</v>
      </c>
      <c r="U70" s="125">
        <f t="shared" si="2"/>
        <v>72.6</v>
      </c>
    </row>
    <row r="71" spans="2:21" s="70" customFormat="1" ht="36.75" thickBot="1">
      <c r="B71" s="137">
        <v>21</v>
      </c>
      <c r="C71" s="170">
        <v>21101</v>
      </c>
      <c r="D71" s="25" t="s">
        <v>99</v>
      </c>
      <c r="E71" s="204" t="s">
        <v>525</v>
      </c>
      <c r="F71" s="204" t="s">
        <v>527</v>
      </c>
      <c r="G71" s="94">
        <v>50</v>
      </c>
      <c r="H71" s="93" t="s">
        <v>268</v>
      </c>
      <c r="I71" s="126">
        <f t="shared" si="0"/>
        <v>9.9</v>
      </c>
      <c r="J71" s="133">
        <f t="shared" si="4"/>
        <v>574.1999999999999</v>
      </c>
      <c r="K71" s="197" t="s">
        <v>443</v>
      </c>
      <c r="L71" s="103"/>
      <c r="M71" s="18"/>
      <c r="N71" s="129" t="s">
        <v>166</v>
      </c>
      <c r="O71" s="97"/>
      <c r="P71" s="209"/>
      <c r="Q71" s="129" t="s">
        <v>166</v>
      </c>
      <c r="R71" s="231" t="s">
        <v>528</v>
      </c>
      <c r="S71" s="199">
        <v>9</v>
      </c>
      <c r="T71" s="90">
        <f t="shared" si="1"/>
        <v>0.9</v>
      </c>
      <c r="U71" s="125">
        <f t="shared" si="2"/>
        <v>9.9</v>
      </c>
    </row>
    <row r="72" spans="2:21" s="70" customFormat="1" ht="36.75" hidden="1" thickBot="1">
      <c r="B72" s="137">
        <v>23</v>
      </c>
      <c r="C72" s="170">
        <v>21101</v>
      </c>
      <c r="D72" s="25" t="s">
        <v>181</v>
      </c>
      <c r="E72" s="204" t="s">
        <v>525</v>
      </c>
      <c r="F72" s="204" t="s">
        <v>527</v>
      </c>
      <c r="G72" s="94">
        <v>0</v>
      </c>
      <c r="H72" s="93" t="s">
        <v>268</v>
      </c>
      <c r="I72" s="126">
        <f aca="true" t="shared" si="5" ref="I72:I134">U72</f>
        <v>0</v>
      </c>
      <c r="J72" s="133">
        <f t="shared" si="4"/>
        <v>0</v>
      </c>
      <c r="K72" s="197" t="s">
        <v>443</v>
      </c>
      <c r="L72" s="103"/>
      <c r="M72" s="18"/>
      <c r="N72" s="129" t="s">
        <v>166</v>
      </c>
      <c r="O72" s="97"/>
      <c r="P72" s="209"/>
      <c r="Q72" s="129" t="s">
        <v>166</v>
      </c>
      <c r="R72" s="231" t="s">
        <v>528</v>
      </c>
      <c r="S72" s="199"/>
      <c r="T72" s="90">
        <f aca="true" t="shared" si="6" ref="T72:T134">S72*0.1</f>
        <v>0</v>
      </c>
      <c r="U72" s="125">
        <f aca="true" t="shared" si="7" ref="U72:U134">S72+T72</f>
        <v>0</v>
      </c>
    </row>
    <row r="73" spans="2:21" s="70" customFormat="1" ht="36.75" thickBot="1">
      <c r="B73" s="137">
        <v>22</v>
      </c>
      <c r="C73" s="170">
        <v>21101</v>
      </c>
      <c r="D73" s="25" t="s">
        <v>15</v>
      </c>
      <c r="E73" s="204" t="s">
        <v>525</v>
      </c>
      <c r="F73" s="204" t="s">
        <v>527</v>
      </c>
      <c r="G73" s="94">
        <v>100</v>
      </c>
      <c r="H73" s="93" t="s">
        <v>268</v>
      </c>
      <c r="I73" s="126">
        <f t="shared" si="5"/>
        <v>35.2</v>
      </c>
      <c r="J73" s="133">
        <f t="shared" si="4"/>
        <v>4083.2000000000003</v>
      </c>
      <c r="K73" s="197" t="s">
        <v>443</v>
      </c>
      <c r="L73" s="103"/>
      <c r="M73" s="18"/>
      <c r="N73" s="129" t="s">
        <v>166</v>
      </c>
      <c r="O73" s="97"/>
      <c r="P73" s="209"/>
      <c r="Q73" s="129" t="s">
        <v>166</v>
      </c>
      <c r="R73" s="231" t="s">
        <v>528</v>
      </c>
      <c r="S73" s="199">
        <v>32</v>
      </c>
      <c r="T73" s="90">
        <f t="shared" si="6"/>
        <v>3.2</v>
      </c>
      <c r="U73" s="125">
        <f t="shared" si="7"/>
        <v>35.2</v>
      </c>
    </row>
    <row r="74" spans="2:21" s="70" customFormat="1" ht="36.75" thickBot="1">
      <c r="B74" s="137">
        <v>23</v>
      </c>
      <c r="C74" s="170">
        <v>21101</v>
      </c>
      <c r="D74" s="25" t="s">
        <v>305</v>
      </c>
      <c r="E74" s="204" t="s">
        <v>525</v>
      </c>
      <c r="F74" s="204" t="s">
        <v>527</v>
      </c>
      <c r="G74" s="94">
        <v>50</v>
      </c>
      <c r="H74" s="93" t="s">
        <v>281</v>
      </c>
      <c r="I74" s="126">
        <f t="shared" si="5"/>
        <v>189.2</v>
      </c>
      <c r="J74" s="133">
        <f t="shared" si="4"/>
        <v>10973.599999999999</v>
      </c>
      <c r="K74" s="197" t="s">
        <v>443</v>
      </c>
      <c r="L74" s="103"/>
      <c r="M74" s="18"/>
      <c r="N74" s="129" t="s">
        <v>166</v>
      </c>
      <c r="O74" s="97"/>
      <c r="P74" s="209"/>
      <c r="Q74" s="129" t="s">
        <v>166</v>
      </c>
      <c r="R74" s="231" t="s">
        <v>528</v>
      </c>
      <c r="S74" s="199">
        <v>172</v>
      </c>
      <c r="T74" s="90">
        <f t="shared" si="6"/>
        <v>17.2</v>
      </c>
      <c r="U74" s="125">
        <f t="shared" si="7"/>
        <v>189.2</v>
      </c>
    </row>
    <row r="75" spans="2:21" s="70" customFormat="1" ht="36.75" thickBot="1">
      <c r="B75" s="137">
        <v>24</v>
      </c>
      <c r="C75" s="170">
        <v>21101</v>
      </c>
      <c r="D75" s="78" t="s">
        <v>304</v>
      </c>
      <c r="E75" s="204" t="s">
        <v>525</v>
      </c>
      <c r="F75" s="204" t="s">
        <v>527</v>
      </c>
      <c r="G75" s="107">
        <v>50</v>
      </c>
      <c r="H75" s="93" t="s">
        <v>281</v>
      </c>
      <c r="I75" s="126">
        <f t="shared" si="5"/>
        <v>90.2</v>
      </c>
      <c r="J75" s="133">
        <f t="shared" si="4"/>
        <v>5231.599999999999</v>
      </c>
      <c r="K75" s="197" t="s">
        <v>443</v>
      </c>
      <c r="L75" s="103"/>
      <c r="M75" s="18"/>
      <c r="N75" s="129" t="s">
        <v>166</v>
      </c>
      <c r="O75" s="97"/>
      <c r="P75" s="209"/>
      <c r="Q75" s="129" t="s">
        <v>166</v>
      </c>
      <c r="R75" s="231" t="s">
        <v>528</v>
      </c>
      <c r="S75" s="202">
        <v>82</v>
      </c>
      <c r="T75" s="90">
        <f t="shared" si="6"/>
        <v>8.200000000000001</v>
      </c>
      <c r="U75" s="125">
        <f t="shared" si="7"/>
        <v>90.2</v>
      </c>
    </row>
    <row r="76" spans="2:21" s="70" customFormat="1" ht="36.75" thickBot="1">
      <c r="B76" s="137">
        <v>25</v>
      </c>
      <c r="C76" s="170">
        <v>21101</v>
      </c>
      <c r="D76" s="78" t="s">
        <v>303</v>
      </c>
      <c r="E76" s="204" t="s">
        <v>525</v>
      </c>
      <c r="F76" s="204" t="s">
        <v>527</v>
      </c>
      <c r="G76" s="107">
        <v>50</v>
      </c>
      <c r="H76" s="93" t="s">
        <v>281</v>
      </c>
      <c r="I76" s="126">
        <f t="shared" si="5"/>
        <v>108.9</v>
      </c>
      <c r="J76" s="133">
        <f t="shared" si="4"/>
        <v>6316.2</v>
      </c>
      <c r="K76" s="197" t="s">
        <v>443</v>
      </c>
      <c r="L76" s="103"/>
      <c r="M76" s="18"/>
      <c r="N76" s="129" t="s">
        <v>166</v>
      </c>
      <c r="O76" s="97"/>
      <c r="P76" s="209"/>
      <c r="Q76" s="129" t="s">
        <v>166</v>
      </c>
      <c r="R76" s="231" t="s">
        <v>528</v>
      </c>
      <c r="S76" s="202">
        <v>99</v>
      </c>
      <c r="T76" s="90">
        <f t="shared" si="6"/>
        <v>9.9</v>
      </c>
      <c r="U76" s="125">
        <f t="shared" si="7"/>
        <v>108.9</v>
      </c>
    </row>
    <row r="77" spans="2:21" s="70" customFormat="1" ht="36.75" thickBot="1">
      <c r="B77" s="137">
        <v>26</v>
      </c>
      <c r="C77" s="170">
        <v>21101</v>
      </c>
      <c r="D77" s="78" t="s">
        <v>38</v>
      </c>
      <c r="E77" s="204" t="s">
        <v>525</v>
      </c>
      <c r="F77" s="204" t="s">
        <v>527</v>
      </c>
      <c r="G77" s="107">
        <v>18000</v>
      </c>
      <c r="H77" s="93" t="s">
        <v>268</v>
      </c>
      <c r="I77" s="126">
        <f t="shared" si="5"/>
        <v>2.2</v>
      </c>
      <c r="J77" s="133">
        <f t="shared" si="4"/>
        <v>45936</v>
      </c>
      <c r="K77" s="197" t="s">
        <v>443</v>
      </c>
      <c r="L77" s="103"/>
      <c r="M77" s="18"/>
      <c r="N77" s="129" t="s">
        <v>166</v>
      </c>
      <c r="O77" s="97"/>
      <c r="P77" s="209"/>
      <c r="Q77" s="129" t="s">
        <v>166</v>
      </c>
      <c r="R77" s="231" t="s">
        <v>528</v>
      </c>
      <c r="S77" s="202">
        <v>2</v>
      </c>
      <c r="T77" s="90">
        <f t="shared" si="6"/>
        <v>0.2</v>
      </c>
      <c r="U77" s="125">
        <f t="shared" si="7"/>
        <v>2.2</v>
      </c>
    </row>
    <row r="78" spans="2:21" s="70" customFormat="1" ht="36.75" thickBot="1">
      <c r="B78" s="137">
        <v>27</v>
      </c>
      <c r="C78" s="170">
        <v>21101</v>
      </c>
      <c r="D78" s="25" t="s">
        <v>39</v>
      </c>
      <c r="E78" s="204" t="s">
        <v>525</v>
      </c>
      <c r="F78" s="204" t="s">
        <v>527</v>
      </c>
      <c r="G78" s="107">
        <v>200</v>
      </c>
      <c r="H78" s="101" t="s">
        <v>282</v>
      </c>
      <c r="I78" s="126">
        <f t="shared" si="5"/>
        <v>9.9</v>
      </c>
      <c r="J78" s="133">
        <f t="shared" si="4"/>
        <v>2296.7999999999997</v>
      </c>
      <c r="K78" s="197" t="s">
        <v>443</v>
      </c>
      <c r="L78" s="103"/>
      <c r="M78" s="18"/>
      <c r="N78" s="129" t="s">
        <v>166</v>
      </c>
      <c r="O78" s="97"/>
      <c r="P78" s="209"/>
      <c r="Q78" s="129" t="s">
        <v>166</v>
      </c>
      <c r="R78" s="231" t="s">
        <v>528</v>
      </c>
      <c r="S78" s="202">
        <v>9</v>
      </c>
      <c r="T78" s="90">
        <f t="shared" si="6"/>
        <v>0.9</v>
      </c>
      <c r="U78" s="125">
        <f t="shared" si="7"/>
        <v>9.9</v>
      </c>
    </row>
    <row r="79" spans="2:21" s="70" customFormat="1" ht="36.75" thickBot="1">
      <c r="B79" s="137">
        <v>28</v>
      </c>
      <c r="C79" s="170">
        <v>21101</v>
      </c>
      <c r="D79" s="78" t="s">
        <v>40</v>
      </c>
      <c r="E79" s="204" t="s">
        <v>525</v>
      </c>
      <c r="F79" s="204" t="s">
        <v>527</v>
      </c>
      <c r="G79" s="107">
        <v>501</v>
      </c>
      <c r="H79" s="93" t="s">
        <v>268</v>
      </c>
      <c r="I79" s="126">
        <f t="shared" si="5"/>
        <v>0.8800000000000001</v>
      </c>
      <c r="J79" s="133">
        <f t="shared" si="4"/>
        <v>511.42080000000004</v>
      </c>
      <c r="K79" s="197" t="s">
        <v>443</v>
      </c>
      <c r="L79" s="103"/>
      <c r="M79" s="18"/>
      <c r="N79" s="129" t="s">
        <v>166</v>
      </c>
      <c r="O79" s="97"/>
      <c r="P79" s="209"/>
      <c r="Q79" s="129" t="s">
        <v>166</v>
      </c>
      <c r="R79" s="231" t="s">
        <v>528</v>
      </c>
      <c r="S79" s="202">
        <v>0.8</v>
      </c>
      <c r="T79" s="90">
        <f t="shared" si="6"/>
        <v>0.08000000000000002</v>
      </c>
      <c r="U79" s="125">
        <f t="shared" si="7"/>
        <v>0.8800000000000001</v>
      </c>
    </row>
    <row r="80" spans="2:21" s="70" customFormat="1" ht="36.75" thickBot="1">
      <c r="B80" s="137">
        <v>29</v>
      </c>
      <c r="C80" s="170">
        <v>21101</v>
      </c>
      <c r="D80" s="78" t="s">
        <v>302</v>
      </c>
      <c r="E80" s="204" t="s">
        <v>525</v>
      </c>
      <c r="F80" s="204" t="s">
        <v>527</v>
      </c>
      <c r="G80" s="107">
        <v>2500</v>
      </c>
      <c r="H80" s="93" t="s">
        <v>281</v>
      </c>
      <c r="I80" s="126">
        <f t="shared" si="5"/>
        <v>40.7</v>
      </c>
      <c r="J80" s="133">
        <f t="shared" si="4"/>
        <v>118029.99999999999</v>
      </c>
      <c r="K80" s="197" t="s">
        <v>443</v>
      </c>
      <c r="L80" s="103"/>
      <c r="M80" s="18"/>
      <c r="N80" s="129" t="s">
        <v>166</v>
      </c>
      <c r="O80" s="97"/>
      <c r="P80" s="209"/>
      <c r="Q80" s="129" t="s">
        <v>166</v>
      </c>
      <c r="R80" s="231" t="s">
        <v>528</v>
      </c>
      <c r="S80" s="202">
        <v>37</v>
      </c>
      <c r="T80" s="90">
        <f t="shared" si="6"/>
        <v>3.7</v>
      </c>
      <c r="U80" s="125">
        <f t="shared" si="7"/>
        <v>40.7</v>
      </c>
    </row>
    <row r="81" spans="2:21" s="70" customFormat="1" ht="36.75" thickBot="1">
      <c r="B81" s="137">
        <v>30</v>
      </c>
      <c r="C81" s="170">
        <v>21101</v>
      </c>
      <c r="D81" s="78" t="s">
        <v>301</v>
      </c>
      <c r="E81" s="204" t="s">
        <v>525</v>
      </c>
      <c r="F81" s="204" t="s">
        <v>527</v>
      </c>
      <c r="G81" s="107">
        <v>100</v>
      </c>
      <c r="H81" s="93" t="s">
        <v>281</v>
      </c>
      <c r="I81" s="126">
        <f t="shared" si="5"/>
        <v>53.9</v>
      </c>
      <c r="J81" s="133">
        <f t="shared" si="4"/>
        <v>6252.4</v>
      </c>
      <c r="K81" s="197" t="s">
        <v>443</v>
      </c>
      <c r="L81" s="103"/>
      <c r="M81" s="18"/>
      <c r="N81" s="129" t="s">
        <v>166</v>
      </c>
      <c r="O81" s="97"/>
      <c r="P81" s="209"/>
      <c r="Q81" s="129" t="s">
        <v>166</v>
      </c>
      <c r="R81" s="231" t="s">
        <v>528</v>
      </c>
      <c r="S81" s="202">
        <v>49</v>
      </c>
      <c r="T81" s="90">
        <f t="shared" si="6"/>
        <v>4.9</v>
      </c>
      <c r="U81" s="125">
        <f t="shared" si="7"/>
        <v>53.9</v>
      </c>
    </row>
    <row r="82" spans="2:21" s="70" customFormat="1" ht="36.75" thickBot="1">
      <c r="B82" s="137">
        <v>31</v>
      </c>
      <c r="C82" s="170">
        <v>21101</v>
      </c>
      <c r="D82" s="25" t="s">
        <v>296</v>
      </c>
      <c r="E82" s="204" t="s">
        <v>525</v>
      </c>
      <c r="F82" s="204" t="s">
        <v>527</v>
      </c>
      <c r="G82" s="94">
        <v>200</v>
      </c>
      <c r="H82" s="101" t="s">
        <v>268</v>
      </c>
      <c r="I82" s="126">
        <f t="shared" si="5"/>
        <v>6.6</v>
      </c>
      <c r="J82" s="133">
        <f t="shared" si="4"/>
        <v>1531.1999999999998</v>
      </c>
      <c r="K82" s="197" t="s">
        <v>443</v>
      </c>
      <c r="L82" s="103"/>
      <c r="M82" s="18"/>
      <c r="N82" s="129" t="s">
        <v>166</v>
      </c>
      <c r="O82" s="97"/>
      <c r="P82" s="209"/>
      <c r="Q82" s="129" t="s">
        <v>166</v>
      </c>
      <c r="R82" s="231" t="s">
        <v>528</v>
      </c>
      <c r="S82" s="199">
        <v>6</v>
      </c>
      <c r="T82" s="90">
        <f t="shared" si="6"/>
        <v>0.6000000000000001</v>
      </c>
      <c r="U82" s="125">
        <f t="shared" si="7"/>
        <v>6.6</v>
      </c>
    </row>
    <row r="83" spans="2:21" s="70" customFormat="1" ht="36.75" thickBot="1">
      <c r="B83" s="137">
        <v>32</v>
      </c>
      <c r="C83" s="170">
        <v>21101</v>
      </c>
      <c r="D83" s="25" t="s">
        <v>224</v>
      </c>
      <c r="E83" s="204" t="s">
        <v>525</v>
      </c>
      <c r="F83" s="204" t="s">
        <v>527</v>
      </c>
      <c r="G83" s="94">
        <v>3000</v>
      </c>
      <c r="H83" s="101" t="s">
        <v>268</v>
      </c>
      <c r="I83" s="126">
        <f t="shared" si="5"/>
        <v>3.3</v>
      </c>
      <c r="J83" s="133">
        <f t="shared" si="4"/>
        <v>11484</v>
      </c>
      <c r="K83" s="197" t="s">
        <v>443</v>
      </c>
      <c r="L83" s="103"/>
      <c r="M83" s="18"/>
      <c r="N83" s="129" t="s">
        <v>166</v>
      </c>
      <c r="O83" s="97"/>
      <c r="P83" s="209"/>
      <c r="Q83" s="129" t="s">
        <v>166</v>
      </c>
      <c r="R83" s="231" t="s">
        <v>528</v>
      </c>
      <c r="S83" s="199">
        <v>3</v>
      </c>
      <c r="T83" s="90">
        <f t="shared" si="6"/>
        <v>0.30000000000000004</v>
      </c>
      <c r="U83" s="125">
        <f t="shared" si="7"/>
        <v>3.3</v>
      </c>
    </row>
    <row r="84" spans="2:21" s="70" customFormat="1" ht="36.75" thickBot="1">
      <c r="B84" s="137">
        <v>33</v>
      </c>
      <c r="C84" s="170">
        <v>21101</v>
      </c>
      <c r="D84" s="25" t="s">
        <v>98</v>
      </c>
      <c r="E84" s="204" t="s">
        <v>525</v>
      </c>
      <c r="F84" s="204" t="s">
        <v>527</v>
      </c>
      <c r="G84" s="94">
        <v>100</v>
      </c>
      <c r="H84" s="101" t="s">
        <v>268</v>
      </c>
      <c r="I84" s="126">
        <f t="shared" si="5"/>
        <v>3.3</v>
      </c>
      <c r="J84" s="133">
        <f t="shared" si="4"/>
        <v>382.79999999999995</v>
      </c>
      <c r="K84" s="197" t="s">
        <v>443</v>
      </c>
      <c r="L84" s="103"/>
      <c r="M84" s="18"/>
      <c r="N84" s="129" t="s">
        <v>166</v>
      </c>
      <c r="O84" s="97"/>
      <c r="P84" s="209"/>
      <c r="Q84" s="129" t="s">
        <v>166</v>
      </c>
      <c r="R84" s="231" t="s">
        <v>528</v>
      </c>
      <c r="S84" s="199">
        <v>3</v>
      </c>
      <c r="T84" s="90">
        <f t="shared" si="6"/>
        <v>0.30000000000000004</v>
      </c>
      <c r="U84" s="125">
        <f t="shared" si="7"/>
        <v>3.3</v>
      </c>
    </row>
    <row r="85" spans="2:21" s="70" customFormat="1" ht="36.75" hidden="1" thickBot="1">
      <c r="B85" s="137">
        <v>36</v>
      </c>
      <c r="C85" s="170">
        <v>21101</v>
      </c>
      <c r="D85" s="25" t="s">
        <v>192</v>
      </c>
      <c r="E85" s="204" t="s">
        <v>525</v>
      </c>
      <c r="F85" s="204" t="s">
        <v>527</v>
      </c>
      <c r="G85" s="94">
        <v>1</v>
      </c>
      <c r="H85" s="101" t="s">
        <v>268</v>
      </c>
      <c r="I85" s="126">
        <f t="shared" si="5"/>
        <v>0</v>
      </c>
      <c r="J85" s="133">
        <f t="shared" si="4"/>
        <v>0</v>
      </c>
      <c r="K85" s="197" t="s">
        <v>443</v>
      </c>
      <c r="L85" s="103"/>
      <c r="M85" s="18"/>
      <c r="N85" s="129" t="s">
        <v>166</v>
      </c>
      <c r="O85" s="97"/>
      <c r="P85" s="209"/>
      <c r="Q85" s="129" t="s">
        <v>166</v>
      </c>
      <c r="R85" s="231" t="s">
        <v>528</v>
      </c>
      <c r="S85" s="199"/>
      <c r="T85" s="90">
        <f t="shared" si="6"/>
        <v>0</v>
      </c>
      <c r="U85" s="125">
        <f t="shared" si="7"/>
        <v>0</v>
      </c>
    </row>
    <row r="86" spans="2:21" s="70" customFormat="1" ht="36.75" thickBot="1">
      <c r="B86" s="137">
        <v>34</v>
      </c>
      <c r="C86" s="170">
        <v>21101</v>
      </c>
      <c r="D86" s="25" t="s">
        <v>105</v>
      </c>
      <c r="E86" s="204" t="s">
        <v>525</v>
      </c>
      <c r="F86" s="204" t="s">
        <v>527</v>
      </c>
      <c r="G86" s="94">
        <v>500</v>
      </c>
      <c r="H86" s="101" t="s">
        <v>268</v>
      </c>
      <c r="I86" s="126">
        <f t="shared" si="5"/>
        <v>7.7</v>
      </c>
      <c r="J86" s="133">
        <f t="shared" si="4"/>
        <v>4466</v>
      </c>
      <c r="K86" s="197" t="s">
        <v>443</v>
      </c>
      <c r="L86" s="103"/>
      <c r="M86" s="18"/>
      <c r="N86" s="129" t="s">
        <v>166</v>
      </c>
      <c r="O86" s="97"/>
      <c r="P86" s="209"/>
      <c r="Q86" s="129" t="s">
        <v>166</v>
      </c>
      <c r="R86" s="231" t="s">
        <v>528</v>
      </c>
      <c r="S86" s="199">
        <v>7</v>
      </c>
      <c r="T86" s="90">
        <f t="shared" si="6"/>
        <v>0.7000000000000001</v>
      </c>
      <c r="U86" s="125">
        <f t="shared" si="7"/>
        <v>7.7</v>
      </c>
    </row>
    <row r="87" spans="2:21" s="70" customFormat="1" ht="36.75" thickBot="1">
      <c r="B87" s="137">
        <v>35</v>
      </c>
      <c r="C87" s="170">
        <v>21101</v>
      </c>
      <c r="D87" s="25" t="s">
        <v>41</v>
      </c>
      <c r="E87" s="204" t="s">
        <v>525</v>
      </c>
      <c r="F87" s="204" t="s">
        <v>527</v>
      </c>
      <c r="G87" s="94">
        <v>50</v>
      </c>
      <c r="H87" s="101" t="s">
        <v>282</v>
      </c>
      <c r="I87" s="126">
        <f t="shared" si="5"/>
        <v>22</v>
      </c>
      <c r="J87" s="133">
        <f t="shared" si="4"/>
        <v>1276</v>
      </c>
      <c r="K87" s="197" t="s">
        <v>443</v>
      </c>
      <c r="L87" s="103"/>
      <c r="M87" s="18"/>
      <c r="N87" s="129" t="s">
        <v>166</v>
      </c>
      <c r="O87" s="97"/>
      <c r="P87" s="209"/>
      <c r="Q87" s="129" t="s">
        <v>166</v>
      </c>
      <c r="R87" s="231" t="s">
        <v>528</v>
      </c>
      <c r="S87" s="199">
        <v>20</v>
      </c>
      <c r="T87" s="90">
        <f t="shared" si="6"/>
        <v>2</v>
      </c>
      <c r="U87" s="125">
        <f t="shared" si="7"/>
        <v>22</v>
      </c>
    </row>
    <row r="88" spans="2:21" s="70" customFormat="1" ht="36.75" hidden="1" thickBot="1">
      <c r="B88" s="137">
        <v>39</v>
      </c>
      <c r="C88" s="170">
        <v>21101</v>
      </c>
      <c r="D88" s="25" t="s">
        <v>402</v>
      </c>
      <c r="E88" s="204" t="s">
        <v>525</v>
      </c>
      <c r="F88" s="204" t="s">
        <v>527</v>
      </c>
      <c r="G88" s="94">
        <v>0</v>
      </c>
      <c r="H88" s="101" t="s">
        <v>268</v>
      </c>
      <c r="I88" s="126">
        <f t="shared" si="5"/>
        <v>20.46</v>
      </c>
      <c r="J88" s="133">
        <f t="shared" si="4"/>
        <v>0</v>
      </c>
      <c r="K88" s="197" t="s">
        <v>443</v>
      </c>
      <c r="L88" s="103"/>
      <c r="M88" s="18"/>
      <c r="N88" s="129" t="s">
        <v>166</v>
      </c>
      <c r="O88" s="97"/>
      <c r="P88" s="209"/>
      <c r="Q88" s="129" t="s">
        <v>166</v>
      </c>
      <c r="R88" s="231" t="s">
        <v>528</v>
      </c>
      <c r="S88" s="199">
        <v>18.6</v>
      </c>
      <c r="T88" s="90">
        <f t="shared" si="6"/>
        <v>1.8600000000000003</v>
      </c>
      <c r="U88" s="125">
        <f t="shared" si="7"/>
        <v>20.46</v>
      </c>
    </row>
    <row r="89" spans="2:21" s="70" customFormat="1" ht="36.75" hidden="1" thickBot="1">
      <c r="B89" s="137">
        <v>40</v>
      </c>
      <c r="C89" s="170">
        <v>21101</v>
      </c>
      <c r="D89" s="25" t="s">
        <v>192</v>
      </c>
      <c r="E89" s="204" t="s">
        <v>525</v>
      </c>
      <c r="F89" s="204" t="s">
        <v>527</v>
      </c>
      <c r="G89" s="94">
        <v>0</v>
      </c>
      <c r="H89" s="101" t="s">
        <v>268</v>
      </c>
      <c r="I89" s="126">
        <f t="shared" si="5"/>
        <v>8.03</v>
      </c>
      <c r="J89" s="133">
        <f t="shared" si="4"/>
        <v>0</v>
      </c>
      <c r="K89" s="197" t="s">
        <v>443</v>
      </c>
      <c r="L89" s="103"/>
      <c r="M89" s="18"/>
      <c r="N89" s="129" t="s">
        <v>166</v>
      </c>
      <c r="O89" s="97"/>
      <c r="P89" s="209"/>
      <c r="Q89" s="129" t="s">
        <v>166</v>
      </c>
      <c r="R89" s="231" t="s">
        <v>528</v>
      </c>
      <c r="S89" s="199">
        <v>7.3</v>
      </c>
      <c r="T89" s="90">
        <f t="shared" si="6"/>
        <v>0.73</v>
      </c>
      <c r="U89" s="125">
        <f t="shared" si="7"/>
        <v>8.03</v>
      </c>
    </row>
    <row r="90" spans="2:21" s="70" customFormat="1" ht="36.75" thickBot="1">
      <c r="B90" s="137">
        <v>36</v>
      </c>
      <c r="C90" s="170">
        <v>21101</v>
      </c>
      <c r="D90" s="78" t="s">
        <v>14</v>
      </c>
      <c r="E90" s="204" t="s">
        <v>525</v>
      </c>
      <c r="F90" s="204" t="s">
        <v>527</v>
      </c>
      <c r="G90" s="94">
        <v>1000</v>
      </c>
      <c r="H90" s="93" t="s">
        <v>268</v>
      </c>
      <c r="I90" s="126">
        <f t="shared" si="5"/>
        <v>4.4</v>
      </c>
      <c r="J90" s="133">
        <f t="shared" si="4"/>
        <v>5104</v>
      </c>
      <c r="K90" s="197" t="s">
        <v>443</v>
      </c>
      <c r="L90" s="103"/>
      <c r="M90" s="18"/>
      <c r="N90" s="129" t="s">
        <v>166</v>
      </c>
      <c r="O90" s="97"/>
      <c r="P90" s="209"/>
      <c r="Q90" s="129" t="s">
        <v>166</v>
      </c>
      <c r="R90" s="231" t="s">
        <v>528</v>
      </c>
      <c r="S90" s="199">
        <v>4</v>
      </c>
      <c r="T90" s="90">
        <f t="shared" si="6"/>
        <v>0.4</v>
      </c>
      <c r="U90" s="125">
        <f t="shared" si="7"/>
        <v>4.4</v>
      </c>
    </row>
    <row r="91" spans="2:21" s="70" customFormat="1" ht="36.75" thickBot="1">
      <c r="B91" s="137">
        <v>37</v>
      </c>
      <c r="C91" s="170">
        <v>21101</v>
      </c>
      <c r="D91" s="25" t="s">
        <v>180</v>
      </c>
      <c r="E91" s="204" t="s">
        <v>525</v>
      </c>
      <c r="F91" s="204" t="s">
        <v>527</v>
      </c>
      <c r="G91" s="94">
        <v>2500</v>
      </c>
      <c r="H91" s="101" t="s">
        <v>268</v>
      </c>
      <c r="I91" s="126">
        <f t="shared" si="5"/>
        <v>4.4</v>
      </c>
      <c r="J91" s="133">
        <f t="shared" si="4"/>
        <v>12760</v>
      </c>
      <c r="K91" s="197" t="s">
        <v>443</v>
      </c>
      <c r="L91" s="103"/>
      <c r="M91" s="18"/>
      <c r="N91" s="129" t="s">
        <v>166</v>
      </c>
      <c r="O91" s="97"/>
      <c r="P91" s="209"/>
      <c r="Q91" s="129" t="s">
        <v>166</v>
      </c>
      <c r="R91" s="231" t="s">
        <v>528</v>
      </c>
      <c r="S91" s="199">
        <v>4</v>
      </c>
      <c r="T91" s="90">
        <f t="shared" si="6"/>
        <v>0.4</v>
      </c>
      <c r="U91" s="125">
        <f t="shared" si="7"/>
        <v>4.4</v>
      </c>
    </row>
    <row r="92" spans="2:21" s="70" customFormat="1" ht="36.75" thickBot="1">
      <c r="B92" s="137">
        <v>38</v>
      </c>
      <c r="C92" s="170">
        <v>21101</v>
      </c>
      <c r="D92" s="25" t="s">
        <v>300</v>
      </c>
      <c r="E92" s="204" t="s">
        <v>525</v>
      </c>
      <c r="F92" s="204" t="s">
        <v>527</v>
      </c>
      <c r="G92" s="94">
        <v>200</v>
      </c>
      <c r="H92" s="101" t="s">
        <v>268</v>
      </c>
      <c r="I92" s="126">
        <f t="shared" si="5"/>
        <v>188.1</v>
      </c>
      <c r="J92" s="133">
        <f t="shared" si="4"/>
        <v>43639.2</v>
      </c>
      <c r="K92" s="197" t="s">
        <v>443</v>
      </c>
      <c r="L92" s="103"/>
      <c r="M92" s="18"/>
      <c r="N92" s="129" t="s">
        <v>166</v>
      </c>
      <c r="O92" s="97"/>
      <c r="P92" s="209"/>
      <c r="Q92" s="129" t="s">
        <v>166</v>
      </c>
      <c r="R92" s="231" t="s">
        <v>528</v>
      </c>
      <c r="S92" s="199">
        <v>171</v>
      </c>
      <c r="T92" s="90">
        <f t="shared" si="6"/>
        <v>17.1</v>
      </c>
      <c r="U92" s="125">
        <f t="shared" si="7"/>
        <v>188.1</v>
      </c>
    </row>
    <row r="93" spans="2:21" s="70" customFormat="1" ht="36.75" thickBot="1">
      <c r="B93" s="137">
        <v>39</v>
      </c>
      <c r="C93" s="170">
        <v>21101</v>
      </c>
      <c r="D93" s="78" t="s">
        <v>43</v>
      </c>
      <c r="E93" s="204" t="s">
        <v>525</v>
      </c>
      <c r="F93" s="204" t="s">
        <v>527</v>
      </c>
      <c r="G93" s="94">
        <v>300</v>
      </c>
      <c r="H93" s="93" t="s">
        <v>268</v>
      </c>
      <c r="I93" s="126">
        <f t="shared" si="5"/>
        <v>4.4</v>
      </c>
      <c r="J93" s="133">
        <f t="shared" si="4"/>
        <v>1531.1999999999998</v>
      </c>
      <c r="K93" s="197" t="s">
        <v>443</v>
      </c>
      <c r="L93" s="103"/>
      <c r="M93" s="18"/>
      <c r="N93" s="129" t="s">
        <v>166</v>
      </c>
      <c r="O93" s="97"/>
      <c r="P93" s="209"/>
      <c r="Q93" s="129" t="s">
        <v>166</v>
      </c>
      <c r="R93" s="231" t="s">
        <v>528</v>
      </c>
      <c r="S93" s="199">
        <v>4</v>
      </c>
      <c r="T93" s="90">
        <f t="shared" si="6"/>
        <v>0.4</v>
      </c>
      <c r="U93" s="125">
        <f t="shared" si="7"/>
        <v>4.4</v>
      </c>
    </row>
    <row r="94" spans="2:21" s="70" customFormat="1" ht="36.75" thickBot="1">
      <c r="B94" s="137">
        <v>40</v>
      </c>
      <c r="C94" s="170">
        <v>21101</v>
      </c>
      <c r="D94" s="78" t="s">
        <v>42</v>
      </c>
      <c r="E94" s="204" t="s">
        <v>525</v>
      </c>
      <c r="F94" s="204" t="s">
        <v>527</v>
      </c>
      <c r="G94" s="94">
        <v>300</v>
      </c>
      <c r="H94" s="93" t="s">
        <v>268</v>
      </c>
      <c r="I94" s="126">
        <f t="shared" si="5"/>
        <v>4.4</v>
      </c>
      <c r="J94" s="133">
        <f t="shared" si="4"/>
        <v>1531.1999999999998</v>
      </c>
      <c r="K94" s="197" t="s">
        <v>443</v>
      </c>
      <c r="L94" s="103"/>
      <c r="M94" s="18"/>
      <c r="N94" s="129" t="s">
        <v>166</v>
      </c>
      <c r="O94" s="97"/>
      <c r="P94" s="209"/>
      <c r="Q94" s="129" t="s">
        <v>166</v>
      </c>
      <c r="R94" s="231" t="s">
        <v>528</v>
      </c>
      <c r="S94" s="199">
        <v>4</v>
      </c>
      <c r="T94" s="90">
        <f t="shared" si="6"/>
        <v>0.4</v>
      </c>
      <c r="U94" s="125">
        <f t="shared" si="7"/>
        <v>4.4</v>
      </c>
    </row>
    <row r="95" spans="2:21" s="70" customFormat="1" ht="36.75" hidden="1" thickBot="1">
      <c r="B95" s="137">
        <v>46</v>
      </c>
      <c r="C95" s="170">
        <v>21101</v>
      </c>
      <c r="D95" s="25" t="s">
        <v>44</v>
      </c>
      <c r="E95" s="204" t="s">
        <v>525</v>
      </c>
      <c r="F95" s="204" t="s">
        <v>527</v>
      </c>
      <c r="G95" s="94">
        <v>5</v>
      </c>
      <c r="H95" s="101" t="s">
        <v>282</v>
      </c>
      <c r="I95" s="126">
        <f t="shared" si="5"/>
        <v>0</v>
      </c>
      <c r="J95" s="133">
        <f t="shared" si="4"/>
        <v>0</v>
      </c>
      <c r="K95" s="197" t="s">
        <v>443</v>
      </c>
      <c r="L95" s="103"/>
      <c r="M95" s="18"/>
      <c r="N95" s="129" t="s">
        <v>166</v>
      </c>
      <c r="O95" s="97"/>
      <c r="P95" s="209"/>
      <c r="Q95" s="129" t="s">
        <v>166</v>
      </c>
      <c r="R95" s="231" t="s">
        <v>528</v>
      </c>
      <c r="S95" s="199"/>
      <c r="T95" s="90">
        <f t="shared" si="6"/>
        <v>0</v>
      </c>
      <c r="U95" s="125">
        <f t="shared" si="7"/>
        <v>0</v>
      </c>
    </row>
    <row r="96" spans="2:21" s="70" customFormat="1" ht="36.75" thickBot="1">
      <c r="B96" s="137">
        <v>41</v>
      </c>
      <c r="C96" s="170">
        <v>21101</v>
      </c>
      <c r="D96" s="25" t="s">
        <v>45</v>
      </c>
      <c r="E96" s="204" t="s">
        <v>525</v>
      </c>
      <c r="F96" s="204" t="s">
        <v>527</v>
      </c>
      <c r="G96" s="94">
        <v>50</v>
      </c>
      <c r="H96" s="101" t="s">
        <v>268</v>
      </c>
      <c r="I96" s="126">
        <f t="shared" si="5"/>
        <v>56.1</v>
      </c>
      <c r="J96" s="133">
        <f t="shared" si="4"/>
        <v>3253.7999999999997</v>
      </c>
      <c r="K96" s="197" t="s">
        <v>443</v>
      </c>
      <c r="L96" s="103"/>
      <c r="M96" s="18"/>
      <c r="N96" s="129" t="s">
        <v>166</v>
      </c>
      <c r="O96" s="97"/>
      <c r="P96" s="209"/>
      <c r="Q96" s="129" t="s">
        <v>166</v>
      </c>
      <c r="R96" s="231" t="s">
        <v>528</v>
      </c>
      <c r="S96" s="199">
        <v>51</v>
      </c>
      <c r="T96" s="90">
        <f t="shared" si="6"/>
        <v>5.1000000000000005</v>
      </c>
      <c r="U96" s="125">
        <f t="shared" si="7"/>
        <v>56.1</v>
      </c>
    </row>
    <row r="97" spans="2:21" s="70" customFormat="1" ht="36.75" hidden="1" thickBot="1">
      <c r="B97" s="137">
        <v>48</v>
      </c>
      <c r="C97" s="170">
        <v>21101</v>
      </c>
      <c r="D97" s="4" t="s">
        <v>222</v>
      </c>
      <c r="E97" s="204" t="s">
        <v>525</v>
      </c>
      <c r="F97" s="204" t="s">
        <v>527</v>
      </c>
      <c r="G97" s="31">
        <v>0</v>
      </c>
      <c r="H97" s="101"/>
      <c r="I97" s="126">
        <f t="shared" si="5"/>
        <v>0</v>
      </c>
      <c r="J97" s="133">
        <f aca="true" t="shared" si="8" ref="J97:J127">PRODUCT(G97*U97)*1.16</f>
        <v>0</v>
      </c>
      <c r="K97" s="197" t="s">
        <v>443</v>
      </c>
      <c r="L97" s="103"/>
      <c r="M97" s="18"/>
      <c r="N97" s="129" t="s">
        <v>166</v>
      </c>
      <c r="O97" s="17"/>
      <c r="P97" s="209"/>
      <c r="Q97" s="129" t="s">
        <v>166</v>
      </c>
      <c r="R97" s="231" t="s">
        <v>528</v>
      </c>
      <c r="S97" s="200"/>
      <c r="T97" s="90">
        <f t="shared" si="6"/>
        <v>0</v>
      </c>
      <c r="U97" s="125">
        <f t="shared" si="7"/>
        <v>0</v>
      </c>
    </row>
    <row r="98" spans="2:21" s="70" customFormat="1" ht="36.75" thickBot="1">
      <c r="B98" s="137">
        <v>42</v>
      </c>
      <c r="C98" s="170">
        <v>21101</v>
      </c>
      <c r="D98" s="25" t="s">
        <v>228</v>
      </c>
      <c r="E98" s="204" t="s">
        <v>525</v>
      </c>
      <c r="F98" s="204" t="s">
        <v>527</v>
      </c>
      <c r="G98" s="94">
        <v>100</v>
      </c>
      <c r="H98" s="101" t="s">
        <v>281</v>
      </c>
      <c r="I98" s="126">
        <f t="shared" si="5"/>
        <v>67.1</v>
      </c>
      <c r="J98" s="133">
        <f t="shared" si="8"/>
        <v>7783.5999999999985</v>
      </c>
      <c r="K98" s="197" t="s">
        <v>443</v>
      </c>
      <c r="L98" s="103"/>
      <c r="M98" s="18"/>
      <c r="N98" s="129" t="s">
        <v>166</v>
      </c>
      <c r="O98" s="97"/>
      <c r="P98" s="209"/>
      <c r="Q98" s="129" t="s">
        <v>166</v>
      </c>
      <c r="R98" s="231" t="s">
        <v>528</v>
      </c>
      <c r="S98" s="199">
        <v>61</v>
      </c>
      <c r="T98" s="90">
        <f t="shared" si="6"/>
        <v>6.1000000000000005</v>
      </c>
      <c r="U98" s="125">
        <f t="shared" si="7"/>
        <v>67.1</v>
      </c>
    </row>
    <row r="99" spans="2:21" s="70" customFormat="1" ht="36.75" hidden="1" thickBot="1">
      <c r="B99" s="137">
        <v>50</v>
      </c>
      <c r="C99" s="170">
        <v>21101</v>
      </c>
      <c r="D99" s="78" t="s">
        <v>34</v>
      </c>
      <c r="E99" s="204" t="s">
        <v>525</v>
      </c>
      <c r="F99" s="204" t="s">
        <v>527</v>
      </c>
      <c r="G99" s="94">
        <v>0</v>
      </c>
      <c r="H99" s="93"/>
      <c r="I99" s="126">
        <f t="shared" si="5"/>
        <v>0</v>
      </c>
      <c r="J99" s="133">
        <f t="shared" si="8"/>
        <v>0</v>
      </c>
      <c r="K99" s="197" t="s">
        <v>443</v>
      </c>
      <c r="L99" s="103"/>
      <c r="M99" s="18"/>
      <c r="N99" s="129" t="s">
        <v>166</v>
      </c>
      <c r="O99" s="97"/>
      <c r="P99" s="209"/>
      <c r="Q99" s="129" t="s">
        <v>166</v>
      </c>
      <c r="R99" s="231" t="s">
        <v>528</v>
      </c>
      <c r="S99" s="199"/>
      <c r="T99" s="90">
        <f t="shared" si="6"/>
        <v>0</v>
      </c>
      <c r="U99" s="125">
        <f t="shared" si="7"/>
        <v>0</v>
      </c>
    </row>
    <row r="100" spans="2:21" s="70" customFormat="1" ht="36.75" thickBot="1">
      <c r="B100" s="137">
        <v>43</v>
      </c>
      <c r="C100" s="170">
        <v>21101</v>
      </c>
      <c r="D100" s="78" t="s">
        <v>35</v>
      </c>
      <c r="E100" s="204" t="s">
        <v>525</v>
      </c>
      <c r="F100" s="204" t="s">
        <v>527</v>
      </c>
      <c r="G100" s="94">
        <v>200</v>
      </c>
      <c r="H100" s="93" t="s">
        <v>281</v>
      </c>
      <c r="I100" s="126">
        <f t="shared" si="5"/>
        <v>66</v>
      </c>
      <c r="J100" s="133">
        <f t="shared" si="8"/>
        <v>15311.999999999998</v>
      </c>
      <c r="K100" s="197" t="s">
        <v>443</v>
      </c>
      <c r="L100" s="103"/>
      <c r="M100" s="18"/>
      <c r="N100" s="129" t="s">
        <v>166</v>
      </c>
      <c r="O100" s="97"/>
      <c r="P100" s="209"/>
      <c r="Q100" s="129" t="s">
        <v>166</v>
      </c>
      <c r="R100" s="231" t="s">
        <v>528</v>
      </c>
      <c r="S100" s="199">
        <v>60</v>
      </c>
      <c r="T100" s="90">
        <f t="shared" si="6"/>
        <v>6</v>
      </c>
      <c r="U100" s="125">
        <f t="shared" si="7"/>
        <v>66</v>
      </c>
    </row>
    <row r="101" spans="2:21" s="70" customFormat="1" ht="36.75" thickBot="1">
      <c r="B101" s="137">
        <v>44</v>
      </c>
      <c r="C101" s="170">
        <v>21101</v>
      </c>
      <c r="D101" s="4" t="s">
        <v>291</v>
      </c>
      <c r="E101" s="204" t="s">
        <v>525</v>
      </c>
      <c r="F101" s="204" t="s">
        <v>527</v>
      </c>
      <c r="G101" s="31">
        <v>1000</v>
      </c>
      <c r="H101" s="101" t="s">
        <v>281</v>
      </c>
      <c r="I101" s="126">
        <f t="shared" si="5"/>
        <v>2.2</v>
      </c>
      <c r="J101" s="133">
        <f t="shared" si="8"/>
        <v>2552</v>
      </c>
      <c r="K101" s="197" t="s">
        <v>443</v>
      </c>
      <c r="L101" s="103"/>
      <c r="M101" s="18"/>
      <c r="N101" s="129" t="s">
        <v>166</v>
      </c>
      <c r="O101" s="17"/>
      <c r="P101" s="209"/>
      <c r="Q101" s="129" t="s">
        <v>166</v>
      </c>
      <c r="R101" s="231" t="s">
        <v>528</v>
      </c>
      <c r="S101" s="200">
        <v>2</v>
      </c>
      <c r="T101" s="90">
        <f t="shared" si="6"/>
        <v>0.2</v>
      </c>
      <c r="U101" s="125">
        <f t="shared" si="7"/>
        <v>2.2</v>
      </c>
    </row>
    <row r="102" spans="2:21" s="70" customFormat="1" ht="45.75" customHeight="1" thickBot="1">
      <c r="B102" s="137">
        <v>45</v>
      </c>
      <c r="C102" s="170">
        <v>21101</v>
      </c>
      <c r="D102" s="4" t="s">
        <v>520</v>
      </c>
      <c r="E102" s="204" t="s">
        <v>525</v>
      </c>
      <c r="F102" s="204" t="s">
        <v>527</v>
      </c>
      <c r="G102" s="31">
        <v>1000</v>
      </c>
      <c r="H102" s="101" t="s">
        <v>281</v>
      </c>
      <c r="I102" s="126">
        <f t="shared" si="5"/>
        <v>2.2</v>
      </c>
      <c r="J102" s="133">
        <f t="shared" si="8"/>
        <v>2552</v>
      </c>
      <c r="K102" s="197" t="s">
        <v>443</v>
      </c>
      <c r="L102" s="103"/>
      <c r="M102" s="18"/>
      <c r="N102" s="129" t="s">
        <v>166</v>
      </c>
      <c r="O102" s="17"/>
      <c r="P102" s="209"/>
      <c r="Q102" s="129" t="s">
        <v>166</v>
      </c>
      <c r="R102" s="231" t="s">
        <v>528</v>
      </c>
      <c r="S102" s="200">
        <v>2</v>
      </c>
      <c r="T102" s="90">
        <f t="shared" si="6"/>
        <v>0.2</v>
      </c>
      <c r="U102" s="125">
        <f t="shared" si="7"/>
        <v>2.2</v>
      </c>
    </row>
    <row r="103" spans="2:21" s="70" customFormat="1" ht="36.75" thickBot="1">
      <c r="B103" s="137">
        <v>46</v>
      </c>
      <c r="C103" s="170">
        <v>21101</v>
      </c>
      <c r="D103" s="25" t="s">
        <v>290</v>
      </c>
      <c r="E103" s="204" t="s">
        <v>525</v>
      </c>
      <c r="F103" s="204" t="s">
        <v>527</v>
      </c>
      <c r="G103" s="94">
        <v>200</v>
      </c>
      <c r="H103" s="101" t="s">
        <v>268</v>
      </c>
      <c r="I103" s="126">
        <f t="shared" si="5"/>
        <v>25.3</v>
      </c>
      <c r="J103" s="133">
        <f t="shared" si="8"/>
        <v>5869.599999999999</v>
      </c>
      <c r="K103" s="197" t="s">
        <v>443</v>
      </c>
      <c r="L103" s="103"/>
      <c r="M103" s="18"/>
      <c r="N103" s="129" t="s">
        <v>166</v>
      </c>
      <c r="O103" s="97"/>
      <c r="P103" s="209"/>
      <c r="Q103" s="129" t="s">
        <v>166</v>
      </c>
      <c r="R103" s="231" t="s">
        <v>528</v>
      </c>
      <c r="S103" s="199">
        <v>23</v>
      </c>
      <c r="T103" s="90">
        <f t="shared" si="6"/>
        <v>2.3000000000000003</v>
      </c>
      <c r="U103" s="125">
        <f t="shared" si="7"/>
        <v>25.3</v>
      </c>
    </row>
    <row r="104" spans="2:21" s="70" customFormat="1" ht="36.75" thickBot="1">
      <c r="B104" s="137">
        <v>47</v>
      </c>
      <c r="C104" s="170">
        <v>21101</v>
      </c>
      <c r="D104" s="25" t="s">
        <v>47</v>
      </c>
      <c r="E104" s="204" t="s">
        <v>525</v>
      </c>
      <c r="F104" s="204" t="s">
        <v>527</v>
      </c>
      <c r="G104" s="94">
        <v>200</v>
      </c>
      <c r="H104" s="101" t="s">
        <v>268</v>
      </c>
      <c r="I104" s="126">
        <f t="shared" si="5"/>
        <v>34.1</v>
      </c>
      <c r="J104" s="133">
        <f t="shared" si="8"/>
        <v>7911.2</v>
      </c>
      <c r="K104" s="197" t="s">
        <v>443</v>
      </c>
      <c r="L104" s="103"/>
      <c r="M104" s="18"/>
      <c r="N104" s="129" t="s">
        <v>166</v>
      </c>
      <c r="O104" s="97"/>
      <c r="P104" s="209"/>
      <c r="Q104" s="129" t="s">
        <v>166</v>
      </c>
      <c r="R104" s="231" t="s">
        <v>528</v>
      </c>
      <c r="S104" s="199">
        <v>31</v>
      </c>
      <c r="T104" s="90">
        <f t="shared" si="6"/>
        <v>3.1</v>
      </c>
      <c r="U104" s="125">
        <f t="shared" si="7"/>
        <v>34.1</v>
      </c>
    </row>
    <row r="105" spans="2:21" s="70" customFormat="1" ht="36.75" thickBot="1">
      <c r="B105" s="137">
        <v>48</v>
      </c>
      <c r="C105" s="170">
        <v>21101</v>
      </c>
      <c r="D105" s="78" t="s">
        <v>223</v>
      </c>
      <c r="E105" s="204" t="s">
        <v>525</v>
      </c>
      <c r="F105" s="204" t="s">
        <v>527</v>
      </c>
      <c r="G105" s="94">
        <v>200</v>
      </c>
      <c r="H105" s="101" t="s">
        <v>268</v>
      </c>
      <c r="I105" s="126">
        <f t="shared" si="5"/>
        <v>34.1</v>
      </c>
      <c r="J105" s="133">
        <f t="shared" si="8"/>
        <v>7911.2</v>
      </c>
      <c r="K105" s="197" t="s">
        <v>443</v>
      </c>
      <c r="L105" s="103"/>
      <c r="M105" s="18"/>
      <c r="N105" s="129" t="s">
        <v>166</v>
      </c>
      <c r="O105" s="97"/>
      <c r="P105" s="209"/>
      <c r="Q105" s="129" t="s">
        <v>166</v>
      </c>
      <c r="R105" s="231" t="s">
        <v>528</v>
      </c>
      <c r="S105" s="199">
        <v>31</v>
      </c>
      <c r="T105" s="90">
        <f t="shared" si="6"/>
        <v>3.1</v>
      </c>
      <c r="U105" s="125">
        <f t="shared" si="7"/>
        <v>34.1</v>
      </c>
    </row>
    <row r="106" spans="2:21" s="70" customFormat="1" ht="36.75" thickBot="1">
      <c r="B106" s="137">
        <v>49</v>
      </c>
      <c r="C106" s="170">
        <v>21101</v>
      </c>
      <c r="D106" s="25" t="s">
        <v>292</v>
      </c>
      <c r="E106" s="204" t="s">
        <v>525</v>
      </c>
      <c r="F106" s="204" t="s">
        <v>527</v>
      </c>
      <c r="G106" s="94">
        <v>300</v>
      </c>
      <c r="H106" s="101" t="s">
        <v>268</v>
      </c>
      <c r="I106" s="126">
        <f t="shared" si="5"/>
        <v>7.7</v>
      </c>
      <c r="J106" s="133">
        <f t="shared" si="8"/>
        <v>2679.6</v>
      </c>
      <c r="K106" s="197" t="s">
        <v>443</v>
      </c>
      <c r="L106" s="103"/>
      <c r="M106" s="18"/>
      <c r="N106" s="129" t="s">
        <v>166</v>
      </c>
      <c r="O106" s="97"/>
      <c r="P106" s="209"/>
      <c r="Q106" s="129" t="s">
        <v>166</v>
      </c>
      <c r="R106" s="231" t="s">
        <v>528</v>
      </c>
      <c r="S106" s="199">
        <v>7</v>
      </c>
      <c r="T106" s="90">
        <f t="shared" si="6"/>
        <v>0.7000000000000001</v>
      </c>
      <c r="U106" s="125">
        <f t="shared" si="7"/>
        <v>7.7</v>
      </c>
    </row>
    <row r="107" spans="2:21" s="70" customFormat="1" ht="36.75" hidden="1" thickBot="1">
      <c r="B107" s="137">
        <v>58</v>
      </c>
      <c r="C107" s="170">
        <v>21101</v>
      </c>
      <c r="D107" s="25" t="s">
        <v>46</v>
      </c>
      <c r="E107" s="204" t="s">
        <v>525</v>
      </c>
      <c r="F107" s="204" t="s">
        <v>527</v>
      </c>
      <c r="G107" s="94">
        <v>10</v>
      </c>
      <c r="H107" s="101" t="s">
        <v>268</v>
      </c>
      <c r="I107" s="126">
        <f t="shared" si="5"/>
        <v>0</v>
      </c>
      <c r="J107" s="133">
        <f t="shared" si="8"/>
        <v>0</v>
      </c>
      <c r="K107" s="197" t="s">
        <v>443</v>
      </c>
      <c r="L107" s="103"/>
      <c r="M107" s="18"/>
      <c r="N107" s="129" t="s">
        <v>166</v>
      </c>
      <c r="O107" s="97"/>
      <c r="P107" s="209"/>
      <c r="Q107" s="129" t="s">
        <v>166</v>
      </c>
      <c r="R107" s="231" t="s">
        <v>528</v>
      </c>
      <c r="S107" s="199"/>
      <c r="T107" s="90">
        <f t="shared" si="6"/>
        <v>0</v>
      </c>
      <c r="U107" s="125">
        <f t="shared" si="7"/>
        <v>0</v>
      </c>
    </row>
    <row r="108" spans="2:21" s="70" customFormat="1" ht="36.75" thickBot="1">
      <c r="B108" s="137">
        <v>50</v>
      </c>
      <c r="C108" s="170">
        <v>21101</v>
      </c>
      <c r="D108" s="25" t="s">
        <v>505</v>
      </c>
      <c r="E108" s="204" t="s">
        <v>525</v>
      </c>
      <c r="F108" s="204" t="s">
        <v>527</v>
      </c>
      <c r="G108" s="94">
        <v>10</v>
      </c>
      <c r="H108" s="101" t="s">
        <v>268</v>
      </c>
      <c r="I108" s="126">
        <f t="shared" si="5"/>
        <v>386.1</v>
      </c>
      <c r="J108" s="133">
        <f t="shared" si="8"/>
        <v>4478.759999999999</v>
      </c>
      <c r="K108" s="197" t="s">
        <v>443</v>
      </c>
      <c r="L108" s="103"/>
      <c r="M108" s="18"/>
      <c r="N108" s="129" t="s">
        <v>166</v>
      </c>
      <c r="O108" s="97"/>
      <c r="P108" s="209"/>
      <c r="Q108" s="129" t="s">
        <v>166</v>
      </c>
      <c r="R108" s="231" t="s">
        <v>528</v>
      </c>
      <c r="S108" s="199">
        <v>351</v>
      </c>
      <c r="T108" s="90">
        <f t="shared" si="6"/>
        <v>35.1</v>
      </c>
      <c r="U108" s="125">
        <f t="shared" si="7"/>
        <v>386.1</v>
      </c>
    </row>
    <row r="109" spans="2:21" s="70" customFormat="1" ht="36.75" thickBot="1">
      <c r="B109" s="137">
        <v>51</v>
      </c>
      <c r="C109" s="170">
        <v>21101</v>
      </c>
      <c r="D109" s="25" t="s">
        <v>507</v>
      </c>
      <c r="E109" s="204" t="s">
        <v>525</v>
      </c>
      <c r="F109" s="204" t="s">
        <v>527</v>
      </c>
      <c r="G109" s="94">
        <v>14</v>
      </c>
      <c r="H109" s="101" t="s">
        <v>268</v>
      </c>
      <c r="I109" s="126">
        <f t="shared" si="5"/>
        <v>551.1</v>
      </c>
      <c r="J109" s="133">
        <f t="shared" si="8"/>
        <v>8949.864</v>
      </c>
      <c r="K109" s="197" t="s">
        <v>443</v>
      </c>
      <c r="L109" s="103"/>
      <c r="M109" s="18"/>
      <c r="N109" s="129" t="s">
        <v>166</v>
      </c>
      <c r="O109" s="97"/>
      <c r="P109" s="209"/>
      <c r="Q109" s="129" t="s">
        <v>166</v>
      </c>
      <c r="R109" s="231" t="s">
        <v>528</v>
      </c>
      <c r="S109" s="199">
        <v>501</v>
      </c>
      <c r="T109" s="90">
        <f t="shared" si="6"/>
        <v>50.1</v>
      </c>
      <c r="U109" s="125">
        <f t="shared" si="7"/>
        <v>551.1</v>
      </c>
    </row>
    <row r="110" spans="2:21" s="70" customFormat="1" ht="36.75" thickBot="1">
      <c r="B110" s="137">
        <v>52</v>
      </c>
      <c r="C110" s="170">
        <v>21101</v>
      </c>
      <c r="D110" s="25" t="s">
        <v>48</v>
      </c>
      <c r="E110" s="204" t="s">
        <v>525</v>
      </c>
      <c r="F110" s="204" t="s">
        <v>527</v>
      </c>
      <c r="G110" s="94">
        <v>100</v>
      </c>
      <c r="H110" s="101" t="s">
        <v>268</v>
      </c>
      <c r="I110" s="126">
        <f t="shared" si="5"/>
        <v>62.7</v>
      </c>
      <c r="J110" s="133">
        <f t="shared" si="8"/>
        <v>7273.2</v>
      </c>
      <c r="K110" s="197" t="s">
        <v>443</v>
      </c>
      <c r="L110" s="103"/>
      <c r="M110" s="18"/>
      <c r="N110" s="129" t="s">
        <v>166</v>
      </c>
      <c r="O110" s="97"/>
      <c r="P110" s="209"/>
      <c r="Q110" s="129" t="s">
        <v>166</v>
      </c>
      <c r="R110" s="231" t="s">
        <v>528</v>
      </c>
      <c r="S110" s="199">
        <v>57</v>
      </c>
      <c r="T110" s="90">
        <f t="shared" si="6"/>
        <v>5.7</v>
      </c>
      <c r="U110" s="125">
        <f t="shared" si="7"/>
        <v>62.7</v>
      </c>
    </row>
    <row r="111" spans="2:21" s="70" customFormat="1" ht="36.75" thickBot="1">
      <c r="B111" s="137">
        <v>53</v>
      </c>
      <c r="C111" s="170">
        <v>21101</v>
      </c>
      <c r="D111" s="25" t="s">
        <v>289</v>
      </c>
      <c r="E111" s="204" t="s">
        <v>525</v>
      </c>
      <c r="F111" s="204" t="s">
        <v>527</v>
      </c>
      <c r="G111" s="94">
        <v>150</v>
      </c>
      <c r="H111" s="101" t="s">
        <v>268</v>
      </c>
      <c r="I111" s="126">
        <f t="shared" si="5"/>
        <v>29.7</v>
      </c>
      <c r="J111" s="133">
        <f t="shared" si="8"/>
        <v>5167.799999999999</v>
      </c>
      <c r="K111" s="197" t="s">
        <v>443</v>
      </c>
      <c r="L111" s="103"/>
      <c r="M111" s="18"/>
      <c r="N111" s="129" t="s">
        <v>166</v>
      </c>
      <c r="O111" s="97"/>
      <c r="P111" s="209"/>
      <c r="Q111" s="129" t="s">
        <v>166</v>
      </c>
      <c r="R111" s="231" t="s">
        <v>528</v>
      </c>
      <c r="S111" s="199">
        <v>27</v>
      </c>
      <c r="T111" s="90">
        <f t="shared" si="6"/>
        <v>2.7</v>
      </c>
      <c r="U111" s="125">
        <f t="shared" si="7"/>
        <v>29.7</v>
      </c>
    </row>
    <row r="112" spans="2:21" s="70" customFormat="1" ht="36.75" thickBot="1">
      <c r="B112" s="137">
        <v>54</v>
      </c>
      <c r="C112" s="170">
        <v>21101</v>
      </c>
      <c r="D112" s="25" t="s">
        <v>49</v>
      </c>
      <c r="E112" s="204" t="s">
        <v>525</v>
      </c>
      <c r="F112" s="204" t="s">
        <v>527</v>
      </c>
      <c r="G112" s="94">
        <v>150</v>
      </c>
      <c r="H112" s="101" t="s">
        <v>268</v>
      </c>
      <c r="I112" s="126">
        <f t="shared" si="5"/>
        <v>29.15</v>
      </c>
      <c r="J112" s="133">
        <f t="shared" si="8"/>
        <v>5072.099999999999</v>
      </c>
      <c r="K112" s="197" t="s">
        <v>443</v>
      </c>
      <c r="L112" s="103"/>
      <c r="M112" s="18"/>
      <c r="N112" s="129" t="s">
        <v>166</v>
      </c>
      <c r="O112" s="97"/>
      <c r="P112" s="209"/>
      <c r="Q112" s="129" t="s">
        <v>166</v>
      </c>
      <c r="R112" s="231" t="s">
        <v>528</v>
      </c>
      <c r="S112" s="199">
        <v>26.5</v>
      </c>
      <c r="T112" s="90">
        <f t="shared" si="6"/>
        <v>2.6500000000000004</v>
      </c>
      <c r="U112" s="125">
        <f t="shared" si="7"/>
        <v>29.15</v>
      </c>
    </row>
    <row r="113" spans="2:21" s="70" customFormat="1" ht="36.75" hidden="1" thickBot="1">
      <c r="B113" s="137">
        <v>64</v>
      </c>
      <c r="C113" s="170">
        <v>21101</v>
      </c>
      <c r="D113" s="25" t="s">
        <v>50</v>
      </c>
      <c r="E113" s="204" t="s">
        <v>525</v>
      </c>
      <c r="F113" s="204" t="s">
        <v>527</v>
      </c>
      <c r="G113" s="94">
        <v>100</v>
      </c>
      <c r="H113" s="101" t="s">
        <v>268</v>
      </c>
      <c r="I113" s="126">
        <f t="shared" si="5"/>
        <v>0</v>
      </c>
      <c r="J113" s="133">
        <f t="shared" si="8"/>
        <v>0</v>
      </c>
      <c r="K113" s="197" t="s">
        <v>443</v>
      </c>
      <c r="L113" s="103"/>
      <c r="M113" s="18"/>
      <c r="N113" s="129" t="s">
        <v>166</v>
      </c>
      <c r="O113" s="97"/>
      <c r="P113" s="209"/>
      <c r="Q113" s="129" t="s">
        <v>166</v>
      </c>
      <c r="R113" s="231" t="s">
        <v>528</v>
      </c>
      <c r="S113" s="199"/>
      <c r="T113" s="90">
        <f t="shared" si="6"/>
        <v>0</v>
      </c>
      <c r="U113" s="125">
        <f t="shared" si="7"/>
        <v>0</v>
      </c>
    </row>
    <row r="114" spans="2:21" s="70" customFormat="1" ht="36.75" thickBot="1">
      <c r="B114" s="137">
        <v>55</v>
      </c>
      <c r="C114" s="170">
        <v>21101</v>
      </c>
      <c r="D114" s="25" t="s">
        <v>297</v>
      </c>
      <c r="E114" s="204" t="s">
        <v>525</v>
      </c>
      <c r="F114" s="204" t="s">
        <v>527</v>
      </c>
      <c r="G114" s="94">
        <v>500</v>
      </c>
      <c r="H114" s="101" t="s">
        <v>268</v>
      </c>
      <c r="I114" s="126">
        <f t="shared" si="5"/>
        <v>4.4</v>
      </c>
      <c r="J114" s="133">
        <f t="shared" si="8"/>
        <v>2552</v>
      </c>
      <c r="K114" s="197" t="s">
        <v>443</v>
      </c>
      <c r="L114" s="103"/>
      <c r="M114" s="18"/>
      <c r="N114" s="129" t="s">
        <v>166</v>
      </c>
      <c r="O114" s="97"/>
      <c r="P114" s="209"/>
      <c r="Q114" s="129" t="s">
        <v>166</v>
      </c>
      <c r="R114" s="231" t="s">
        <v>528</v>
      </c>
      <c r="S114" s="199">
        <v>4</v>
      </c>
      <c r="T114" s="90">
        <f t="shared" si="6"/>
        <v>0.4</v>
      </c>
      <c r="U114" s="125">
        <f t="shared" si="7"/>
        <v>4.4</v>
      </c>
    </row>
    <row r="115" spans="2:21" s="70" customFormat="1" ht="36.75" thickBot="1">
      <c r="B115" s="137">
        <v>56</v>
      </c>
      <c r="C115" s="170">
        <v>21101</v>
      </c>
      <c r="D115" s="25" t="s">
        <v>51</v>
      </c>
      <c r="E115" s="204" t="s">
        <v>525</v>
      </c>
      <c r="F115" s="204" t="s">
        <v>527</v>
      </c>
      <c r="G115" s="94">
        <v>100</v>
      </c>
      <c r="H115" s="101" t="s">
        <v>281</v>
      </c>
      <c r="I115" s="126">
        <f t="shared" si="5"/>
        <v>44</v>
      </c>
      <c r="J115" s="133">
        <f t="shared" si="8"/>
        <v>5104</v>
      </c>
      <c r="K115" s="197" t="s">
        <v>443</v>
      </c>
      <c r="L115" s="103"/>
      <c r="M115" s="18"/>
      <c r="N115" s="129" t="s">
        <v>166</v>
      </c>
      <c r="O115" s="97"/>
      <c r="P115" s="209"/>
      <c r="Q115" s="129" t="s">
        <v>166</v>
      </c>
      <c r="R115" s="231" t="s">
        <v>528</v>
      </c>
      <c r="S115" s="199">
        <v>40</v>
      </c>
      <c r="T115" s="90">
        <f t="shared" si="6"/>
        <v>4</v>
      </c>
      <c r="U115" s="125">
        <f t="shared" si="7"/>
        <v>44</v>
      </c>
    </row>
    <row r="116" spans="2:21" s="70" customFormat="1" ht="36.75" thickBot="1">
      <c r="B116" s="137">
        <v>57</v>
      </c>
      <c r="C116" s="170">
        <v>21101</v>
      </c>
      <c r="D116" s="25" t="s">
        <v>107</v>
      </c>
      <c r="E116" s="204" t="s">
        <v>525</v>
      </c>
      <c r="F116" s="204" t="s">
        <v>527</v>
      </c>
      <c r="G116" s="94">
        <v>100</v>
      </c>
      <c r="H116" s="101" t="s">
        <v>268</v>
      </c>
      <c r="I116" s="126">
        <f t="shared" si="5"/>
        <v>17.6</v>
      </c>
      <c r="J116" s="133">
        <f t="shared" si="8"/>
        <v>2041.6000000000001</v>
      </c>
      <c r="K116" s="197" t="s">
        <v>443</v>
      </c>
      <c r="L116" s="103"/>
      <c r="M116" s="18"/>
      <c r="N116" s="129" t="s">
        <v>166</v>
      </c>
      <c r="O116" s="97"/>
      <c r="P116" s="209"/>
      <c r="Q116" s="129" t="s">
        <v>166</v>
      </c>
      <c r="R116" s="231" t="s">
        <v>528</v>
      </c>
      <c r="S116" s="199">
        <v>16</v>
      </c>
      <c r="T116" s="90">
        <f t="shared" si="6"/>
        <v>1.6</v>
      </c>
      <c r="U116" s="125">
        <f t="shared" si="7"/>
        <v>17.6</v>
      </c>
    </row>
    <row r="117" spans="2:21" s="70" customFormat="1" ht="36.75" hidden="1" thickBot="1">
      <c r="B117" s="137">
        <v>68</v>
      </c>
      <c r="C117" s="170">
        <v>21101</v>
      </c>
      <c r="D117" s="25" t="s">
        <v>52</v>
      </c>
      <c r="E117" s="204" t="s">
        <v>525</v>
      </c>
      <c r="F117" s="204" t="s">
        <v>527</v>
      </c>
      <c r="G117" s="94">
        <v>0</v>
      </c>
      <c r="H117" s="101" t="s">
        <v>281</v>
      </c>
      <c r="I117" s="126">
        <f t="shared" si="5"/>
        <v>65.56</v>
      </c>
      <c r="J117" s="133">
        <f t="shared" si="8"/>
        <v>0</v>
      </c>
      <c r="K117" s="197" t="s">
        <v>443</v>
      </c>
      <c r="L117" s="103"/>
      <c r="M117" s="18"/>
      <c r="N117" s="129" t="s">
        <v>166</v>
      </c>
      <c r="O117" s="97"/>
      <c r="P117" s="209"/>
      <c r="Q117" s="129" t="s">
        <v>166</v>
      </c>
      <c r="R117" s="231" t="s">
        <v>528</v>
      </c>
      <c r="S117" s="199">
        <v>59.6</v>
      </c>
      <c r="T117" s="90">
        <f t="shared" si="6"/>
        <v>5.960000000000001</v>
      </c>
      <c r="U117" s="125">
        <f t="shared" si="7"/>
        <v>65.56</v>
      </c>
    </row>
    <row r="118" spans="2:21" s="70" customFormat="1" ht="36.75" hidden="1" thickBot="1">
      <c r="B118" s="137">
        <v>69</v>
      </c>
      <c r="C118" s="170">
        <v>21102</v>
      </c>
      <c r="D118" s="25" t="s">
        <v>52</v>
      </c>
      <c r="E118" s="204" t="s">
        <v>525</v>
      </c>
      <c r="F118" s="204" t="s">
        <v>527</v>
      </c>
      <c r="G118" s="94">
        <v>10</v>
      </c>
      <c r="H118" s="101"/>
      <c r="I118" s="126">
        <f t="shared" si="5"/>
        <v>0</v>
      </c>
      <c r="J118" s="133">
        <f t="shared" si="8"/>
        <v>0</v>
      </c>
      <c r="K118" s="197" t="s">
        <v>443</v>
      </c>
      <c r="L118" s="103"/>
      <c r="M118" s="18"/>
      <c r="N118" s="129" t="s">
        <v>166</v>
      </c>
      <c r="O118" s="97"/>
      <c r="P118" s="209"/>
      <c r="Q118" s="129" t="s">
        <v>166</v>
      </c>
      <c r="R118" s="231" t="s">
        <v>528</v>
      </c>
      <c r="S118" s="199"/>
      <c r="T118" s="90">
        <f t="shared" si="6"/>
        <v>0</v>
      </c>
      <c r="U118" s="125">
        <f t="shared" si="7"/>
        <v>0</v>
      </c>
    </row>
    <row r="119" spans="2:21" s="70" customFormat="1" ht="36.75" hidden="1" thickBot="1">
      <c r="B119" s="137">
        <v>70</v>
      </c>
      <c r="C119" s="170">
        <v>21103</v>
      </c>
      <c r="D119" s="25" t="s">
        <v>52</v>
      </c>
      <c r="E119" s="204" t="s">
        <v>525</v>
      </c>
      <c r="F119" s="204" t="s">
        <v>527</v>
      </c>
      <c r="G119" s="94">
        <v>0</v>
      </c>
      <c r="H119" s="101"/>
      <c r="I119" s="126">
        <f t="shared" si="5"/>
        <v>0</v>
      </c>
      <c r="J119" s="133">
        <f t="shared" si="8"/>
        <v>0</v>
      </c>
      <c r="K119" s="197" t="s">
        <v>443</v>
      </c>
      <c r="L119" s="103"/>
      <c r="M119" s="18"/>
      <c r="N119" s="129" t="s">
        <v>166</v>
      </c>
      <c r="O119" s="97"/>
      <c r="P119" s="209"/>
      <c r="Q119" s="129" t="s">
        <v>166</v>
      </c>
      <c r="R119" s="231" t="s">
        <v>528</v>
      </c>
      <c r="S119" s="199"/>
      <c r="T119" s="90">
        <f t="shared" si="6"/>
        <v>0</v>
      </c>
      <c r="U119" s="125">
        <f t="shared" si="7"/>
        <v>0</v>
      </c>
    </row>
    <row r="120" spans="2:21" s="70" customFormat="1" ht="36.75" hidden="1" thickBot="1">
      <c r="B120" s="137">
        <v>71</v>
      </c>
      <c r="C120" s="170">
        <v>21104</v>
      </c>
      <c r="D120" s="25" t="s">
        <v>52</v>
      </c>
      <c r="E120" s="204" t="s">
        <v>525</v>
      </c>
      <c r="F120" s="204" t="s">
        <v>527</v>
      </c>
      <c r="G120" s="94">
        <v>5</v>
      </c>
      <c r="H120" s="101"/>
      <c r="I120" s="126">
        <f t="shared" si="5"/>
        <v>0</v>
      </c>
      <c r="J120" s="133">
        <f t="shared" si="8"/>
        <v>0</v>
      </c>
      <c r="K120" s="197" t="s">
        <v>443</v>
      </c>
      <c r="L120" s="103"/>
      <c r="M120" s="18"/>
      <c r="N120" s="129" t="s">
        <v>166</v>
      </c>
      <c r="O120" s="97"/>
      <c r="P120" s="209"/>
      <c r="Q120" s="129" t="s">
        <v>166</v>
      </c>
      <c r="R120" s="231" t="s">
        <v>528</v>
      </c>
      <c r="S120" s="199"/>
      <c r="T120" s="90">
        <f t="shared" si="6"/>
        <v>0</v>
      </c>
      <c r="U120" s="125">
        <f t="shared" si="7"/>
        <v>0</v>
      </c>
    </row>
    <row r="121" spans="2:21" s="70" customFormat="1" ht="36.75" hidden="1" thickBot="1">
      <c r="B121" s="137">
        <v>72</v>
      </c>
      <c r="C121" s="170">
        <v>21105</v>
      </c>
      <c r="D121" s="25" t="s">
        <v>52</v>
      </c>
      <c r="E121" s="204" t="s">
        <v>525</v>
      </c>
      <c r="F121" s="204" t="s">
        <v>527</v>
      </c>
      <c r="G121" s="31">
        <v>50</v>
      </c>
      <c r="H121" s="101"/>
      <c r="I121" s="126">
        <f t="shared" si="5"/>
        <v>0</v>
      </c>
      <c r="J121" s="133">
        <f t="shared" si="8"/>
        <v>0</v>
      </c>
      <c r="K121" s="197" t="s">
        <v>443</v>
      </c>
      <c r="L121" s="103"/>
      <c r="M121" s="18"/>
      <c r="N121" s="129" t="s">
        <v>166</v>
      </c>
      <c r="O121" s="97"/>
      <c r="P121" s="209"/>
      <c r="Q121" s="129" t="s">
        <v>166</v>
      </c>
      <c r="R121" s="231" t="s">
        <v>528</v>
      </c>
      <c r="S121" s="200"/>
      <c r="T121" s="90">
        <f t="shared" si="6"/>
        <v>0</v>
      </c>
      <c r="U121" s="125">
        <f t="shared" si="7"/>
        <v>0</v>
      </c>
    </row>
    <row r="122" spans="2:21" s="70" customFormat="1" ht="36.75" hidden="1" thickBot="1">
      <c r="B122" s="137">
        <v>73</v>
      </c>
      <c r="C122" s="170">
        <v>21106</v>
      </c>
      <c r="D122" s="25" t="s">
        <v>52</v>
      </c>
      <c r="E122" s="204" t="s">
        <v>525</v>
      </c>
      <c r="F122" s="204" t="s">
        <v>527</v>
      </c>
      <c r="G122" s="31">
        <v>0</v>
      </c>
      <c r="H122" s="101"/>
      <c r="I122" s="126">
        <f t="shared" si="5"/>
        <v>0</v>
      </c>
      <c r="J122" s="133">
        <f t="shared" si="8"/>
        <v>0</v>
      </c>
      <c r="K122" s="197" t="s">
        <v>443</v>
      </c>
      <c r="L122" s="103"/>
      <c r="M122" s="18"/>
      <c r="N122" s="129" t="s">
        <v>166</v>
      </c>
      <c r="O122" s="97"/>
      <c r="P122" s="209"/>
      <c r="Q122" s="129" t="s">
        <v>166</v>
      </c>
      <c r="R122" s="231" t="s">
        <v>528</v>
      </c>
      <c r="S122" s="200"/>
      <c r="T122" s="90">
        <f t="shared" si="6"/>
        <v>0</v>
      </c>
      <c r="U122" s="125">
        <f t="shared" si="7"/>
        <v>0</v>
      </c>
    </row>
    <row r="123" spans="2:21" s="70" customFormat="1" ht="36.75" hidden="1" thickBot="1">
      <c r="B123" s="137">
        <v>74</v>
      </c>
      <c r="C123" s="170">
        <v>21107</v>
      </c>
      <c r="D123" s="25" t="s">
        <v>52</v>
      </c>
      <c r="E123" s="204" t="s">
        <v>525</v>
      </c>
      <c r="F123" s="204" t="s">
        <v>527</v>
      </c>
      <c r="G123" s="31">
        <v>3</v>
      </c>
      <c r="H123" s="101"/>
      <c r="I123" s="126">
        <f t="shared" si="5"/>
        <v>0</v>
      </c>
      <c r="J123" s="133">
        <f t="shared" si="8"/>
        <v>0</v>
      </c>
      <c r="K123" s="197" t="s">
        <v>443</v>
      </c>
      <c r="L123" s="103"/>
      <c r="M123" s="18"/>
      <c r="N123" s="129" t="s">
        <v>166</v>
      </c>
      <c r="O123" s="97"/>
      <c r="P123" s="209"/>
      <c r="Q123" s="129" t="s">
        <v>166</v>
      </c>
      <c r="R123" s="231" t="s">
        <v>528</v>
      </c>
      <c r="S123" s="200"/>
      <c r="T123" s="90">
        <f t="shared" si="6"/>
        <v>0</v>
      </c>
      <c r="U123" s="125">
        <f t="shared" si="7"/>
        <v>0</v>
      </c>
    </row>
    <row r="124" spans="2:21" s="70" customFormat="1" ht="36.75" hidden="1" thickBot="1">
      <c r="B124" s="137">
        <v>75</v>
      </c>
      <c r="C124" s="170">
        <v>21108</v>
      </c>
      <c r="D124" s="25" t="s">
        <v>435</v>
      </c>
      <c r="E124" s="204" t="s">
        <v>525</v>
      </c>
      <c r="F124" s="204" t="s">
        <v>527</v>
      </c>
      <c r="G124" s="31">
        <v>0</v>
      </c>
      <c r="H124" s="101" t="s">
        <v>281</v>
      </c>
      <c r="I124" s="126">
        <f t="shared" si="5"/>
        <v>15.4</v>
      </c>
      <c r="J124" s="133">
        <f t="shared" si="8"/>
        <v>0</v>
      </c>
      <c r="K124" s="197" t="s">
        <v>443</v>
      </c>
      <c r="L124" s="103"/>
      <c r="M124" s="18"/>
      <c r="N124" s="129"/>
      <c r="O124" s="97"/>
      <c r="P124" s="209"/>
      <c r="Q124" s="129"/>
      <c r="R124" s="231" t="s">
        <v>528</v>
      </c>
      <c r="S124" s="200">
        <v>14</v>
      </c>
      <c r="T124" s="90">
        <f t="shared" si="6"/>
        <v>1.4000000000000001</v>
      </c>
      <c r="U124" s="125">
        <f t="shared" si="7"/>
        <v>15.4</v>
      </c>
    </row>
    <row r="125" spans="2:21" s="70" customFormat="1" ht="36.75" hidden="1" thickBot="1">
      <c r="B125" s="137">
        <v>76</v>
      </c>
      <c r="C125" s="170">
        <v>21101</v>
      </c>
      <c r="D125" s="25" t="s">
        <v>433</v>
      </c>
      <c r="E125" s="204" t="s">
        <v>525</v>
      </c>
      <c r="F125" s="204" t="s">
        <v>527</v>
      </c>
      <c r="G125" s="31"/>
      <c r="H125" s="101" t="s">
        <v>268</v>
      </c>
      <c r="I125" s="126">
        <f>U125</f>
        <v>5.06</v>
      </c>
      <c r="J125" s="133">
        <f t="shared" si="8"/>
        <v>0</v>
      </c>
      <c r="K125" s="197" t="s">
        <v>443</v>
      </c>
      <c r="L125" s="103"/>
      <c r="M125" s="18"/>
      <c r="N125" s="129" t="s">
        <v>166</v>
      </c>
      <c r="O125" s="97"/>
      <c r="P125" s="209"/>
      <c r="Q125" s="129" t="s">
        <v>166</v>
      </c>
      <c r="R125" s="231" t="s">
        <v>528</v>
      </c>
      <c r="S125" s="200">
        <v>4.6</v>
      </c>
      <c r="T125" s="90">
        <f t="shared" si="6"/>
        <v>0.45999999999999996</v>
      </c>
      <c r="U125" s="125">
        <f t="shared" si="7"/>
        <v>5.06</v>
      </c>
    </row>
    <row r="126" spans="2:21" s="70" customFormat="1" ht="31.5" customHeight="1" thickBot="1">
      <c r="B126" s="137">
        <v>58</v>
      </c>
      <c r="C126" s="170">
        <v>21101</v>
      </c>
      <c r="D126" s="25" t="s">
        <v>154</v>
      </c>
      <c r="E126" s="204" t="s">
        <v>525</v>
      </c>
      <c r="F126" s="204" t="s">
        <v>527</v>
      </c>
      <c r="G126" s="94">
        <v>10</v>
      </c>
      <c r="H126" s="101" t="s">
        <v>268</v>
      </c>
      <c r="I126" s="126">
        <f t="shared" si="5"/>
        <v>616</v>
      </c>
      <c r="J126" s="133">
        <f t="shared" si="8"/>
        <v>7145.599999999999</v>
      </c>
      <c r="K126" s="197" t="s">
        <v>443</v>
      </c>
      <c r="L126" s="103"/>
      <c r="M126" s="18"/>
      <c r="N126" s="129" t="s">
        <v>166</v>
      </c>
      <c r="O126" s="97"/>
      <c r="P126" s="209"/>
      <c r="Q126" s="129" t="s">
        <v>166</v>
      </c>
      <c r="R126" s="231" t="s">
        <v>528</v>
      </c>
      <c r="S126" s="199">
        <v>560</v>
      </c>
      <c r="T126" s="90">
        <f t="shared" si="6"/>
        <v>56</v>
      </c>
      <c r="U126" s="125">
        <f t="shared" si="7"/>
        <v>616</v>
      </c>
    </row>
    <row r="127" spans="2:21" s="70" customFormat="1" ht="36.75" thickBot="1">
      <c r="B127" s="137">
        <v>59</v>
      </c>
      <c r="C127" s="170">
        <v>21101</v>
      </c>
      <c r="D127" s="25" t="s">
        <v>153</v>
      </c>
      <c r="E127" s="204" t="s">
        <v>525</v>
      </c>
      <c r="F127" s="204" t="s">
        <v>527</v>
      </c>
      <c r="G127" s="94">
        <v>10</v>
      </c>
      <c r="H127" s="101" t="s">
        <v>268</v>
      </c>
      <c r="I127" s="126">
        <f t="shared" si="5"/>
        <v>616</v>
      </c>
      <c r="J127" s="133">
        <f t="shared" si="8"/>
        <v>7145.599999999999</v>
      </c>
      <c r="K127" s="197" t="s">
        <v>443</v>
      </c>
      <c r="L127" s="103"/>
      <c r="M127" s="18"/>
      <c r="N127" s="129" t="s">
        <v>166</v>
      </c>
      <c r="O127" s="97"/>
      <c r="P127" s="209"/>
      <c r="Q127" s="129" t="s">
        <v>166</v>
      </c>
      <c r="R127" s="231" t="s">
        <v>528</v>
      </c>
      <c r="S127" s="199">
        <v>560</v>
      </c>
      <c r="T127" s="90">
        <f t="shared" si="6"/>
        <v>56</v>
      </c>
      <c r="U127" s="125">
        <f t="shared" si="7"/>
        <v>616</v>
      </c>
    </row>
    <row r="128" spans="2:21" s="70" customFormat="1" ht="36.75" thickBot="1">
      <c r="B128" s="137">
        <v>60</v>
      </c>
      <c r="C128" s="170">
        <v>21101</v>
      </c>
      <c r="D128" s="25" t="s">
        <v>159</v>
      </c>
      <c r="E128" s="204" t="s">
        <v>525</v>
      </c>
      <c r="F128" s="204" t="s">
        <v>527</v>
      </c>
      <c r="G128" s="94">
        <v>5</v>
      </c>
      <c r="H128" s="101" t="s">
        <v>268</v>
      </c>
      <c r="I128" s="126">
        <f t="shared" si="5"/>
        <v>616</v>
      </c>
      <c r="J128" s="133">
        <f aca="true" t="shared" si="9" ref="J128:J141">PRODUCT(G128*U128)*1.16</f>
        <v>3572.7999999999997</v>
      </c>
      <c r="K128" s="197" t="s">
        <v>443</v>
      </c>
      <c r="L128" s="103"/>
      <c r="M128" s="18"/>
      <c r="N128" s="129" t="s">
        <v>166</v>
      </c>
      <c r="O128" s="97"/>
      <c r="P128" s="209"/>
      <c r="Q128" s="129" t="s">
        <v>166</v>
      </c>
      <c r="R128" s="231" t="s">
        <v>528</v>
      </c>
      <c r="S128" s="199">
        <v>560</v>
      </c>
      <c r="T128" s="90">
        <f t="shared" si="6"/>
        <v>56</v>
      </c>
      <c r="U128" s="125">
        <f t="shared" si="7"/>
        <v>616</v>
      </c>
    </row>
    <row r="129" spans="2:21" s="70" customFormat="1" ht="36.75" thickBot="1">
      <c r="B129" s="137">
        <v>61</v>
      </c>
      <c r="C129" s="170">
        <v>21101</v>
      </c>
      <c r="D129" s="25" t="s">
        <v>403</v>
      </c>
      <c r="E129" s="204" t="s">
        <v>525</v>
      </c>
      <c r="F129" s="204" t="s">
        <v>527</v>
      </c>
      <c r="G129" s="94">
        <v>5</v>
      </c>
      <c r="H129" s="101" t="s">
        <v>268</v>
      </c>
      <c r="I129" s="126">
        <f t="shared" si="5"/>
        <v>616</v>
      </c>
      <c r="J129" s="133">
        <f t="shared" si="9"/>
        <v>3572.7999999999997</v>
      </c>
      <c r="K129" s="197" t="s">
        <v>443</v>
      </c>
      <c r="L129" s="103"/>
      <c r="M129" s="18"/>
      <c r="N129" s="129" t="s">
        <v>166</v>
      </c>
      <c r="O129" s="97"/>
      <c r="P129" s="209"/>
      <c r="Q129" s="129" t="s">
        <v>166</v>
      </c>
      <c r="R129" s="231" t="s">
        <v>528</v>
      </c>
      <c r="S129" s="199">
        <v>560</v>
      </c>
      <c r="T129" s="90">
        <f t="shared" si="6"/>
        <v>56</v>
      </c>
      <c r="U129" s="125">
        <f t="shared" si="7"/>
        <v>616</v>
      </c>
    </row>
    <row r="130" spans="2:21" s="70" customFormat="1" ht="36.75" thickBot="1">
      <c r="B130" s="137">
        <v>62</v>
      </c>
      <c r="C130" s="170">
        <v>21101</v>
      </c>
      <c r="D130" s="25" t="s">
        <v>158</v>
      </c>
      <c r="E130" s="204" t="s">
        <v>525</v>
      </c>
      <c r="F130" s="204" t="s">
        <v>527</v>
      </c>
      <c r="G130" s="94">
        <v>5</v>
      </c>
      <c r="H130" s="101" t="s">
        <v>268</v>
      </c>
      <c r="I130" s="126">
        <f t="shared" si="5"/>
        <v>616</v>
      </c>
      <c r="J130" s="133">
        <f t="shared" si="9"/>
        <v>3572.7999999999997</v>
      </c>
      <c r="K130" s="197" t="s">
        <v>443</v>
      </c>
      <c r="L130" s="103"/>
      <c r="M130" s="18"/>
      <c r="N130" s="129" t="s">
        <v>166</v>
      </c>
      <c r="O130" s="97"/>
      <c r="P130" s="209"/>
      <c r="Q130" s="129" t="s">
        <v>166</v>
      </c>
      <c r="R130" s="231" t="s">
        <v>528</v>
      </c>
      <c r="S130" s="199">
        <v>560</v>
      </c>
      <c r="T130" s="90">
        <f t="shared" si="6"/>
        <v>56</v>
      </c>
      <c r="U130" s="125">
        <f t="shared" si="7"/>
        <v>616</v>
      </c>
    </row>
    <row r="131" spans="2:21" s="70" customFormat="1" ht="36.75" thickBot="1">
      <c r="B131" s="137">
        <v>63</v>
      </c>
      <c r="C131" s="170">
        <v>21101</v>
      </c>
      <c r="D131" s="25" t="s">
        <v>155</v>
      </c>
      <c r="E131" s="204" t="s">
        <v>525</v>
      </c>
      <c r="F131" s="204" t="s">
        <v>527</v>
      </c>
      <c r="G131" s="94">
        <v>5</v>
      </c>
      <c r="H131" s="101" t="s">
        <v>268</v>
      </c>
      <c r="I131" s="126">
        <f t="shared" si="5"/>
        <v>616</v>
      </c>
      <c r="J131" s="133">
        <f t="shared" si="9"/>
        <v>3572.7999999999997</v>
      </c>
      <c r="K131" s="197" t="s">
        <v>443</v>
      </c>
      <c r="L131" s="103"/>
      <c r="M131" s="18"/>
      <c r="N131" s="129" t="s">
        <v>166</v>
      </c>
      <c r="O131" s="97"/>
      <c r="P131" s="209"/>
      <c r="Q131" s="129" t="s">
        <v>166</v>
      </c>
      <c r="R131" s="231" t="s">
        <v>528</v>
      </c>
      <c r="S131" s="199">
        <v>560</v>
      </c>
      <c r="T131" s="90">
        <f t="shared" si="6"/>
        <v>56</v>
      </c>
      <c r="U131" s="125">
        <f t="shared" si="7"/>
        <v>616</v>
      </c>
    </row>
    <row r="132" spans="2:21" s="70" customFormat="1" ht="36.75" thickBot="1">
      <c r="B132" s="137">
        <v>64</v>
      </c>
      <c r="C132" s="170">
        <v>21101</v>
      </c>
      <c r="D132" s="25" t="s">
        <v>157</v>
      </c>
      <c r="E132" s="204" t="s">
        <v>525</v>
      </c>
      <c r="F132" s="204" t="s">
        <v>527</v>
      </c>
      <c r="G132" s="94">
        <v>5</v>
      </c>
      <c r="H132" s="101" t="s">
        <v>268</v>
      </c>
      <c r="I132" s="126">
        <f t="shared" si="5"/>
        <v>616</v>
      </c>
      <c r="J132" s="133">
        <f t="shared" si="9"/>
        <v>3572.7999999999997</v>
      </c>
      <c r="K132" s="197" t="s">
        <v>443</v>
      </c>
      <c r="L132" s="103"/>
      <c r="M132" s="18"/>
      <c r="N132" s="129" t="s">
        <v>166</v>
      </c>
      <c r="O132" s="97"/>
      <c r="P132" s="209"/>
      <c r="Q132" s="129" t="s">
        <v>166</v>
      </c>
      <c r="R132" s="231" t="s">
        <v>528</v>
      </c>
      <c r="S132" s="199">
        <v>560</v>
      </c>
      <c r="T132" s="90">
        <f t="shared" si="6"/>
        <v>56</v>
      </c>
      <c r="U132" s="125">
        <f t="shared" si="7"/>
        <v>616</v>
      </c>
    </row>
    <row r="133" spans="2:21" s="27" customFormat="1" ht="36.75" thickBot="1">
      <c r="B133" s="137">
        <v>65</v>
      </c>
      <c r="C133" s="170">
        <v>21101</v>
      </c>
      <c r="D133" s="25" t="s">
        <v>156</v>
      </c>
      <c r="E133" s="204" t="s">
        <v>525</v>
      </c>
      <c r="F133" s="204" t="s">
        <v>527</v>
      </c>
      <c r="G133" s="94">
        <v>5</v>
      </c>
      <c r="H133" s="101" t="s">
        <v>268</v>
      </c>
      <c r="I133" s="126">
        <f t="shared" si="5"/>
        <v>616</v>
      </c>
      <c r="J133" s="133">
        <f t="shared" si="9"/>
        <v>3572.7999999999997</v>
      </c>
      <c r="K133" s="197" t="s">
        <v>443</v>
      </c>
      <c r="L133" s="103"/>
      <c r="M133" s="18"/>
      <c r="N133" s="129" t="s">
        <v>166</v>
      </c>
      <c r="O133" s="97"/>
      <c r="P133" s="209"/>
      <c r="Q133" s="129" t="s">
        <v>166</v>
      </c>
      <c r="R133" s="231" t="s">
        <v>528</v>
      </c>
      <c r="S133" s="199">
        <v>560</v>
      </c>
      <c r="T133" s="90">
        <f t="shared" si="6"/>
        <v>56</v>
      </c>
      <c r="U133" s="125">
        <f t="shared" si="7"/>
        <v>616</v>
      </c>
    </row>
    <row r="134" spans="2:21" s="27" customFormat="1" ht="36.75" thickBot="1">
      <c r="B134" s="137">
        <v>66</v>
      </c>
      <c r="C134" s="170">
        <v>21101</v>
      </c>
      <c r="D134" s="4" t="s">
        <v>53</v>
      </c>
      <c r="E134" s="204" t="s">
        <v>525</v>
      </c>
      <c r="F134" s="204" t="s">
        <v>527</v>
      </c>
      <c r="G134" s="31">
        <v>530</v>
      </c>
      <c r="H134" s="101" t="s">
        <v>506</v>
      </c>
      <c r="I134" s="126">
        <f t="shared" si="5"/>
        <v>11.01397</v>
      </c>
      <c r="J134" s="133">
        <f t="shared" si="9"/>
        <v>6771.388756</v>
      </c>
      <c r="K134" s="197" t="s">
        <v>443</v>
      </c>
      <c r="L134" s="103"/>
      <c r="M134" s="18"/>
      <c r="N134" s="129" t="s">
        <v>166</v>
      </c>
      <c r="O134" s="17"/>
      <c r="P134" s="209"/>
      <c r="Q134" s="129" t="s">
        <v>166</v>
      </c>
      <c r="R134" s="231" t="s">
        <v>528</v>
      </c>
      <c r="S134" s="200">
        <v>10.0127</v>
      </c>
      <c r="T134" s="90">
        <f t="shared" si="6"/>
        <v>1.00127</v>
      </c>
      <c r="U134" s="125">
        <f t="shared" si="7"/>
        <v>11.01397</v>
      </c>
    </row>
    <row r="135" spans="2:21" s="27" customFormat="1" ht="36.75" hidden="1" thickBot="1">
      <c r="B135" s="137">
        <v>86</v>
      </c>
      <c r="C135" s="170">
        <v>21101</v>
      </c>
      <c r="D135" s="4" t="s">
        <v>55</v>
      </c>
      <c r="E135" s="204" t="s">
        <v>525</v>
      </c>
      <c r="F135" s="204" t="s">
        <v>527</v>
      </c>
      <c r="G135" s="108">
        <v>500</v>
      </c>
      <c r="H135" s="101" t="s">
        <v>268</v>
      </c>
      <c r="I135" s="126">
        <f aca="true" t="shared" si="10" ref="I135:I141">U135</f>
        <v>0</v>
      </c>
      <c r="J135" s="133">
        <f t="shared" si="9"/>
        <v>0</v>
      </c>
      <c r="K135" s="197" t="s">
        <v>443</v>
      </c>
      <c r="L135" s="103"/>
      <c r="M135" s="18"/>
      <c r="N135" s="129" t="s">
        <v>166</v>
      </c>
      <c r="O135" s="17"/>
      <c r="P135" s="209"/>
      <c r="Q135" s="129" t="s">
        <v>166</v>
      </c>
      <c r="R135" s="231" t="s">
        <v>528</v>
      </c>
      <c r="S135" s="203"/>
      <c r="T135" s="90">
        <f aca="true" t="shared" si="11" ref="T135:T141">S135*0.1</f>
        <v>0</v>
      </c>
      <c r="U135" s="125">
        <f aca="true" t="shared" si="12" ref="U135:U141">S135+T135</f>
        <v>0</v>
      </c>
    </row>
    <row r="136" spans="2:21" s="27" customFormat="1" ht="36.75" thickBot="1">
      <c r="B136" s="137">
        <v>67</v>
      </c>
      <c r="C136" s="170">
        <v>21101</v>
      </c>
      <c r="D136" s="4" t="s">
        <v>54</v>
      </c>
      <c r="E136" s="204" t="s">
        <v>525</v>
      </c>
      <c r="F136" s="204" t="s">
        <v>527</v>
      </c>
      <c r="G136" s="31">
        <v>1500</v>
      </c>
      <c r="H136" s="101" t="s">
        <v>268</v>
      </c>
      <c r="I136" s="126">
        <f t="shared" si="10"/>
        <v>2.2</v>
      </c>
      <c r="J136" s="133">
        <f t="shared" si="9"/>
        <v>3828.0000000000005</v>
      </c>
      <c r="K136" s="197" t="s">
        <v>443</v>
      </c>
      <c r="L136" s="103"/>
      <c r="M136" s="18"/>
      <c r="N136" s="129" t="s">
        <v>166</v>
      </c>
      <c r="O136" s="17"/>
      <c r="P136" s="209"/>
      <c r="Q136" s="129" t="s">
        <v>166</v>
      </c>
      <c r="R136" s="231" t="s">
        <v>528</v>
      </c>
      <c r="S136" s="200">
        <v>2</v>
      </c>
      <c r="T136" s="90">
        <f t="shared" si="11"/>
        <v>0.2</v>
      </c>
      <c r="U136" s="125">
        <f t="shared" si="12"/>
        <v>2.2</v>
      </c>
    </row>
    <row r="137" spans="2:21" s="27" customFormat="1" ht="36.75" hidden="1" thickBot="1">
      <c r="B137" s="137">
        <v>88</v>
      </c>
      <c r="C137" s="170">
        <v>21101</v>
      </c>
      <c r="D137" s="4" t="s">
        <v>288</v>
      </c>
      <c r="E137" s="204" t="s">
        <v>525</v>
      </c>
      <c r="F137" s="204" t="s">
        <v>527</v>
      </c>
      <c r="G137" s="31"/>
      <c r="H137" s="101" t="s">
        <v>268</v>
      </c>
      <c r="I137" s="126">
        <f t="shared" si="10"/>
        <v>0.8800000000000001</v>
      </c>
      <c r="J137" s="133">
        <f t="shared" si="9"/>
        <v>0</v>
      </c>
      <c r="K137" s="197" t="s">
        <v>443</v>
      </c>
      <c r="L137" s="103"/>
      <c r="M137" s="18"/>
      <c r="N137" s="129" t="s">
        <v>166</v>
      </c>
      <c r="O137" s="17"/>
      <c r="P137" s="209"/>
      <c r="Q137" s="129" t="s">
        <v>166</v>
      </c>
      <c r="R137" s="231" t="s">
        <v>528</v>
      </c>
      <c r="S137" s="200">
        <v>0.8</v>
      </c>
      <c r="T137" s="90">
        <f t="shared" si="11"/>
        <v>0.08000000000000002</v>
      </c>
      <c r="U137" s="125">
        <f t="shared" si="12"/>
        <v>0.8800000000000001</v>
      </c>
    </row>
    <row r="138" spans="2:21" s="27" customFormat="1" ht="36.75" hidden="1" thickBot="1">
      <c r="B138" s="137">
        <v>89</v>
      </c>
      <c r="C138" s="170">
        <v>21101</v>
      </c>
      <c r="D138" s="4" t="s">
        <v>299</v>
      </c>
      <c r="E138" s="204" t="s">
        <v>525</v>
      </c>
      <c r="F138" s="204" t="s">
        <v>527</v>
      </c>
      <c r="G138" s="31"/>
      <c r="H138" s="101" t="s">
        <v>268</v>
      </c>
      <c r="I138" s="126">
        <f t="shared" si="10"/>
        <v>1.1</v>
      </c>
      <c r="J138" s="133">
        <f t="shared" si="9"/>
        <v>0</v>
      </c>
      <c r="K138" s="197" t="s">
        <v>443</v>
      </c>
      <c r="L138" s="103"/>
      <c r="M138" s="18"/>
      <c r="N138" s="129" t="s">
        <v>166</v>
      </c>
      <c r="O138" s="17"/>
      <c r="P138" s="209"/>
      <c r="Q138" s="129" t="s">
        <v>166</v>
      </c>
      <c r="R138" s="231" t="s">
        <v>528</v>
      </c>
      <c r="S138" s="200">
        <v>1</v>
      </c>
      <c r="T138" s="90">
        <f t="shared" si="11"/>
        <v>0.1</v>
      </c>
      <c r="U138" s="125">
        <f t="shared" si="12"/>
        <v>1.1</v>
      </c>
    </row>
    <row r="139" spans="2:21" s="27" customFormat="1" ht="36.75" thickBot="1">
      <c r="B139" s="137">
        <v>68</v>
      </c>
      <c r="C139" s="170">
        <v>21101</v>
      </c>
      <c r="D139" s="4" t="s">
        <v>287</v>
      </c>
      <c r="E139" s="204" t="s">
        <v>525</v>
      </c>
      <c r="F139" s="204" t="s">
        <v>527</v>
      </c>
      <c r="G139" s="31">
        <v>1500</v>
      </c>
      <c r="H139" s="101" t="s">
        <v>268</v>
      </c>
      <c r="I139" s="126">
        <f t="shared" si="10"/>
        <v>2.2</v>
      </c>
      <c r="J139" s="133">
        <f t="shared" si="9"/>
        <v>3828.0000000000005</v>
      </c>
      <c r="K139" s="197" t="s">
        <v>443</v>
      </c>
      <c r="L139" s="103"/>
      <c r="M139" s="18"/>
      <c r="N139" s="129" t="s">
        <v>166</v>
      </c>
      <c r="O139" s="17"/>
      <c r="P139" s="209"/>
      <c r="Q139" s="129" t="s">
        <v>166</v>
      </c>
      <c r="R139" s="231" t="s">
        <v>528</v>
      </c>
      <c r="S139" s="200">
        <v>2</v>
      </c>
      <c r="T139" s="90">
        <f t="shared" si="11"/>
        <v>0.2</v>
      </c>
      <c r="U139" s="125">
        <f t="shared" si="12"/>
        <v>2.2</v>
      </c>
    </row>
    <row r="140" spans="2:21" s="27" customFormat="1" ht="36.75" hidden="1" thickBot="1">
      <c r="B140" s="137">
        <v>91</v>
      </c>
      <c r="C140" s="170">
        <v>21101</v>
      </c>
      <c r="D140" s="4" t="s">
        <v>404</v>
      </c>
      <c r="E140" s="204" t="s">
        <v>525</v>
      </c>
      <c r="F140" s="204" t="s">
        <v>527</v>
      </c>
      <c r="G140" s="31">
        <v>0</v>
      </c>
      <c r="H140" s="101" t="s">
        <v>268</v>
      </c>
      <c r="I140" s="126">
        <f t="shared" si="10"/>
        <v>4.4</v>
      </c>
      <c r="J140" s="133">
        <f t="shared" si="9"/>
        <v>0</v>
      </c>
      <c r="K140" s="197" t="s">
        <v>443</v>
      </c>
      <c r="L140" s="103"/>
      <c r="M140" s="18"/>
      <c r="N140" s="129" t="s">
        <v>166</v>
      </c>
      <c r="O140" s="17"/>
      <c r="P140" s="209"/>
      <c r="Q140" s="129" t="s">
        <v>166</v>
      </c>
      <c r="R140" s="231" t="s">
        <v>528</v>
      </c>
      <c r="S140" s="200">
        <v>4</v>
      </c>
      <c r="T140" s="90">
        <f t="shared" si="11"/>
        <v>0.4</v>
      </c>
      <c r="U140" s="125">
        <f t="shared" si="12"/>
        <v>4.4</v>
      </c>
    </row>
    <row r="141" spans="2:21" s="27" customFormat="1" ht="36">
      <c r="B141" s="137">
        <v>69</v>
      </c>
      <c r="C141" s="170">
        <v>21101</v>
      </c>
      <c r="D141" s="25" t="s">
        <v>152</v>
      </c>
      <c r="E141" s="204" t="s">
        <v>525</v>
      </c>
      <c r="F141" s="204" t="s">
        <v>527</v>
      </c>
      <c r="G141" s="94">
        <v>100</v>
      </c>
      <c r="H141" s="101" t="s">
        <v>268</v>
      </c>
      <c r="I141" s="126">
        <f t="shared" si="10"/>
        <v>13.200054999999999</v>
      </c>
      <c r="J141" s="133">
        <f t="shared" si="9"/>
        <v>1531.2063799999999</v>
      </c>
      <c r="K141" s="197" t="s">
        <v>443</v>
      </c>
      <c r="L141" s="103"/>
      <c r="M141" s="18"/>
      <c r="N141" s="129" t="s">
        <v>166</v>
      </c>
      <c r="O141" s="97"/>
      <c r="P141" s="209"/>
      <c r="Q141" s="129" t="s">
        <v>166</v>
      </c>
      <c r="R141" s="231" t="s">
        <v>528</v>
      </c>
      <c r="S141" s="199">
        <v>12.00005</v>
      </c>
      <c r="T141" s="90">
        <f t="shared" si="11"/>
        <v>1.200005</v>
      </c>
      <c r="U141" s="125">
        <f t="shared" si="12"/>
        <v>13.200054999999999</v>
      </c>
    </row>
    <row r="142" spans="3:17" ht="31.5" customHeight="1">
      <c r="C142" s="63"/>
      <c r="D142" s="63"/>
      <c r="E142" s="65"/>
      <c r="F142" s="65"/>
      <c r="G142" s="65"/>
      <c r="H142" s="102"/>
      <c r="I142" s="205"/>
      <c r="J142" s="318">
        <f>SUM(J37:J141)</f>
        <v>543979.8999359999</v>
      </c>
      <c r="K142" s="206"/>
      <c r="L142" s="111"/>
      <c r="M142" s="74"/>
      <c r="N142" s="66"/>
      <c r="O142" s="63"/>
      <c r="P142" s="63"/>
      <c r="Q142" s="62"/>
    </row>
    <row r="143" spans="10:14" ht="31.5" customHeight="1" hidden="1">
      <c r="J143" s="49">
        <v>681789.54</v>
      </c>
      <c r="K143" s="62"/>
      <c r="L143" s="111"/>
      <c r="N143" s="68"/>
    </row>
    <row r="144" spans="9:13" ht="31.5" customHeight="1" hidden="1">
      <c r="I144" s="45"/>
      <c r="J144" s="127">
        <f>J143-J142</f>
        <v>137809.64006400015</v>
      </c>
      <c r="L144" s="112"/>
      <c r="M144" s="75"/>
    </row>
    <row r="145" spans="11:13" ht="31.5" customHeight="1">
      <c r="K145" s="135"/>
      <c r="M145" s="75"/>
    </row>
    <row r="146" spans="5:13" ht="31.5" customHeight="1">
      <c r="E146" s="45"/>
      <c r="F146" s="45"/>
      <c r="G146" s="45"/>
      <c r="I146" s="69"/>
      <c r="J146" s="128"/>
      <c r="K146" s="136"/>
      <c r="L146" s="113"/>
      <c r="M146" s="75"/>
    </row>
    <row r="147" spans="11:13" ht="31.5" customHeight="1">
      <c r="K147" s="81"/>
      <c r="M147" s="75"/>
    </row>
    <row r="148" spans="5:13" ht="31.5" customHeight="1">
      <c r="E148" s="45"/>
      <c r="F148" s="45"/>
      <c r="G148" s="45"/>
      <c r="K148" s="81"/>
      <c r="L148" s="114"/>
      <c r="M148" s="75"/>
    </row>
    <row r="149" spans="5:13" ht="22.5" customHeight="1">
      <c r="E149" s="45"/>
      <c r="F149" s="45"/>
      <c r="G149" s="45"/>
      <c r="K149" s="81"/>
      <c r="L149" s="114"/>
      <c r="M149" s="75"/>
    </row>
    <row r="150" spans="2:18" ht="22.5" customHeight="1">
      <c r="B150" s="21"/>
      <c r="E150" s="45"/>
      <c r="F150" s="45"/>
      <c r="G150" s="45"/>
      <c r="K150" s="81"/>
      <c r="L150" s="114"/>
      <c r="M150" s="75"/>
      <c r="N150" s="21"/>
      <c r="Q150" s="21"/>
      <c r="R150" s="21"/>
    </row>
    <row r="151" spans="5:13" ht="22.5" customHeight="1" hidden="1">
      <c r="E151" s="45"/>
      <c r="F151" s="45"/>
      <c r="G151" s="45"/>
      <c r="K151" s="81"/>
      <c r="L151" s="114"/>
      <c r="M151" s="75"/>
    </row>
    <row r="152" spans="5:13" ht="22.5" customHeight="1" hidden="1">
      <c r="E152" s="45"/>
      <c r="F152" s="45"/>
      <c r="G152" s="45"/>
      <c r="K152" s="81"/>
      <c r="M152" s="75"/>
    </row>
    <row r="153" spans="5:13" ht="22.5" customHeight="1" hidden="1">
      <c r="E153" s="21" t="s">
        <v>179</v>
      </c>
      <c r="K153" s="135" t="s">
        <v>179</v>
      </c>
      <c r="M153" s="75" t="s">
        <v>179</v>
      </c>
    </row>
    <row r="154" spans="3:13" ht="22.5" customHeight="1" hidden="1">
      <c r="C154" s="21" t="s">
        <v>60</v>
      </c>
      <c r="M154" s="72" t="s">
        <v>179</v>
      </c>
    </row>
    <row r="155" ht="22.5" customHeight="1" hidden="1">
      <c r="C155" s="21" t="s">
        <v>61</v>
      </c>
    </row>
    <row r="156" ht="22.5" customHeight="1" hidden="1">
      <c r="C156" s="21" t="s">
        <v>62</v>
      </c>
    </row>
    <row r="157" ht="22.5" customHeight="1" hidden="1">
      <c r="C157" s="21" t="s">
        <v>63</v>
      </c>
    </row>
    <row r="158" ht="22.5" customHeight="1" hidden="1">
      <c r="C158" s="21" t="s">
        <v>64</v>
      </c>
    </row>
    <row r="159" ht="22.5" customHeight="1" hidden="1"/>
    <row r="160" ht="22.5" customHeight="1" hidden="1"/>
    <row r="161" ht="22.5" customHeight="1"/>
    <row r="162" ht="22.5" customHeight="1">
      <c r="K162" s="110"/>
    </row>
  </sheetData>
  <sheetProtection/>
  <mergeCells count="18">
    <mergeCell ref="F8:F9"/>
    <mergeCell ref="L9:N9"/>
    <mergeCell ref="P8:Q9"/>
    <mergeCell ref="D8:D9"/>
    <mergeCell ref="C5:M5"/>
    <mergeCell ref="C4:O4"/>
    <mergeCell ref="H8:H9"/>
    <mergeCell ref="D6:O6"/>
    <mergeCell ref="R8:R9"/>
    <mergeCell ref="K8:K9"/>
    <mergeCell ref="I8:I9"/>
    <mergeCell ref="J8:J9"/>
    <mergeCell ref="B8:B9"/>
    <mergeCell ref="C2:O2"/>
    <mergeCell ref="C3:O3"/>
    <mergeCell ref="C8:C9"/>
    <mergeCell ref="E8:E9"/>
    <mergeCell ref="G8:G9"/>
  </mergeCells>
  <printOptions horizontalCentered="1" verticalCentered="1"/>
  <pageMargins left="0.3937007874015748" right="0" top="0.1968503937007874" bottom="0.3937007874015748" header="0.35433070866141736" footer="0"/>
  <pageSetup fitToHeight="6" fitToWidth="1" horizontalDpi="600" verticalDpi="600" orientation="landscape" paperSize="5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2"/>
  <sheetViews>
    <sheetView zoomScale="90" zoomScaleNormal="9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K23" sqref="K23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00390625" style="21" customWidth="1"/>
    <col min="4" max="4" width="19.7109375" style="21" customWidth="1"/>
    <col min="5" max="5" width="13.421875" style="21" customWidth="1"/>
    <col min="6" max="6" width="15.140625" style="22" customWidth="1"/>
    <col min="7" max="7" width="10.00390625" style="22" bestFit="1" customWidth="1"/>
    <col min="8" max="9" width="14.28125" style="22" customWidth="1"/>
    <col min="10" max="10" width="13.421875" style="62" customWidth="1"/>
    <col min="11" max="11" width="14.003906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6.421875" style="21" bestFit="1" customWidth="1"/>
    <col min="19" max="19" width="8.28125" style="21" hidden="1" customWidth="1"/>
    <col min="20" max="20" width="11.281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8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63" t="s">
        <v>482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64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214">
        <v>1</v>
      </c>
      <c r="C11" s="93">
        <v>29901</v>
      </c>
      <c r="D11" s="79" t="s">
        <v>417</v>
      </c>
      <c r="E11" s="204" t="s">
        <v>458</v>
      </c>
      <c r="F11" s="204" t="s">
        <v>457</v>
      </c>
      <c r="G11" s="24"/>
      <c r="H11" s="101" t="s">
        <v>268</v>
      </c>
      <c r="I11" s="312">
        <f>S11</f>
        <v>1105.2219</v>
      </c>
      <c r="J11" s="146">
        <f>U11*G11*1.16</f>
        <v>0</v>
      </c>
      <c r="K11" s="214" t="s">
        <v>451</v>
      </c>
      <c r="L11" s="155"/>
      <c r="M11" s="155" t="s">
        <v>166</v>
      </c>
      <c r="N11" s="96"/>
      <c r="O11" s="155" t="s">
        <v>166</v>
      </c>
      <c r="P11" s="155" t="s">
        <v>166</v>
      </c>
      <c r="Q11" s="129"/>
      <c r="R11" s="231" t="s">
        <v>450</v>
      </c>
      <c r="S11" s="165">
        <v>1105.2219</v>
      </c>
      <c r="T11" s="21">
        <f>S11*0.1</f>
        <v>110.52219000000001</v>
      </c>
      <c r="U11" s="195">
        <f>T11+S11</f>
        <v>1215.74409</v>
      </c>
    </row>
    <row r="12" ht="15">
      <c r="J12" s="289">
        <f>SUM(J11)</f>
        <v>0</v>
      </c>
    </row>
  </sheetData>
  <sheetProtection/>
  <mergeCells count="19">
    <mergeCell ref="E6:R6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160595"/>
  </sheetPr>
  <dimension ref="A1:R15"/>
  <sheetViews>
    <sheetView zoomScaleSheetLayoutView="100" zoomScalePageLayoutView="0" workbookViewId="0" topLeftCell="B1">
      <pane ySplit="6" topLeftCell="A7" activePane="bottomLeft" state="frozen"/>
      <selection pane="topLeft" activeCell="A1" sqref="A1"/>
      <selection pane="bottomLeft" activeCell="P1" sqref="P1:R16384"/>
    </sheetView>
  </sheetViews>
  <sheetFormatPr defaultColWidth="11.421875" defaultRowHeight="12.75"/>
  <cols>
    <col min="1" max="1" width="7.8515625" style="21" customWidth="1"/>
    <col min="2" max="2" width="28.57421875" style="21" customWidth="1"/>
    <col min="3" max="3" width="35.57421875" style="21" customWidth="1"/>
    <col min="4" max="4" width="11.00390625" style="22" bestFit="1" customWidth="1"/>
    <col min="5" max="5" width="10.00390625" style="22" bestFit="1" customWidth="1"/>
    <col min="6" max="6" width="10.28125" style="49" customWidth="1"/>
    <col min="7" max="7" width="13.421875" style="62" customWidth="1"/>
    <col min="8" max="8" width="13.28125" style="22" customWidth="1"/>
    <col min="9" max="9" width="4.7109375" style="72" customWidth="1"/>
    <col min="10" max="10" width="4.7109375" style="45" customWidth="1"/>
    <col min="11" max="12" width="4.7109375" style="21" customWidth="1"/>
    <col min="13" max="13" width="5.28125" style="49" customWidth="1"/>
    <col min="14" max="14" width="5.140625" style="21" customWidth="1"/>
    <col min="15" max="15" width="12.421875" style="21" customWidth="1"/>
    <col min="16" max="18" width="11.421875" style="21" hidden="1" customWidth="1"/>
    <col min="19" max="16384" width="11.421875" style="21" customWidth="1"/>
  </cols>
  <sheetData>
    <row r="1" spans="1:12" ht="14.25">
      <c r="A1" s="22"/>
      <c r="B1" s="22"/>
      <c r="C1" s="22"/>
      <c r="F1" s="120"/>
      <c r="G1" s="120"/>
      <c r="J1" s="60"/>
      <c r="K1" s="22"/>
      <c r="L1" s="23"/>
    </row>
    <row r="2" spans="1:12" ht="15">
      <c r="A2" s="345" t="s">
        <v>70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5">
      <c r="A3" s="345" t="s">
        <v>431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5.75" thickBot="1">
      <c r="A4" s="12" t="s">
        <v>213</v>
      </c>
      <c r="B4" s="12"/>
      <c r="C4" s="11"/>
      <c r="D4" s="11"/>
      <c r="E4" s="11"/>
      <c r="F4" s="121"/>
      <c r="G4" s="158"/>
      <c r="H4" s="11"/>
      <c r="I4" s="73"/>
      <c r="J4" s="61"/>
      <c r="K4" s="11"/>
      <c r="L4" s="13"/>
    </row>
    <row r="5" spans="1:15" s="64" customFormat="1" ht="15" customHeight="1">
      <c r="A5" s="374" t="s">
        <v>280</v>
      </c>
      <c r="B5" s="83"/>
      <c r="C5" s="376" t="s">
        <v>17</v>
      </c>
      <c r="D5" s="83"/>
      <c r="E5" s="378" t="s">
        <v>71</v>
      </c>
      <c r="F5" s="122"/>
      <c r="G5" s="380" t="s">
        <v>72</v>
      </c>
      <c r="H5" s="382" t="s">
        <v>272</v>
      </c>
      <c r="I5" s="109" t="s">
        <v>16</v>
      </c>
      <c r="J5" s="87"/>
      <c r="K5" s="87"/>
      <c r="L5" s="87"/>
      <c r="M5" s="369" t="s">
        <v>274</v>
      </c>
      <c r="N5" s="369"/>
      <c r="O5" s="370"/>
    </row>
    <row r="6" spans="1:15" s="64" customFormat="1" ht="28.5" customHeight="1" thickBot="1">
      <c r="A6" s="375"/>
      <c r="B6" s="91" t="s">
        <v>269</v>
      </c>
      <c r="C6" s="377"/>
      <c r="D6" s="92" t="s">
        <v>270</v>
      </c>
      <c r="E6" s="379"/>
      <c r="F6" s="123" t="s">
        <v>271</v>
      </c>
      <c r="G6" s="381"/>
      <c r="H6" s="383"/>
      <c r="I6" s="373" t="s">
        <v>273</v>
      </c>
      <c r="J6" s="373"/>
      <c r="K6" s="373"/>
      <c r="L6" s="373"/>
      <c r="M6" s="371"/>
      <c r="N6" s="371"/>
      <c r="O6" s="372"/>
    </row>
    <row r="7" spans="1:15" s="88" customFormat="1" ht="12" customHeight="1">
      <c r="A7" s="84"/>
      <c r="B7" s="84"/>
      <c r="C7" s="84"/>
      <c r="D7" s="84"/>
      <c r="E7" s="85"/>
      <c r="F7" s="124"/>
      <c r="G7" s="159"/>
      <c r="H7" s="86"/>
      <c r="I7" s="115">
        <v>1</v>
      </c>
      <c r="J7" s="116">
        <v>2</v>
      </c>
      <c r="K7" s="117">
        <v>3</v>
      </c>
      <c r="L7" s="116">
        <v>4</v>
      </c>
      <c r="M7" s="118" t="s">
        <v>277</v>
      </c>
      <c r="N7" s="118" t="s">
        <v>278</v>
      </c>
      <c r="O7" s="119" t="s">
        <v>279</v>
      </c>
    </row>
    <row r="8" spans="1:18" s="90" customFormat="1" ht="35.25">
      <c r="A8" s="93">
        <v>25201</v>
      </c>
      <c r="B8" s="25" t="s">
        <v>408</v>
      </c>
      <c r="C8" s="4" t="s">
        <v>364</v>
      </c>
      <c r="D8" s="101" t="s">
        <v>268</v>
      </c>
      <c r="E8" s="24">
        <v>120</v>
      </c>
      <c r="F8" s="165">
        <f>R8</f>
        <v>46.69539</v>
      </c>
      <c r="G8" s="100">
        <f>PRODUCT(F8*E8)*1.16</f>
        <v>6499.998288000001</v>
      </c>
      <c r="H8" s="93" t="s">
        <v>298</v>
      </c>
      <c r="I8" s="155" t="s">
        <v>166</v>
      </c>
      <c r="J8" s="155" t="s">
        <v>166</v>
      </c>
      <c r="K8" s="155" t="s">
        <v>166</v>
      </c>
      <c r="L8" s="155" t="s">
        <v>166</v>
      </c>
      <c r="M8" s="98"/>
      <c r="N8" s="129"/>
      <c r="O8" s="155" t="s">
        <v>166</v>
      </c>
      <c r="P8" s="165">
        <v>44.4718</v>
      </c>
      <c r="Q8" s="90">
        <f>P8*0.05</f>
        <v>2.22359</v>
      </c>
      <c r="R8" s="194">
        <f>Q8+P8</f>
        <v>46.69539</v>
      </c>
    </row>
    <row r="10" ht="14.25">
      <c r="G10" s="62">
        <f>SUM(G8:G8)</f>
        <v>6499.998288000001</v>
      </c>
    </row>
    <row r="15" spans="1:15" s="22" customFormat="1" ht="14.25">
      <c r="A15" s="21"/>
      <c r="B15" s="21"/>
      <c r="C15" s="21"/>
      <c r="F15" s="49"/>
      <c r="G15" s="62"/>
      <c r="I15" s="72"/>
      <c r="J15" s="45"/>
      <c r="K15" s="21"/>
      <c r="L15" s="21"/>
      <c r="M15" s="49"/>
      <c r="N15" s="21"/>
      <c r="O15" s="21"/>
    </row>
  </sheetData>
  <sheetProtection/>
  <mergeCells count="9">
    <mergeCell ref="M5:O6"/>
    <mergeCell ref="I6:L6"/>
    <mergeCell ref="A2:L2"/>
    <mergeCell ref="A3:L3"/>
    <mergeCell ref="A5:A6"/>
    <mergeCell ref="C5:C6"/>
    <mergeCell ref="E5:E6"/>
    <mergeCell ref="G5:G6"/>
    <mergeCell ref="H5:H6"/>
  </mergeCells>
  <printOptions horizontalCentered="1" verticalCentered="1"/>
  <pageMargins left="0" right="0" top="0.1968503937007874" bottom="0.3937007874015748" header="0.35433070866141736" footer="0"/>
  <pageSetup fitToHeight="4" horizontalDpi="300" verticalDpi="3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J4"/>
  <sheetViews>
    <sheetView zoomScalePageLayoutView="0" workbookViewId="0" topLeftCell="A1">
      <selection activeCell="D10" sqref="D9:D10"/>
    </sheetView>
  </sheetViews>
  <sheetFormatPr defaultColWidth="11.421875" defaultRowHeight="12.75"/>
  <cols>
    <col min="3" max="3" width="6.00390625" style="0" customWidth="1"/>
    <col min="4" max="4" width="32.140625" style="0" customWidth="1"/>
    <col min="7" max="7" width="24.140625" style="0" customWidth="1"/>
  </cols>
  <sheetData>
    <row r="2" ht="6.75" customHeight="1"/>
    <row r="3" spans="1:10" ht="135" customHeight="1">
      <c r="A3" s="384" t="s">
        <v>237</v>
      </c>
      <c r="B3" s="384"/>
      <c r="C3" s="384"/>
      <c r="D3" s="384"/>
      <c r="E3" s="47"/>
      <c r="F3" s="47"/>
      <c r="G3" s="47"/>
      <c r="H3" s="46"/>
      <c r="I3" s="46"/>
      <c r="J3" s="46"/>
    </row>
    <row r="4" spans="3:5" ht="12.75" customHeight="1">
      <c r="C4" s="36"/>
      <c r="E4" s="35"/>
    </row>
  </sheetData>
  <sheetProtection/>
  <mergeCells count="1">
    <mergeCell ref="A3:D3"/>
  </mergeCell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J21" sqref="J21:J2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421875" style="21" customWidth="1"/>
    <col min="4" max="4" width="18.28125" style="21" customWidth="1"/>
    <col min="5" max="5" width="19.7109375" style="21" customWidth="1"/>
    <col min="6" max="6" width="19.00390625" style="22" customWidth="1"/>
    <col min="7" max="7" width="10.00390625" style="22" bestFit="1" customWidth="1"/>
    <col min="8" max="9" width="14.57421875" style="49" customWidth="1"/>
    <col min="10" max="10" width="16.140625" style="62" customWidth="1"/>
    <col min="11" max="11" width="13.281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7109375" style="21" customWidth="1"/>
    <col min="19" max="19" width="8.00390625" style="49" hidden="1" customWidth="1"/>
    <col min="20" max="20" width="6.7109375" style="49" hidden="1" customWidth="1"/>
    <col min="21" max="21" width="8.00390625" style="49" hidden="1" customWidth="1"/>
    <col min="22" max="22" width="11.421875" style="49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22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296"/>
      <c r="T6" s="296"/>
      <c r="U6" s="296"/>
      <c r="V6" s="296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22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  <c r="S8" s="297"/>
      <c r="T8" s="297"/>
      <c r="U8" s="297"/>
      <c r="V8" s="297"/>
    </row>
    <row r="9" spans="2:22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  <c r="S9" s="297"/>
      <c r="T9" s="297"/>
      <c r="U9" s="297"/>
      <c r="V9" s="297"/>
    </row>
    <row r="10" spans="2:22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  <c r="S10" s="297"/>
      <c r="T10" s="297"/>
      <c r="U10" s="297"/>
      <c r="V10" s="297"/>
    </row>
    <row r="11" spans="2:21" ht="36">
      <c r="B11" s="101">
        <v>1</v>
      </c>
      <c r="C11" s="93">
        <v>31101</v>
      </c>
      <c r="D11" s="216" t="s">
        <v>22</v>
      </c>
      <c r="E11" s="204" t="s">
        <v>525</v>
      </c>
      <c r="F11" s="204" t="s">
        <v>527</v>
      </c>
      <c r="G11" s="24">
        <v>44151</v>
      </c>
      <c r="H11" s="101" t="s">
        <v>418</v>
      </c>
      <c r="I11" s="310">
        <f>S11</f>
        <v>179.674239</v>
      </c>
      <c r="J11" s="100">
        <f>U11*G11*0.16</f>
        <v>1396172.329391664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49">
        <v>179.674239</v>
      </c>
      <c r="T11" s="49">
        <f>S11*0.1</f>
        <v>17.9674239</v>
      </c>
      <c r="U11" s="49">
        <f>T11+S11</f>
        <v>197.6416629</v>
      </c>
    </row>
    <row r="12" ht="15">
      <c r="J12" s="289">
        <f>SUM(J11)</f>
        <v>1396172.329391664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" footer="0"/>
  <pageSetup fitToHeight="1" fitToWidth="1" horizontalDpi="600" verticalDpi="600" orientation="landscape" paperSize="5" scale="8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4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O22" sqref="O2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7109375" style="21" customWidth="1"/>
    <col min="4" max="4" width="20.421875" style="21" customWidth="1"/>
    <col min="5" max="5" width="14.140625" style="21" bestFit="1" customWidth="1"/>
    <col min="6" max="6" width="13.7109375" style="22" bestFit="1" customWidth="1"/>
    <col min="7" max="7" width="10.00390625" style="22" bestFit="1" customWidth="1"/>
    <col min="8" max="9" width="13.7109375" style="49" customWidth="1"/>
    <col min="10" max="10" width="12.7109375" style="62" customWidth="1"/>
    <col min="11" max="11" width="12.140625" style="22" customWidth="1"/>
    <col min="12" max="12" width="6.8515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22.00390625" style="21" bestFit="1" customWidth="1"/>
    <col min="19" max="19" width="6.7109375" style="21" hidden="1" customWidth="1"/>
    <col min="20" max="20" width="13.7109375" style="21" hidden="1" customWidth="1"/>
    <col min="21" max="21" width="6.71093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101">
        <v>1</v>
      </c>
      <c r="C11" s="93">
        <v>31201</v>
      </c>
      <c r="D11" s="216" t="s">
        <v>419</v>
      </c>
      <c r="E11" s="204" t="s">
        <v>525</v>
      </c>
      <c r="F11" s="204" t="s">
        <v>527</v>
      </c>
      <c r="G11" s="24">
        <v>1200</v>
      </c>
      <c r="H11" s="101" t="s">
        <v>324</v>
      </c>
      <c r="I11" s="312">
        <f>S11</f>
        <v>20</v>
      </c>
      <c r="J11" s="220">
        <f>U11*G11*1.16</f>
        <v>30345.6</v>
      </c>
      <c r="K11" s="93" t="s">
        <v>257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20</v>
      </c>
      <c r="T11" s="21">
        <f>S11*0.09</f>
        <v>1.7999999999999998</v>
      </c>
      <c r="U11" s="195">
        <f>T11+S11</f>
        <v>21.8</v>
      </c>
    </row>
    <row r="12" spans="2:21" ht="45">
      <c r="B12" s="101">
        <v>2</v>
      </c>
      <c r="C12" s="93">
        <v>31201</v>
      </c>
      <c r="D12" s="216" t="s">
        <v>419</v>
      </c>
      <c r="E12" s="204" t="s">
        <v>525</v>
      </c>
      <c r="F12" s="204" t="s">
        <v>527</v>
      </c>
      <c r="G12" s="24">
        <v>913</v>
      </c>
      <c r="H12" s="101" t="s">
        <v>324</v>
      </c>
      <c r="I12" s="312">
        <f>S12</f>
        <v>19.998457</v>
      </c>
      <c r="J12" s="220">
        <f>U12*G12*1.16</f>
        <v>23086.162765120396</v>
      </c>
      <c r="K12" s="93" t="s">
        <v>161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328" t="s">
        <v>166</v>
      </c>
      <c r="Q12" s="129"/>
      <c r="R12" s="231" t="s">
        <v>528</v>
      </c>
      <c r="S12" s="165">
        <v>19.998457</v>
      </c>
      <c r="T12" s="21">
        <f>S12*0.09</f>
        <v>1.7998611299999998</v>
      </c>
      <c r="U12" s="195">
        <f>T12+S12</f>
        <v>21.79831813</v>
      </c>
    </row>
    <row r="13" spans="2:21" ht="45">
      <c r="B13" s="101">
        <v>3</v>
      </c>
      <c r="C13" s="93">
        <v>31201</v>
      </c>
      <c r="D13" s="216" t="s">
        <v>419</v>
      </c>
      <c r="E13" s="204" t="s">
        <v>525</v>
      </c>
      <c r="F13" s="204" t="s">
        <v>527</v>
      </c>
      <c r="G13" s="24">
        <v>1200</v>
      </c>
      <c r="H13" s="101" t="s">
        <v>324</v>
      </c>
      <c r="I13" s="312">
        <f>S13</f>
        <v>20.01701</v>
      </c>
      <c r="J13" s="220">
        <f>U13*G13*1.16</f>
        <v>30371.408932799994</v>
      </c>
      <c r="K13" s="93" t="s">
        <v>256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31" t="s">
        <v>528</v>
      </c>
      <c r="S13" s="165">
        <v>20.01701</v>
      </c>
      <c r="T13" s="21">
        <f>S13*0.09</f>
        <v>1.8015309</v>
      </c>
      <c r="U13" s="195">
        <f>T13+S13</f>
        <v>21.8185409</v>
      </c>
    </row>
    <row r="14" ht="15">
      <c r="J14" s="289">
        <f>SUM(J11:J13)</f>
        <v>83803.17169792039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00390625" style="21" customWidth="1"/>
    <col min="4" max="4" width="21.28125" style="21" customWidth="1"/>
    <col min="5" max="5" width="17.00390625" style="21" customWidth="1"/>
    <col min="6" max="6" width="13.7109375" style="22" bestFit="1" customWidth="1"/>
    <col min="7" max="7" width="10.00390625" style="22" bestFit="1" customWidth="1"/>
    <col min="8" max="9" width="12.28125" style="49" customWidth="1"/>
    <col min="10" max="10" width="12.28125" style="62" customWidth="1"/>
    <col min="11" max="11" width="12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3.421875" style="21" customWidth="1"/>
    <col min="19" max="20" width="7.421875" style="21" hidden="1" customWidth="1"/>
    <col min="21" max="21" width="8.7109375" style="21" hidden="1" customWidth="1"/>
    <col min="22" max="22" width="11.57421875" style="21" hidden="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101">
        <v>1</v>
      </c>
      <c r="C11" s="93">
        <v>31301</v>
      </c>
      <c r="D11" s="79" t="s">
        <v>23</v>
      </c>
      <c r="E11" s="204" t="s">
        <v>525</v>
      </c>
      <c r="F11" s="204" t="s">
        <v>527</v>
      </c>
      <c r="G11" s="24">
        <v>6145</v>
      </c>
      <c r="H11" s="101" t="s">
        <v>420</v>
      </c>
      <c r="I11" s="312">
        <f>S11</f>
        <v>28.997963</v>
      </c>
      <c r="J11" s="220">
        <f>U11*G11</f>
        <v>196011.73089849998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21">
        <v>28.997963</v>
      </c>
      <c r="T11" s="21">
        <f>S11*0.1</f>
        <v>2.8997963</v>
      </c>
      <c r="U11" s="21">
        <f>T11+S11</f>
        <v>31.897759299999997</v>
      </c>
    </row>
    <row r="12" spans="4:10" ht="15">
      <c r="D12" s="30"/>
      <c r="E12" s="30"/>
      <c r="J12" s="289">
        <f>SUM(J11)</f>
        <v>196011.73089849998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7109375" style="21" bestFit="1" customWidth="1"/>
    <col min="3" max="3" width="17.140625" style="21" customWidth="1"/>
    <col min="4" max="4" width="20.7109375" style="21" customWidth="1"/>
    <col min="5" max="5" width="18.00390625" style="21" customWidth="1"/>
    <col min="6" max="6" width="15.8515625" style="22" customWidth="1"/>
    <col min="7" max="7" width="10.28125" style="49" customWidth="1"/>
    <col min="8" max="9" width="13.421875" style="62" customWidth="1"/>
    <col min="10" max="10" width="13.8515625" style="22" customWidth="1"/>
    <col min="11" max="11" width="10.421875" style="72" customWidth="1"/>
    <col min="12" max="12" width="6.7109375" style="45" customWidth="1"/>
    <col min="13" max="13" width="7.28125" style="21" bestFit="1" customWidth="1"/>
    <col min="14" max="14" width="7.140625" style="21" bestFit="1" customWidth="1"/>
    <col min="15" max="15" width="8.140625" style="49" bestFit="1" customWidth="1"/>
    <col min="16" max="16" width="6.57421875" style="21" bestFit="1" customWidth="1"/>
    <col min="17" max="17" width="8.421875" style="21" bestFit="1" customWidth="1"/>
    <col min="18" max="18" width="22.00390625" style="21" bestFit="1" customWidth="1"/>
    <col min="19" max="19" width="11.00390625" style="49" hidden="1" customWidth="1"/>
    <col min="20" max="20" width="9.8515625" style="49" hidden="1" customWidth="1"/>
    <col min="21" max="21" width="11.00390625" style="49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21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296"/>
      <c r="T6" s="296"/>
      <c r="U6" s="296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21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  <c r="S8" s="297"/>
      <c r="T8" s="297"/>
      <c r="U8" s="297"/>
    </row>
    <row r="9" spans="2:21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  <c r="S9" s="297"/>
      <c r="T9" s="297"/>
      <c r="U9" s="297"/>
    </row>
    <row r="10" spans="2:21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  <c r="S10" s="297"/>
      <c r="T10" s="297"/>
      <c r="U10" s="297"/>
    </row>
    <row r="11" spans="2:21" ht="36">
      <c r="B11" s="101">
        <v>1</v>
      </c>
      <c r="C11" s="93">
        <v>31401</v>
      </c>
      <c r="D11" s="216" t="s">
        <v>58</v>
      </c>
      <c r="E11" s="204" t="s">
        <v>525</v>
      </c>
      <c r="F11" s="204" t="s">
        <v>527</v>
      </c>
      <c r="G11" s="24">
        <v>14</v>
      </c>
      <c r="H11" s="271" t="s">
        <v>334</v>
      </c>
      <c r="I11" s="144">
        <f>S11</f>
        <v>16096.6458</v>
      </c>
      <c r="J11" s="126">
        <f>U11*G11</f>
        <v>245634.814908</v>
      </c>
      <c r="K11" s="197" t="s">
        <v>443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49">
        <v>16096.6458</v>
      </c>
      <c r="T11" s="49">
        <f>S11*0.09</f>
        <v>1448.698122</v>
      </c>
      <c r="U11" s="49">
        <f>T11+S11</f>
        <v>17545.343922</v>
      </c>
    </row>
    <row r="12" spans="4:18" ht="15">
      <c r="D12" s="30"/>
      <c r="E12" s="30"/>
      <c r="H12" s="21"/>
      <c r="I12" s="21"/>
      <c r="J12" s="289">
        <f>SUM(J11)</f>
        <v>245634.814908</v>
      </c>
      <c r="R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8.421875" style="21" customWidth="1"/>
    <col min="4" max="4" width="20.00390625" style="21" customWidth="1"/>
    <col min="5" max="5" width="16.421875" style="21" customWidth="1"/>
    <col min="6" max="6" width="17.28125" style="22" customWidth="1"/>
    <col min="7" max="7" width="9.00390625" style="22" customWidth="1"/>
    <col min="8" max="9" width="13.28125" style="49" customWidth="1"/>
    <col min="10" max="10" width="14.7109375" style="62" customWidth="1"/>
    <col min="11" max="11" width="14.1406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6.57421875" style="21" customWidth="1"/>
    <col min="19" max="19" width="11.421875" style="21" hidden="1" customWidth="1"/>
    <col min="20" max="20" width="11.28125" style="21" hidden="1" customWidth="1"/>
    <col min="21" max="21" width="12.42187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80">
        <v>1</v>
      </c>
      <c r="C11" s="93">
        <v>31701</v>
      </c>
      <c r="D11" s="216" t="s">
        <v>18</v>
      </c>
      <c r="E11" s="204" t="s">
        <v>525</v>
      </c>
      <c r="F11" s="204" t="s">
        <v>527</v>
      </c>
      <c r="G11" s="24">
        <v>12</v>
      </c>
      <c r="H11" s="101" t="s">
        <v>334</v>
      </c>
      <c r="I11" s="101">
        <f>S11</f>
        <v>11283.078</v>
      </c>
      <c r="J11" s="220">
        <f>U11*G11</f>
        <v>147582.66024</v>
      </c>
      <c r="K11" s="214" t="s">
        <v>451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21">
        <v>11283.078</v>
      </c>
      <c r="T11" s="21">
        <f>S11*0.09</f>
        <v>1015.4770199999999</v>
      </c>
      <c r="U11" s="21">
        <f>T11+S11</f>
        <v>12298.55502</v>
      </c>
    </row>
    <row r="12" spans="4:10" ht="15">
      <c r="D12" s="30"/>
      <c r="E12" s="30"/>
      <c r="J12" s="289">
        <f>SUM(J11)</f>
        <v>147582.66024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B1:U12"/>
  <sheetViews>
    <sheetView zoomScale="90" zoomScaleNormal="9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K22" sqref="K2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140625" style="21" customWidth="1"/>
    <col min="4" max="4" width="21.140625" style="21" customWidth="1"/>
    <col min="5" max="5" width="18.28125" style="21" customWidth="1"/>
    <col min="6" max="6" width="17.140625" style="22" customWidth="1"/>
    <col min="7" max="7" width="10.28125" style="49" customWidth="1"/>
    <col min="8" max="8" width="13.421875" style="62" customWidth="1"/>
    <col min="9" max="9" width="11.7109375" style="62" customWidth="1"/>
    <col min="10" max="10" width="13.28125" style="22" customWidth="1"/>
    <col min="11" max="11" width="15.57421875" style="72" customWidth="1"/>
    <col min="12" max="12" width="4.7109375" style="45" customWidth="1"/>
    <col min="13" max="13" width="7.28125" style="21" bestFit="1" customWidth="1"/>
    <col min="14" max="14" width="7.140625" style="21" bestFit="1" customWidth="1"/>
    <col min="15" max="15" width="8.140625" style="49" bestFit="1" customWidth="1"/>
    <col min="16" max="16" width="6.57421875" style="21" bestFit="1" customWidth="1"/>
    <col min="17" max="17" width="10.8515625" style="21" customWidth="1"/>
    <col min="18" max="18" width="19.8515625" style="21" customWidth="1"/>
    <col min="19" max="19" width="7.8515625" style="21" hidden="1" customWidth="1"/>
    <col min="20" max="20" width="9.00390625" style="21" hidden="1" customWidth="1"/>
    <col min="21" max="21" width="7.281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31801</v>
      </c>
      <c r="D11" s="101" t="s">
        <v>141</v>
      </c>
      <c r="E11" s="204" t="s">
        <v>525</v>
      </c>
      <c r="F11" s="204" t="s">
        <v>527</v>
      </c>
      <c r="G11" s="24">
        <v>822</v>
      </c>
      <c r="H11" s="20" t="s">
        <v>334</v>
      </c>
      <c r="I11" s="314">
        <f>S11</f>
        <v>149.99175</v>
      </c>
      <c r="J11" s="220">
        <f>U11*G11*1.16</f>
        <v>155891.94547139996</v>
      </c>
      <c r="K11" s="214" t="s">
        <v>451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31" t="s">
        <v>528</v>
      </c>
      <c r="S11" s="165">
        <v>149.99175</v>
      </c>
      <c r="T11" s="21">
        <f>S11*0.09</f>
        <v>13.499257499999999</v>
      </c>
      <c r="U11" s="195">
        <f>T11+S11</f>
        <v>163.4910075</v>
      </c>
    </row>
    <row r="12" spans="4:18" ht="15">
      <c r="D12" s="30"/>
      <c r="E12" s="30"/>
      <c r="G12" s="49" t="s">
        <v>166</v>
      </c>
      <c r="H12" s="21"/>
      <c r="I12" s="21"/>
      <c r="J12" s="289">
        <f>SUM(J11)</f>
        <v>155891.94547139996</v>
      </c>
      <c r="R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6"/>
  <sheetViews>
    <sheetView zoomScale="80" zoomScaleNormal="80" zoomScaleSheetLayoutView="100" zoomScalePageLayoutView="0" workbookViewId="0" topLeftCell="D1">
      <selection activeCell="L20" sqref="L20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140625" style="21" customWidth="1"/>
    <col min="4" max="4" width="20.421875" style="21" customWidth="1"/>
    <col min="5" max="5" width="16.57421875" style="21" customWidth="1"/>
    <col min="6" max="6" width="13.7109375" style="22" bestFit="1" customWidth="1"/>
    <col min="7" max="7" width="10.00390625" style="22" bestFit="1" customWidth="1"/>
    <col min="8" max="9" width="12.421875" style="49" customWidth="1"/>
    <col min="10" max="10" width="14.7109375" style="62" customWidth="1"/>
    <col min="11" max="11" width="11.1406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20.28125" style="21" bestFit="1" customWidth="1"/>
    <col min="19" max="19" width="11.00390625" style="21" hidden="1" customWidth="1"/>
    <col min="20" max="20" width="13.7109375" style="21" hidden="1" customWidth="1"/>
    <col min="21" max="21" width="10.57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25">
        <v>1</v>
      </c>
      <c r="C11" s="93">
        <v>32201</v>
      </c>
      <c r="D11" s="221" t="s">
        <v>28</v>
      </c>
      <c r="E11" s="204" t="s">
        <v>525</v>
      </c>
      <c r="F11" s="204" t="s">
        <v>527</v>
      </c>
      <c r="G11" s="16">
        <v>12</v>
      </c>
      <c r="H11" s="173" t="s">
        <v>421</v>
      </c>
      <c r="I11" s="313">
        <f>S11</f>
        <v>10000</v>
      </c>
      <c r="J11" s="220">
        <f>G11*U11*1.16</f>
        <v>151728</v>
      </c>
      <c r="K11" s="93" t="s">
        <v>405</v>
      </c>
      <c r="L11" s="178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29"/>
      <c r="R11" s="218" t="s">
        <v>460</v>
      </c>
      <c r="S11" s="174">
        <v>10000</v>
      </c>
      <c r="T11" s="21">
        <f>S11*0.09</f>
        <v>900</v>
      </c>
      <c r="U11" s="195">
        <f>T11+S11</f>
        <v>10900</v>
      </c>
    </row>
    <row r="12" spans="2:21" ht="45">
      <c r="B12" s="25">
        <v>2</v>
      </c>
      <c r="C12" s="93">
        <v>32201</v>
      </c>
      <c r="D12" s="221" t="s">
        <v>422</v>
      </c>
      <c r="E12" s="204" t="s">
        <v>525</v>
      </c>
      <c r="F12" s="204" t="s">
        <v>527</v>
      </c>
      <c r="G12" s="16">
        <v>12</v>
      </c>
      <c r="H12" s="180" t="s">
        <v>421</v>
      </c>
      <c r="I12" s="313">
        <f>S12</f>
        <v>10000</v>
      </c>
      <c r="J12" s="220">
        <f>G12*U12*1.16</f>
        <v>151728</v>
      </c>
      <c r="K12" s="93" t="s">
        <v>405</v>
      </c>
      <c r="L12" s="178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29"/>
      <c r="R12" s="218" t="s">
        <v>461</v>
      </c>
      <c r="S12" s="181">
        <v>10000</v>
      </c>
      <c r="T12" s="21">
        <f>S12*0.09</f>
        <v>900</v>
      </c>
      <c r="U12" s="195">
        <f>T12+S12</f>
        <v>10900</v>
      </c>
    </row>
    <row r="13" spans="2:21" ht="45">
      <c r="B13" s="25">
        <v>3</v>
      </c>
      <c r="C13" s="93">
        <v>32201</v>
      </c>
      <c r="D13" s="101" t="s">
        <v>140</v>
      </c>
      <c r="E13" s="204" t="s">
        <v>525</v>
      </c>
      <c r="F13" s="204" t="s">
        <v>527</v>
      </c>
      <c r="G13" s="10">
        <v>12</v>
      </c>
      <c r="H13" s="222" t="s">
        <v>421</v>
      </c>
      <c r="I13" s="313">
        <f>S13</f>
        <v>20398.2934</v>
      </c>
      <c r="J13" s="220">
        <f>G13*U13*1.16</f>
        <v>309499.22609952</v>
      </c>
      <c r="K13" s="223" t="s">
        <v>405</v>
      </c>
      <c r="L13" s="178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29"/>
      <c r="R13" s="218" t="s">
        <v>461</v>
      </c>
      <c r="S13" s="179">
        <v>20398.2934</v>
      </c>
      <c r="T13" s="21">
        <f>S13*0.09</f>
        <v>1835.846406</v>
      </c>
      <c r="U13" s="195">
        <f>T13+S13</f>
        <v>22234.139806</v>
      </c>
    </row>
    <row r="14" spans="2:21" ht="45">
      <c r="B14" s="25">
        <v>4</v>
      </c>
      <c r="C14" s="93">
        <v>32201</v>
      </c>
      <c r="D14" s="101" t="s">
        <v>432</v>
      </c>
      <c r="E14" s="204" t="s">
        <v>525</v>
      </c>
      <c r="F14" s="204" t="s">
        <v>527</v>
      </c>
      <c r="G14" s="10">
        <v>12</v>
      </c>
      <c r="H14" s="222" t="s">
        <v>421</v>
      </c>
      <c r="I14" s="312">
        <f>S14</f>
        <v>12000</v>
      </c>
      <c r="J14" s="220">
        <f>G14*U14*1.16</f>
        <v>182073.59999999998</v>
      </c>
      <c r="K14" s="223" t="s">
        <v>405</v>
      </c>
      <c r="L14" s="178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29"/>
      <c r="R14" s="218" t="s">
        <v>462</v>
      </c>
      <c r="S14" s="161">
        <v>12000</v>
      </c>
      <c r="T14" s="21">
        <f>S14*0.09</f>
        <v>1080</v>
      </c>
      <c r="U14" s="195">
        <f>T14+S14</f>
        <v>13080</v>
      </c>
    </row>
    <row r="16" ht="15">
      <c r="J16" s="289">
        <f>SUM(J11:J14)</f>
        <v>795028.82609952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34"/>
  <sheetViews>
    <sheetView zoomScale="80" zoomScaleNormal="80" zoomScaleSheetLayoutView="100" workbookViewId="0" topLeftCell="A1">
      <selection activeCell="R14" sqref="R14:R20"/>
    </sheetView>
  </sheetViews>
  <sheetFormatPr defaultColWidth="11.421875" defaultRowHeight="12.75"/>
  <cols>
    <col min="1" max="1" width="4.8515625" style="21" customWidth="1"/>
    <col min="2" max="2" width="6.00390625" style="21" bestFit="1" customWidth="1"/>
    <col min="3" max="3" width="14.8515625" style="21" customWidth="1"/>
    <col min="4" max="4" width="28.57421875" style="21" customWidth="1"/>
    <col min="5" max="5" width="22.28125" style="21" customWidth="1"/>
    <col min="6" max="6" width="18.140625" style="21" bestFit="1" customWidth="1"/>
    <col min="7" max="7" width="11.00390625" style="22" bestFit="1" customWidth="1"/>
    <col min="8" max="8" width="10.00390625" style="21" bestFit="1" customWidth="1"/>
    <col min="9" max="9" width="10.00390625" style="21" customWidth="1"/>
    <col min="10" max="10" width="13.421875" style="82" bestFit="1" customWidth="1"/>
    <col min="11" max="11" width="13.28125" style="22" customWidth="1"/>
    <col min="12" max="12" width="8.00390625" style="22" customWidth="1"/>
    <col min="13" max="13" width="7.421875" style="72" bestFit="1" customWidth="1"/>
    <col min="14" max="14" width="7.421875" style="45" bestFit="1" customWidth="1"/>
    <col min="15" max="15" width="7.28125" style="21" bestFit="1" customWidth="1"/>
    <col min="16" max="16" width="7.7109375" style="21" bestFit="1" customWidth="1"/>
    <col min="17" max="17" width="8.421875" style="49" bestFit="1" customWidth="1"/>
    <col min="18" max="18" width="17.421875" style="21" customWidth="1"/>
    <col min="19" max="20" width="9.8515625" style="21" hidden="1" customWidth="1"/>
    <col min="21" max="21" width="8.421875" style="21" hidden="1" customWidth="1"/>
    <col min="22" max="22" width="11.421875" style="0" customWidth="1"/>
    <col min="23" max="25" width="11.421875" style="21" customWidth="1"/>
    <col min="26" max="16384" width="11.421875" style="21" customWidth="1"/>
  </cols>
  <sheetData>
    <row r="1" spans="2:22" ht="14.25">
      <c r="B1" s="22"/>
      <c r="C1" s="22"/>
      <c r="D1" s="22"/>
      <c r="E1" s="22"/>
      <c r="F1" s="22"/>
      <c r="H1" s="22"/>
      <c r="I1" s="22"/>
      <c r="J1" s="120"/>
      <c r="M1" s="22"/>
      <c r="N1" s="72"/>
      <c r="O1" s="60"/>
      <c r="P1" s="22"/>
      <c r="Q1" s="22"/>
      <c r="R1"/>
      <c r="V1" s="21"/>
    </row>
    <row r="2" spans="2:22" ht="15">
      <c r="B2" s="22"/>
      <c r="C2" s="345" t="s">
        <v>70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/>
      <c r="V2" s="21"/>
    </row>
    <row r="3" spans="2:22" ht="15">
      <c r="B3" s="22"/>
      <c r="C3" s="345" t="s">
        <v>475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/>
      <c r="V3" s="21"/>
    </row>
    <row r="4" spans="2:22" ht="15">
      <c r="B4" s="22"/>
      <c r="C4" s="345" t="s">
        <v>476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11"/>
      <c r="R4"/>
      <c r="V4" s="21"/>
    </row>
    <row r="5" spans="2:22" ht="15">
      <c r="B5" s="22"/>
      <c r="C5" s="345" t="s">
        <v>477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11"/>
      <c r="P5" s="11"/>
      <c r="Q5" s="11"/>
      <c r="R5"/>
      <c r="V5" s="21"/>
    </row>
    <row r="6" spans="2:14" s="55" customFormat="1" ht="15">
      <c r="B6" s="11"/>
      <c r="C6" s="345" t="s">
        <v>538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spans="2:22" ht="15.75" thickBot="1">
      <c r="B7" s="22"/>
      <c r="C7" s="12" t="s">
        <v>213</v>
      </c>
      <c r="D7" s="12"/>
      <c r="E7" s="11"/>
      <c r="F7" s="11"/>
      <c r="G7" s="11"/>
      <c r="H7" s="11"/>
      <c r="I7" s="11"/>
      <c r="J7" s="121"/>
      <c r="K7" s="130"/>
      <c r="L7" s="130"/>
      <c r="M7" s="11"/>
      <c r="N7" s="73"/>
      <c r="O7" s="61"/>
      <c r="P7" s="11"/>
      <c r="Q7" s="11"/>
      <c r="R7"/>
      <c r="V7" s="21"/>
    </row>
    <row r="8" spans="2:18" s="305" customFormat="1" ht="36.75" customHeight="1">
      <c r="B8" s="343" t="s">
        <v>478</v>
      </c>
      <c r="C8" s="346" t="s">
        <v>479</v>
      </c>
      <c r="D8" s="351" t="s">
        <v>17</v>
      </c>
      <c r="E8" s="339" t="s">
        <v>483</v>
      </c>
      <c r="F8" s="339" t="s">
        <v>526</v>
      </c>
      <c r="G8" s="348" t="s">
        <v>71</v>
      </c>
      <c r="H8" s="339" t="s">
        <v>481</v>
      </c>
      <c r="I8" s="339" t="s">
        <v>271</v>
      </c>
      <c r="J8" s="351" t="s">
        <v>72</v>
      </c>
      <c r="K8" s="339" t="s">
        <v>480</v>
      </c>
      <c r="L8" s="260" t="s">
        <v>16</v>
      </c>
      <c r="M8" s="260"/>
      <c r="N8" s="260"/>
      <c r="O8" s="258"/>
      <c r="P8" s="346" t="s">
        <v>484</v>
      </c>
      <c r="Q8" s="346"/>
      <c r="R8" s="337" t="s">
        <v>445</v>
      </c>
    </row>
    <row r="9" spans="2:18" s="305" customFormat="1" ht="36.75" customHeight="1" thickBot="1">
      <c r="B9" s="344"/>
      <c r="C9" s="347"/>
      <c r="D9" s="352"/>
      <c r="E9" s="340"/>
      <c r="F9" s="340"/>
      <c r="G9" s="349"/>
      <c r="H9" s="340"/>
      <c r="I9" s="340"/>
      <c r="J9" s="352"/>
      <c r="K9" s="340"/>
      <c r="L9" s="340" t="s">
        <v>485</v>
      </c>
      <c r="M9" s="340"/>
      <c r="N9" s="340"/>
      <c r="O9" s="259"/>
      <c r="P9" s="347"/>
      <c r="Q9" s="347"/>
      <c r="R9" s="338"/>
    </row>
    <row r="10" spans="1:17" s="88" customFormat="1" ht="12" customHeight="1">
      <c r="A10" s="250"/>
      <c r="B10" s="84"/>
      <c r="C10" s="84"/>
      <c r="D10" s="84"/>
      <c r="E10" s="84"/>
      <c r="F10" s="85"/>
      <c r="G10" s="84"/>
      <c r="H10" s="85"/>
      <c r="I10" s="131"/>
      <c r="J10" s="86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88" customFormat="1" ht="36" hidden="1">
      <c r="B11" s="254">
        <v>1</v>
      </c>
      <c r="C11" s="93">
        <v>21201</v>
      </c>
      <c r="D11" s="142" t="s">
        <v>129</v>
      </c>
      <c r="E11" s="204" t="s">
        <v>525</v>
      </c>
      <c r="F11" s="204" t="s">
        <v>527</v>
      </c>
      <c r="G11" s="143">
        <v>0</v>
      </c>
      <c r="H11" s="101" t="s">
        <v>268</v>
      </c>
      <c r="I11" s="126">
        <f>U11</f>
        <v>340.85293</v>
      </c>
      <c r="J11" s="132">
        <f>I11*G11*1.16</f>
        <v>0</v>
      </c>
      <c r="K11" s="197" t="s">
        <v>443</v>
      </c>
      <c r="L11" s="197"/>
      <c r="M11" s="255"/>
      <c r="N11" s="129" t="s">
        <v>166</v>
      </c>
      <c r="O11" s="255"/>
      <c r="P11" s="129" t="s">
        <v>166</v>
      </c>
      <c r="Q11" s="129"/>
      <c r="R11" s="212" t="s">
        <v>528</v>
      </c>
      <c r="S11" s="126">
        <v>309.8663</v>
      </c>
      <c r="T11" s="90">
        <f>S11*0.1</f>
        <v>30.986630000000005</v>
      </c>
      <c r="U11" s="126">
        <f aca="true" t="shared" si="0" ref="U11:U20">S11+T11</f>
        <v>340.85293</v>
      </c>
    </row>
    <row r="12" spans="2:21" s="88" customFormat="1" ht="36" hidden="1">
      <c r="B12" s="254">
        <v>2</v>
      </c>
      <c r="C12" s="93">
        <v>21201</v>
      </c>
      <c r="D12" s="142" t="s">
        <v>29</v>
      </c>
      <c r="E12" s="204" t="s">
        <v>525</v>
      </c>
      <c r="F12" s="204" t="s">
        <v>527</v>
      </c>
      <c r="G12" s="143">
        <v>0</v>
      </c>
      <c r="H12" s="101" t="s">
        <v>268</v>
      </c>
      <c r="I12" s="126">
        <f aca="true" t="shared" si="1" ref="I12:I20">U12</f>
        <v>286</v>
      </c>
      <c r="J12" s="132">
        <f aca="true" t="shared" si="2" ref="J12:J20">I12*G12*1.16</f>
        <v>0</v>
      </c>
      <c r="K12" s="197" t="s">
        <v>443</v>
      </c>
      <c r="L12" s="197"/>
      <c r="M12" s="145"/>
      <c r="N12" s="129" t="s">
        <v>166</v>
      </c>
      <c r="O12" s="256"/>
      <c r="P12" s="129" t="s">
        <v>166</v>
      </c>
      <c r="Q12" s="129"/>
      <c r="R12" s="231"/>
      <c r="S12" s="126">
        <v>260</v>
      </c>
      <c r="T12" s="90">
        <f aca="true" t="shared" si="3" ref="T12:T20">S12*0.1</f>
        <v>26</v>
      </c>
      <c r="U12" s="126">
        <f t="shared" si="0"/>
        <v>286</v>
      </c>
    </row>
    <row r="13" spans="2:21" s="88" customFormat="1" ht="36" hidden="1">
      <c r="B13" s="254">
        <v>3</v>
      </c>
      <c r="C13" s="93">
        <v>21201</v>
      </c>
      <c r="D13" s="142" t="s">
        <v>234</v>
      </c>
      <c r="E13" s="204" t="s">
        <v>525</v>
      </c>
      <c r="F13" s="204" t="s">
        <v>527</v>
      </c>
      <c r="G13" s="143">
        <v>0</v>
      </c>
      <c r="H13" s="101" t="s">
        <v>268</v>
      </c>
      <c r="I13" s="126">
        <f t="shared" si="1"/>
        <v>286</v>
      </c>
      <c r="J13" s="132">
        <f t="shared" si="2"/>
        <v>0</v>
      </c>
      <c r="K13" s="197" t="s">
        <v>443</v>
      </c>
      <c r="L13" s="197"/>
      <c r="M13" s="145"/>
      <c r="N13" s="129" t="s">
        <v>166</v>
      </c>
      <c r="O13" s="256"/>
      <c r="P13" s="129" t="s">
        <v>166</v>
      </c>
      <c r="Q13" s="129"/>
      <c r="R13" s="231"/>
      <c r="S13" s="126">
        <v>260</v>
      </c>
      <c r="T13" s="90">
        <f t="shared" si="3"/>
        <v>26</v>
      </c>
      <c r="U13" s="126">
        <f t="shared" si="0"/>
        <v>286</v>
      </c>
    </row>
    <row r="14" spans="2:21" s="88" customFormat="1" ht="36">
      <c r="B14" s="254">
        <v>1</v>
      </c>
      <c r="C14" s="93">
        <v>21201</v>
      </c>
      <c r="D14" s="9" t="s">
        <v>316</v>
      </c>
      <c r="E14" s="204" t="s">
        <v>525</v>
      </c>
      <c r="F14" s="204" t="s">
        <v>527</v>
      </c>
      <c r="G14" s="143">
        <v>1</v>
      </c>
      <c r="H14" s="101" t="s">
        <v>268</v>
      </c>
      <c r="I14" s="126">
        <f t="shared" si="1"/>
        <v>2416.5966</v>
      </c>
      <c r="J14" s="132">
        <f>I14*G14*1.16</f>
        <v>2803.252056</v>
      </c>
      <c r="K14" s="197" t="s">
        <v>443</v>
      </c>
      <c r="L14" s="197"/>
      <c r="M14" s="145"/>
      <c r="N14" s="129" t="s">
        <v>166</v>
      </c>
      <c r="O14" s="256"/>
      <c r="P14" s="129" t="s">
        <v>166</v>
      </c>
      <c r="Q14" s="129"/>
      <c r="R14" s="231" t="s">
        <v>528</v>
      </c>
      <c r="S14" s="126">
        <v>2196.906</v>
      </c>
      <c r="T14" s="90">
        <f t="shared" si="3"/>
        <v>219.69060000000002</v>
      </c>
      <c r="U14" s="126">
        <f t="shared" si="0"/>
        <v>2416.5966</v>
      </c>
    </row>
    <row r="15" spans="2:21" s="88" customFormat="1" ht="36">
      <c r="B15" s="254">
        <v>2</v>
      </c>
      <c r="C15" s="93">
        <v>21201</v>
      </c>
      <c r="D15" s="9" t="s">
        <v>317</v>
      </c>
      <c r="E15" s="204" t="s">
        <v>525</v>
      </c>
      <c r="F15" s="204" t="s">
        <v>527</v>
      </c>
      <c r="G15" s="143">
        <v>1</v>
      </c>
      <c r="H15" s="101" t="s">
        <v>268</v>
      </c>
      <c r="I15" s="126">
        <f t="shared" si="1"/>
        <v>2016.3</v>
      </c>
      <c r="J15" s="132">
        <f t="shared" si="2"/>
        <v>2338.908</v>
      </c>
      <c r="K15" s="197" t="s">
        <v>443</v>
      </c>
      <c r="L15" s="197"/>
      <c r="M15" s="145"/>
      <c r="N15" s="129" t="s">
        <v>166</v>
      </c>
      <c r="O15" s="256"/>
      <c r="P15" s="129" t="s">
        <v>166</v>
      </c>
      <c r="Q15" s="129"/>
      <c r="R15" s="231" t="s">
        <v>528</v>
      </c>
      <c r="S15" s="126">
        <v>1833</v>
      </c>
      <c r="T15" s="90">
        <f t="shared" si="3"/>
        <v>183.3</v>
      </c>
      <c r="U15" s="126">
        <f t="shared" si="0"/>
        <v>2016.3</v>
      </c>
    </row>
    <row r="16" spans="2:21" s="88" customFormat="1" ht="55.5" customHeight="1" hidden="1">
      <c r="B16" s="254">
        <v>6</v>
      </c>
      <c r="C16" s="93">
        <v>21201</v>
      </c>
      <c r="D16" s="142" t="s">
        <v>233</v>
      </c>
      <c r="E16" s="204" t="s">
        <v>525</v>
      </c>
      <c r="F16" s="204" t="s">
        <v>527</v>
      </c>
      <c r="G16" s="143"/>
      <c r="H16" s="101" t="s">
        <v>268</v>
      </c>
      <c r="I16" s="126">
        <f t="shared" si="1"/>
        <v>156.77200000000002</v>
      </c>
      <c r="J16" s="132">
        <f t="shared" si="2"/>
        <v>0</v>
      </c>
      <c r="K16" s="197" t="s">
        <v>443</v>
      </c>
      <c r="L16" s="197"/>
      <c r="M16" s="145"/>
      <c r="N16" s="129" t="s">
        <v>166</v>
      </c>
      <c r="O16" s="256"/>
      <c r="P16" s="129" t="s">
        <v>166</v>
      </c>
      <c r="Q16" s="129"/>
      <c r="R16" s="231" t="s">
        <v>528</v>
      </c>
      <c r="S16" s="126">
        <v>142.52</v>
      </c>
      <c r="T16" s="90">
        <f t="shared" si="3"/>
        <v>14.252000000000002</v>
      </c>
      <c r="U16" s="126">
        <f t="shared" si="0"/>
        <v>156.77200000000002</v>
      </c>
    </row>
    <row r="17" spans="2:21" s="88" customFormat="1" ht="36" hidden="1">
      <c r="B17" s="254">
        <v>7</v>
      </c>
      <c r="C17" s="93">
        <v>21201</v>
      </c>
      <c r="D17" s="9" t="s">
        <v>130</v>
      </c>
      <c r="E17" s="204" t="s">
        <v>525</v>
      </c>
      <c r="F17" s="204" t="s">
        <v>527</v>
      </c>
      <c r="G17" s="143">
        <v>0</v>
      </c>
      <c r="H17" s="101" t="s">
        <v>268</v>
      </c>
      <c r="I17" s="126">
        <f t="shared" si="1"/>
        <v>550</v>
      </c>
      <c r="J17" s="132">
        <f t="shared" si="2"/>
        <v>0</v>
      </c>
      <c r="K17" s="197" t="s">
        <v>443</v>
      </c>
      <c r="L17" s="197"/>
      <c r="M17" s="145"/>
      <c r="N17" s="129" t="s">
        <v>166</v>
      </c>
      <c r="O17" s="256"/>
      <c r="P17" s="129" t="s">
        <v>166</v>
      </c>
      <c r="Q17" s="129"/>
      <c r="R17" s="231" t="s">
        <v>528</v>
      </c>
      <c r="S17" s="126">
        <v>500</v>
      </c>
      <c r="T17" s="90">
        <f t="shared" si="3"/>
        <v>50</v>
      </c>
      <c r="U17" s="126">
        <f t="shared" si="0"/>
        <v>550</v>
      </c>
    </row>
    <row r="18" spans="2:21" s="88" customFormat="1" ht="36">
      <c r="B18" s="254">
        <v>3</v>
      </c>
      <c r="C18" s="93">
        <v>21201</v>
      </c>
      <c r="D18" s="9" t="s">
        <v>318</v>
      </c>
      <c r="E18" s="204" t="s">
        <v>525</v>
      </c>
      <c r="F18" s="204" t="s">
        <v>527</v>
      </c>
      <c r="G18" s="143">
        <v>1</v>
      </c>
      <c r="H18" s="101" t="s">
        <v>268</v>
      </c>
      <c r="I18" s="126">
        <f t="shared" si="1"/>
        <v>1320</v>
      </c>
      <c r="J18" s="132">
        <f t="shared" si="2"/>
        <v>1531.1999999999998</v>
      </c>
      <c r="K18" s="197" t="s">
        <v>443</v>
      </c>
      <c r="L18" s="197"/>
      <c r="M18" s="145"/>
      <c r="N18" s="129" t="s">
        <v>166</v>
      </c>
      <c r="O18" s="256"/>
      <c r="P18" s="129" t="s">
        <v>166</v>
      </c>
      <c r="Q18" s="129"/>
      <c r="R18" s="231" t="s">
        <v>528</v>
      </c>
      <c r="S18" s="126">
        <v>1200</v>
      </c>
      <c r="T18" s="90">
        <f t="shared" si="3"/>
        <v>120</v>
      </c>
      <c r="U18" s="126">
        <f t="shared" si="0"/>
        <v>1320</v>
      </c>
    </row>
    <row r="19" spans="2:21" s="88" customFormat="1" ht="36">
      <c r="B19" s="254">
        <v>4</v>
      </c>
      <c r="C19" s="93">
        <v>21201</v>
      </c>
      <c r="D19" s="142" t="s">
        <v>131</v>
      </c>
      <c r="E19" s="204" t="s">
        <v>525</v>
      </c>
      <c r="F19" s="204" t="s">
        <v>527</v>
      </c>
      <c r="G19" s="143">
        <v>1</v>
      </c>
      <c r="H19" s="101" t="s">
        <v>268</v>
      </c>
      <c r="I19" s="126">
        <f t="shared" si="1"/>
        <v>806.7631</v>
      </c>
      <c r="J19" s="132">
        <f t="shared" si="2"/>
        <v>935.845196</v>
      </c>
      <c r="K19" s="197" t="s">
        <v>443</v>
      </c>
      <c r="L19" s="197"/>
      <c r="M19" s="145"/>
      <c r="N19" s="129" t="s">
        <v>166</v>
      </c>
      <c r="O19" s="256"/>
      <c r="P19" s="129" t="s">
        <v>166</v>
      </c>
      <c r="Q19" s="129"/>
      <c r="R19" s="231" t="s">
        <v>528</v>
      </c>
      <c r="S19" s="144">
        <v>733.421</v>
      </c>
      <c r="T19" s="90">
        <f t="shared" si="3"/>
        <v>73.3421</v>
      </c>
      <c r="U19" s="126">
        <f t="shared" si="0"/>
        <v>806.7631</v>
      </c>
    </row>
    <row r="20" spans="2:21" s="88" customFormat="1" ht="36">
      <c r="B20" s="254">
        <v>5</v>
      </c>
      <c r="C20" s="93">
        <v>21201</v>
      </c>
      <c r="D20" s="142" t="s">
        <v>164</v>
      </c>
      <c r="E20" s="204" t="s">
        <v>525</v>
      </c>
      <c r="F20" s="204" t="s">
        <v>527</v>
      </c>
      <c r="G20" s="143">
        <v>1</v>
      </c>
      <c r="H20" s="101" t="s">
        <v>268</v>
      </c>
      <c r="I20" s="126">
        <f t="shared" si="1"/>
        <v>2809.0249000000003</v>
      </c>
      <c r="J20" s="132">
        <f t="shared" si="2"/>
        <v>3258.4688840000003</v>
      </c>
      <c r="K20" s="197" t="s">
        <v>443</v>
      </c>
      <c r="L20" s="197"/>
      <c r="M20" s="145"/>
      <c r="N20" s="129" t="s">
        <v>166</v>
      </c>
      <c r="O20" s="256"/>
      <c r="P20" s="129" t="s">
        <v>166</v>
      </c>
      <c r="Q20" s="129"/>
      <c r="R20" s="231" t="s">
        <v>528</v>
      </c>
      <c r="S20" s="147">
        <v>2553.659</v>
      </c>
      <c r="T20" s="90">
        <f t="shared" si="3"/>
        <v>255.3659</v>
      </c>
      <c r="U20" s="126">
        <f t="shared" si="0"/>
        <v>2809.0249000000003</v>
      </c>
    </row>
    <row r="21" spans="3:22" ht="15">
      <c r="C21" s="22"/>
      <c r="D21" s="22"/>
      <c r="E21" s="22"/>
      <c r="F21" s="22"/>
      <c r="H21" s="22"/>
      <c r="I21" s="22"/>
      <c r="J21" s="134">
        <f>SUM(J11:J20)</f>
        <v>10867.674136</v>
      </c>
      <c r="K21" s="120"/>
      <c r="L21" s="120"/>
      <c r="M21" s="22"/>
      <c r="N21" s="22"/>
      <c r="P21" s="60"/>
      <c r="Q21" s="22"/>
      <c r="R21" s="49"/>
      <c r="V21" s="21"/>
    </row>
    <row r="22" spans="3:22" ht="15">
      <c r="C22" s="22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49"/>
      <c r="V22" s="21"/>
    </row>
    <row r="23" spans="3:22" ht="15">
      <c r="C23" s="32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49"/>
      <c r="V23" s="21"/>
    </row>
    <row r="24" spans="3:22" ht="15">
      <c r="C24" s="22"/>
      <c r="D24" s="55"/>
      <c r="E24" s="55"/>
      <c r="F24" s="55"/>
      <c r="G24" s="55"/>
      <c r="H24" s="55"/>
      <c r="I24" s="55"/>
      <c r="J24" s="294"/>
      <c r="K24" s="55"/>
      <c r="L24" s="55"/>
      <c r="M24" s="55"/>
      <c r="N24" s="55"/>
      <c r="O24" s="55"/>
      <c r="P24" s="55"/>
      <c r="Q24" s="55"/>
      <c r="R24" s="49"/>
      <c r="V24" s="21"/>
    </row>
    <row r="25" spans="3:22" ht="15">
      <c r="C25" s="22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11"/>
      <c r="Q25" s="11"/>
      <c r="R25" s="49"/>
      <c r="V25" s="21"/>
    </row>
    <row r="26" spans="2:21" s="45" customFormat="1" ht="22.5" customHeight="1">
      <c r="B26" s="21"/>
      <c r="C26" s="21"/>
      <c r="D26" s="21"/>
      <c r="E26" s="21"/>
      <c r="F26" s="21"/>
      <c r="G26" s="22"/>
      <c r="H26" s="21"/>
      <c r="I26" s="21"/>
      <c r="J26" s="82"/>
      <c r="K26" s="22"/>
      <c r="L26" s="22"/>
      <c r="M26" s="72" t="s">
        <v>179</v>
      </c>
      <c r="O26" s="21"/>
      <c r="P26" s="21"/>
      <c r="Q26" s="49"/>
      <c r="R26" s="21"/>
      <c r="S26" s="21"/>
      <c r="T26" s="21"/>
      <c r="U26" s="21"/>
    </row>
    <row r="27" spans="2:21" s="45" customFormat="1" ht="22.5" customHeight="1">
      <c r="B27" s="21"/>
      <c r="C27" s="21"/>
      <c r="D27" s="21"/>
      <c r="E27" s="21"/>
      <c r="F27" s="21"/>
      <c r="G27" s="22"/>
      <c r="H27" s="21"/>
      <c r="I27" s="21"/>
      <c r="J27" s="82"/>
      <c r="K27" s="22"/>
      <c r="L27" s="22"/>
      <c r="M27" s="72"/>
      <c r="O27" s="21"/>
      <c r="P27" s="21"/>
      <c r="Q27" s="49"/>
      <c r="R27" s="21"/>
      <c r="S27" s="21"/>
      <c r="T27" s="21"/>
      <c r="U27" s="21"/>
    </row>
    <row r="28" spans="2:21" s="45" customFormat="1" ht="22.5" customHeight="1">
      <c r="B28" s="21"/>
      <c r="C28" s="21"/>
      <c r="D28" s="21"/>
      <c r="E28" s="21"/>
      <c r="F28" s="21"/>
      <c r="G28" s="22"/>
      <c r="H28" s="21"/>
      <c r="I28" s="21"/>
      <c r="J28" s="82"/>
      <c r="K28" s="22"/>
      <c r="L28" s="22"/>
      <c r="M28" s="72"/>
      <c r="O28" s="21"/>
      <c r="P28" s="21"/>
      <c r="Q28" s="49"/>
      <c r="R28" s="21"/>
      <c r="S28" s="21"/>
      <c r="T28" s="21"/>
      <c r="U28" s="21"/>
    </row>
    <row r="29" spans="2:21" s="45" customFormat="1" ht="22.5" customHeight="1">
      <c r="B29" s="21"/>
      <c r="C29" s="21"/>
      <c r="D29" s="21"/>
      <c r="E29" s="21"/>
      <c r="F29" s="21"/>
      <c r="G29" s="22"/>
      <c r="H29" s="21"/>
      <c r="I29" s="21"/>
      <c r="J29" s="82"/>
      <c r="K29" s="22"/>
      <c r="L29" s="22"/>
      <c r="M29" s="72"/>
      <c r="O29" s="21"/>
      <c r="P29" s="21"/>
      <c r="Q29" s="49"/>
      <c r="R29" s="21"/>
      <c r="S29" s="21"/>
      <c r="T29" s="21"/>
      <c r="U29" s="21"/>
    </row>
    <row r="30" spans="2:21" s="45" customFormat="1" ht="22.5" customHeight="1">
      <c r="B30" s="21"/>
      <c r="C30" s="21"/>
      <c r="D30" s="21"/>
      <c r="E30" s="21"/>
      <c r="F30" s="21"/>
      <c r="G30" s="22"/>
      <c r="H30" s="21"/>
      <c r="I30" s="21"/>
      <c r="J30" s="82"/>
      <c r="K30" s="22"/>
      <c r="L30" s="22"/>
      <c r="M30" s="72"/>
      <c r="O30" s="21"/>
      <c r="P30" s="21"/>
      <c r="Q30" s="49"/>
      <c r="R30" s="21"/>
      <c r="S30" s="21"/>
      <c r="T30" s="21"/>
      <c r="U30" s="21"/>
    </row>
    <row r="31" spans="2:21" s="45" customFormat="1" ht="22.5" customHeight="1">
      <c r="B31" s="21"/>
      <c r="C31" s="21"/>
      <c r="D31" s="21"/>
      <c r="E31" s="21"/>
      <c r="F31" s="21"/>
      <c r="G31" s="22"/>
      <c r="H31" s="21"/>
      <c r="I31" s="21"/>
      <c r="J31" s="82"/>
      <c r="K31" s="22"/>
      <c r="L31" s="22"/>
      <c r="M31" s="72"/>
      <c r="O31" s="21"/>
      <c r="P31" s="21"/>
      <c r="Q31" s="49"/>
      <c r="R31" s="21"/>
      <c r="S31" s="21"/>
      <c r="T31" s="21"/>
      <c r="U31" s="21"/>
    </row>
    <row r="32" spans="2:21" s="45" customFormat="1" ht="22.5" customHeight="1">
      <c r="B32" s="21"/>
      <c r="C32" s="21"/>
      <c r="D32" s="21"/>
      <c r="E32" s="21"/>
      <c r="F32" s="21"/>
      <c r="G32" s="22"/>
      <c r="H32" s="21"/>
      <c r="I32" s="21"/>
      <c r="J32" s="82"/>
      <c r="K32" s="22"/>
      <c r="L32" s="22"/>
      <c r="M32" s="72"/>
      <c r="O32" s="21"/>
      <c r="P32" s="21"/>
      <c r="Q32" s="49"/>
      <c r="R32" s="21"/>
      <c r="S32" s="21"/>
      <c r="T32" s="21"/>
      <c r="U32" s="21"/>
    </row>
    <row r="33" spans="2:21" s="45" customFormat="1" ht="22.5" customHeight="1">
      <c r="B33" s="21"/>
      <c r="C33" s="21"/>
      <c r="D33" s="21"/>
      <c r="E33" s="21"/>
      <c r="F33" s="21"/>
      <c r="G33" s="22"/>
      <c r="H33" s="21"/>
      <c r="I33" s="21"/>
      <c r="J33" s="82"/>
      <c r="K33" s="22"/>
      <c r="L33" s="22"/>
      <c r="M33" s="72"/>
      <c r="O33" s="21"/>
      <c r="P33" s="21"/>
      <c r="Q33" s="49"/>
      <c r="R33" s="21"/>
      <c r="S33" s="21"/>
      <c r="T33" s="21"/>
      <c r="U33" s="21"/>
    </row>
    <row r="34" spans="2:21" s="45" customFormat="1" ht="22.5" customHeight="1">
      <c r="B34" s="21"/>
      <c r="C34" s="21"/>
      <c r="D34" s="21"/>
      <c r="E34" s="21"/>
      <c r="F34" s="21"/>
      <c r="G34" s="22"/>
      <c r="H34" s="21"/>
      <c r="I34" s="21"/>
      <c r="J34" s="110"/>
      <c r="K34" s="22"/>
      <c r="L34" s="22"/>
      <c r="M34" s="72"/>
      <c r="O34" s="21"/>
      <c r="P34" s="21"/>
      <c r="Q34" s="49"/>
      <c r="R34" s="21"/>
      <c r="S34" s="21"/>
      <c r="T34" s="21"/>
      <c r="U34" s="21"/>
    </row>
  </sheetData>
  <sheetProtection/>
  <mergeCells count="20">
    <mergeCell ref="D25:O25"/>
    <mergeCell ref="I8:I9"/>
    <mergeCell ref="J8:J9"/>
    <mergeCell ref="K8:K9"/>
    <mergeCell ref="D22:Q22"/>
    <mergeCell ref="P8:Q9"/>
    <mergeCell ref="L9:N9"/>
    <mergeCell ref="H8:H9"/>
    <mergeCell ref="B8:B9"/>
    <mergeCell ref="C8:C9"/>
    <mergeCell ref="D8:D9"/>
    <mergeCell ref="E8:E9"/>
    <mergeCell ref="F8:F9"/>
    <mergeCell ref="G8:G9"/>
    <mergeCell ref="C2:P2"/>
    <mergeCell ref="C3:P3"/>
    <mergeCell ref="C4:P4"/>
    <mergeCell ref="C5:N5"/>
    <mergeCell ref="R8:R9"/>
    <mergeCell ref="C6:N6"/>
  </mergeCells>
  <printOptions horizontalCentered="1" verticalCentered="1"/>
  <pageMargins left="0" right="0" top="0.1968503937007874" bottom="0.3937007874015748" header="0.35433070866141736" footer="0"/>
  <pageSetup fitToHeight="4" horizontalDpi="600" verticalDpi="600" orientation="landscape" paperSize="5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9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00390625" style="21" customWidth="1"/>
    <col min="4" max="4" width="20.8515625" style="21" customWidth="1"/>
    <col min="5" max="5" width="19.421875" style="21" customWidth="1"/>
    <col min="6" max="6" width="14.7109375" style="22" customWidth="1"/>
    <col min="7" max="7" width="10.00390625" style="22" bestFit="1" customWidth="1"/>
    <col min="8" max="9" width="14.140625" style="49" customWidth="1"/>
    <col min="10" max="10" width="13.421875" style="62" customWidth="1"/>
    <col min="11" max="11" width="13.28125" style="22" customWidth="1"/>
    <col min="12" max="12" width="6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7.140625" style="21" bestFit="1" customWidth="1"/>
    <col min="19" max="19" width="8.140625" style="21" hidden="1" customWidth="1"/>
    <col min="20" max="20" width="11.2812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101">
        <v>1</v>
      </c>
      <c r="C11" s="93">
        <v>32302</v>
      </c>
      <c r="D11" s="101" t="s">
        <v>379</v>
      </c>
      <c r="E11" s="204" t="s">
        <v>525</v>
      </c>
      <c r="F11" s="204" t="s">
        <v>527</v>
      </c>
      <c r="G11" s="24">
        <v>12</v>
      </c>
      <c r="H11" s="101" t="s">
        <v>334</v>
      </c>
      <c r="I11" s="312">
        <f>S11</f>
        <v>1650</v>
      </c>
      <c r="J11" s="220">
        <f aca="true" t="shared" si="0" ref="J11:J18">G11*U11*1.16</f>
        <v>25264.8</v>
      </c>
      <c r="K11" s="93" t="s">
        <v>255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1650</v>
      </c>
      <c r="T11" s="21">
        <f>S11*0.1</f>
        <v>165</v>
      </c>
      <c r="U11" s="195">
        <f aca="true" t="shared" si="1" ref="U11:U18">T11+S11</f>
        <v>1815</v>
      </c>
    </row>
    <row r="12" spans="2:21" ht="45">
      <c r="B12" s="101">
        <v>2</v>
      </c>
      <c r="C12" s="93">
        <v>32302</v>
      </c>
      <c r="D12" s="101" t="s">
        <v>379</v>
      </c>
      <c r="E12" s="204" t="s">
        <v>525</v>
      </c>
      <c r="F12" s="204" t="s">
        <v>527</v>
      </c>
      <c r="G12" s="24">
        <v>12</v>
      </c>
      <c r="H12" s="101" t="s">
        <v>334</v>
      </c>
      <c r="I12" s="312">
        <f aca="true" t="shared" si="2" ref="I12:I18">S12</f>
        <v>1650</v>
      </c>
      <c r="J12" s="220">
        <f t="shared" si="0"/>
        <v>25264.8</v>
      </c>
      <c r="K12" s="93" t="s">
        <v>257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55"/>
      <c r="R12" s="231" t="s">
        <v>528</v>
      </c>
      <c r="S12" s="165">
        <v>1650</v>
      </c>
      <c r="T12" s="21">
        <f aca="true" t="shared" si="3" ref="T12:T18">S12*0.1</f>
        <v>165</v>
      </c>
      <c r="U12" s="195">
        <f t="shared" si="1"/>
        <v>1815</v>
      </c>
    </row>
    <row r="13" spans="2:21" ht="45">
      <c r="B13" s="101">
        <v>3</v>
      </c>
      <c r="C13" s="93">
        <v>32302</v>
      </c>
      <c r="D13" s="101" t="s">
        <v>379</v>
      </c>
      <c r="E13" s="204" t="s">
        <v>525</v>
      </c>
      <c r="F13" s="204" t="s">
        <v>527</v>
      </c>
      <c r="G13" s="24">
        <v>12</v>
      </c>
      <c r="H13" s="101" t="s">
        <v>334</v>
      </c>
      <c r="I13" s="312">
        <f t="shared" si="2"/>
        <v>1650</v>
      </c>
      <c r="J13" s="220">
        <f t="shared" si="0"/>
        <v>25264.8</v>
      </c>
      <c r="K13" s="93" t="s">
        <v>252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55"/>
      <c r="R13" s="231" t="s">
        <v>528</v>
      </c>
      <c r="S13" s="165">
        <v>1650</v>
      </c>
      <c r="T13" s="21">
        <f t="shared" si="3"/>
        <v>165</v>
      </c>
      <c r="U13" s="195">
        <f t="shared" si="1"/>
        <v>1815</v>
      </c>
    </row>
    <row r="14" spans="2:21" ht="45">
      <c r="B14" s="101">
        <v>4</v>
      </c>
      <c r="C14" s="93">
        <v>32302</v>
      </c>
      <c r="D14" s="101" t="s">
        <v>379</v>
      </c>
      <c r="E14" s="204" t="s">
        <v>525</v>
      </c>
      <c r="F14" s="204" t="s">
        <v>527</v>
      </c>
      <c r="G14" s="24">
        <v>12</v>
      </c>
      <c r="H14" s="101" t="s">
        <v>334</v>
      </c>
      <c r="I14" s="312">
        <f t="shared" si="2"/>
        <v>1595.5295</v>
      </c>
      <c r="J14" s="220">
        <f t="shared" si="0"/>
        <v>24430.747704</v>
      </c>
      <c r="K14" s="93" t="s">
        <v>253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55"/>
      <c r="R14" s="231" t="s">
        <v>528</v>
      </c>
      <c r="S14" s="165">
        <v>1595.5295</v>
      </c>
      <c r="T14" s="21">
        <f t="shared" si="3"/>
        <v>159.55295</v>
      </c>
      <c r="U14" s="195">
        <f t="shared" si="1"/>
        <v>1755.08245</v>
      </c>
    </row>
    <row r="15" spans="2:21" ht="45">
      <c r="B15" s="101">
        <v>5</v>
      </c>
      <c r="C15" s="93">
        <v>32302</v>
      </c>
      <c r="D15" s="101" t="s">
        <v>379</v>
      </c>
      <c r="E15" s="204" t="s">
        <v>525</v>
      </c>
      <c r="F15" s="204" t="s">
        <v>527</v>
      </c>
      <c r="G15" s="24">
        <v>12</v>
      </c>
      <c r="H15" s="101" t="s">
        <v>334</v>
      </c>
      <c r="I15" s="312">
        <f t="shared" si="2"/>
        <v>1600</v>
      </c>
      <c r="J15" s="220">
        <f t="shared" si="0"/>
        <v>24499.199999999997</v>
      </c>
      <c r="K15" s="93" t="s">
        <v>256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155"/>
      <c r="R15" s="231" t="s">
        <v>528</v>
      </c>
      <c r="S15" s="165">
        <v>1600</v>
      </c>
      <c r="T15" s="21">
        <f t="shared" si="3"/>
        <v>160</v>
      </c>
      <c r="U15" s="195">
        <f t="shared" si="1"/>
        <v>1760</v>
      </c>
    </row>
    <row r="16" spans="2:21" ht="45">
      <c r="B16" s="101">
        <v>6</v>
      </c>
      <c r="C16" s="93">
        <v>32302</v>
      </c>
      <c r="D16" s="101" t="s">
        <v>379</v>
      </c>
      <c r="E16" s="204" t="s">
        <v>525</v>
      </c>
      <c r="F16" s="204" t="s">
        <v>527</v>
      </c>
      <c r="G16" s="24">
        <v>12</v>
      </c>
      <c r="H16" s="101" t="s">
        <v>334</v>
      </c>
      <c r="I16" s="312">
        <f t="shared" si="2"/>
        <v>1600</v>
      </c>
      <c r="J16" s="220">
        <f t="shared" si="0"/>
        <v>24499.199999999997</v>
      </c>
      <c r="K16" s="93" t="s">
        <v>254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155"/>
      <c r="R16" s="231" t="s">
        <v>528</v>
      </c>
      <c r="S16" s="165">
        <v>1600</v>
      </c>
      <c r="T16" s="21">
        <f t="shared" si="3"/>
        <v>160</v>
      </c>
      <c r="U16" s="195">
        <f t="shared" si="1"/>
        <v>1760</v>
      </c>
    </row>
    <row r="17" spans="2:21" ht="45">
      <c r="B17" s="101">
        <v>7</v>
      </c>
      <c r="C17" s="93">
        <v>32302</v>
      </c>
      <c r="D17" s="101" t="s">
        <v>379</v>
      </c>
      <c r="E17" s="204" t="s">
        <v>525</v>
      </c>
      <c r="F17" s="204" t="s">
        <v>527</v>
      </c>
      <c r="G17" s="24">
        <v>12</v>
      </c>
      <c r="H17" s="101" t="s">
        <v>334</v>
      </c>
      <c r="I17" s="312">
        <f t="shared" si="2"/>
        <v>1600</v>
      </c>
      <c r="J17" s="220">
        <f t="shared" si="0"/>
        <v>24499.199999999997</v>
      </c>
      <c r="K17" s="93" t="s">
        <v>20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155"/>
      <c r="R17" s="231" t="s">
        <v>528</v>
      </c>
      <c r="S17" s="165">
        <v>1600</v>
      </c>
      <c r="T17" s="21">
        <f t="shared" si="3"/>
        <v>160</v>
      </c>
      <c r="U17" s="195">
        <f t="shared" si="1"/>
        <v>1760</v>
      </c>
    </row>
    <row r="18" spans="2:21" ht="45">
      <c r="B18" s="101">
        <v>8</v>
      </c>
      <c r="C18" s="93">
        <v>32302</v>
      </c>
      <c r="D18" s="101" t="s">
        <v>379</v>
      </c>
      <c r="E18" s="204" t="s">
        <v>525</v>
      </c>
      <c r="F18" s="204" t="s">
        <v>527</v>
      </c>
      <c r="G18" s="24">
        <v>12</v>
      </c>
      <c r="H18" s="101" t="s">
        <v>334</v>
      </c>
      <c r="I18" s="312">
        <f t="shared" si="2"/>
        <v>1800</v>
      </c>
      <c r="J18" s="220">
        <f t="shared" si="0"/>
        <v>27561.6</v>
      </c>
      <c r="K18" s="93" t="s">
        <v>161</v>
      </c>
      <c r="L18" s="155" t="s">
        <v>166</v>
      </c>
      <c r="M18" s="155" t="s">
        <v>166</v>
      </c>
      <c r="N18" s="155" t="s">
        <v>166</v>
      </c>
      <c r="O18" s="155" t="s">
        <v>166</v>
      </c>
      <c r="P18" s="155" t="s">
        <v>166</v>
      </c>
      <c r="Q18" s="155"/>
      <c r="R18" s="231" t="s">
        <v>528</v>
      </c>
      <c r="S18" s="165">
        <v>1800</v>
      </c>
      <c r="T18" s="21">
        <f t="shared" si="3"/>
        <v>180</v>
      </c>
      <c r="U18" s="195">
        <f t="shared" si="1"/>
        <v>1980</v>
      </c>
    </row>
    <row r="19" spans="4:22" ht="15">
      <c r="D19" s="30"/>
      <c r="E19" s="30"/>
      <c r="J19" s="289">
        <f>SUM(J11:J18)</f>
        <v>201284.34770399999</v>
      </c>
      <c r="S19" s="165"/>
      <c r="V19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421875" style="21" customWidth="1"/>
    <col min="4" max="4" width="24.57421875" style="21" customWidth="1"/>
    <col min="5" max="5" width="22.140625" style="21" customWidth="1"/>
    <col min="6" max="6" width="16.8515625" style="22" customWidth="1"/>
    <col min="7" max="7" width="10.00390625" style="22" bestFit="1" customWidth="1"/>
    <col min="8" max="9" width="15.421875" style="49" customWidth="1"/>
    <col min="10" max="10" width="13.421875" style="62" customWidth="1"/>
    <col min="11" max="11" width="13.28125" style="22" customWidth="1"/>
    <col min="12" max="12" width="6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101">
        <v>1</v>
      </c>
      <c r="C11" s="93">
        <v>32501</v>
      </c>
      <c r="D11" s="101" t="s">
        <v>468</v>
      </c>
      <c r="E11" s="204" t="s">
        <v>525</v>
      </c>
      <c r="F11" s="204" t="s">
        <v>527</v>
      </c>
      <c r="G11" s="8">
        <v>18</v>
      </c>
      <c r="H11" s="101" t="s">
        <v>334</v>
      </c>
      <c r="I11" s="312">
        <f>S11</f>
        <v>3797.9365</v>
      </c>
      <c r="J11" s="220">
        <f>G11*U11*1.16</f>
        <v>87231.005532</v>
      </c>
      <c r="K11" s="93" t="s">
        <v>394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3797.9365</v>
      </c>
      <c r="T11" s="21">
        <f>S11*0.1</f>
        <v>379.79365</v>
      </c>
      <c r="U11" s="195">
        <f>T11+S11</f>
        <v>4177.730149999999</v>
      </c>
    </row>
    <row r="12" spans="4:22" ht="15">
      <c r="D12" s="30"/>
      <c r="E12" s="30"/>
      <c r="J12" s="289">
        <f>SUM(J11)</f>
        <v>87231.005532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B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140625" style="21" customWidth="1"/>
    <col min="4" max="4" width="24.57421875" style="21" customWidth="1"/>
    <col min="5" max="5" width="17.8515625" style="21" customWidth="1"/>
    <col min="6" max="6" width="15.7109375" style="22" customWidth="1"/>
    <col min="7" max="7" width="10.00390625" style="22" bestFit="1" customWidth="1"/>
    <col min="8" max="9" width="12.8515625" style="49" customWidth="1"/>
    <col min="10" max="10" width="13.421875" style="62" customWidth="1"/>
    <col min="11" max="11" width="13.28125" style="22" customWidth="1"/>
    <col min="12" max="12" width="7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4.00390625" style="21" customWidth="1"/>
    <col min="19" max="19" width="8.140625" style="21" hidden="1" customWidth="1"/>
    <col min="20" max="20" width="11.2812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32901</v>
      </c>
      <c r="D11" s="101" t="s">
        <v>396</v>
      </c>
      <c r="E11" s="204" t="s">
        <v>525</v>
      </c>
      <c r="F11" s="204" t="s">
        <v>527</v>
      </c>
      <c r="G11" s="8">
        <v>20</v>
      </c>
      <c r="H11" s="101" t="s">
        <v>334</v>
      </c>
      <c r="I11" s="312">
        <f>S11</f>
        <v>3035.244</v>
      </c>
      <c r="J11" s="220">
        <f>G11*U11*1.16</f>
        <v>77459.42688</v>
      </c>
      <c r="K11" s="93" t="s">
        <v>394</v>
      </c>
      <c r="L11" s="167"/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3035.244</v>
      </c>
      <c r="T11" s="21">
        <f>S11*0.1</f>
        <v>303.5244</v>
      </c>
      <c r="U11" s="195">
        <f>T11+S11</f>
        <v>3338.7684</v>
      </c>
    </row>
    <row r="12" spans="4:22" ht="15">
      <c r="D12" s="30"/>
      <c r="E12" s="30"/>
      <c r="J12" s="289">
        <f>SUM(J11)</f>
        <v>77459.42688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6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421875" style="21" customWidth="1"/>
    <col min="4" max="4" width="20.8515625" style="21" customWidth="1"/>
    <col min="5" max="5" width="19.8515625" style="21" customWidth="1"/>
    <col min="6" max="6" width="15.8515625" style="22" customWidth="1"/>
    <col min="7" max="7" width="10.00390625" style="22" bestFit="1" customWidth="1"/>
    <col min="8" max="9" width="13.57421875" style="49" customWidth="1"/>
    <col min="10" max="10" width="13.421875" style="62" customWidth="1"/>
    <col min="11" max="11" width="13.281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5.57421875" style="21" customWidth="1"/>
    <col min="19" max="19" width="8.57421875" style="21" hidden="1" customWidth="1"/>
    <col min="20" max="20" width="13.57421875" style="21" hidden="1" customWidth="1"/>
    <col min="21" max="21" width="9.57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33101</v>
      </c>
      <c r="D11" s="101" t="s">
        <v>395</v>
      </c>
      <c r="E11" s="204" t="s">
        <v>525</v>
      </c>
      <c r="F11" s="204" t="s">
        <v>527</v>
      </c>
      <c r="G11" s="8">
        <v>90</v>
      </c>
      <c r="H11" s="101" t="s">
        <v>334</v>
      </c>
      <c r="I11" s="312">
        <f>S11</f>
        <v>4514.5665</v>
      </c>
      <c r="J11" s="220">
        <f>G11*U11*1.16</f>
        <v>513739.609434</v>
      </c>
      <c r="K11" s="93" t="s">
        <v>394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4514.5665</v>
      </c>
      <c r="T11" s="21">
        <f>S11*0.09</f>
        <v>406.31098499999996</v>
      </c>
      <c r="U11" s="195">
        <f>T11+S11</f>
        <v>4920.877485</v>
      </c>
    </row>
    <row r="12" spans="4:22" ht="15">
      <c r="D12" s="30"/>
      <c r="E12" s="30"/>
      <c r="J12" s="289">
        <f>SUM(J11)</f>
        <v>513739.609434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28125" style="21" customWidth="1"/>
    <col min="4" max="4" width="23.57421875" style="21" customWidth="1"/>
    <col min="5" max="5" width="19.8515625" style="21" customWidth="1"/>
    <col min="6" max="6" width="13.7109375" style="22" bestFit="1" customWidth="1"/>
    <col min="7" max="7" width="10.00390625" style="22" bestFit="1" customWidth="1"/>
    <col min="8" max="9" width="12.57421875" style="49" customWidth="1"/>
    <col min="10" max="10" width="13.421875" style="62" customWidth="1"/>
    <col min="11" max="11" width="13.28125" style="22" customWidth="1"/>
    <col min="12" max="12" width="6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9.8515625" style="21" customWidth="1"/>
    <col min="19" max="19" width="8.140625" style="21" hidden="1" customWidth="1"/>
    <col min="20" max="20" width="13.710937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45">
      <c r="B11" s="101">
        <v>1</v>
      </c>
      <c r="C11" s="93">
        <v>33301</v>
      </c>
      <c r="D11" s="101" t="s">
        <v>21</v>
      </c>
      <c r="E11" s="204" t="s">
        <v>525</v>
      </c>
      <c r="F11" s="204" t="s">
        <v>527</v>
      </c>
      <c r="G11" s="8">
        <v>9</v>
      </c>
      <c r="H11" s="101" t="s">
        <v>334</v>
      </c>
      <c r="I11" s="312">
        <f>S11</f>
        <v>7575.566</v>
      </c>
      <c r="J11" s="220">
        <f>G11*U11*1.16</f>
        <v>86206.9108536</v>
      </c>
      <c r="K11" s="93" t="s">
        <v>394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7575.566</v>
      </c>
      <c r="T11" s="21">
        <f>S11*0.09</f>
        <v>681.80094</v>
      </c>
      <c r="U11" s="195">
        <f>T11+S11</f>
        <v>8257.36694</v>
      </c>
    </row>
    <row r="12" spans="4:22" ht="15">
      <c r="D12" s="30"/>
      <c r="E12" s="30"/>
      <c r="J12" s="289">
        <f>SUM(J11:J11)</f>
        <v>86206.9108536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B1:V12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21.00390625" style="21" customWidth="1"/>
    <col min="4" max="4" width="23.28125" style="21" customWidth="1"/>
    <col min="5" max="5" width="17.7109375" style="21" customWidth="1"/>
    <col min="6" max="6" width="16.7109375" style="22" customWidth="1"/>
    <col min="7" max="7" width="10.00390625" style="22" bestFit="1" customWidth="1"/>
    <col min="8" max="9" width="12.140625" style="49" customWidth="1"/>
    <col min="10" max="10" width="13.421875" style="62" customWidth="1"/>
    <col min="11" max="11" width="13.28125" style="22" customWidth="1"/>
    <col min="12" max="12" width="6.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22.7109375" style="21" bestFit="1" customWidth="1"/>
    <col min="19" max="19" width="8.140625" style="21" hidden="1" customWidth="1"/>
    <col min="20" max="20" width="12.42187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33401</v>
      </c>
      <c r="D11" s="101" t="s">
        <v>261</v>
      </c>
      <c r="E11" s="204" t="s">
        <v>525</v>
      </c>
      <c r="F11" s="204" t="s">
        <v>527</v>
      </c>
      <c r="G11" s="8">
        <v>1</v>
      </c>
      <c r="H11" s="101" t="s">
        <v>334</v>
      </c>
      <c r="I11" s="312">
        <f>S11</f>
        <v>3028.44</v>
      </c>
      <c r="J11" s="220">
        <f>G11*U11*1.16</f>
        <v>3864.28944</v>
      </c>
      <c r="K11" s="93" t="s">
        <v>394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165">
        <v>3028.44</v>
      </c>
      <c r="T11" s="21">
        <f>S11*0.1</f>
        <v>302.844</v>
      </c>
      <c r="U11" s="195">
        <f>T11+S11</f>
        <v>3331.284</v>
      </c>
    </row>
    <row r="12" spans="4:22" ht="15">
      <c r="D12" s="30"/>
      <c r="E12" s="30"/>
      <c r="J12" s="289">
        <f>SUM(J11:J11)</f>
        <v>3864.28944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B1:U13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8515625" style="21" customWidth="1"/>
    <col min="4" max="4" width="21.28125" style="21" customWidth="1"/>
    <col min="5" max="5" width="17.421875" style="21" bestFit="1" customWidth="1"/>
    <col min="6" max="6" width="17.140625" style="22" customWidth="1"/>
    <col min="7" max="7" width="10.00390625" style="22" bestFit="1" customWidth="1"/>
    <col min="8" max="8" width="13.57421875" style="49" customWidth="1"/>
    <col min="9" max="9" width="12.421875" style="49" customWidth="1"/>
    <col min="10" max="10" width="13.421875" style="62" customWidth="1"/>
    <col min="11" max="11" width="13.28125" style="22" customWidth="1"/>
    <col min="12" max="12" width="6.8515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9.421875" style="21" customWidth="1"/>
    <col min="19" max="19" width="6.00390625" style="21" hidden="1" customWidth="1"/>
    <col min="20" max="20" width="11.28125" style="21" hidden="1" customWidth="1"/>
    <col min="21" max="21" width="6.71093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33603</v>
      </c>
      <c r="D11" s="225" t="s">
        <v>390</v>
      </c>
      <c r="E11" s="204" t="s">
        <v>525</v>
      </c>
      <c r="F11" s="204" t="s">
        <v>527</v>
      </c>
      <c r="G11" s="183">
        <v>40000</v>
      </c>
      <c r="H11" s="101" t="s">
        <v>268</v>
      </c>
      <c r="I11" s="312">
        <f>S11</f>
        <v>6.0032872</v>
      </c>
      <c r="J11" s="220">
        <f>G11*U11*1.16</f>
        <v>306407.77868800005</v>
      </c>
      <c r="K11" s="93" t="s">
        <v>391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R11" s="231" t="s">
        <v>528</v>
      </c>
      <c r="S11" s="165">
        <v>6.0032872</v>
      </c>
      <c r="T11" s="21">
        <f>S11*0.1</f>
        <v>0.60032872</v>
      </c>
      <c r="U11" s="195">
        <f>T11+S11</f>
        <v>6.60361592</v>
      </c>
    </row>
    <row r="12" spans="2:21" ht="36">
      <c r="B12" s="101">
        <v>2</v>
      </c>
      <c r="C12" s="93">
        <v>33603</v>
      </c>
      <c r="D12" s="225" t="s">
        <v>392</v>
      </c>
      <c r="E12" s="204" t="s">
        <v>525</v>
      </c>
      <c r="F12" s="204" t="s">
        <v>527</v>
      </c>
      <c r="G12" s="8">
        <v>13005</v>
      </c>
      <c r="H12" s="101" t="s">
        <v>268</v>
      </c>
      <c r="I12" s="312">
        <f>S12</f>
        <v>11.041773</v>
      </c>
      <c r="J12" s="220">
        <f>G12*U12*1.16</f>
        <v>183231.37703573998</v>
      </c>
      <c r="K12" s="182" t="s">
        <v>393</v>
      </c>
      <c r="L12" s="167" t="s">
        <v>166</v>
      </c>
      <c r="M12" s="167" t="s">
        <v>166</v>
      </c>
      <c r="N12" s="167" t="s">
        <v>166</v>
      </c>
      <c r="O12" s="167" t="s">
        <v>166</v>
      </c>
      <c r="P12" s="167" t="s">
        <v>166</v>
      </c>
      <c r="Q12" s="155"/>
      <c r="R12" s="231" t="s">
        <v>528</v>
      </c>
      <c r="S12" s="177">
        <v>11.041773</v>
      </c>
      <c r="T12" s="21">
        <f>S12*0.1</f>
        <v>1.1041773</v>
      </c>
      <c r="U12" s="195">
        <f>T12+S12</f>
        <v>12.145950299999999</v>
      </c>
    </row>
    <row r="13" ht="15">
      <c r="J13" s="289">
        <f>SUM(J11:J12)</f>
        <v>489639.15572374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="80" zoomScaleNormal="8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Z30" sqref="Z30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140625" style="21" customWidth="1"/>
    <col min="4" max="4" width="22.7109375" style="21" customWidth="1"/>
    <col min="5" max="5" width="22.421875" style="21" customWidth="1"/>
    <col min="6" max="6" width="17.00390625" style="22" customWidth="1"/>
    <col min="7" max="7" width="10.00390625" style="22" bestFit="1" customWidth="1"/>
    <col min="8" max="9" width="12.00390625" style="49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57421875" style="21" bestFit="1" customWidth="1"/>
    <col min="19" max="19" width="8.57421875" style="21" hidden="1" customWidth="1"/>
    <col min="20" max="20" width="11.28125" style="21" hidden="1" customWidth="1"/>
    <col min="21" max="21" width="9.57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33801</v>
      </c>
      <c r="D11" s="101" t="s">
        <v>519</v>
      </c>
      <c r="E11" s="204" t="s">
        <v>525</v>
      </c>
      <c r="F11" s="316" t="s">
        <v>527</v>
      </c>
      <c r="G11" s="8">
        <v>24</v>
      </c>
      <c r="H11" s="101" t="s">
        <v>334</v>
      </c>
      <c r="I11" s="312">
        <f>S11</f>
        <v>1435.5215</v>
      </c>
      <c r="J11" s="220">
        <f>G11*U11*1.16</f>
        <v>43961.410416</v>
      </c>
      <c r="K11" s="93" t="s">
        <v>252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1435.5215</v>
      </c>
      <c r="T11" s="21">
        <f>S11*0.1</f>
        <v>143.55215</v>
      </c>
      <c r="U11" s="195">
        <f>T11+S11</f>
        <v>1579.07365</v>
      </c>
    </row>
    <row r="12" spans="4:22" ht="15">
      <c r="D12" s="30"/>
      <c r="E12" s="317"/>
      <c r="F12" s="317"/>
      <c r="J12" s="289">
        <f>SUM(J11:J11)</f>
        <v>43961.410416</v>
      </c>
      <c r="V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140625" style="21" customWidth="1"/>
    <col min="4" max="4" width="22.7109375" style="21" customWidth="1"/>
    <col min="5" max="5" width="22.421875" style="21" customWidth="1"/>
    <col min="6" max="6" width="17.00390625" style="22" customWidth="1"/>
    <col min="7" max="7" width="10.00390625" style="22" bestFit="1" customWidth="1"/>
    <col min="8" max="9" width="12.00390625" style="49" customWidth="1"/>
    <col min="10" max="10" width="13.421875" style="62" customWidth="1"/>
    <col min="11" max="11" width="13.28125" style="22" customWidth="1"/>
    <col min="12" max="12" width="7.281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57421875" style="21" bestFit="1" customWidth="1"/>
    <col min="19" max="19" width="8.57421875" style="21" hidden="1" customWidth="1"/>
    <col min="20" max="20" width="11.28125" style="21" hidden="1" customWidth="1"/>
    <col min="21" max="21" width="9.57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34101</v>
      </c>
      <c r="D11" s="101" t="s">
        <v>389</v>
      </c>
      <c r="E11" s="204" t="s">
        <v>525</v>
      </c>
      <c r="F11" s="204" t="s">
        <v>527</v>
      </c>
      <c r="G11" s="8">
        <v>16</v>
      </c>
      <c r="H11" s="101" t="s">
        <v>334</v>
      </c>
      <c r="I11" s="312">
        <f>S11</f>
        <v>3163.396</v>
      </c>
      <c r="J11" s="220">
        <f>G11*U11*1.16</f>
        <v>64583.892735999994</v>
      </c>
      <c r="K11" s="93" t="s">
        <v>384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3163.396</v>
      </c>
      <c r="T11" s="21">
        <f>S11*0.1</f>
        <v>316.3396</v>
      </c>
      <c r="U11" s="195">
        <f>T11+S11</f>
        <v>3479.7356</v>
      </c>
    </row>
    <row r="12" spans="4:22" ht="15">
      <c r="D12" s="30"/>
      <c r="E12" s="226"/>
      <c r="J12" s="289">
        <f>SUM(J11:J11)</f>
        <v>64583.892735999994</v>
      </c>
      <c r="V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1:U37"/>
  <sheetViews>
    <sheetView zoomScale="80" zoomScaleNormal="80" zoomScaleSheetLayoutView="100" zoomScalePageLayoutView="0" workbookViewId="0" topLeftCell="A28">
      <selection activeCell="R6" sqref="R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57421875" style="21" customWidth="1"/>
    <col min="4" max="4" width="19.8515625" style="21" customWidth="1"/>
    <col min="5" max="5" width="19.28125" style="21" customWidth="1"/>
    <col min="6" max="6" width="15.140625" style="22" customWidth="1"/>
    <col min="7" max="7" width="10.00390625" style="22" bestFit="1" customWidth="1"/>
    <col min="8" max="9" width="13.00390625" style="49" customWidth="1"/>
    <col min="10" max="10" width="13.421875" style="62" customWidth="1"/>
    <col min="11" max="11" width="13.28125" style="22" customWidth="1"/>
    <col min="12" max="12" width="7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8515625" style="21" customWidth="1"/>
    <col min="19" max="19" width="8.140625" style="21" hidden="1" customWidth="1"/>
    <col min="20" max="20" width="10.0039062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3.75">
      <c r="B11" s="101">
        <v>1</v>
      </c>
      <c r="C11" s="93">
        <v>34501</v>
      </c>
      <c r="D11" s="101" t="s">
        <v>265</v>
      </c>
      <c r="E11" s="216" t="s">
        <v>463</v>
      </c>
      <c r="F11" s="216" t="s">
        <v>464</v>
      </c>
      <c r="G11" s="8">
        <v>1</v>
      </c>
      <c r="H11" s="101" t="s">
        <v>334</v>
      </c>
      <c r="I11" s="312">
        <f>S11</f>
        <v>1800</v>
      </c>
      <c r="J11" s="220">
        <f>G11*U11*1.16</f>
        <v>2296.7999999999997</v>
      </c>
      <c r="K11" s="93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165">
        <v>1800</v>
      </c>
      <c r="T11" s="21">
        <f>S11*0.1</f>
        <v>180</v>
      </c>
      <c r="U11" s="195">
        <f>T11+S11</f>
        <v>1980</v>
      </c>
    </row>
    <row r="12" spans="2:21" s="22" customFormat="1" ht="36">
      <c r="B12" s="101">
        <v>2</v>
      </c>
      <c r="C12" s="93">
        <v>34501</v>
      </c>
      <c r="D12" s="101" t="s">
        <v>266</v>
      </c>
      <c r="E12" s="216" t="s">
        <v>463</v>
      </c>
      <c r="F12" s="216" t="s">
        <v>464</v>
      </c>
      <c r="G12" s="8">
        <v>1</v>
      </c>
      <c r="H12" s="101" t="s">
        <v>334</v>
      </c>
      <c r="I12" s="312">
        <f aca="true" t="shared" si="0" ref="I12:I26">S12</f>
        <v>1800</v>
      </c>
      <c r="J12" s="220">
        <f aca="true" t="shared" si="1" ref="J12:J36">G12*U12*1.16</f>
        <v>2296.7999999999997</v>
      </c>
      <c r="K12" s="93" t="s">
        <v>384</v>
      </c>
      <c r="L12" s="167"/>
      <c r="M12" s="167" t="s">
        <v>166</v>
      </c>
      <c r="N12" s="167"/>
      <c r="O12" s="167"/>
      <c r="P12" s="167" t="s">
        <v>166</v>
      </c>
      <c r="Q12" s="155"/>
      <c r="R12" s="231" t="s">
        <v>528</v>
      </c>
      <c r="S12" s="165">
        <v>1800</v>
      </c>
      <c r="T12" s="21">
        <f aca="true" t="shared" si="2" ref="T12:T21">S12*0.1</f>
        <v>180</v>
      </c>
      <c r="U12" s="195">
        <f aca="true" t="shared" si="3" ref="U12:U21">T12+S12</f>
        <v>1980</v>
      </c>
    </row>
    <row r="13" spans="2:21" ht="36">
      <c r="B13" s="101">
        <v>3</v>
      </c>
      <c r="C13" s="93">
        <v>34501</v>
      </c>
      <c r="D13" s="101" t="s">
        <v>12</v>
      </c>
      <c r="E13" s="216" t="s">
        <v>463</v>
      </c>
      <c r="F13" s="216" t="s">
        <v>464</v>
      </c>
      <c r="G13" s="8">
        <v>1</v>
      </c>
      <c r="H13" s="101" t="s">
        <v>334</v>
      </c>
      <c r="I13" s="312">
        <f t="shared" si="0"/>
        <v>1800</v>
      </c>
      <c r="J13" s="220">
        <f t="shared" si="1"/>
        <v>2296.7999999999997</v>
      </c>
      <c r="K13" s="93" t="s">
        <v>384</v>
      </c>
      <c r="L13" s="167"/>
      <c r="M13" s="167" t="s">
        <v>166</v>
      </c>
      <c r="N13" s="167"/>
      <c r="O13" s="167"/>
      <c r="P13" s="167" t="s">
        <v>166</v>
      </c>
      <c r="Q13" s="155"/>
      <c r="R13" s="231" t="s">
        <v>528</v>
      </c>
      <c r="S13" s="165">
        <v>1800</v>
      </c>
      <c r="T13" s="21">
        <f t="shared" si="2"/>
        <v>180</v>
      </c>
      <c r="U13" s="195">
        <f t="shared" si="3"/>
        <v>1980</v>
      </c>
    </row>
    <row r="14" spans="2:21" ht="36">
      <c r="B14" s="101">
        <v>4</v>
      </c>
      <c r="C14" s="93">
        <v>34501</v>
      </c>
      <c r="D14" s="101" t="s">
        <v>0</v>
      </c>
      <c r="E14" s="216" t="s">
        <v>463</v>
      </c>
      <c r="F14" s="216" t="s">
        <v>464</v>
      </c>
      <c r="G14" s="8">
        <v>1</v>
      </c>
      <c r="H14" s="101" t="s">
        <v>334</v>
      </c>
      <c r="I14" s="312">
        <f t="shared" si="0"/>
        <v>1800</v>
      </c>
      <c r="J14" s="220">
        <f t="shared" si="1"/>
        <v>2296.7999999999997</v>
      </c>
      <c r="K14" s="93" t="s">
        <v>384</v>
      </c>
      <c r="L14" s="167"/>
      <c r="M14" s="167" t="s">
        <v>166</v>
      </c>
      <c r="N14" s="167"/>
      <c r="O14" s="167"/>
      <c r="P14" s="167" t="s">
        <v>166</v>
      </c>
      <c r="Q14" s="155"/>
      <c r="R14" s="231" t="s">
        <v>528</v>
      </c>
      <c r="S14" s="165">
        <v>1800</v>
      </c>
      <c r="T14" s="21">
        <f t="shared" si="2"/>
        <v>180</v>
      </c>
      <c r="U14" s="195">
        <f t="shared" si="3"/>
        <v>1980</v>
      </c>
    </row>
    <row r="15" spans="2:21" ht="36">
      <c r="B15" s="101">
        <v>5</v>
      </c>
      <c r="C15" s="93">
        <v>34501</v>
      </c>
      <c r="D15" s="101" t="s">
        <v>1</v>
      </c>
      <c r="E15" s="216" t="s">
        <v>463</v>
      </c>
      <c r="F15" s="216" t="s">
        <v>464</v>
      </c>
      <c r="G15" s="8">
        <v>1</v>
      </c>
      <c r="H15" s="101" t="s">
        <v>334</v>
      </c>
      <c r="I15" s="312">
        <f t="shared" si="0"/>
        <v>1800</v>
      </c>
      <c r="J15" s="220">
        <f t="shared" si="1"/>
        <v>2296.7999999999997</v>
      </c>
      <c r="K15" s="93" t="s">
        <v>384</v>
      </c>
      <c r="L15" s="167"/>
      <c r="M15" s="167" t="s">
        <v>166</v>
      </c>
      <c r="N15" s="167"/>
      <c r="O15" s="167"/>
      <c r="P15" s="167" t="s">
        <v>166</v>
      </c>
      <c r="Q15" s="155"/>
      <c r="R15" s="231" t="s">
        <v>528</v>
      </c>
      <c r="S15" s="165">
        <v>1800</v>
      </c>
      <c r="T15" s="21">
        <f t="shared" si="2"/>
        <v>180</v>
      </c>
      <c r="U15" s="195">
        <f t="shared" si="3"/>
        <v>1980</v>
      </c>
    </row>
    <row r="16" spans="2:21" ht="36">
      <c r="B16" s="101">
        <v>6</v>
      </c>
      <c r="C16" s="93">
        <v>34501</v>
      </c>
      <c r="D16" s="101" t="s">
        <v>66</v>
      </c>
      <c r="E16" s="216" t="s">
        <v>463</v>
      </c>
      <c r="F16" s="216" t="s">
        <v>464</v>
      </c>
      <c r="G16" s="8">
        <v>1</v>
      </c>
      <c r="H16" s="101" t="s">
        <v>334</v>
      </c>
      <c r="I16" s="312">
        <f t="shared" si="0"/>
        <v>1800</v>
      </c>
      <c r="J16" s="220">
        <f t="shared" si="1"/>
        <v>2296.7999999999997</v>
      </c>
      <c r="K16" s="93" t="s">
        <v>384</v>
      </c>
      <c r="L16" s="167"/>
      <c r="M16" s="167" t="s">
        <v>166</v>
      </c>
      <c r="N16" s="167"/>
      <c r="O16" s="167"/>
      <c r="P16" s="167" t="s">
        <v>166</v>
      </c>
      <c r="Q16" s="155"/>
      <c r="R16" s="231" t="s">
        <v>528</v>
      </c>
      <c r="S16" s="165">
        <v>1800</v>
      </c>
      <c r="T16" s="21">
        <f t="shared" si="2"/>
        <v>180</v>
      </c>
      <c r="U16" s="195">
        <f t="shared" si="3"/>
        <v>1980</v>
      </c>
    </row>
    <row r="17" spans="2:21" ht="36">
      <c r="B17" s="101">
        <v>7</v>
      </c>
      <c r="C17" s="93">
        <v>34501</v>
      </c>
      <c r="D17" s="101" t="s">
        <v>67</v>
      </c>
      <c r="E17" s="216" t="s">
        <v>463</v>
      </c>
      <c r="F17" s="216" t="s">
        <v>464</v>
      </c>
      <c r="G17" s="8">
        <v>1</v>
      </c>
      <c r="H17" s="101" t="s">
        <v>334</v>
      </c>
      <c r="I17" s="312">
        <f t="shared" si="0"/>
        <v>1800</v>
      </c>
      <c r="J17" s="220">
        <f t="shared" si="1"/>
        <v>2296.7999999999997</v>
      </c>
      <c r="K17" s="93" t="s">
        <v>384</v>
      </c>
      <c r="L17" s="167"/>
      <c r="M17" s="167" t="s">
        <v>166</v>
      </c>
      <c r="N17" s="167"/>
      <c r="O17" s="167"/>
      <c r="P17" s="167" t="s">
        <v>166</v>
      </c>
      <c r="Q17" s="155"/>
      <c r="R17" s="231" t="s">
        <v>528</v>
      </c>
      <c r="S17" s="165">
        <v>1800</v>
      </c>
      <c r="T17" s="21">
        <f t="shared" si="2"/>
        <v>180</v>
      </c>
      <c r="U17" s="195">
        <f t="shared" si="3"/>
        <v>1980</v>
      </c>
    </row>
    <row r="18" spans="2:21" ht="36">
      <c r="B18" s="101">
        <v>8</v>
      </c>
      <c r="C18" s="93">
        <v>34501</v>
      </c>
      <c r="D18" s="101" t="s">
        <v>68</v>
      </c>
      <c r="E18" s="216" t="s">
        <v>463</v>
      </c>
      <c r="F18" s="216" t="s">
        <v>464</v>
      </c>
      <c r="G18" s="8">
        <v>1</v>
      </c>
      <c r="H18" s="101" t="s">
        <v>334</v>
      </c>
      <c r="I18" s="312">
        <f t="shared" si="0"/>
        <v>1800</v>
      </c>
      <c r="J18" s="220">
        <f t="shared" si="1"/>
        <v>2296.7999999999997</v>
      </c>
      <c r="K18" s="93" t="s">
        <v>384</v>
      </c>
      <c r="L18" s="167"/>
      <c r="M18" s="167" t="s">
        <v>166</v>
      </c>
      <c r="N18" s="167"/>
      <c r="O18" s="167"/>
      <c r="P18" s="167" t="s">
        <v>166</v>
      </c>
      <c r="Q18" s="155"/>
      <c r="R18" s="231" t="s">
        <v>528</v>
      </c>
      <c r="S18" s="165">
        <v>1800</v>
      </c>
      <c r="T18" s="21">
        <f t="shared" si="2"/>
        <v>180</v>
      </c>
      <c r="U18" s="195">
        <f t="shared" si="3"/>
        <v>1980</v>
      </c>
    </row>
    <row r="19" spans="2:21" ht="33.75">
      <c r="B19" s="101">
        <v>9</v>
      </c>
      <c r="C19" s="93">
        <v>34501</v>
      </c>
      <c r="D19" s="101" t="s">
        <v>69</v>
      </c>
      <c r="E19" s="216" t="s">
        <v>463</v>
      </c>
      <c r="F19" s="216" t="s">
        <v>464</v>
      </c>
      <c r="G19" s="8">
        <v>1</v>
      </c>
      <c r="H19" s="101" t="s">
        <v>334</v>
      </c>
      <c r="I19" s="312">
        <f t="shared" si="0"/>
        <v>1800</v>
      </c>
      <c r="J19" s="220">
        <f t="shared" si="1"/>
        <v>2296.7999999999997</v>
      </c>
      <c r="K19" s="93" t="s">
        <v>384</v>
      </c>
      <c r="L19" s="167"/>
      <c r="M19" s="167" t="s">
        <v>166</v>
      </c>
      <c r="N19" s="167"/>
      <c r="O19" s="167"/>
      <c r="P19" s="167" t="s">
        <v>166</v>
      </c>
      <c r="Q19" s="155"/>
      <c r="R19" s="231" t="s">
        <v>528</v>
      </c>
      <c r="S19" s="165">
        <v>1800</v>
      </c>
      <c r="T19" s="21">
        <f t="shared" si="2"/>
        <v>180</v>
      </c>
      <c r="U19" s="195">
        <f t="shared" si="3"/>
        <v>1980</v>
      </c>
    </row>
    <row r="20" spans="2:21" ht="36">
      <c r="B20" s="101">
        <v>10</v>
      </c>
      <c r="C20" s="93">
        <v>34501</v>
      </c>
      <c r="D20" s="101" t="s">
        <v>11</v>
      </c>
      <c r="E20" s="216" t="s">
        <v>463</v>
      </c>
      <c r="F20" s="216" t="s">
        <v>464</v>
      </c>
      <c r="G20" s="8">
        <v>1</v>
      </c>
      <c r="H20" s="101" t="s">
        <v>334</v>
      </c>
      <c r="I20" s="312">
        <f t="shared" si="0"/>
        <v>1800</v>
      </c>
      <c r="J20" s="220">
        <f t="shared" si="1"/>
        <v>2296.7999999999997</v>
      </c>
      <c r="K20" s="93" t="s">
        <v>384</v>
      </c>
      <c r="L20" s="167"/>
      <c r="M20" s="167" t="s">
        <v>166</v>
      </c>
      <c r="N20" s="167"/>
      <c r="O20" s="167"/>
      <c r="P20" s="167" t="s">
        <v>166</v>
      </c>
      <c r="Q20" s="155"/>
      <c r="R20" s="231" t="s">
        <v>528</v>
      </c>
      <c r="S20" s="165">
        <v>1800</v>
      </c>
      <c r="T20" s="21">
        <f t="shared" si="2"/>
        <v>180</v>
      </c>
      <c r="U20" s="195">
        <f t="shared" si="3"/>
        <v>1980</v>
      </c>
    </row>
    <row r="21" spans="2:21" ht="34.5" thickBot="1">
      <c r="B21" s="101">
        <v>11</v>
      </c>
      <c r="C21" s="93">
        <v>34501</v>
      </c>
      <c r="D21" s="101" t="s">
        <v>13</v>
      </c>
      <c r="E21" s="216" t="s">
        <v>463</v>
      </c>
      <c r="F21" s="216" t="s">
        <v>464</v>
      </c>
      <c r="G21" s="8">
        <v>1</v>
      </c>
      <c r="H21" s="101" t="s">
        <v>334</v>
      </c>
      <c r="I21" s="312">
        <f t="shared" si="0"/>
        <v>1800</v>
      </c>
      <c r="J21" s="220">
        <f t="shared" si="1"/>
        <v>2296.7999999999997</v>
      </c>
      <c r="K21" s="186" t="s">
        <v>384</v>
      </c>
      <c r="L21" s="187"/>
      <c r="M21" s="187" t="s">
        <v>166</v>
      </c>
      <c r="N21" s="187"/>
      <c r="O21" s="187"/>
      <c r="P21" s="187" t="s">
        <v>166</v>
      </c>
      <c r="Q21" s="188"/>
      <c r="R21" s="231" t="s">
        <v>528</v>
      </c>
      <c r="S21" s="165">
        <v>1800</v>
      </c>
      <c r="T21" s="21">
        <f t="shared" si="2"/>
        <v>180</v>
      </c>
      <c r="U21" s="195">
        <f t="shared" si="3"/>
        <v>1980</v>
      </c>
    </row>
    <row r="22" spans="2:21" ht="37.5" thickBot="1" thickTop="1">
      <c r="B22" s="101"/>
      <c r="C22" s="93"/>
      <c r="D22" s="101" t="s">
        <v>523</v>
      </c>
      <c r="E22" s="216" t="s">
        <v>463</v>
      </c>
      <c r="F22" s="216" t="s">
        <v>464</v>
      </c>
      <c r="G22" s="8">
        <v>1</v>
      </c>
      <c r="H22" s="101" t="s">
        <v>334</v>
      </c>
      <c r="I22" s="312">
        <f t="shared" si="0"/>
        <v>1800</v>
      </c>
      <c r="J22" s="220">
        <f t="shared" si="1"/>
        <v>2296.7999999999997</v>
      </c>
      <c r="K22" s="186" t="s">
        <v>384</v>
      </c>
      <c r="L22" s="167"/>
      <c r="M22" s="187" t="s">
        <v>166</v>
      </c>
      <c r="N22" s="187"/>
      <c r="O22" s="187"/>
      <c r="P22" s="187" t="s">
        <v>166</v>
      </c>
      <c r="Q22" s="188"/>
      <c r="R22" s="231" t="s">
        <v>528</v>
      </c>
      <c r="S22" s="165">
        <v>1800</v>
      </c>
      <c r="T22" s="21">
        <f>S22*0.1</f>
        <v>180</v>
      </c>
      <c r="U22" s="195">
        <f>T22+S22</f>
        <v>1980</v>
      </c>
    </row>
    <row r="23" spans="2:21" ht="35.25" thickBot="1" thickTop="1">
      <c r="B23" s="101"/>
      <c r="C23" s="93"/>
      <c r="D23" s="101" t="s">
        <v>524</v>
      </c>
      <c r="E23" s="216" t="s">
        <v>463</v>
      </c>
      <c r="F23" s="216" t="s">
        <v>464</v>
      </c>
      <c r="G23" s="8">
        <v>1</v>
      </c>
      <c r="H23" s="101" t="s">
        <v>334</v>
      </c>
      <c r="I23" s="312">
        <f t="shared" si="0"/>
        <v>1800</v>
      </c>
      <c r="J23" s="220">
        <f t="shared" si="1"/>
        <v>2296.7999999999997</v>
      </c>
      <c r="K23" s="186" t="s">
        <v>384</v>
      </c>
      <c r="L23" s="167"/>
      <c r="M23" s="187" t="s">
        <v>166</v>
      </c>
      <c r="N23" s="187"/>
      <c r="O23" s="187"/>
      <c r="P23" s="187" t="s">
        <v>166</v>
      </c>
      <c r="Q23" s="188"/>
      <c r="R23" s="231" t="s">
        <v>528</v>
      </c>
      <c r="S23" s="165">
        <v>1800</v>
      </c>
      <c r="T23" s="21">
        <f>S23*0.1</f>
        <v>180</v>
      </c>
      <c r="U23" s="195">
        <f>T23+S23</f>
        <v>1980</v>
      </c>
    </row>
    <row r="24" spans="2:21" ht="35.25" thickBot="1" thickTop="1">
      <c r="B24" s="101"/>
      <c r="C24" s="93"/>
      <c r="D24" s="101" t="s">
        <v>524</v>
      </c>
      <c r="E24" s="216" t="s">
        <v>463</v>
      </c>
      <c r="F24" s="216" t="s">
        <v>464</v>
      </c>
      <c r="G24" s="8">
        <v>1</v>
      </c>
      <c r="H24" s="101" t="s">
        <v>334</v>
      </c>
      <c r="I24" s="312">
        <f t="shared" si="0"/>
        <v>1800</v>
      </c>
      <c r="J24" s="220">
        <f t="shared" si="1"/>
        <v>2296.7999999999997</v>
      </c>
      <c r="K24" s="186" t="s">
        <v>384</v>
      </c>
      <c r="L24" s="167"/>
      <c r="M24" s="187" t="s">
        <v>166</v>
      </c>
      <c r="N24" s="187"/>
      <c r="O24" s="187"/>
      <c r="P24" s="187" t="s">
        <v>166</v>
      </c>
      <c r="Q24" s="188"/>
      <c r="R24" s="231" t="s">
        <v>528</v>
      </c>
      <c r="S24" s="165">
        <v>1800</v>
      </c>
      <c r="T24" s="21">
        <f>S24*0.1</f>
        <v>180</v>
      </c>
      <c r="U24" s="195">
        <f>T24+S24</f>
        <v>1980</v>
      </c>
    </row>
    <row r="25" spans="2:21" ht="35.25" thickBot="1" thickTop="1">
      <c r="B25" s="101"/>
      <c r="C25" s="93"/>
      <c r="D25" s="101" t="s">
        <v>524</v>
      </c>
      <c r="E25" s="216" t="s">
        <v>463</v>
      </c>
      <c r="F25" s="216" t="s">
        <v>464</v>
      </c>
      <c r="G25" s="8">
        <v>1</v>
      </c>
      <c r="H25" s="101" t="s">
        <v>334</v>
      </c>
      <c r="I25" s="312">
        <f t="shared" si="0"/>
        <v>1800</v>
      </c>
      <c r="J25" s="220">
        <f t="shared" si="1"/>
        <v>2296.7999999999997</v>
      </c>
      <c r="K25" s="186" t="s">
        <v>384</v>
      </c>
      <c r="L25" s="167"/>
      <c r="M25" s="187" t="s">
        <v>166</v>
      </c>
      <c r="N25" s="187"/>
      <c r="O25" s="187"/>
      <c r="P25" s="187" t="s">
        <v>166</v>
      </c>
      <c r="Q25" s="188"/>
      <c r="R25" s="231" t="s">
        <v>528</v>
      </c>
      <c r="S25" s="165">
        <v>1800</v>
      </c>
      <c r="T25" s="21">
        <f>S25*0.1</f>
        <v>180</v>
      </c>
      <c r="U25" s="195">
        <f>T25+S25</f>
        <v>1980</v>
      </c>
    </row>
    <row r="26" spans="2:21" ht="35.25" thickBot="1" thickTop="1">
      <c r="B26" s="101"/>
      <c r="C26" s="93"/>
      <c r="D26" s="101" t="s">
        <v>524</v>
      </c>
      <c r="E26" s="216" t="s">
        <v>463</v>
      </c>
      <c r="F26" s="216" t="s">
        <v>464</v>
      </c>
      <c r="G26" s="8">
        <v>1</v>
      </c>
      <c r="H26" s="101" t="s">
        <v>334</v>
      </c>
      <c r="I26" s="312">
        <f t="shared" si="0"/>
        <v>1800</v>
      </c>
      <c r="J26" s="220">
        <f t="shared" si="1"/>
        <v>2296.7999999999997</v>
      </c>
      <c r="K26" s="186" t="s">
        <v>384</v>
      </c>
      <c r="L26" s="167"/>
      <c r="M26" s="187" t="s">
        <v>166</v>
      </c>
      <c r="N26" s="187"/>
      <c r="O26" s="187"/>
      <c r="P26" s="187" t="s">
        <v>166</v>
      </c>
      <c r="Q26" s="188"/>
      <c r="R26" s="231" t="s">
        <v>528</v>
      </c>
      <c r="S26" s="165">
        <v>1800</v>
      </c>
      <c r="T26" s="21">
        <f>S26*0.1</f>
        <v>180</v>
      </c>
      <c r="U26" s="195">
        <f>T26+S26</f>
        <v>1980</v>
      </c>
    </row>
    <row r="27" spans="1:19" ht="34.5" thickTop="1">
      <c r="A27" s="89"/>
      <c r="B27" s="154"/>
      <c r="C27" s="32"/>
      <c r="F27" s="185"/>
      <c r="G27" s="185"/>
      <c r="H27" s="227"/>
      <c r="I27" s="227"/>
      <c r="J27" s="228"/>
      <c r="K27" s="89"/>
      <c r="L27" s="168"/>
      <c r="M27" s="168"/>
      <c r="N27" s="168"/>
      <c r="O27" s="168"/>
      <c r="P27" s="163"/>
      <c r="Q27" s="162"/>
      <c r="S27" s="76"/>
    </row>
    <row r="28" spans="1:19" ht="33.75">
      <c r="A28" s="184" t="s">
        <v>221</v>
      </c>
      <c r="C28" s="77"/>
      <c r="F28" s="229"/>
      <c r="G28" s="230"/>
      <c r="H28" s="59"/>
      <c r="I28" s="59"/>
      <c r="J28" s="265"/>
      <c r="K28" s="267"/>
      <c r="L28" s="168"/>
      <c r="M28" s="168"/>
      <c r="N28" s="168"/>
      <c r="O28" s="168"/>
      <c r="P28" s="163"/>
      <c r="Q28" s="162"/>
      <c r="S28" s="76"/>
    </row>
    <row r="29" spans="2:21" ht="33.75">
      <c r="B29" s="101">
        <v>1</v>
      </c>
      <c r="C29" s="93">
        <v>34501</v>
      </c>
      <c r="D29" s="101" t="s">
        <v>175</v>
      </c>
      <c r="E29" s="216" t="s">
        <v>463</v>
      </c>
      <c r="F29" s="216" t="s">
        <v>464</v>
      </c>
      <c r="G29" s="24">
        <v>1</v>
      </c>
      <c r="H29" s="101" t="s">
        <v>334</v>
      </c>
      <c r="I29" s="312">
        <f>S29</f>
        <v>2030</v>
      </c>
      <c r="J29" s="220">
        <f t="shared" si="1"/>
        <v>2590.2799999999997</v>
      </c>
      <c r="K29" s="266" t="s">
        <v>384</v>
      </c>
      <c r="L29" s="167"/>
      <c r="M29" s="167" t="s">
        <v>166</v>
      </c>
      <c r="N29" s="167"/>
      <c r="O29" s="167"/>
      <c r="P29" s="167" t="s">
        <v>166</v>
      </c>
      <c r="Q29" s="155"/>
      <c r="R29" s="231" t="s">
        <v>528</v>
      </c>
      <c r="S29" s="165">
        <v>2030</v>
      </c>
      <c r="T29" s="21">
        <f>S29*0.1</f>
        <v>203</v>
      </c>
      <c r="U29" s="195">
        <f>T29+S29</f>
        <v>2233</v>
      </c>
    </row>
    <row r="30" spans="2:21" ht="33.75">
      <c r="B30" s="101">
        <v>2</v>
      </c>
      <c r="C30" s="93">
        <v>34501</v>
      </c>
      <c r="D30" s="101" t="s">
        <v>109</v>
      </c>
      <c r="E30" s="216" t="s">
        <v>463</v>
      </c>
      <c r="F30" s="216" t="s">
        <v>464</v>
      </c>
      <c r="G30" s="24">
        <v>1</v>
      </c>
      <c r="H30" s="101" t="s">
        <v>334</v>
      </c>
      <c r="I30" s="312">
        <f aca="true" t="shared" si="4" ref="I30:I36">S30</f>
        <v>2030</v>
      </c>
      <c r="J30" s="220">
        <f t="shared" si="1"/>
        <v>2590.2799999999997</v>
      </c>
      <c r="K30" s="93" t="s">
        <v>384</v>
      </c>
      <c r="L30" s="167"/>
      <c r="M30" s="167" t="s">
        <v>166</v>
      </c>
      <c r="N30" s="167"/>
      <c r="O30" s="167"/>
      <c r="P30" s="167" t="s">
        <v>166</v>
      </c>
      <c r="Q30" s="155"/>
      <c r="R30" s="231" t="s">
        <v>528</v>
      </c>
      <c r="S30" s="165">
        <v>2030</v>
      </c>
      <c r="T30" s="21">
        <f aca="true" t="shared" si="5" ref="T30:T36">S30*0.1</f>
        <v>203</v>
      </c>
      <c r="U30" s="195">
        <f aca="true" t="shared" si="6" ref="U30:U36">T30+S30</f>
        <v>2233</v>
      </c>
    </row>
    <row r="31" spans="2:21" ht="33.75">
      <c r="B31" s="101">
        <v>3</v>
      </c>
      <c r="C31" s="93">
        <v>34501</v>
      </c>
      <c r="D31" s="101" t="s">
        <v>176</v>
      </c>
      <c r="E31" s="216" t="s">
        <v>463</v>
      </c>
      <c r="F31" s="216" t="s">
        <v>464</v>
      </c>
      <c r="G31" s="24">
        <v>1</v>
      </c>
      <c r="H31" s="101" t="s">
        <v>334</v>
      </c>
      <c r="I31" s="312">
        <f t="shared" si="4"/>
        <v>2030</v>
      </c>
      <c r="J31" s="220">
        <f t="shared" si="1"/>
        <v>2590.2799999999997</v>
      </c>
      <c r="K31" s="93" t="s">
        <v>384</v>
      </c>
      <c r="L31" s="167"/>
      <c r="M31" s="167" t="s">
        <v>166</v>
      </c>
      <c r="N31" s="167"/>
      <c r="O31" s="167"/>
      <c r="P31" s="167" t="s">
        <v>166</v>
      </c>
      <c r="Q31" s="155"/>
      <c r="R31" s="231" t="s">
        <v>528</v>
      </c>
      <c r="S31" s="165">
        <v>2030</v>
      </c>
      <c r="T31" s="21">
        <f t="shared" si="5"/>
        <v>203</v>
      </c>
      <c r="U31" s="195">
        <f t="shared" si="6"/>
        <v>2233</v>
      </c>
    </row>
    <row r="32" spans="2:21" ht="33.75">
      <c r="B32" s="101">
        <v>4</v>
      </c>
      <c r="C32" s="93">
        <v>34501</v>
      </c>
      <c r="D32" s="101" t="s">
        <v>177</v>
      </c>
      <c r="E32" s="216" t="s">
        <v>463</v>
      </c>
      <c r="F32" s="216" t="s">
        <v>464</v>
      </c>
      <c r="G32" s="24">
        <v>1</v>
      </c>
      <c r="H32" s="101" t="s">
        <v>334</v>
      </c>
      <c r="I32" s="312">
        <f t="shared" si="4"/>
        <v>2026.62</v>
      </c>
      <c r="J32" s="220">
        <f t="shared" si="1"/>
        <v>2585.9671199999993</v>
      </c>
      <c r="K32" s="93" t="s">
        <v>384</v>
      </c>
      <c r="L32" s="167"/>
      <c r="M32" s="167" t="s">
        <v>166</v>
      </c>
      <c r="N32" s="167"/>
      <c r="O32" s="167"/>
      <c r="P32" s="167" t="s">
        <v>166</v>
      </c>
      <c r="Q32" s="155"/>
      <c r="R32" s="231" t="s">
        <v>528</v>
      </c>
      <c r="S32" s="165">
        <v>2026.62</v>
      </c>
      <c r="T32" s="21">
        <f t="shared" si="5"/>
        <v>202.662</v>
      </c>
      <c r="U32" s="195">
        <f t="shared" si="6"/>
        <v>2229.2819999999997</v>
      </c>
    </row>
    <row r="33" spans="2:21" ht="33.75">
      <c r="B33" s="101">
        <v>5</v>
      </c>
      <c r="C33" s="93">
        <v>34501</v>
      </c>
      <c r="D33" s="101" t="s">
        <v>108</v>
      </c>
      <c r="E33" s="216" t="s">
        <v>463</v>
      </c>
      <c r="F33" s="216" t="s">
        <v>464</v>
      </c>
      <c r="G33" s="24">
        <v>1</v>
      </c>
      <c r="H33" s="101" t="s">
        <v>334</v>
      </c>
      <c r="I33" s="312">
        <f t="shared" si="4"/>
        <v>2020</v>
      </c>
      <c r="J33" s="220">
        <f t="shared" si="1"/>
        <v>2577.52</v>
      </c>
      <c r="K33" s="93" t="s">
        <v>384</v>
      </c>
      <c r="L33" s="167"/>
      <c r="M33" s="167" t="s">
        <v>166</v>
      </c>
      <c r="N33" s="167"/>
      <c r="O33" s="167"/>
      <c r="P33" s="167" t="s">
        <v>166</v>
      </c>
      <c r="Q33" s="155"/>
      <c r="R33" s="231" t="s">
        <v>528</v>
      </c>
      <c r="S33" s="165">
        <v>2020</v>
      </c>
      <c r="T33" s="21">
        <f t="shared" si="5"/>
        <v>202</v>
      </c>
      <c r="U33" s="195">
        <f t="shared" si="6"/>
        <v>2222</v>
      </c>
    </row>
    <row r="34" spans="2:21" ht="33.75">
      <c r="B34" s="101">
        <v>6</v>
      </c>
      <c r="C34" s="93">
        <v>34501</v>
      </c>
      <c r="D34" s="101" t="s">
        <v>110</v>
      </c>
      <c r="E34" s="216" t="s">
        <v>463</v>
      </c>
      <c r="F34" s="216" t="s">
        <v>464</v>
      </c>
      <c r="G34" s="24">
        <v>1</v>
      </c>
      <c r="H34" s="101" t="s">
        <v>334</v>
      </c>
      <c r="I34" s="312">
        <f t="shared" si="4"/>
        <v>2020</v>
      </c>
      <c r="J34" s="220">
        <f t="shared" si="1"/>
        <v>2577.52</v>
      </c>
      <c r="K34" s="93" t="s">
        <v>384</v>
      </c>
      <c r="L34" s="167"/>
      <c r="M34" s="167" t="s">
        <v>166</v>
      </c>
      <c r="N34" s="167"/>
      <c r="O34" s="167"/>
      <c r="P34" s="167" t="s">
        <v>166</v>
      </c>
      <c r="Q34" s="155"/>
      <c r="R34" s="231" t="s">
        <v>528</v>
      </c>
      <c r="S34" s="165">
        <v>2020</v>
      </c>
      <c r="T34" s="21">
        <f t="shared" si="5"/>
        <v>202</v>
      </c>
      <c r="U34" s="195">
        <f t="shared" si="6"/>
        <v>2222</v>
      </c>
    </row>
    <row r="35" spans="2:21" ht="33.75">
      <c r="B35" s="101">
        <v>7</v>
      </c>
      <c r="C35" s="93">
        <v>34501</v>
      </c>
      <c r="D35" s="101" t="s">
        <v>178</v>
      </c>
      <c r="E35" s="216" t="s">
        <v>463</v>
      </c>
      <c r="F35" s="216" t="s">
        <v>464</v>
      </c>
      <c r="G35" s="24">
        <v>1</v>
      </c>
      <c r="H35" s="101" t="s">
        <v>334</v>
      </c>
      <c r="I35" s="312">
        <f t="shared" si="4"/>
        <v>2020</v>
      </c>
      <c r="J35" s="220">
        <f t="shared" si="1"/>
        <v>2577.52</v>
      </c>
      <c r="K35" s="93" t="s">
        <v>384</v>
      </c>
      <c r="L35" s="167"/>
      <c r="M35" s="167" t="s">
        <v>166</v>
      </c>
      <c r="N35" s="167"/>
      <c r="O35" s="167"/>
      <c r="P35" s="167" t="s">
        <v>166</v>
      </c>
      <c r="Q35" s="155"/>
      <c r="R35" s="231" t="s">
        <v>528</v>
      </c>
      <c r="S35" s="165">
        <v>2020</v>
      </c>
      <c r="T35" s="21">
        <f t="shared" si="5"/>
        <v>202</v>
      </c>
      <c r="U35" s="195">
        <f t="shared" si="6"/>
        <v>2222</v>
      </c>
    </row>
    <row r="36" spans="2:21" ht="36">
      <c r="B36" s="101">
        <v>8</v>
      </c>
      <c r="C36" s="93">
        <v>34501</v>
      </c>
      <c r="D36" s="101" t="s">
        <v>161</v>
      </c>
      <c r="E36" s="204" t="s">
        <v>525</v>
      </c>
      <c r="F36" s="204" t="s">
        <v>527</v>
      </c>
      <c r="G36" s="24">
        <v>1</v>
      </c>
      <c r="H36" s="101" t="s">
        <v>334</v>
      </c>
      <c r="I36" s="312">
        <f t="shared" si="4"/>
        <v>2020</v>
      </c>
      <c r="J36" s="220">
        <f t="shared" si="1"/>
        <v>2577.52</v>
      </c>
      <c r="K36" s="93" t="s">
        <v>384</v>
      </c>
      <c r="L36" s="167"/>
      <c r="M36" s="167" t="s">
        <v>166</v>
      </c>
      <c r="N36" s="167"/>
      <c r="O36" s="167"/>
      <c r="P36" s="167" t="s">
        <v>166</v>
      </c>
      <c r="Q36" s="155"/>
      <c r="R36" s="231" t="s">
        <v>528</v>
      </c>
      <c r="S36" s="165">
        <v>2020</v>
      </c>
      <c r="T36" s="21">
        <f t="shared" si="5"/>
        <v>202</v>
      </c>
      <c r="U36" s="195">
        <f t="shared" si="6"/>
        <v>2222</v>
      </c>
    </row>
    <row r="37" spans="10:19" ht="15">
      <c r="J37" s="289">
        <f>SUM(J11:J36)</f>
        <v>57415.68711999998</v>
      </c>
      <c r="S37" s="165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2"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0"/>
  <sheetViews>
    <sheetView zoomScale="80" zoomScaleNormal="80" zoomScaleSheetLayoutView="100" zoomScalePageLayoutView="0" workbookViewId="0" topLeftCell="A1">
      <pane ySplit="10" topLeftCell="A24" activePane="bottomLeft" state="frozen"/>
      <selection pane="topLeft" activeCell="A1" sqref="A1"/>
      <selection pane="bottomLeft" activeCell="R11" sqref="R11:R31"/>
    </sheetView>
  </sheetViews>
  <sheetFormatPr defaultColWidth="11.421875" defaultRowHeight="12.75"/>
  <cols>
    <col min="1" max="1" width="4.8515625" style="21" customWidth="1"/>
    <col min="2" max="2" width="7.8515625" style="21" customWidth="1"/>
    <col min="3" max="3" width="15.140625" style="21" customWidth="1"/>
    <col min="4" max="4" width="24.57421875" style="21" customWidth="1"/>
    <col min="5" max="6" width="17.421875" style="21" customWidth="1"/>
    <col min="7" max="7" width="11.00390625" style="22" bestFit="1" customWidth="1"/>
    <col min="8" max="8" width="10.00390625" style="21" bestFit="1" customWidth="1"/>
    <col min="9" max="9" width="11.28125" style="21" customWidth="1"/>
    <col min="10" max="10" width="14.28125" style="82" customWidth="1"/>
    <col min="11" max="11" width="13.28125" style="22" customWidth="1"/>
    <col min="12" max="12" width="7.421875" style="45" bestFit="1" customWidth="1"/>
    <col min="13" max="13" width="7.28125" style="21" bestFit="1" customWidth="1"/>
    <col min="14" max="14" width="7.7109375" style="21" bestFit="1" customWidth="1"/>
    <col min="15" max="15" width="8.140625" style="49" bestFit="1" customWidth="1"/>
    <col min="16" max="16" width="8.421875" style="21" bestFit="1" customWidth="1"/>
    <col min="17" max="17" width="10.421875" style="21" bestFit="1" customWidth="1"/>
    <col min="18" max="18" width="16.421875" style="21" bestFit="1" customWidth="1"/>
    <col min="19" max="19" width="8.140625" style="21" hidden="1" customWidth="1"/>
    <col min="20" max="20" width="8.00390625" style="21" hidden="1" customWidth="1"/>
    <col min="21" max="21" width="9.00390625" style="21" hidden="1" customWidth="1"/>
    <col min="22" max="16384" width="11.421875" style="21" customWidth="1"/>
  </cols>
  <sheetData>
    <row r="1" spans="3:18" ht="14.25">
      <c r="C1" s="22"/>
      <c r="D1" s="22"/>
      <c r="E1" s="22"/>
      <c r="F1" s="22"/>
      <c r="H1" s="22"/>
      <c r="J1" s="22"/>
      <c r="K1" s="120"/>
      <c r="L1" s="22"/>
      <c r="M1" s="72"/>
      <c r="N1" s="60"/>
      <c r="O1" s="22"/>
      <c r="P1" s="22"/>
      <c r="Q1" s="49"/>
      <c r="R1"/>
    </row>
    <row r="2" spans="3:18" ht="15">
      <c r="C2" s="22"/>
      <c r="D2" s="345" t="s">
        <v>70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  <c r="R2"/>
    </row>
    <row r="3" spans="3:18" ht="15">
      <c r="C3" s="22"/>
      <c r="D3" s="345" t="s">
        <v>475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  <c r="R3"/>
    </row>
    <row r="4" spans="3:18" ht="15">
      <c r="C4" s="22"/>
      <c r="D4" s="345" t="s">
        <v>476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49"/>
      <c r="R4"/>
    </row>
    <row r="5" spans="3:18" ht="15">
      <c r="C5" s="22"/>
      <c r="D5" s="345" t="s">
        <v>477</v>
      </c>
      <c r="E5" s="345"/>
      <c r="F5" s="345"/>
      <c r="G5" s="345"/>
      <c r="H5" s="345"/>
      <c r="I5" s="345"/>
      <c r="J5" s="345"/>
      <c r="K5" s="345"/>
      <c r="L5" s="345"/>
      <c r="M5" s="345"/>
      <c r="N5" s="11"/>
      <c r="O5" s="11"/>
      <c r="P5" s="11"/>
      <c r="Q5" s="49"/>
      <c r="R5"/>
    </row>
    <row r="6" spans="3:15" s="55" customFormat="1" ht="15">
      <c r="C6" s="11"/>
      <c r="D6" s="345" t="s">
        <v>538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3:18" ht="15.75" thickBot="1">
      <c r="C7" s="22"/>
      <c r="D7" s="12" t="s">
        <v>213</v>
      </c>
      <c r="E7" s="12"/>
      <c r="F7" s="11"/>
      <c r="G7" s="11"/>
      <c r="H7" s="11"/>
      <c r="J7" s="11"/>
      <c r="K7" s="121"/>
      <c r="L7" s="11"/>
      <c r="M7" s="73"/>
      <c r="N7" s="61"/>
      <c r="O7" s="11"/>
      <c r="P7" s="11"/>
      <c r="Q7" s="49"/>
      <c r="R7"/>
    </row>
    <row r="8" spans="2:18" s="305" customFormat="1" ht="36.75" customHeight="1">
      <c r="B8" s="343" t="s">
        <v>478</v>
      </c>
      <c r="C8" s="346" t="s">
        <v>479</v>
      </c>
      <c r="D8" s="351" t="s">
        <v>17</v>
      </c>
      <c r="E8" s="339" t="s">
        <v>483</v>
      </c>
      <c r="F8" s="339" t="s">
        <v>526</v>
      </c>
      <c r="G8" s="348" t="s">
        <v>71</v>
      </c>
      <c r="H8" s="339" t="s">
        <v>481</v>
      </c>
      <c r="I8" s="353" t="s">
        <v>529</v>
      </c>
      <c r="J8" s="351" t="s">
        <v>72</v>
      </c>
      <c r="K8" s="339" t="s">
        <v>480</v>
      </c>
      <c r="L8" s="260" t="s">
        <v>16</v>
      </c>
      <c r="M8" s="260"/>
      <c r="N8" s="260"/>
      <c r="O8" s="258"/>
      <c r="P8" s="346" t="s">
        <v>484</v>
      </c>
      <c r="Q8" s="346"/>
      <c r="R8" s="337" t="s">
        <v>445</v>
      </c>
    </row>
    <row r="9" spans="2:18" s="305" customFormat="1" ht="36.75" customHeight="1" thickBot="1">
      <c r="B9" s="344"/>
      <c r="C9" s="347"/>
      <c r="D9" s="352"/>
      <c r="E9" s="340"/>
      <c r="F9" s="340"/>
      <c r="G9" s="349"/>
      <c r="H9" s="340"/>
      <c r="I9" s="354"/>
      <c r="J9" s="352"/>
      <c r="K9" s="340"/>
      <c r="L9" s="340" t="s">
        <v>485</v>
      </c>
      <c r="M9" s="340"/>
      <c r="N9" s="340"/>
      <c r="O9" s="259"/>
      <c r="P9" s="347"/>
      <c r="Q9" s="347"/>
      <c r="R9" s="338"/>
    </row>
    <row r="10" spans="1:17" s="88" customFormat="1" ht="12" customHeight="1">
      <c r="A10" s="250"/>
      <c r="B10" s="84"/>
      <c r="C10" s="84"/>
      <c r="D10" s="84"/>
      <c r="E10" s="84"/>
      <c r="F10" s="85"/>
      <c r="G10" s="84"/>
      <c r="H10" s="85"/>
      <c r="J10" s="86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88" customFormat="1" ht="36.75" customHeight="1">
      <c r="B11" s="255">
        <v>1</v>
      </c>
      <c r="C11" s="93">
        <v>21401</v>
      </c>
      <c r="D11" s="7" t="s">
        <v>535</v>
      </c>
      <c r="E11" s="204" t="s">
        <v>525</v>
      </c>
      <c r="F11" s="204" t="s">
        <v>527</v>
      </c>
      <c r="G11" s="94">
        <v>5</v>
      </c>
      <c r="H11" s="101" t="s">
        <v>268</v>
      </c>
      <c r="I11" s="126">
        <f>U11</f>
        <v>1370.2777</v>
      </c>
      <c r="J11" s="132">
        <f>PRODUCT(U11*G11)*1.16</f>
        <v>7947.61066</v>
      </c>
      <c r="K11" s="197" t="s">
        <v>377</v>
      </c>
      <c r="L11" s="129" t="s">
        <v>166</v>
      </c>
      <c r="M11" s="129" t="s">
        <v>166</v>
      </c>
      <c r="N11" s="129" t="s">
        <v>166</v>
      </c>
      <c r="O11" s="129" t="s">
        <v>166</v>
      </c>
      <c r="P11" s="98"/>
      <c r="Q11" s="129" t="s">
        <v>166</v>
      </c>
      <c r="R11" s="231" t="s">
        <v>528</v>
      </c>
      <c r="S11" s="126">
        <v>1245.707</v>
      </c>
      <c r="T11" s="99">
        <f aca="true" t="shared" si="0" ref="T11:T25">S11*0.1</f>
        <v>124.57070000000002</v>
      </c>
      <c r="U11" s="126">
        <f aca="true" t="shared" si="1" ref="U11:U25">S11+T11</f>
        <v>1370.2777</v>
      </c>
    </row>
    <row r="12" spans="2:21" s="88" customFormat="1" ht="36.75" customHeight="1">
      <c r="B12" s="255">
        <v>2</v>
      </c>
      <c r="C12" s="93">
        <v>21401</v>
      </c>
      <c r="D12" s="7" t="s">
        <v>536</v>
      </c>
      <c r="E12" s="204" t="s">
        <v>525</v>
      </c>
      <c r="F12" s="204" t="s">
        <v>527</v>
      </c>
      <c r="G12" s="94">
        <v>6</v>
      </c>
      <c r="H12" s="101" t="s">
        <v>268</v>
      </c>
      <c r="I12" s="126">
        <f>U12</f>
        <v>1320</v>
      </c>
      <c r="J12" s="132">
        <f>PRODUCT(U12*G12)*1.16</f>
        <v>9187.199999999999</v>
      </c>
      <c r="K12" s="197" t="s">
        <v>377</v>
      </c>
      <c r="L12" s="129" t="s">
        <v>166</v>
      </c>
      <c r="M12" s="129" t="s">
        <v>166</v>
      </c>
      <c r="N12" s="129" t="s">
        <v>166</v>
      </c>
      <c r="O12" s="129" t="s">
        <v>166</v>
      </c>
      <c r="P12" s="98"/>
      <c r="Q12" s="129" t="s">
        <v>166</v>
      </c>
      <c r="R12" s="231" t="s">
        <v>528</v>
      </c>
      <c r="S12" s="126">
        <v>1200</v>
      </c>
      <c r="T12" s="99">
        <f>S12*0.1</f>
        <v>120</v>
      </c>
      <c r="U12" s="126">
        <f>S12+T12</f>
        <v>1320</v>
      </c>
    </row>
    <row r="13" spans="2:21" s="88" customFormat="1" ht="36.75" customHeight="1">
      <c r="B13" s="255">
        <v>3</v>
      </c>
      <c r="C13" s="93">
        <v>21401</v>
      </c>
      <c r="D13" s="7" t="s">
        <v>312</v>
      </c>
      <c r="E13" s="204" t="s">
        <v>525</v>
      </c>
      <c r="F13" s="204" t="s">
        <v>527</v>
      </c>
      <c r="G13" s="94">
        <v>10</v>
      </c>
      <c r="H13" s="101" t="s">
        <v>268</v>
      </c>
      <c r="I13" s="126">
        <f aca="true" t="shared" si="2" ref="I13:I31">U13</f>
        <v>660</v>
      </c>
      <c r="J13" s="132">
        <f aca="true" t="shared" si="3" ref="J13:J30">PRODUCT(U13*G13)*1.16</f>
        <v>7655.999999999999</v>
      </c>
      <c r="K13" s="197" t="s">
        <v>443</v>
      </c>
      <c r="L13" s="129" t="s">
        <v>166</v>
      </c>
      <c r="M13" s="129" t="s">
        <v>166</v>
      </c>
      <c r="N13" s="129" t="s">
        <v>166</v>
      </c>
      <c r="O13" s="129" t="s">
        <v>166</v>
      </c>
      <c r="P13" s="98"/>
      <c r="Q13" s="129" t="s">
        <v>166</v>
      </c>
      <c r="R13" s="231" t="s">
        <v>528</v>
      </c>
      <c r="S13" s="126">
        <v>600</v>
      </c>
      <c r="T13" s="99">
        <f t="shared" si="0"/>
        <v>60</v>
      </c>
      <c r="U13" s="126">
        <f t="shared" si="1"/>
        <v>660</v>
      </c>
    </row>
    <row r="14" spans="2:21" s="88" customFormat="1" ht="36.75" customHeight="1">
      <c r="B14" s="255">
        <v>4</v>
      </c>
      <c r="C14" s="93">
        <v>21401</v>
      </c>
      <c r="D14" s="7" t="s">
        <v>313</v>
      </c>
      <c r="E14" s="204" t="s">
        <v>525</v>
      </c>
      <c r="F14" s="204" t="s">
        <v>527</v>
      </c>
      <c r="G14" s="94">
        <v>10</v>
      </c>
      <c r="H14" s="101" t="s">
        <v>268</v>
      </c>
      <c r="I14" s="126">
        <f t="shared" si="2"/>
        <v>660</v>
      </c>
      <c r="J14" s="132">
        <f t="shared" si="3"/>
        <v>7655.999999999999</v>
      </c>
      <c r="K14" s="197" t="s">
        <v>443</v>
      </c>
      <c r="L14" s="129" t="s">
        <v>166</v>
      </c>
      <c r="M14" s="129" t="s">
        <v>166</v>
      </c>
      <c r="N14" s="129" t="s">
        <v>166</v>
      </c>
      <c r="O14" s="129" t="s">
        <v>166</v>
      </c>
      <c r="P14" s="98"/>
      <c r="Q14" s="129" t="s">
        <v>166</v>
      </c>
      <c r="R14" s="231" t="s">
        <v>528</v>
      </c>
      <c r="S14" s="126">
        <v>600</v>
      </c>
      <c r="T14" s="99">
        <f t="shared" si="0"/>
        <v>60</v>
      </c>
      <c r="U14" s="126">
        <f t="shared" si="1"/>
        <v>660</v>
      </c>
    </row>
    <row r="15" spans="2:21" s="88" customFormat="1" ht="36.75" customHeight="1">
      <c r="B15" s="255">
        <v>5</v>
      </c>
      <c r="C15" s="93">
        <v>21401</v>
      </c>
      <c r="D15" s="7" t="s">
        <v>314</v>
      </c>
      <c r="E15" s="204" t="s">
        <v>525</v>
      </c>
      <c r="F15" s="204" t="s">
        <v>527</v>
      </c>
      <c r="G15" s="94">
        <v>10</v>
      </c>
      <c r="H15" s="101" t="s">
        <v>268</v>
      </c>
      <c r="I15" s="126">
        <f t="shared" si="2"/>
        <v>660</v>
      </c>
      <c r="J15" s="132">
        <f t="shared" si="3"/>
        <v>7655.999999999999</v>
      </c>
      <c r="K15" s="197" t="s">
        <v>443</v>
      </c>
      <c r="L15" s="129" t="s">
        <v>166</v>
      </c>
      <c r="M15" s="129" t="s">
        <v>166</v>
      </c>
      <c r="N15" s="129" t="s">
        <v>166</v>
      </c>
      <c r="O15" s="129" t="s">
        <v>166</v>
      </c>
      <c r="P15" s="98"/>
      <c r="Q15" s="129" t="s">
        <v>166</v>
      </c>
      <c r="R15" s="231" t="s">
        <v>528</v>
      </c>
      <c r="S15" s="126">
        <v>600</v>
      </c>
      <c r="T15" s="99">
        <f t="shared" si="0"/>
        <v>60</v>
      </c>
      <c r="U15" s="126">
        <f t="shared" si="1"/>
        <v>660</v>
      </c>
    </row>
    <row r="16" spans="2:21" s="88" customFormat="1" ht="36.75" customHeight="1">
      <c r="B16" s="255">
        <v>6</v>
      </c>
      <c r="C16" s="93">
        <v>21401</v>
      </c>
      <c r="D16" s="7" t="s">
        <v>315</v>
      </c>
      <c r="E16" s="204" t="s">
        <v>525</v>
      </c>
      <c r="F16" s="204" t="s">
        <v>527</v>
      </c>
      <c r="G16" s="241">
        <v>20</v>
      </c>
      <c r="H16" s="173" t="s">
        <v>268</v>
      </c>
      <c r="I16" s="126">
        <f t="shared" si="2"/>
        <v>880</v>
      </c>
      <c r="J16" s="243">
        <f t="shared" si="3"/>
        <v>20416</v>
      </c>
      <c r="K16" s="244" t="s">
        <v>443</v>
      </c>
      <c r="L16" s="245" t="s">
        <v>166</v>
      </c>
      <c r="M16" s="245" t="s">
        <v>166</v>
      </c>
      <c r="N16" s="245" t="s">
        <v>166</v>
      </c>
      <c r="O16" s="245" t="s">
        <v>166</v>
      </c>
      <c r="P16" s="246"/>
      <c r="Q16" s="245" t="s">
        <v>166</v>
      </c>
      <c r="R16" s="231" t="s">
        <v>528</v>
      </c>
      <c r="S16" s="242">
        <v>800</v>
      </c>
      <c r="T16" s="99">
        <f t="shared" si="0"/>
        <v>80</v>
      </c>
      <c r="U16" s="242">
        <f t="shared" si="1"/>
        <v>880</v>
      </c>
    </row>
    <row r="17" spans="2:21" s="88" customFormat="1" ht="36.75" customHeight="1">
      <c r="B17" s="255">
        <v>7</v>
      </c>
      <c r="C17" s="93">
        <v>21401</v>
      </c>
      <c r="D17" s="7" t="s">
        <v>534</v>
      </c>
      <c r="E17" s="204" t="s">
        <v>525</v>
      </c>
      <c r="F17" s="204" t="s">
        <v>527</v>
      </c>
      <c r="G17" s="94">
        <v>45</v>
      </c>
      <c r="H17" s="101" t="s">
        <v>268</v>
      </c>
      <c r="I17" s="126">
        <f>U17</f>
        <v>715</v>
      </c>
      <c r="J17" s="132">
        <f aca="true" t="shared" si="4" ref="J17:J24">PRODUCT(U17*G17)*1.16</f>
        <v>37323</v>
      </c>
      <c r="K17" s="197" t="s">
        <v>443</v>
      </c>
      <c r="L17" s="129" t="s">
        <v>166</v>
      </c>
      <c r="M17" s="129" t="s">
        <v>166</v>
      </c>
      <c r="N17" s="129" t="s">
        <v>166</v>
      </c>
      <c r="O17" s="129" t="s">
        <v>166</v>
      </c>
      <c r="P17" s="98"/>
      <c r="Q17" s="129" t="s">
        <v>166</v>
      </c>
      <c r="R17" s="231" t="s">
        <v>528</v>
      </c>
      <c r="S17" s="126">
        <v>650</v>
      </c>
      <c r="T17" s="99">
        <f>S17*0.1</f>
        <v>65</v>
      </c>
      <c r="U17" s="126">
        <f>S17+T17</f>
        <v>715</v>
      </c>
    </row>
    <row r="18" spans="2:21" s="88" customFormat="1" ht="36.75" customHeight="1">
      <c r="B18" s="255">
        <v>8</v>
      </c>
      <c r="C18" s="93">
        <v>21401</v>
      </c>
      <c r="D18" s="7" t="s">
        <v>533</v>
      </c>
      <c r="E18" s="204" t="s">
        <v>525</v>
      </c>
      <c r="F18" s="204" t="s">
        <v>527</v>
      </c>
      <c r="G18" s="94">
        <v>45</v>
      </c>
      <c r="H18" s="101" t="s">
        <v>268</v>
      </c>
      <c r="I18" s="126">
        <f>U18</f>
        <v>715</v>
      </c>
      <c r="J18" s="132">
        <f t="shared" si="4"/>
        <v>37323</v>
      </c>
      <c r="K18" s="197" t="s">
        <v>443</v>
      </c>
      <c r="L18" s="129" t="s">
        <v>166</v>
      </c>
      <c r="M18" s="129" t="s">
        <v>166</v>
      </c>
      <c r="N18" s="129" t="s">
        <v>166</v>
      </c>
      <c r="O18" s="129" t="s">
        <v>166</v>
      </c>
      <c r="P18" s="98"/>
      <c r="Q18" s="129" t="s">
        <v>166</v>
      </c>
      <c r="R18" s="231" t="s">
        <v>528</v>
      </c>
      <c r="S18" s="126">
        <v>650</v>
      </c>
      <c r="T18" s="99">
        <f>S18*0.1</f>
        <v>65</v>
      </c>
      <c r="U18" s="126">
        <f>S18+T18</f>
        <v>715</v>
      </c>
    </row>
    <row r="19" spans="2:21" s="88" customFormat="1" ht="36.75" customHeight="1">
      <c r="B19" s="255">
        <v>9</v>
      </c>
      <c r="C19" s="93">
        <v>21401</v>
      </c>
      <c r="D19" s="7" t="s">
        <v>531</v>
      </c>
      <c r="E19" s="204" t="s">
        <v>525</v>
      </c>
      <c r="F19" s="204" t="s">
        <v>527</v>
      </c>
      <c r="G19" s="94">
        <v>45</v>
      </c>
      <c r="H19" s="101" t="s">
        <v>268</v>
      </c>
      <c r="I19" s="126">
        <f>U19</f>
        <v>715</v>
      </c>
      <c r="J19" s="132">
        <f t="shared" si="4"/>
        <v>37323</v>
      </c>
      <c r="K19" s="197" t="s">
        <v>443</v>
      </c>
      <c r="L19" s="129" t="s">
        <v>166</v>
      </c>
      <c r="M19" s="129" t="s">
        <v>166</v>
      </c>
      <c r="N19" s="129" t="s">
        <v>166</v>
      </c>
      <c r="O19" s="129" t="s">
        <v>166</v>
      </c>
      <c r="P19" s="98"/>
      <c r="Q19" s="129" t="s">
        <v>166</v>
      </c>
      <c r="R19" s="231" t="s">
        <v>528</v>
      </c>
      <c r="S19" s="126">
        <v>650</v>
      </c>
      <c r="T19" s="99">
        <f>S19*0.1</f>
        <v>65</v>
      </c>
      <c r="U19" s="126">
        <f>S19+T19</f>
        <v>715</v>
      </c>
    </row>
    <row r="20" spans="2:21" s="88" customFormat="1" ht="36.75" customHeight="1">
      <c r="B20" s="255">
        <v>10</v>
      </c>
      <c r="C20" s="93">
        <v>21401</v>
      </c>
      <c r="D20" s="7" t="s">
        <v>532</v>
      </c>
      <c r="E20" s="204" t="s">
        <v>525</v>
      </c>
      <c r="F20" s="204" t="s">
        <v>527</v>
      </c>
      <c r="G20" s="241">
        <v>55</v>
      </c>
      <c r="H20" s="173" t="s">
        <v>268</v>
      </c>
      <c r="I20" s="126">
        <f>U20</f>
        <v>880</v>
      </c>
      <c r="J20" s="243">
        <f t="shared" si="4"/>
        <v>56143.99999999999</v>
      </c>
      <c r="K20" s="244" t="s">
        <v>443</v>
      </c>
      <c r="L20" s="245" t="s">
        <v>166</v>
      </c>
      <c r="M20" s="245" t="s">
        <v>166</v>
      </c>
      <c r="N20" s="245" t="s">
        <v>166</v>
      </c>
      <c r="O20" s="245" t="s">
        <v>166</v>
      </c>
      <c r="P20" s="246"/>
      <c r="Q20" s="245" t="s">
        <v>166</v>
      </c>
      <c r="R20" s="231" t="s">
        <v>528</v>
      </c>
      <c r="S20" s="242">
        <v>800</v>
      </c>
      <c r="T20" s="99">
        <f>S20*0.1</f>
        <v>80</v>
      </c>
      <c r="U20" s="242">
        <f>S20+T20</f>
        <v>880</v>
      </c>
    </row>
    <row r="21" spans="2:21" s="88" customFormat="1" ht="36.75" customHeight="1">
      <c r="B21" s="255">
        <v>11</v>
      </c>
      <c r="C21" s="235">
        <v>21401</v>
      </c>
      <c r="D21" s="7" t="s">
        <v>514</v>
      </c>
      <c r="E21" s="204" t="s">
        <v>525</v>
      </c>
      <c r="F21" s="204" t="s">
        <v>527</v>
      </c>
      <c r="G21" s="241">
        <v>10</v>
      </c>
      <c r="H21" s="173" t="s">
        <v>268</v>
      </c>
      <c r="I21" s="126">
        <f t="shared" si="2"/>
        <v>1540</v>
      </c>
      <c r="J21" s="243">
        <f t="shared" si="4"/>
        <v>17864</v>
      </c>
      <c r="K21" s="244" t="s">
        <v>298</v>
      </c>
      <c r="L21" s="245" t="s">
        <v>166</v>
      </c>
      <c r="M21" s="245" t="s">
        <v>166</v>
      </c>
      <c r="N21" s="245" t="s">
        <v>166</v>
      </c>
      <c r="O21" s="245" t="s">
        <v>166</v>
      </c>
      <c r="P21" s="246"/>
      <c r="Q21" s="245" t="s">
        <v>166</v>
      </c>
      <c r="R21" s="231" t="s">
        <v>528</v>
      </c>
      <c r="S21" s="242">
        <v>1400</v>
      </c>
      <c r="T21" s="99">
        <f t="shared" si="0"/>
        <v>140</v>
      </c>
      <c r="U21" s="242">
        <f t="shared" si="1"/>
        <v>1540</v>
      </c>
    </row>
    <row r="22" spans="2:21" s="88" customFormat="1" ht="36.75" customHeight="1">
      <c r="B22" s="255">
        <v>12</v>
      </c>
      <c r="C22" s="235">
        <v>21401</v>
      </c>
      <c r="D22" s="7" t="s">
        <v>515</v>
      </c>
      <c r="E22" s="204" t="s">
        <v>525</v>
      </c>
      <c r="F22" s="204" t="s">
        <v>527</v>
      </c>
      <c r="G22" s="241">
        <v>10</v>
      </c>
      <c r="H22" s="173" t="s">
        <v>268</v>
      </c>
      <c r="I22" s="126">
        <f t="shared" si="2"/>
        <v>1540</v>
      </c>
      <c r="J22" s="243">
        <f t="shared" si="4"/>
        <v>17864</v>
      </c>
      <c r="K22" s="244" t="s">
        <v>298</v>
      </c>
      <c r="L22" s="245" t="s">
        <v>166</v>
      </c>
      <c r="M22" s="245" t="s">
        <v>166</v>
      </c>
      <c r="N22" s="245" t="s">
        <v>166</v>
      </c>
      <c r="O22" s="245" t="s">
        <v>166</v>
      </c>
      <c r="P22" s="246"/>
      <c r="Q22" s="245" t="s">
        <v>166</v>
      </c>
      <c r="R22" s="231" t="s">
        <v>528</v>
      </c>
      <c r="S22" s="242">
        <v>1400</v>
      </c>
      <c r="T22" s="99">
        <f>S22*0.1</f>
        <v>140</v>
      </c>
      <c r="U22" s="242">
        <f>S22+T22</f>
        <v>1540</v>
      </c>
    </row>
    <row r="23" spans="2:21" s="88" customFormat="1" ht="36.75" customHeight="1">
      <c r="B23" s="255">
        <v>13</v>
      </c>
      <c r="C23" s="235">
        <v>21401</v>
      </c>
      <c r="D23" s="7" t="s">
        <v>516</v>
      </c>
      <c r="E23" s="204" t="s">
        <v>525</v>
      </c>
      <c r="F23" s="204" t="s">
        <v>527</v>
      </c>
      <c r="G23" s="241">
        <v>10</v>
      </c>
      <c r="H23" s="173" t="s">
        <v>268</v>
      </c>
      <c r="I23" s="126">
        <f t="shared" si="2"/>
        <v>1540</v>
      </c>
      <c r="J23" s="243">
        <f t="shared" si="4"/>
        <v>17864</v>
      </c>
      <c r="K23" s="244" t="s">
        <v>298</v>
      </c>
      <c r="L23" s="245" t="s">
        <v>166</v>
      </c>
      <c r="M23" s="245" t="s">
        <v>166</v>
      </c>
      <c r="N23" s="245" t="s">
        <v>166</v>
      </c>
      <c r="O23" s="245" t="s">
        <v>166</v>
      </c>
      <c r="P23" s="246"/>
      <c r="Q23" s="245" t="s">
        <v>166</v>
      </c>
      <c r="R23" s="231" t="s">
        <v>528</v>
      </c>
      <c r="S23" s="242">
        <v>1400</v>
      </c>
      <c r="T23" s="99">
        <f>S23*0.1</f>
        <v>140</v>
      </c>
      <c r="U23" s="242">
        <f>S23+T23</f>
        <v>1540</v>
      </c>
    </row>
    <row r="24" spans="2:21" s="88" customFormat="1" ht="36.75" customHeight="1">
      <c r="B24" s="255">
        <v>14</v>
      </c>
      <c r="C24" s="235">
        <v>21401</v>
      </c>
      <c r="D24" s="7" t="s">
        <v>517</v>
      </c>
      <c r="E24" s="204" t="s">
        <v>525</v>
      </c>
      <c r="F24" s="204" t="s">
        <v>527</v>
      </c>
      <c r="G24" s="241">
        <v>10</v>
      </c>
      <c r="H24" s="173" t="s">
        <v>268</v>
      </c>
      <c r="I24" s="126">
        <f t="shared" si="2"/>
        <v>1540</v>
      </c>
      <c r="J24" s="243">
        <f t="shared" si="4"/>
        <v>17864</v>
      </c>
      <c r="K24" s="244" t="s">
        <v>298</v>
      </c>
      <c r="L24" s="245" t="s">
        <v>166</v>
      </c>
      <c r="M24" s="245" t="s">
        <v>166</v>
      </c>
      <c r="N24" s="245" t="s">
        <v>166</v>
      </c>
      <c r="O24" s="245" t="s">
        <v>166</v>
      </c>
      <c r="P24" s="246"/>
      <c r="Q24" s="245" t="s">
        <v>166</v>
      </c>
      <c r="R24" s="231" t="s">
        <v>528</v>
      </c>
      <c r="S24" s="242">
        <v>1400</v>
      </c>
      <c r="T24" s="99">
        <f>S24*0.1</f>
        <v>140</v>
      </c>
      <c r="U24" s="242">
        <f>S24+T24</f>
        <v>1540</v>
      </c>
    </row>
    <row r="25" spans="2:21" s="88" customFormat="1" ht="36.75" customHeight="1">
      <c r="B25" s="255">
        <v>15</v>
      </c>
      <c r="C25" s="235">
        <v>21401</v>
      </c>
      <c r="D25" s="249" t="s">
        <v>467</v>
      </c>
      <c r="E25" s="204" t="s">
        <v>525</v>
      </c>
      <c r="F25" s="204" t="s">
        <v>527</v>
      </c>
      <c r="G25" s="94">
        <v>18</v>
      </c>
      <c r="H25" s="101" t="s">
        <v>268</v>
      </c>
      <c r="I25" s="126">
        <f t="shared" si="2"/>
        <v>2274.8</v>
      </c>
      <c r="J25" s="132">
        <f t="shared" si="3"/>
        <v>47497.824</v>
      </c>
      <c r="K25" s="93" t="s">
        <v>298</v>
      </c>
      <c r="L25" s="245" t="s">
        <v>166</v>
      </c>
      <c r="M25" s="245" t="s">
        <v>166</v>
      </c>
      <c r="N25" s="245" t="s">
        <v>166</v>
      </c>
      <c r="O25" s="245" t="s">
        <v>166</v>
      </c>
      <c r="P25" s="246"/>
      <c r="Q25" s="245" t="s">
        <v>166</v>
      </c>
      <c r="R25" s="231" t="s">
        <v>528</v>
      </c>
      <c r="S25" s="26">
        <v>2068</v>
      </c>
      <c r="T25" s="26">
        <f t="shared" si="0"/>
        <v>206.8</v>
      </c>
      <c r="U25" s="26">
        <f t="shared" si="1"/>
        <v>2274.8</v>
      </c>
    </row>
    <row r="26" spans="2:21" s="88" customFormat="1" ht="36.75" customHeight="1">
      <c r="B26" s="255">
        <v>16</v>
      </c>
      <c r="C26" s="235">
        <v>21401</v>
      </c>
      <c r="D26" s="249" t="s">
        <v>539</v>
      </c>
      <c r="E26" s="204" t="s">
        <v>525</v>
      </c>
      <c r="F26" s="204" t="s">
        <v>527</v>
      </c>
      <c r="G26" s="94">
        <v>10</v>
      </c>
      <c r="H26" s="101" t="s">
        <v>268</v>
      </c>
      <c r="I26" s="126">
        <f t="shared" si="2"/>
        <v>2274.8</v>
      </c>
      <c r="J26" s="132">
        <f t="shared" si="3"/>
        <v>26387.679999999997</v>
      </c>
      <c r="K26" s="244" t="s">
        <v>443</v>
      </c>
      <c r="L26" s="245" t="s">
        <v>166</v>
      </c>
      <c r="M26" s="245" t="s">
        <v>166</v>
      </c>
      <c r="N26" s="245" t="s">
        <v>166</v>
      </c>
      <c r="O26" s="245" t="s">
        <v>166</v>
      </c>
      <c r="P26" s="246"/>
      <c r="Q26" s="245" t="s">
        <v>166</v>
      </c>
      <c r="R26" s="231" t="s">
        <v>528</v>
      </c>
      <c r="S26" s="26">
        <v>2068</v>
      </c>
      <c r="T26" s="26">
        <f aca="true" t="shared" si="5" ref="T26:T31">S26*0.1</f>
        <v>206.8</v>
      </c>
      <c r="U26" s="26">
        <f aca="true" t="shared" si="6" ref="U26:U31">S26+T26</f>
        <v>2274.8</v>
      </c>
    </row>
    <row r="27" spans="2:21" s="88" customFormat="1" ht="36.75" customHeight="1">
      <c r="B27" s="255">
        <v>17</v>
      </c>
      <c r="C27" s="235">
        <v>21401</v>
      </c>
      <c r="D27" s="249" t="s">
        <v>512</v>
      </c>
      <c r="E27" s="204" t="s">
        <v>525</v>
      </c>
      <c r="F27" s="204" t="s">
        <v>527</v>
      </c>
      <c r="G27" s="94">
        <v>10</v>
      </c>
      <c r="H27" s="101" t="s">
        <v>268</v>
      </c>
      <c r="I27" s="126">
        <f t="shared" si="2"/>
        <v>1430</v>
      </c>
      <c r="J27" s="132">
        <f t="shared" si="3"/>
        <v>16588</v>
      </c>
      <c r="K27" s="244" t="s">
        <v>298</v>
      </c>
      <c r="L27" s="245" t="s">
        <v>166</v>
      </c>
      <c r="M27" s="245" t="s">
        <v>166</v>
      </c>
      <c r="N27" s="245" t="s">
        <v>166</v>
      </c>
      <c r="O27" s="245" t="s">
        <v>166</v>
      </c>
      <c r="P27" s="246"/>
      <c r="Q27" s="245" t="s">
        <v>166</v>
      </c>
      <c r="R27" s="231" t="s">
        <v>528</v>
      </c>
      <c r="S27" s="26">
        <v>1300</v>
      </c>
      <c r="T27" s="26">
        <f t="shared" si="5"/>
        <v>130</v>
      </c>
      <c r="U27" s="26">
        <f t="shared" si="6"/>
        <v>1430</v>
      </c>
    </row>
    <row r="28" spans="2:21" s="88" customFormat="1" ht="36.75" customHeight="1">
      <c r="B28" s="255">
        <v>18</v>
      </c>
      <c r="C28" s="235">
        <v>21401</v>
      </c>
      <c r="D28" s="249" t="s">
        <v>513</v>
      </c>
      <c r="E28" s="204" t="s">
        <v>525</v>
      </c>
      <c r="F28" s="204" t="s">
        <v>527</v>
      </c>
      <c r="G28" s="94">
        <v>8</v>
      </c>
      <c r="H28" s="101" t="s">
        <v>268</v>
      </c>
      <c r="I28" s="126">
        <f t="shared" si="2"/>
        <v>1650</v>
      </c>
      <c r="J28" s="132">
        <f t="shared" si="3"/>
        <v>15311.999999999998</v>
      </c>
      <c r="K28" s="244" t="s">
        <v>298</v>
      </c>
      <c r="L28" s="245" t="s">
        <v>166</v>
      </c>
      <c r="M28" s="245" t="s">
        <v>166</v>
      </c>
      <c r="N28" s="245" t="s">
        <v>166</v>
      </c>
      <c r="O28" s="245" t="s">
        <v>166</v>
      </c>
      <c r="P28" s="246"/>
      <c r="Q28" s="245" t="s">
        <v>166</v>
      </c>
      <c r="R28" s="231" t="s">
        <v>528</v>
      </c>
      <c r="S28" s="26">
        <v>1500</v>
      </c>
      <c r="T28" s="26">
        <f t="shared" si="5"/>
        <v>150</v>
      </c>
      <c r="U28" s="26">
        <f t="shared" si="6"/>
        <v>1650</v>
      </c>
    </row>
    <row r="29" spans="2:21" s="88" customFormat="1" ht="36.75" customHeight="1" hidden="1">
      <c r="B29" s="255">
        <v>18</v>
      </c>
      <c r="C29" s="235">
        <v>21401</v>
      </c>
      <c r="D29" s="249" t="s">
        <v>508</v>
      </c>
      <c r="E29" s="204" t="s">
        <v>525</v>
      </c>
      <c r="F29" s="204" t="s">
        <v>527</v>
      </c>
      <c r="G29" s="94">
        <v>0</v>
      </c>
      <c r="H29" s="101" t="s">
        <v>268</v>
      </c>
      <c r="I29" s="126">
        <f t="shared" si="2"/>
        <v>2255</v>
      </c>
      <c r="J29" s="132">
        <f t="shared" si="3"/>
        <v>0</v>
      </c>
      <c r="K29" s="244" t="s">
        <v>298</v>
      </c>
      <c r="L29" s="245" t="s">
        <v>166</v>
      </c>
      <c r="M29" s="245" t="s">
        <v>166</v>
      </c>
      <c r="N29" s="245" t="s">
        <v>166</v>
      </c>
      <c r="O29" s="245" t="s">
        <v>166</v>
      </c>
      <c r="P29" s="246"/>
      <c r="Q29" s="245" t="s">
        <v>166</v>
      </c>
      <c r="R29" s="231" t="s">
        <v>528</v>
      </c>
      <c r="S29" s="26">
        <v>2050</v>
      </c>
      <c r="T29" s="26">
        <f t="shared" si="5"/>
        <v>205</v>
      </c>
      <c r="U29" s="26">
        <f t="shared" si="6"/>
        <v>2255</v>
      </c>
    </row>
    <row r="30" spans="2:21" s="88" customFormat="1" ht="36.75" customHeight="1" hidden="1">
      <c r="B30" s="255">
        <v>19</v>
      </c>
      <c r="C30" s="93">
        <v>21401</v>
      </c>
      <c r="D30" s="249" t="s">
        <v>469</v>
      </c>
      <c r="E30" s="204" t="s">
        <v>525</v>
      </c>
      <c r="F30" s="204" t="s">
        <v>527</v>
      </c>
      <c r="G30" s="94">
        <v>0</v>
      </c>
      <c r="H30" s="101" t="s">
        <v>268</v>
      </c>
      <c r="I30" s="126">
        <f t="shared" si="2"/>
        <v>2332</v>
      </c>
      <c r="J30" s="132">
        <f t="shared" si="3"/>
        <v>0</v>
      </c>
      <c r="K30" s="197" t="s">
        <v>443</v>
      </c>
      <c r="L30" s="129" t="s">
        <v>166</v>
      </c>
      <c r="M30" s="129" t="s">
        <v>166</v>
      </c>
      <c r="N30" s="129" t="s">
        <v>166</v>
      </c>
      <c r="O30" s="129" t="s">
        <v>166</v>
      </c>
      <c r="P30" s="98"/>
      <c r="Q30" s="129" t="s">
        <v>166</v>
      </c>
      <c r="R30" s="231" t="s">
        <v>528</v>
      </c>
      <c r="S30" s="26">
        <v>2120</v>
      </c>
      <c r="T30" s="26">
        <f t="shared" si="5"/>
        <v>212</v>
      </c>
      <c r="U30" s="26">
        <f t="shared" si="6"/>
        <v>2332</v>
      </c>
    </row>
    <row r="31" spans="2:21" s="88" customFormat="1" ht="36.75" customHeight="1">
      <c r="B31" s="255">
        <v>20</v>
      </c>
      <c r="C31" s="93">
        <v>21401</v>
      </c>
      <c r="D31" s="249" t="s">
        <v>518</v>
      </c>
      <c r="E31" s="204" t="s">
        <v>525</v>
      </c>
      <c r="F31" s="204" t="s">
        <v>527</v>
      </c>
      <c r="G31" s="94">
        <v>3</v>
      </c>
      <c r="H31" s="101" t="s">
        <v>268</v>
      </c>
      <c r="I31" s="126">
        <f t="shared" si="2"/>
        <v>2299</v>
      </c>
      <c r="J31" s="132">
        <f>PRODUCT(U31*G31)*1.16</f>
        <v>8000.5199999999995</v>
      </c>
      <c r="K31" s="197" t="s">
        <v>443</v>
      </c>
      <c r="L31" s="129" t="s">
        <v>166</v>
      </c>
      <c r="M31" s="129" t="s">
        <v>166</v>
      </c>
      <c r="N31" s="129" t="s">
        <v>166</v>
      </c>
      <c r="O31" s="129" t="s">
        <v>166</v>
      </c>
      <c r="P31" s="98"/>
      <c r="Q31" s="129" t="s">
        <v>166</v>
      </c>
      <c r="R31" s="231" t="s">
        <v>528</v>
      </c>
      <c r="S31" s="26">
        <v>2090</v>
      </c>
      <c r="T31" s="26">
        <f t="shared" si="5"/>
        <v>209</v>
      </c>
      <c r="U31" s="26">
        <f t="shared" si="6"/>
        <v>2299</v>
      </c>
    </row>
    <row r="32" spans="2:19" ht="31.5" customHeight="1">
      <c r="B32" s="63"/>
      <c r="C32" s="63"/>
      <c r="D32" s="63"/>
      <c r="E32" s="65"/>
      <c r="F32" s="65"/>
      <c r="G32" s="102"/>
      <c r="H32" s="205" t="s">
        <v>214</v>
      </c>
      <c r="J32" s="206">
        <f>SUM(J11:J31)</f>
        <v>413873.83466</v>
      </c>
      <c r="K32" s="111"/>
      <c r="L32" s="66"/>
      <c r="M32" s="63"/>
      <c r="N32" s="67"/>
      <c r="O32" s="62"/>
      <c r="S32" s="21" t="s">
        <v>166</v>
      </c>
    </row>
    <row r="33" spans="8:11" ht="14.25">
      <c r="H33" s="45"/>
      <c r="J33" s="295"/>
      <c r="K33" s="112"/>
    </row>
    <row r="34" spans="5:11" ht="14.25">
      <c r="E34" s="45"/>
      <c r="F34" s="45"/>
      <c r="H34" s="69"/>
      <c r="J34" s="149"/>
      <c r="K34" s="113"/>
    </row>
    <row r="35" ht="31.5" customHeight="1">
      <c r="J35" s="321"/>
    </row>
    <row r="36" spans="5:11" ht="31.5" customHeight="1">
      <c r="E36" s="45"/>
      <c r="F36" s="45"/>
      <c r="J36" s="81"/>
      <c r="K36" s="114"/>
    </row>
    <row r="37" spans="5:11" ht="22.5" customHeight="1">
      <c r="E37" s="45"/>
      <c r="F37" s="45"/>
      <c r="J37" s="81"/>
      <c r="K37" s="114"/>
    </row>
    <row r="38" spans="5:11" ht="22.5" customHeight="1">
      <c r="E38" s="45"/>
      <c r="F38" s="45"/>
      <c r="J38" s="81"/>
      <c r="K38" s="114"/>
    </row>
    <row r="39" spans="5:11" ht="22.5" customHeight="1">
      <c r="E39" s="45"/>
      <c r="F39" s="45"/>
      <c r="J39" s="81"/>
      <c r="K39" s="114"/>
    </row>
    <row r="40" spans="5:10" ht="22.5" customHeight="1">
      <c r="E40" s="45"/>
      <c r="F40" s="45"/>
      <c r="J40" s="81"/>
    </row>
    <row r="41" spans="2:20" s="45" customFormat="1" ht="22.5" customHeight="1">
      <c r="B41" s="21"/>
      <c r="C41" s="21"/>
      <c r="D41" s="21"/>
      <c r="E41" s="21" t="s">
        <v>179</v>
      </c>
      <c r="F41" s="21"/>
      <c r="G41" s="22"/>
      <c r="H41" s="21"/>
      <c r="J41" s="135" t="s">
        <v>179</v>
      </c>
      <c r="K41" s="22"/>
      <c r="M41" s="21"/>
      <c r="N41" s="21"/>
      <c r="O41" s="49"/>
      <c r="P41" s="21"/>
      <c r="Q41" s="21"/>
      <c r="S41" s="21"/>
      <c r="T41" s="21"/>
    </row>
    <row r="42" spans="2:20" s="45" customFormat="1" ht="22.5" customHeight="1">
      <c r="B42" s="21"/>
      <c r="C42" s="21"/>
      <c r="D42" s="21"/>
      <c r="E42" s="21"/>
      <c r="F42" s="21"/>
      <c r="G42" s="22"/>
      <c r="H42" s="21"/>
      <c r="J42" s="82"/>
      <c r="K42" s="22"/>
      <c r="M42" s="21"/>
      <c r="N42" s="21"/>
      <c r="O42" s="49"/>
      <c r="P42" s="21"/>
      <c r="Q42" s="21"/>
      <c r="S42" s="21"/>
      <c r="T42" s="21"/>
    </row>
    <row r="43" spans="2:20" s="45" customFormat="1" ht="22.5" customHeight="1">
      <c r="B43" s="21"/>
      <c r="C43" s="21"/>
      <c r="D43" s="21"/>
      <c r="E43" s="21"/>
      <c r="F43" s="21"/>
      <c r="G43" s="22"/>
      <c r="H43" s="21"/>
      <c r="J43" s="82"/>
      <c r="K43" s="22"/>
      <c r="M43" s="21"/>
      <c r="N43" s="21"/>
      <c r="O43" s="49"/>
      <c r="P43" s="21"/>
      <c r="Q43" s="21"/>
      <c r="S43" s="21"/>
      <c r="T43" s="21"/>
    </row>
    <row r="44" spans="2:20" s="45" customFormat="1" ht="22.5" customHeight="1">
      <c r="B44" s="21"/>
      <c r="C44" s="21"/>
      <c r="D44" s="21"/>
      <c r="E44" s="21"/>
      <c r="F44" s="21"/>
      <c r="G44" s="22"/>
      <c r="H44" s="21"/>
      <c r="J44" s="82"/>
      <c r="K44" s="22"/>
      <c r="M44" s="21"/>
      <c r="N44" s="21"/>
      <c r="O44" s="49"/>
      <c r="P44" s="21"/>
      <c r="Q44" s="21"/>
      <c r="S44" s="21"/>
      <c r="T44" s="21"/>
    </row>
    <row r="45" spans="2:20" s="45" customFormat="1" ht="22.5" customHeight="1">
      <c r="B45" s="21"/>
      <c r="C45" s="21"/>
      <c r="D45" s="21"/>
      <c r="E45" s="21"/>
      <c r="F45" s="21"/>
      <c r="G45" s="22"/>
      <c r="H45" s="21"/>
      <c r="J45" s="82"/>
      <c r="K45" s="22"/>
      <c r="M45" s="21"/>
      <c r="N45" s="21"/>
      <c r="O45" s="49"/>
      <c r="P45" s="21"/>
      <c r="Q45" s="21"/>
      <c r="S45" s="21"/>
      <c r="T45" s="21"/>
    </row>
    <row r="46" spans="2:20" s="45" customFormat="1" ht="22.5" customHeight="1">
      <c r="B46" s="21"/>
      <c r="C46" s="21"/>
      <c r="D46" s="21"/>
      <c r="E46" s="21"/>
      <c r="F46" s="21"/>
      <c r="G46" s="22"/>
      <c r="H46" s="21"/>
      <c r="J46" s="82"/>
      <c r="K46" s="22"/>
      <c r="M46" s="21"/>
      <c r="N46" s="21"/>
      <c r="O46" s="49"/>
      <c r="P46" s="21"/>
      <c r="Q46" s="21"/>
      <c r="S46" s="21"/>
      <c r="T46" s="21"/>
    </row>
    <row r="47" spans="2:20" s="45" customFormat="1" ht="22.5" customHeight="1">
      <c r="B47" s="21"/>
      <c r="C47" s="21"/>
      <c r="D47" s="21"/>
      <c r="E47" s="21"/>
      <c r="F47" s="21"/>
      <c r="G47" s="22"/>
      <c r="H47" s="21"/>
      <c r="J47" s="82"/>
      <c r="K47" s="22"/>
      <c r="M47" s="21"/>
      <c r="N47" s="21"/>
      <c r="O47" s="49"/>
      <c r="P47" s="21"/>
      <c r="Q47" s="21"/>
      <c r="S47" s="21"/>
      <c r="T47" s="21"/>
    </row>
    <row r="48" spans="2:20" s="45" customFormat="1" ht="22.5" customHeight="1">
      <c r="B48" s="21"/>
      <c r="C48" s="21"/>
      <c r="D48" s="21"/>
      <c r="E48" s="21"/>
      <c r="F48" s="21"/>
      <c r="G48" s="22"/>
      <c r="H48" s="21"/>
      <c r="J48" s="82"/>
      <c r="K48" s="22"/>
      <c r="M48" s="21"/>
      <c r="N48" s="21"/>
      <c r="O48" s="49"/>
      <c r="P48" s="21"/>
      <c r="Q48" s="21"/>
      <c r="S48" s="21"/>
      <c r="T48" s="21"/>
    </row>
    <row r="49" spans="2:20" s="45" customFormat="1" ht="22.5" customHeight="1">
      <c r="B49" s="21"/>
      <c r="C49" s="21"/>
      <c r="D49" s="21"/>
      <c r="E49" s="21"/>
      <c r="F49" s="21"/>
      <c r="G49" s="22"/>
      <c r="H49" s="21"/>
      <c r="J49" s="82"/>
      <c r="K49" s="22"/>
      <c r="M49" s="21"/>
      <c r="N49" s="21"/>
      <c r="O49" s="49"/>
      <c r="P49" s="21"/>
      <c r="Q49" s="21"/>
      <c r="S49" s="21"/>
      <c r="T49" s="21"/>
    </row>
    <row r="50" spans="2:20" s="45" customFormat="1" ht="22.5" customHeight="1">
      <c r="B50" s="21"/>
      <c r="C50" s="21"/>
      <c r="D50" s="21"/>
      <c r="E50" s="21"/>
      <c r="F50" s="21"/>
      <c r="G50" s="22"/>
      <c r="H50" s="21"/>
      <c r="J50" s="110"/>
      <c r="K50" s="22"/>
      <c r="M50" s="21"/>
      <c r="N50" s="21"/>
      <c r="O50" s="49"/>
      <c r="P50" s="21"/>
      <c r="Q50" s="21"/>
      <c r="S50" s="21"/>
      <c r="T50" s="21"/>
    </row>
  </sheetData>
  <sheetProtection/>
  <mergeCells count="18">
    <mergeCell ref="R8:R9"/>
    <mergeCell ref="G8:G9"/>
    <mergeCell ref="I8:I9"/>
    <mergeCell ref="J8:J9"/>
    <mergeCell ref="K8:K9"/>
    <mergeCell ref="P8:Q9"/>
    <mergeCell ref="H8:H9"/>
    <mergeCell ref="L9:N9"/>
    <mergeCell ref="D2:O2"/>
    <mergeCell ref="D3:O3"/>
    <mergeCell ref="D4:O4"/>
    <mergeCell ref="D5:M5"/>
    <mergeCell ref="B8:B9"/>
    <mergeCell ref="C8:C9"/>
    <mergeCell ref="D8:D9"/>
    <mergeCell ref="E8:E9"/>
    <mergeCell ref="F8:F9"/>
    <mergeCell ref="D6:O6"/>
  </mergeCells>
  <printOptions horizontalCentered="1" verticalCentered="1"/>
  <pageMargins left="0.3937007874015748" right="0" top="0.1968503937007874" bottom="0.5905511811023623" header="0.35433070866141736" footer="0"/>
  <pageSetup fitToHeight="3" fitToWidth="1" horizontalDpi="600" verticalDpi="600" orientation="landscape" paperSize="5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8"/>
  <sheetViews>
    <sheetView zoomScale="80" zoomScaleNormal="80" zoomScaleSheetLayoutView="100" workbookViewId="0" topLeftCell="E1">
      <selection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7109375" style="21" customWidth="1"/>
    <col min="4" max="4" width="19.7109375" style="21" customWidth="1"/>
    <col min="5" max="5" width="18.00390625" style="21" customWidth="1"/>
    <col min="6" max="6" width="16.421875" style="22" customWidth="1"/>
    <col min="7" max="7" width="10.28125" style="49" customWidth="1"/>
    <col min="8" max="8" width="15.00390625" style="62" customWidth="1"/>
    <col min="9" max="9" width="14.140625" style="62" customWidth="1"/>
    <col min="10" max="10" width="13.28125" style="22" customWidth="1"/>
    <col min="11" max="11" width="10.28125" style="72" customWidth="1"/>
    <col min="12" max="12" width="7.421875" style="45" customWidth="1"/>
    <col min="13" max="13" width="7.28125" style="21" bestFit="1" customWidth="1"/>
    <col min="14" max="14" width="7.140625" style="21" bestFit="1" customWidth="1"/>
    <col min="15" max="15" width="8.140625" style="49" bestFit="1" customWidth="1"/>
    <col min="16" max="16" width="6.57421875" style="21" bestFit="1" customWidth="1"/>
    <col min="17" max="17" width="12.8515625" style="21" bestFit="1" customWidth="1"/>
    <col min="18" max="18" width="16.140625" style="21" customWidth="1"/>
    <col min="19" max="19" width="7.140625" style="21" hidden="1" customWidth="1"/>
    <col min="20" max="20" width="10.00390625" style="21" hidden="1" customWidth="1"/>
    <col min="21" max="21" width="8.00390625" style="21" hidden="1" customWidth="1"/>
    <col min="22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101">
        <v>1</v>
      </c>
      <c r="C11" s="93">
        <v>34701</v>
      </c>
      <c r="D11" s="101" t="s">
        <v>388</v>
      </c>
      <c r="E11" s="204" t="s">
        <v>525</v>
      </c>
      <c r="F11" s="204" t="s">
        <v>527</v>
      </c>
      <c r="G11" s="8">
        <v>95</v>
      </c>
      <c r="H11" s="219" t="s">
        <v>334</v>
      </c>
      <c r="I11" s="219">
        <f>S11</f>
        <v>110</v>
      </c>
      <c r="J11" s="220">
        <f aca="true" t="shared" si="0" ref="J11:J17">G11*U11*1.16</f>
        <v>13334.199999999999</v>
      </c>
      <c r="K11" s="93" t="s">
        <v>384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268"/>
      <c r="R11" s="231" t="s">
        <v>528</v>
      </c>
      <c r="S11" s="165">
        <v>110</v>
      </c>
      <c r="T11" s="21">
        <f>S11*0.1</f>
        <v>11</v>
      </c>
      <c r="U11" s="195">
        <f>T11+S11</f>
        <v>121</v>
      </c>
    </row>
    <row r="12" spans="2:21" ht="36">
      <c r="B12" s="101">
        <v>1</v>
      </c>
      <c r="C12" s="93">
        <v>34701</v>
      </c>
      <c r="D12" s="101" t="s">
        <v>388</v>
      </c>
      <c r="E12" s="204" t="s">
        <v>525</v>
      </c>
      <c r="F12" s="204" t="s">
        <v>527</v>
      </c>
      <c r="G12" s="8">
        <v>95</v>
      </c>
      <c r="H12" s="219" t="s">
        <v>334</v>
      </c>
      <c r="I12" s="219">
        <f aca="true" t="shared" si="1" ref="I12:I17">S12</f>
        <v>109.96</v>
      </c>
      <c r="J12" s="220">
        <f t="shared" si="0"/>
        <v>13329.3512</v>
      </c>
      <c r="K12" s="93" t="s">
        <v>20</v>
      </c>
      <c r="L12" s="167" t="s">
        <v>166</v>
      </c>
      <c r="M12" s="167" t="s">
        <v>166</v>
      </c>
      <c r="N12" s="167" t="s">
        <v>166</v>
      </c>
      <c r="O12" s="167" t="s">
        <v>166</v>
      </c>
      <c r="P12" s="167" t="s">
        <v>166</v>
      </c>
      <c r="Q12" s="268"/>
      <c r="R12" s="231" t="s">
        <v>528</v>
      </c>
      <c r="S12" s="165">
        <v>109.96</v>
      </c>
      <c r="T12" s="21">
        <f aca="true" t="shared" si="2" ref="T12:T17">S12*0.1</f>
        <v>10.996</v>
      </c>
      <c r="U12" s="195">
        <f aca="true" t="shared" si="3" ref="U12:U17">T12+S12</f>
        <v>120.95599999999999</v>
      </c>
    </row>
    <row r="13" spans="2:21" ht="36">
      <c r="B13" s="101">
        <v>1</v>
      </c>
      <c r="C13" s="93">
        <v>34701</v>
      </c>
      <c r="D13" s="101" t="s">
        <v>388</v>
      </c>
      <c r="E13" s="204" t="s">
        <v>525</v>
      </c>
      <c r="F13" s="204" t="s">
        <v>527</v>
      </c>
      <c r="G13" s="8">
        <v>95</v>
      </c>
      <c r="H13" s="219" t="s">
        <v>334</v>
      </c>
      <c r="I13" s="219">
        <f t="shared" si="1"/>
        <v>109.9507</v>
      </c>
      <c r="J13" s="220">
        <f t="shared" si="0"/>
        <v>13328.223853999998</v>
      </c>
      <c r="K13" s="93" t="s">
        <v>255</v>
      </c>
      <c r="L13" s="167" t="s">
        <v>166</v>
      </c>
      <c r="M13" s="167" t="s">
        <v>166</v>
      </c>
      <c r="N13" s="167" t="s">
        <v>166</v>
      </c>
      <c r="O13" s="167" t="s">
        <v>166</v>
      </c>
      <c r="P13" s="167" t="s">
        <v>166</v>
      </c>
      <c r="Q13" s="268"/>
      <c r="R13" s="231" t="s">
        <v>528</v>
      </c>
      <c r="S13" s="165">
        <v>109.9507</v>
      </c>
      <c r="T13" s="21">
        <f t="shared" si="2"/>
        <v>10.99507</v>
      </c>
      <c r="U13" s="195">
        <f t="shared" si="3"/>
        <v>120.94577</v>
      </c>
    </row>
    <row r="14" spans="2:21" ht="36">
      <c r="B14" s="101">
        <v>1</v>
      </c>
      <c r="C14" s="93">
        <v>34701</v>
      </c>
      <c r="D14" s="101" t="s">
        <v>388</v>
      </c>
      <c r="E14" s="204" t="s">
        <v>525</v>
      </c>
      <c r="F14" s="204" t="s">
        <v>527</v>
      </c>
      <c r="G14" s="8">
        <v>95</v>
      </c>
      <c r="H14" s="219" t="s">
        <v>334</v>
      </c>
      <c r="I14" s="219">
        <f t="shared" si="1"/>
        <v>109</v>
      </c>
      <c r="J14" s="220">
        <f t="shared" si="0"/>
        <v>13212.98</v>
      </c>
      <c r="K14" s="93" t="s">
        <v>256</v>
      </c>
      <c r="L14" s="167" t="s">
        <v>166</v>
      </c>
      <c r="M14" s="167" t="s">
        <v>166</v>
      </c>
      <c r="N14" s="167" t="s">
        <v>166</v>
      </c>
      <c r="O14" s="167" t="s">
        <v>166</v>
      </c>
      <c r="P14" s="167" t="s">
        <v>166</v>
      </c>
      <c r="Q14" s="268"/>
      <c r="R14" s="231" t="s">
        <v>528</v>
      </c>
      <c r="S14" s="165">
        <v>109</v>
      </c>
      <c r="T14" s="21">
        <f t="shared" si="2"/>
        <v>10.9</v>
      </c>
      <c r="U14" s="195">
        <f t="shared" si="3"/>
        <v>119.9</v>
      </c>
    </row>
    <row r="15" spans="2:21" ht="36">
      <c r="B15" s="101">
        <v>1</v>
      </c>
      <c r="C15" s="93">
        <v>34701</v>
      </c>
      <c r="D15" s="101" t="s">
        <v>388</v>
      </c>
      <c r="E15" s="204" t="s">
        <v>525</v>
      </c>
      <c r="F15" s="204" t="s">
        <v>527</v>
      </c>
      <c r="G15" s="8">
        <v>95</v>
      </c>
      <c r="H15" s="219" t="s">
        <v>334</v>
      </c>
      <c r="I15" s="219">
        <f t="shared" si="1"/>
        <v>109</v>
      </c>
      <c r="J15" s="220">
        <f t="shared" si="0"/>
        <v>13212.98</v>
      </c>
      <c r="K15" s="93" t="s">
        <v>257</v>
      </c>
      <c r="L15" s="167" t="s">
        <v>166</v>
      </c>
      <c r="M15" s="167" t="s">
        <v>166</v>
      </c>
      <c r="N15" s="167" t="s">
        <v>166</v>
      </c>
      <c r="O15" s="167" t="s">
        <v>166</v>
      </c>
      <c r="P15" s="167" t="s">
        <v>166</v>
      </c>
      <c r="Q15" s="268"/>
      <c r="R15" s="231" t="s">
        <v>528</v>
      </c>
      <c r="S15" s="165">
        <v>109</v>
      </c>
      <c r="T15" s="21">
        <f t="shared" si="2"/>
        <v>10.9</v>
      </c>
      <c r="U15" s="195">
        <f t="shared" si="3"/>
        <v>119.9</v>
      </c>
    </row>
    <row r="16" spans="2:21" ht="36">
      <c r="B16" s="101">
        <v>1</v>
      </c>
      <c r="C16" s="93">
        <v>34701</v>
      </c>
      <c r="D16" s="101" t="s">
        <v>388</v>
      </c>
      <c r="E16" s="204" t="s">
        <v>525</v>
      </c>
      <c r="F16" s="204" t="s">
        <v>527</v>
      </c>
      <c r="G16" s="8">
        <v>95</v>
      </c>
      <c r="H16" s="219" t="s">
        <v>334</v>
      </c>
      <c r="I16" s="219">
        <f t="shared" si="1"/>
        <v>109</v>
      </c>
      <c r="J16" s="220">
        <f t="shared" si="0"/>
        <v>13212.98</v>
      </c>
      <c r="K16" s="93" t="s">
        <v>253</v>
      </c>
      <c r="L16" s="167" t="s">
        <v>166</v>
      </c>
      <c r="M16" s="167" t="s">
        <v>166</v>
      </c>
      <c r="N16" s="167" t="s">
        <v>166</v>
      </c>
      <c r="O16" s="167" t="s">
        <v>166</v>
      </c>
      <c r="P16" s="167" t="s">
        <v>166</v>
      </c>
      <c r="Q16" s="268"/>
      <c r="R16" s="231" t="s">
        <v>528</v>
      </c>
      <c r="S16" s="165">
        <v>109</v>
      </c>
      <c r="T16" s="21">
        <f t="shared" si="2"/>
        <v>10.9</v>
      </c>
      <c r="U16" s="195">
        <f t="shared" si="3"/>
        <v>119.9</v>
      </c>
    </row>
    <row r="17" spans="2:21" ht="36">
      <c r="B17" s="101">
        <v>1</v>
      </c>
      <c r="C17" s="93">
        <v>34701</v>
      </c>
      <c r="D17" s="101" t="s">
        <v>388</v>
      </c>
      <c r="E17" s="204" t="s">
        <v>525</v>
      </c>
      <c r="F17" s="204" t="s">
        <v>527</v>
      </c>
      <c r="G17" s="8">
        <v>95</v>
      </c>
      <c r="H17" s="219" t="s">
        <v>334</v>
      </c>
      <c r="I17" s="219">
        <f t="shared" si="1"/>
        <v>109</v>
      </c>
      <c r="J17" s="220">
        <f t="shared" si="0"/>
        <v>13212.98</v>
      </c>
      <c r="K17" s="93" t="s">
        <v>254</v>
      </c>
      <c r="L17" s="167" t="s">
        <v>166</v>
      </c>
      <c r="M17" s="167" t="s">
        <v>166</v>
      </c>
      <c r="N17" s="167" t="s">
        <v>166</v>
      </c>
      <c r="O17" s="167" t="s">
        <v>166</v>
      </c>
      <c r="P17" s="167" t="s">
        <v>166</v>
      </c>
      <c r="Q17" s="268"/>
      <c r="R17" s="231" t="s">
        <v>528</v>
      </c>
      <c r="S17" s="165">
        <v>109</v>
      </c>
      <c r="T17" s="21">
        <f t="shared" si="2"/>
        <v>10.9</v>
      </c>
      <c r="U17" s="195">
        <f t="shared" si="3"/>
        <v>119.9</v>
      </c>
    </row>
    <row r="18" spans="1:21" s="22" customFormat="1" ht="15">
      <c r="A18" s="21"/>
      <c r="B18" s="21"/>
      <c r="C18" s="21"/>
      <c r="D18" s="30"/>
      <c r="E18" s="226"/>
      <c r="G18" s="49"/>
      <c r="J18" s="290">
        <f>SUM(J11:J17)</f>
        <v>92843.69505399998</v>
      </c>
      <c r="K18" s="72"/>
      <c r="L18" s="45"/>
      <c r="M18" s="21"/>
      <c r="N18" s="21"/>
      <c r="O18" s="49"/>
      <c r="P18" s="21"/>
      <c r="Q18" s="21"/>
      <c r="U18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140625" style="21" customWidth="1"/>
    <col min="4" max="4" width="21.7109375" style="21" customWidth="1"/>
    <col min="5" max="5" width="20.421875" style="21" customWidth="1"/>
    <col min="6" max="6" width="16.421875" style="22" customWidth="1"/>
    <col min="7" max="7" width="10.00390625" style="22" bestFit="1" customWidth="1"/>
    <col min="8" max="9" width="14.421875" style="49" customWidth="1"/>
    <col min="10" max="10" width="13.421875" style="62" customWidth="1"/>
    <col min="11" max="11" width="13.28125" style="2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6.00390625" style="21" customWidth="1"/>
    <col min="19" max="19" width="8.57421875" style="21" hidden="1" customWidth="1"/>
    <col min="20" max="20" width="10.140625" style="21" hidden="1" customWidth="1"/>
    <col min="21" max="21" width="9.57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101">
        <v>1</v>
      </c>
      <c r="C11" s="93">
        <v>35101</v>
      </c>
      <c r="D11" s="101" t="s">
        <v>117</v>
      </c>
      <c r="E11" s="204" t="s">
        <v>525</v>
      </c>
      <c r="F11" s="204" t="s">
        <v>527</v>
      </c>
      <c r="G11" s="8">
        <v>19</v>
      </c>
      <c r="H11" s="101" t="s">
        <v>334</v>
      </c>
      <c r="I11" s="312">
        <f>S11</f>
        <v>3831.53661</v>
      </c>
      <c r="J11" s="220">
        <f>G11*U11*1.16</f>
        <v>92891.77357284</v>
      </c>
      <c r="K11" s="93" t="s">
        <v>384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3831.53661</v>
      </c>
      <c r="T11" s="21">
        <f>S11*0.1</f>
        <v>383.15366100000006</v>
      </c>
      <c r="U11" s="195">
        <f>T11+S11</f>
        <v>4214.690271</v>
      </c>
    </row>
    <row r="12" spans="1:22" s="22" customFormat="1" ht="15">
      <c r="A12" s="21"/>
      <c r="B12" s="21"/>
      <c r="C12" s="21"/>
      <c r="D12" s="21"/>
      <c r="E12" s="21"/>
      <c r="H12" s="49"/>
      <c r="I12" s="49"/>
      <c r="J12" s="290">
        <f>SUM(J11:J11)</f>
        <v>92891.77357284</v>
      </c>
      <c r="L12" s="72"/>
      <c r="M12" s="45"/>
      <c r="N12" s="21"/>
      <c r="O12" s="21"/>
      <c r="P12" s="49"/>
      <c r="Q12" s="21"/>
      <c r="R12" s="21"/>
      <c r="V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2"/>
  <sheetViews>
    <sheetView zoomScale="80" zoomScaleNormal="80" zoomScaleSheetLayoutView="100" zoomScalePageLayoutView="0" workbookViewId="0" topLeftCell="D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28125" style="21" customWidth="1"/>
    <col min="4" max="4" width="24.421875" style="21" customWidth="1"/>
    <col min="5" max="5" width="21.28125" style="21" customWidth="1"/>
    <col min="6" max="6" width="18.00390625" style="22" customWidth="1"/>
    <col min="7" max="7" width="10.28125" style="49" customWidth="1"/>
    <col min="8" max="9" width="13.421875" style="62" customWidth="1"/>
    <col min="10" max="10" width="15.140625" style="22" customWidth="1"/>
    <col min="11" max="11" width="15.28125" style="72" customWidth="1"/>
    <col min="12" max="12" width="9.00390625" style="45" customWidth="1"/>
    <col min="13" max="13" width="7.28125" style="21" bestFit="1" customWidth="1"/>
    <col min="14" max="14" width="7.140625" style="21" bestFit="1" customWidth="1"/>
    <col min="15" max="15" width="8.28125" style="49" bestFit="1" customWidth="1"/>
    <col min="16" max="16" width="6.57421875" style="21" bestFit="1" customWidth="1"/>
    <col min="17" max="17" width="8.421875" style="21" bestFit="1" customWidth="1"/>
    <col min="18" max="18" width="19.421875" style="21" bestFit="1" customWidth="1"/>
    <col min="19" max="19" width="8.140625" style="21" hidden="1" customWidth="1"/>
    <col min="20" max="20" width="12.421875" style="21" hidden="1" customWidth="1"/>
    <col min="21" max="21" width="9.2812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101">
        <v>1</v>
      </c>
      <c r="C11" s="93">
        <v>35103</v>
      </c>
      <c r="D11" s="101" t="s">
        <v>263</v>
      </c>
      <c r="E11" s="204" t="s">
        <v>525</v>
      </c>
      <c r="F11" s="204" t="s">
        <v>527</v>
      </c>
      <c r="G11" s="8">
        <v>103</v>
      </c>
      <c r="H11" s="219" t="s">
        <v>334</v>
      </c>
      <c r="I11" s="219">
        <f>S11</f>
        <v>6980.2674</v>
      </c>
      <c r="J11" s="220">
        <f>G11*U11*1.16</f>
        <v>917402.5838471999</v>
      </c>
      <c r="K11" s="93" t="s">
        <v>384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98"/>
      <c r="Q11" s="167" t="s">
        <v>166</v>
      </c>
      <c r="R11" s="231" t="s">
        <v>528</v>
      </c>
      <c r="S11" s="165">
        <v>6980.2674</v>
      </c>
      <c r="T11" s="21">
        <f>S11*0.1</f>
        <v>698.02674</v>
      </c>
      <c r="U11" s="195">
        <f>T11+S11</f>
        <v>7678.29414</v>
      </c>
    </row>
    <row r="12" spans="1:21" s="22" customFormat="1" ht="15">
      <c r="A12" s="21"/>
      <c r="B12" s="21"/>
      <c r="C12" s="21"/>
      <c r="D12" s="21"/>
      <c r="E12" s="21"/>
      <c r="G12" s="49"/>
      <c r="J12" s="290">
        <f>SUM(J11:J11)</f>
        <v>917402.5838471999</v>
      </c>
      <c r="K12" s="72"/>
      <c r="L12" s="45"/>
      <c r="M12" s="21"/>
      <c r="N12" s="21"/>
      <c r="O12" s="49"/>
      <c r="P12" s="21"/>
      <c r="Q12" s="21"/>
      <c r="U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7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6.421875" style="21" customWidth="1"/>
    <col min="4" max="4" width="21.28125" style="21" customWidth="1"/>
    <col min="5" max="5" width="19.28125" style="21" customWidth="1"/>
    <col min="6" max="6" width="14.57421875" style="21" customWidth="1"/>
    <col min="7" max="7" width="10.00390625" style="22" bestFit="1" customWidth="1"/>
    <col min="8" max="9" width="13.00390625" style="49" customWidth="1"/>
    <col min="10" max="10" width="13.421875" style="62" customWidth="1"/>
    <col min="11" max="11" width="13.28125" style="22" customWidth="1"/>
    <col min="12" max="12" width="7.0039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4.421875" style="21" customWidth="1"/>
    <col min="19" max="19" width="6.57421875" style="21" hidden="1" customWidth="1"/>
    <col min="20" max="20" width="11.28125" style="21" hidden="1" customWidth="1"/>
    <col min="21" max="21" width="7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45">
      <c r="B11" s="101">
        <v>1</v>
      </c>
      <c r="C11" s="93">
        <v>35201</v>
      </c>
      <c r="D11" s="101" t="s">
        <v>386</v>
      </c>
      <c r="E11" s="204" t="s">
        <v>525</v>
      </c>
      <c r="F11" s="204" t="s">
        <v>527</v>
      </c>
      <c r="G11" s="8">
        <v>29</v>
      </c>
      <c r="H11" s="216" t="s">
        <v>334</v>
      </c>
      <c r="I11" s="315">
        <f>S11</f>
        <v>571.5452</v>
      </c>
      <c r="J11" s="220">
        <f>G11*U11*1.16</f>
        <v>21149.4585808</v>
      </c>
      <c r="K11" s="93" t="s">
        <v>384</v>
      </c>
      <c r="L11" s="167"/>
      <c r="M11" s="167" t="s">
        <v>166</v>
      </c>
      <c r="N11" s="167"/>
      <c r="O11" s="167" t="s">
        <v>166</v>
      </c>
      <c r="P11" s="167" t="s">
        <v>166</v>
      </c>
      <c r="Q11" s="155"/>
      <c r="R11" s="231" t="s">
        <v>528</v>
      </c>
      <c r="S11" s="165">
        <v>571.5452</v>
      </c>
      <c r="T11" s="21">
        <f>S11*0.1</f>
        <v>57.154520000000005</v>
      </c>
      <c r="U11" s="195">
        <f>T11+S11</f>
        <v>628.6997200000001</v>
      </c>
    </row>
    <row r="12" spans="1:22" s="22" customFormat="1" ht="15">
      <c r="A12" s="21"/>
      <c r="B12" s="21"/>
      <c r="C12" s="21"/>
      <c r="D12" s="21"/>
      <c r="E12" s="21"/>
      <c r="F12" s="21"/>
      <c r="H12" s="49"/>
      <c r="I12" s="49"/>
      <c r="J12" s="290">
        <f>SUM(J11:J11)</f>
        <v>21149.4585808</v>
      </c>
      <c r="L12" s="72"/>
      <c r="M12" s="45"/>
      <c r="N12" s="21"/>
      <c r="O12" s="21"/>
      <c r="P12" s="49"/>
      <c r="Q12" s="21"/>
      <c r="R12" s="21"/>
      <c r="V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26"/>
  <sheetViews>
    <sheetView zoomScale="80" zoomScaleNormal="80" zoomScaleSheetLayoutView="100" zoomScalePageLayoutView="0" workbookViewId="0" topLeftCell="C1">
      <pane ySplit="10" topLeftCell="A11" activePane="bottomLeft" state="frozen"/>
      <selection pane="topLeft" activeCell="A1" sqref="A1"/>
      <selection pane="bottomLeft" activeCell="I26" sqref="I26:I27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8515625" style="21" customWidth="1"/>
    <col min="4" max="4" width="23.140625" style="22" customWidth="1"/>
    <col min="5" max="5" width="16.140625" style="22" customWidth="1"/>
    <col min="6" max="6" width="20.421875" style="49" customWidth="1"/>
    <col min="7" max="7" width="13.421875" style="62" customWidth="1"/>
    <col min="8" max="9" width="13.28125" style="22" customWidth="1"/>
    <col min="10" max="10" width="15.57421875" style="72" customWidth="1"/>
    <col min="11" max="11" width="11.00390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9.421875" style="21" bestFit="1" customWidth="1"/>
    <col min="19" max="19" width="8.140625" style="21" hidden="1" customWidth="1"/>
    <col min="20" max="20" width="11.28125" style="21" hidden="1" customWidth="1"/>
    <col min="21" max="21" width="9.2812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156">
        <v>1</v>
      </c>
      <c r="C11" s="93">
        <v>35501</v>
      </c>
      <c r="D11" s="4" t="s">
        <v>2</v>
      </c>
      <c r="E11" s="204" t="s">
        <v>525</v>
      </c>
      <c r="F11" s="204" t="s">
        <v>527</v>
      </c>
      <c r="G11" s="8">
        <v>7</v>
      </c>
      <c r="H11" s="101" t="s">
        <v>334</v>
      </c>
      <c r="I11" s="312">
        <f>S11</f>
        <v>2820</v>
      </c>
      <c r="J11" s="100">
        <f aca="true" t="shared" si="0" ref="J11:J24">G11*U11*1.16</f>
        <v>25188.239999999998</v>
      </c>
      <c r="K11" s="93" t="s">
        <v>384</v>
      </c>
      <c r="L11" s="171"/>
      <c r="M11" s="167" t="s">
        <v>166</v>
      </c>
      <c r="N11" s="171"/>
      <c r="O11" s="167" t="s">
        <v>166</v>
      </c>
      <c r="P11" s="167" t="s">
        <v>166</v>
      </c>
      <c r="Q11" s="171"/>
      <c r="R11" s="231" t="s">
        <v>528</v>
      </c>
      <c r="S11" s="165">
        <v>2820</v>
      </c>
      <c r="T11" s="21">
        <f>S11*0.1</f>
        <v>282</v>
      </c>
      <c r="U11" s="195">
        <f>T11+S11</f>
        <v>3102</v>
      </c>
    </row>
    <row r="12" spans="2:21" ht="36">
      <c r="B12" s="156">
        <v>2</v>
      </c>
      <c r="C12" s="93">
        <v>35501</v>
      </c>
      <c r="D12" s="5" t="s">
        <v>3</v>
      </c>
      <c r="E12" s="204" t="s">
        <v>525</v>
      </c>
      <c r="F12" s="204" t="s">
        <v>527</v>
      </c>
      <c r="G12" s="8">
        <v>7</v>
      </c>
      <c r="H12" s="101" t="s">
        <v>334</v>
      </c>
      <c r="I12" s="312">
        <f aca="true" t="shared" si="1" ref="I12:I24">S12</f>
        <v>2820</v>
      </c>
      <c r="J12" s="100">
        <f t="shared" si="0"/>
        <v>25188.239999999998</v>
      </c>
      <c r="K12" s="93" t="s">
        <v>384</v>
      </c>
      <c r="L12" s="148"/>
      <c r="M12" s="167" t="s">
        <v>166</v>
      </c>
      <c r="N12" s="20"/>
      <c r="O12" s="167" t="s">
        <v>166</v>
      </c>
      <c r="P12" s="167" t="s">
        <v>166</v>
      </c>
      <c r="Q12" s="20"/>
      <c r="R12" s="231" t="s">
        <v>528</v>
      </c>
      <c r="S12" s="165">
        <v>2820</v>
      </c>
      <c r="T12" s="21">
        <f aca="true" t="shared" si="2" ref="T12:T19">S12*0.1</f>
        <v>282</v>
      </c>
      <c r="U12" s="195">
        <f aca="true" t="shared" si="3" ref="U12:U19">T12+S12</f>
        <v>3102</v>
      </c>
    </row>
    <row r="13" spans="2:21" ht="36">
      <c r="B13" s="156">
        <v>3</v>
      </c>
      <c r="C13" s="93">
        <v>35501</v>
      </c>
      <c r="D13" s="4" t="s">
        <v>5</v>
      </c>
      <c r="E13" s="204" t="s">
        <v>525</v>
      </c>
      <c r="F13" s="204" t="s">
        <v>527</v>
      </c>
      <c r="G13" s="8">
        <v>7</v>
      </c>
      <c r="H13" s="101" t="s">
        <v>334</v>
      </c>
      <c r="I13" s="312">
        <f t="shared" si="1"/>
        <v>2820</v>
      </c>
      <c r="J13" s="100">
        <f t="shared" si="0"/>
        <v>25188.239999999998</v>
      </c>
      <c r="K13" s="275" t="s">
        <v>257</v>
      </c>
      <c r="L13" s="148"/>
      <c r="M13" s="167" t="s">
        <v>166</v>
      </c>
      <c r="N13" s="20"/>
      <c r="O13" s="167" t="s">
        <v>166</v>
      </c>
      <c r="P13" s="167" t="s">
        <v>166</v>
      </c>
      <c r="Q13" s="20"/>
      <c r="R13" s="231" t="s">
        <v>528</v>
      </c>
      <c r="S13" s="165">
        <v>2820</v>
      </c>
      <c r="T13" s="21">
        <f t="shared" si="2"/>
        <v>282</v>
      </c>
      <c r="U13" s="195">
        <f t="shared" si="3"/>
        <v>3102</v>
      </c>
    </row>
    <row r="14" spans="2:21" ht="36">
      <c r="B14" s="156">
        <v>4</v>
      </c>
      <c r="C14" s="93">
        <v>35501</v>
      </c>
      <c r="D14" s="4" t="s">
        <v>4</v>
      </c>
      <c r="E14" s="204" t="s">
        <v>525</v>
      </c>
      <c r="F14" s="204" t="s">
        <v>527</v>
      </c>
      <c r="G14" s="8">
        <v>7</v>
      </c>
      <c r="H14" s="101" t="s">
        <v>334</v>
      </c>
      <c r="I14" s="312">
        <f t="shared" si="1"/>
        <v>4000</v>
      </c>
      <c r="J14" s="100">
        <f t="shared" si="0"/>
        <v>35728</v>
      </c>
      <c r="K14" s="275" t="s">
        <v>384</v>
      </c>
      <c r="L14" s="148"/>
      <c r="M14" s="167" t="s">
        <v>166</v>
      </c>
      <c r="N14" s="20"/>
      <c r="O14" s="167" t="s">
        <v>166</v>
      </c>
      <c r="P14" s="167" t="s">
        <v>166</v>
      </c>
      <c r="Q14" s="20"/>
      <c r="R14" s="231" t="s">
        <v>528</v>
      </c>
      <c r="S14" s="165">
        <v>4000</v>
      </c>
      <c r="T14" s="21">
        <f t="shared" si="2"/>
        <v>400</v>
      </c>
      <c r="U14" s="195">
        <f t="shared" si="3"/>
        <v>4400</v>
      </c>
    </row>
    <row r="15" spans="2:21" ht="36">
      <c r="B15" s="156">
        <v>5</v>
      </c>
      <c r="C15" s="93">
        <v>35501</v>
      </c>
      <c r="D15" s="5" t="s">
        <v>10</v>
      </c>
      <c r="E15" s="204" t="s">
        <v>525</v>
      </c>
      <c r="F15" s="204" t="s">
        <v>527</v>
      </c>
      <c r="G15" s="8">
        <v>6</v>
      </c>
      <c r="H15" s="101" t="s">
        <v>334</v>
      </c>
      <c r="I15" s="312">
        <f t="shared" si="1"/>
        <v>2779.73</v>
      </c>
      <c r="J15" s="100">
        <f t="shared" si="0"/>
        <v>21281.61288</v>
      </c>
      <c r="K15" s="137" t="s">
        <v>253</v>
      </c>
      <c r="L15" s="148"/>
      <c r="M15" s="167" t="s">
        <v>166</v>
      </c>
      <c r="N15" s="20"/>
      <c r="O15" s="167" t="s">
        <v>166</v>
      </c>
      <c r="P15" s="167" t="s">
        <v>166</v>
      </c>
      <c r="Q15" s="20"/>
      <c r="R15" s="231" t="s">
        <v>528</v>
      </c>
      <c r="S15" s="165">
        <v>2779.73</v>
      </c>
      <c r="T15" s="21">
        <f t="shared" si="2"/>
        <v>277.973</v>
      </c>
      <c r="U15" s="195">
        <f t="shared" si="3"/>
        <v>3057.703</v>
      </c>
    </row>
    <row r="16" spans="2:21" ht="36">
      <c r="B16" s="156">
        <v>6</v>
      </c>
      <c r="C16" s="93">
        <v>35501</v>
      </c>
      <c r="D16" s="5" t="s">
        <v>9</v>
      </c>
      <c r="E16" s="204" t="s">
        <v>525</v>
      </c>
      <c r="F16" s="204" t="s">
        <v>527</v>
      </c>
      <c r="G16" s="8">
        <v>6</v>
      </c>
      <c r="H16" s="101" t="s">
        <v>334</v>
      </c>
      <c r="I16" s="312">
        <f t="shared" si="1"/>
        <v>2820</v>
      </c>
      <c r="J16" s="100">
        <f t="shared" si="0"/>
        <v>21589.92</v>
      </c>
      <c r="K16" s="137" t="s">
        <v>20</v>
      </c>
      <c r="L16" s="148"/>
      <c r="M16" s="167" t="s">
        <v>166</v>
      </c>
      <c r="N16" s="20"/>
      <c r="O16" s="167" t="s">
        <v>166</v>
      </c>
      <c r="P16" s="167" t="s">
        <v>166</v>
      </c>
      <c r="Q16" s="20"/>
      <c r="R16" s="231" t="s">
        <v>528</v>
      </c>
      <c r="S16" s="165">
        <v>2820</v>
      </c>
      <c r="T16" s="21">
        <f t="shared" si="2"/>
        <v>282</v>
      </c>
      <c r="U16" s="195">
        <f t="shared" si="3"/>
        <v>3102</v>
      </c>
    </row>
    <row r="17" spans="2:21" ht="36">
      <c r="B17" s="156">
        <v>7</v>
      </c>
      <c r="C17" s="93">
        <v>35501</v>
      </c>
      <c r="D17" s="5" t="s">
        <v>8</v>
      </c>
      <c r="E17" s="204" t="s">
        <v>525</v>
      </c>
      <c r="F17" s="204" t="s">
        <v>527</v>
      </c>
      <c r="G17" s="8">
        <v>6</v>
      </c>
      <c r="H17" s="101" t="s">
        <v>334</v>
      </c>
      <c r="I17" s="312">
        <f t="shared" si="1"/>
        <v>2820</v>
      </c>
      <c r="J17" s="100">
        <f t="shared" si="0"/>
        <v>21589.92</v>
      </c>
      <c r="K17" s="137" t="s">
        <v>254</v>
      </c>
      <c r="L17" s="148"/>
      <c r="M17" s="167" t="s">
        <v>166</v>
      </c>
      <c r="N17" s="20"/>
      <c r="O17" s="167" t="s">
        <v>166</v>
      </c>
      <c r="P17" s="167" t="s">
        <v>166</v>
      </c>
      <c r="Q17" s="20"/>
      <c r="R17" s="231" t="s">
        <v>528</v>
      </c>
      <c r="S17" s="165">
        <v>2820</v>
      </c>
      <c r="T17" s="21">
        <f t="shared" si="2"/>
        <v>282</v>
      </c>
      <c r="U17" s="195">
        <f t="shared" si="3"/>
        <v>3102</v>
      </c>
    </row>
    <row r="18" spans="2:21" ht="36">
      <c r="B18" s="156">
        <v>8</v>
      </c>
      <c r="C18" s="93">
        <v>35501</v>
      </c>
      <c r="D18" s="5" t="s">
        <v>7</v>
      </c>
      <c r="E18" s="204" t="s">
        <v>525</v>
      </c>
      <c r="F18" s="204" t="s">
        <v>527</v>
      </c>
      <c r="G18" s="8">
        <v>6</v>
      </c>
      <c r="H18" s="101" t="s">
        <v>334</v>
      </c>
      <c r="I18" s="312">
        <f t="shared" si="1"/>
        <v>2820</v>
      </c>
      <c r="J18" s="100">
        <f t="shared" si="0"/>
        <v>21589.92</v>
      </c>
      <c r="K18" s="137" t="s">
        <v>255</v>
      </c>
      <c r="L18" s="148"/>
      <c r="M18" s="167" t="s">
        <v>166</v>
      </c>
      <c r="N18" s="20"/>
      <c r="O18" s="167" t="s">
        <v>166</v>
      </c>
      <c r="P18" s="167" t="s">
        <v>166</v>
      </c>
      <c r="Q18" s="20"/>
      <c r="R18" s="231" t="s">
        <v>528</v>
      </c>
      <c r="S18" s="165">
        <v>2820</v>
      </c>
      <c r="T18" s="21">
        <f t="shared" si="2"/>
        <v>282</v>
      </c>
      <c r="U18" s="195">
        <f t="shared" si="3"/>
        <v>3102</v>
      </c>
    </row>
    <row r="19" spans="2:21" ht="36">
      <c r="B19" s="156">
        <v>9</v>
      </c>
      <c r="C19" s="93">
        <v>35501</v>
      </c>
      <c r="D19" s="5" t="s">
        <v>6</v>
      </c>
      <c r="E19" s="204" t="s">
        <v>525</v>
      </c>
      <c r="F19" s="204" t="s">
        <v>527</v>
      </c>
      <c r="G19" s="8">
        <v>6</v>
      </c>
      <c r="H19" s="101" t="s">
        <v>334</v>
      </c>
      <c r="I19" s="312">
        <f t="shared" si="1"/>
        <v>2820</v>
      </c>
      <c r="J19" s="100">
        <f t="shared" si="0"/>
        <v>21589.92</v>
      </c>
      <c r="K19" s="137" t="s">
        <v>256</v>
      </c>
      <c r="L19" s="148"/>
      <c r="M19" s="167" t="s">
        <v>166</v>
      </c>
      <c r="N19" s="20"/>
      <c r="O19" s="167" t="s">
        <v>166</v>
      </c>
      <c r="P19" s="167" t="s">
        <v>166</v>
      </c>
      <c r="Q19" s="20"/>
      <c r="R19" s="231" t="s">
        <v>528</v>
      </c>
      <c r="S19" s="165">
        <v>2820</v>
      </c>
      <c r="T19" s="21">
        <f t="shared" si="2"/>
        <v>282</v>
      </c>
      <c r="U19" s="195">
        <f t="shared" si="3"/>
        <v>3102</v>
      </c>
    </row>
    <row r="20" spans="2:21" ht="36">
      <c r="B20" s="156"/>
      <c r="C20" s="93">
        <v>35501</v>
      </c>
      <c r="D20" s="5" t="s">
        <v>521</v>
      </c>
      <c r="E20" s="204" t="s">
        <v>525</v>
      </c>
      <c r="F20" s="204" t="s">
        <v>527</v>
      </c>
      <c r="G20" s="8">
        <v>7</v>
      </c>
      <c r="H20" s="101" t="s">
        <v>334</v>
      </c>
      <c r="I20" s="312">
        <f t="shared" si="1"/>
        <v>2820</v>
      </c>
      <c r="J20" s="100">
        <f t="shared" si="0"/>
        <v>25188.239999999998</v>
      </c>
      <c r="K20" s="93" t="s">
        <v>384</v>
      </c>
      <c r="L20" s="148"/>
      <c r="M20" s="167" t="s">
        <v>166</v>
      </c>
      <c r="N20" s="20"/>
      <c r="O20" s="167" t="s">
        <v>166</v>
      </c>
      <c r="P20" s="167" t="s">
        <v>166</v>
      </c>
      <c r="Q20" s="20"/>
      <c r="R20" s="231" t="s">
        <v>528</v>
      </c>
      <c r="S20" s="165">
        <v>2820</v>
      </c>
      <c r="T20" s="21">
        <f>S20*0.1</f>
        <v>282</v>
      </c>
      <c r="U20" s="195">
        <f>T20+S20</f>
        <v>3102</v>
      </c>
    </row>
    <row r="21" spans="2:21" ht="36">
      <c r="B21" s="156"/>
      <c r="C21" s="93">
        <v>35501</v>
      </c>
      <c r="D21" s="5" t="s">
        <v>522</v>
      </c>
      <c r="E21" s="204" t="s">
        <v>525</v>
      </c>
      <c r="F21" s="204" t="s">
        <v>527</v>
      </c>
      <c r="G21" s="8">
        <v>7</v>
      </c>
      <c r="H21" s="101" t="s">
        <v>334</v>
      </c>
      <c r="I21" s="312">
        <f t="shared" si="1"/>
        <v>2820</v>
      </c>
      <c r="J21" s="100">
        <f t="shared" si="0"/>
        <v>25188.239999999998</v>
      </c>
      <c r="K21" s="93" t="s">
        <v>384</v>
      </c>
      <c r="L21" s="148"/>
      <c r="M21" s="167" t="s">
        <v>166</v>
      </c>
      <c r="N21" s="20"/>
      <c r="O21" s="167" t="s">
        <v>166</v>
      </c>
      <c r="P21" s="167" t="s">
        <v>166</v>
      </c>
      <c r="Q21" s="20"/>
      <c r="R21" s="231" t="s">
        <v>528</v>
      </c>
      <c r="S21" s="165">
        <v>2820</v>
      </c>
      <c r="T21" s="21">
        <f>S21*0.1</f>
        <v>282</v>
      </c>
      <c r="U21" s="195">
        <f>T21+S21</f>
        <v>3102</v>
      </c>
    </row>
    <row r="22" spans="2:21" ht="36">
      <c r="B22" s="156"/>
      <c r="C22" s="93">
        <v>35501</v>
      </c>
      <c r="D22" s="5" t="s">
        <v>522</v>
      </c>
      <c r="E22" s="204" t="s">
        <v>525</v>
      </c>
      <c r="F22" s="204" t="s">
        <v>527</v>
      </c>
      <c r="G22" s="8">
        <v>7</v>
      </c>
      <c r="H22" s="101" t="s">
        <v>334</v>
      </c>
      <c r="I22" s="312">
        <f t="shared" si="1"/>
        <v>2820</v>
      </c>
      <c r="J22" s="100">
        <f>G22*U22*1.16</f>
        <v>25188.239999999998</v>
      </c>
      <c r="K22" s="93" t="s">
        <v>384</v>
      </c>
      <c r="L22" s="148"/>
      <c r="M22" s="167" t="s">
        <v>166</v>
      </c>
      <c r="N22" s="20"/>
      <c r="O22" s="167" t="s">
        <v>166</v>
      </c>
      <c r="P22" s="167" t="s">
        <v>166</v>
      </c>
      <c r="Q22" s="20"/>
      <c r="R22" s="231" t="s">
        <v>528</v>
      </c>
      <c r="S22" s="165">
        <v>2820</v>
      </c>
      <c r="T22" s="21">
        <f>S22*0.1</f>
        <v>282</v>
      </c>
      <c r="U22" s="195">
        <f>T22+S22</f>
        <v>3102</v>
      </c>
    </row>
    <row r="23" spans="2:21" ht="36">
      <c r="B23" s="156"/>
      <c r="C23" s="93">
        <v>35501</v>
      </c>
      <c r="D23" s="5" t="s">
        <v>522</v>
      </c>
      <c r="E23" s="204" t="s">
        <v>525</v>
      </c>
      <c r="F23" s="204" t="s">
        <v>527</v>
      </c>
      <c r="G23" s="8">
        <v>6</v>
      </c>
      <c r="H23" s="101" t="s">
        <v>334</v>
      </c>
      <c r="I23" s="312">
        <f t="shared" si="1"/>
        <v>2820</v>
      </c>
      <c r="J23" s="100">
        <f t="shared" si="0"/>
        <v>21589.92</v>
      </c>
      <c r="K23" s="137" t="s">
        <v>252</v>
      </c>
      <c r="L23" s="148"/>
      <c r="M23" s="167" t="s">
        <v>166</v>
      </c>
      <c r="N23" s="20"/>
      <c r="O23" s="167" t="s">
        <v>166</v>
      </c>
      <c r="P23" s="167" t="s">
        <v>166</v>
      </c>
      <c r="Q23" s="20"/>
      <c r="R23" s="231" t="s">
        <v>528</v>
      </c>
      <c r="S23" s="165">
        <v>2820</v>
      </c>
      <c r="T23" s="21">
        <f>S23*0.1</f>
        <v>282</v>
      </c>
      <c r="U23" s="195">
        <f>T23+S23</f>
        <v>3102</v>
      </c>
    </row>
    <row r="24" spans="2:21" ht="36">
      <c r="B24" s="156"/>
      <c r="C24" s="93">
        <v>35501</v>
      </c>
      <c r="D24" s="5" t="s">
        <v>522</v>
      </c>
      <c r="E24" s="204" t="s">
        <v>525</v>
      </c>
      <c r="F24" s="204" t="s">
        <v>527</v>
      </c>
      <c r="G24" s="8">
        <v>6</v>
      </c>
      <c r="H24" s="101" t="s">
        <v>334</v>
      </c>
      <c r="I24" s="312">
        <f t="shared" si="1"/>
        <v>2820</v>
      </c>
      <c r="J24" s="100">
        <f t="shared" si="0"/>
        <v>21589.92</v>
      </c>
      <c r="K24" s="137" t="s">
        <v>255</v>
      </c>
      <c r="L24" s="148"/>
      <c r="M24" s="167" t="s">
        <v>166</v>
      </c>
      <c r="N24" s="20"/>
      <c r="O24" s="167" t="s">
        <v>166</v>
      </c>
      <c r="P24" s="167" t="s">
        <v>166</v>
      </c>
      <c r="Q24" s="20"/>
      <c r="R24" s="231" t="s">
        <v>528</v>
      </c>
      <c r="S24" s="165">
        <v>2820</v>
      </c>
      <c r="T24" s="21">
        <f>S24*0.1</f>
        <v>282</v>
      </c>
      <c r="U24" s="195">
        <f>T24+S24</f>
        <v>3102</v>
      </c>
    </row>
    <row r="25" spans="10:19" ht="15">
      <c r="J25" s="290">
        <f>SUM(J11:J24)</f>
        <v>337678.5728799999</v>
      </c>
      <c r="S25" s="165"/>
    </row>
    <row r="26" ht="14.25">
      <c r="S26" s="165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.3937007874015748" right="0" top="0.1968503937007874" bottom="0.3937007874015748" header="0.35433070866141736" footer="0"/>
  <pageSetup fitToHeight="2" fitToWidth="1" horizontalDpi="600" verticalDpi="600" orientation="landscape" paperSize="5" scale="81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V19"/>
  <sheetViews>
    <sheetView zoomScale="90" zoomScaleNormal="9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V7" sqref="V7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421875" style="21" customWidth="1"/>
    <col min="4" max="4" width="22.7109375" style="22" customWidth="1"/>
    <col min="5" max="5" width="14.28125" style="22" customWidth="1"/>
    <col min="6" max="6" width="20.7109375" style="49" customWidth="1"/>
    <col min="7" max="7" width="13.421875" style="62" customWidth="1"/>
    <col min="8" max="9" width="15.57421875" style="22" customWidth="1"/>
    <col min="10" max="10" width="11.140625" style="72" customWidth="1"/>
    <col min="11" max="11" width="12.281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0.421875" style="21" customWidth="1"/>
    <col min="19" max="19" width="8.28125" style="21" hidden="1" customWidth="1"/>
    <col min="20" max="20" width="10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2" ht="33.75">
      <c r="B11" s="25">
        <v>1</v>
      </c>
      <c r="C11" s="93">
        <v>35701</v>
      </c>
      <c r="D11" s="4" t="s">
        <v>385</v>
      </c>
      <c r="E11" s="204" t="s">
        <v>525</v>
      </c>
      <c r="F11" s="204" t="s">
        <v>527</v>
      </c>
      <c r="G11" s="24">
        <v>16</v>
      </c>
      <c r="H11" s="101" t="s">
        <v>334</v>
      </c>
      <c r="I11" s="312">
        <f>S11</f>
        <v>1800</v>
      </c>
      <c r="J11" s="100">
        <f>G11*U11*1.16</f>
        <v>36748.799999999996</v>
      </c>
      <c r="K11" s="93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165">
        <v>1800</v>
      </c>
      <c r="T11" s="21">
        <f>S11*0.1</f>
        <v>180</v>
      </c>
      <c r="U11" s="195">
        <f>T11+S11</f>
        <v>1980</v>
      </c>
      <c r="V11" s="248"/>
    </row>
    <row r="12" spans="2:21" ht="33.75">
      <c r="B12" s="25">
        <v>2</v>
      </c>
      <c r="C12" s="93">
        <v>35701</v>
      </c>
      <c r="D12" s="4" t="s">
        <v>385</v>
      </c>
      <c r="E12" s="204" t="s">
        <v>525</v>
      </c>
      <c r="F12" s="204" t="s">
        <v>527</v>
      </c>
      <c r="G12" s="24">
        <v>16</v>
      </c>
      <c r="H12" s="101" t="s">
        <v>334</v>
      </c>
      <c r="I12" s="312">
        <f aca="true" t="shared" si="0" ref="I12:I18">S12</f>
        <v>1800</v>
      </c>
      <c r="J12" s="100">
        <f aca="true" t="shared" si="1" ref="J12:J18">G12*U12*1.16</f>
        <v>36748.799999999996</v>
      </c>
      <c r="K12" s="137" t="s">
        <v>252</v>
      </c>
      <c r="L12" s="148"/>
      <c r="M12" s="167" t="s">
        <v>166</v>
      </c>
      <c r="N12" s="20"/>
      <c r="O12" s="20"/>
      <c r="P12" s="167" t="s">
        <v>166</v>
      </c>
      <c r="Q12" s="20"/>
      <c r="R12" s="231" t="s">
        <v>528</v>
      </c>
      <c r="S12" s="165">
        <v>1800</v>
      </c>
      <c r="T12" s="21">
        <f aca="true" t="shared" si="2" ref="T12:T18">S12*0.1</f>
        <v>180</v>
      </c>
      <c r="U12" s="195">
        <f aca="true" t="shared" si="3" ref="U12:U18">T12+S12</f>
        <v>1980</v>
      </c>
    </row>
    <row r="13" spans="2:21" ht="33.75">
      <c r="B13" s="25">
        <v>3</v>
      </c>
      <c r="C13" s="93">
        <v>35701</v>
      </c>
      <c r="D13" s="4" t="s">
        <v>385</v>
      </c>
      <c r="E13" s="204" t="s">
        <v>525</v>
      </c>
      <c r="F13" s="204" t="s">
        <v>527</v>
      </c>
      <c r="G13" s="24">
        <v>16</v>
      </c>
      <c r="H13" s="101" t="s">
        <v>334</v>
      </c>
      <c r="I13" s="312">
        <f t="shared" si="0"/>
        <v>1800</v>
      </c>
      <c r="J13" s="100">
        <f t="shared" si="1"/>
        <v>36748.799999999996</v>
      </c>
      <c r="K13" s="137" t="s">
        <v>20</v>
      </c>
      <c r="L13" s="148"/>
      <c r="M13" s="167" t="s">
        <v>166</v>
      </c>
      <c r="N13" s="20"/>
      <c r="O13" s="20"/>
      <c r="P13" s="167" t="s">
        <v>166</v>
      </c>
      <c r="Q13" s="20"/>
      <c r="R13" s="231" t="s">
        <v>528</v>
      </c>
      <c r="S13" s="165">
        <v>1800</v>
      </c>
      <c r="T13" s="21">
        <f t="shared" si="2"/>
        <v>180</v>
      </c>
      <c r="U13" s="195">
        <f t="shared" si="3"/>
        <v>1980</v>
      </c>
    </row>
    <row r="14" spans="2:21" ht="33.75">
      <c r="B14" s="25">
        <v>4</v>
      </c>
      <c r="C14" s="93">
        <v>35701</v>
      </c>
      <c r="D14" s="4" t="s">
        <v>385</v>
      </c>
      <c r="E14" s="204" t="s">
        <v>525</v>
      </c>
      <c r="F14" s="204" t="s">
        <v>527</v>
      </c>
      <c r="G14" s="24">
        <v>16</v>
      </c>
      <c r="H14" s="101" t="s">
        <v>334</v>
      </c>
      <c r="I14" s="312">
        <f t="shared" si="0"/>
        <v>1800</v>
      </c>
      <c r="J14" s="100">
        <f t="shared" si="1"/>
        <v>36748.799999999996</v>
      </c>
      <c r="K14" s="137" t="s">
        <v>255</v>
      </c>
      <c r="L14" s="148"/>
      <c r="M14" s="167" t="s">
        <v>166</v>
      </c>
      <c r="N14" s="20"/>
      <c r="O14" s="20"/>
      <c r="P14" s="167" t="s">
        <v>166</v>
      </c>
      <c r="Q14" s="20"/>
      <c r="R14" s="231" t="s">
        <v>528</v>
      </c>
      <c r="S14" s="165">
        <v>1800</v>
      </c>
      <c r="T14" s="21">
        <f t="shared" si="2"/>
        <v>180</v>
      </c>
      <c r="U14" s="195">
        <f t="shared" si="3"/>
        <v>1980</v>
      </c>
    </row>
    <row r="15" spans="2:21" ht="33.75">
      <c r="B15" s="25">
        <v>5</v>
      </c>
      <c r="C15" s="93">
        <v>35701</v>
      </c>
      <c r="D15" s="4" t="s">
        <v>385</v>
      </c>
      <c r="E15" s="204" t="s">
        <v>525</v>
      </c>
      <c r="F15" s="204" t="s">
        <v>527</v>
      </c>
      <c r="G15" s="24">
        <v>17</v>
      </c>
      <c r="H15" s="101" t="s">
        <v>334</v>
      </c>
      <c r="I15" s="312">
        <f t="shared" si="0"/>
        <v>1800</v>
      </c>
      <c r="J15" s="100">
        <f t="shared" si="1"/>
        <v>39045.6</v>
      </c>
      <c r="K15" s="137" t="s">
        <v>256</v>
      </c>
      <c r="L15" s="148"/>
      <c r="M15" s="167" t="s">
        <v>166</v>
      </c>
      <c r="N15" s="20"/>
      <c r="O15" s="20"/>
      <c r="P15" s="167" t="s">
        <v>166</v>
      </c>
      <c r="Q15" s="20"/>
      <c r="R15" s="231" t="s">
        <v>528</v>
      </c>
      <c r="S15" s="165">
        <v>1800</v>
      </c>
      <c r="T15" s="21">
        <f t="shared" si="2"/>
        <v>180</v>
      </c>
      <c r="U15" s="195">
        <f t="shared" si="3"/>
        <v>1980</v>
      </c>
    </row>
    <row r="16" spans="2:21" ht="33.75">
      <c r="B16" s="25">
        <v>6</v>
      </c>
      <c r="C16" s="93">
        <v>35701</v>
      </c>
      <c r="D16" s="4" t="s">
        <v>385</v>
      </c>
      <c r="E16" s="204" t="s">
        <v>525</v>
      </c>
      <c r="F16" s="204" t="s">
        <v>527</v>
      </c>
      <c r="G16" s="24">
        <v>16</v>
      </c>
      <c r="H16" s="101" t="s">
        <v>334</v>
      </c>
      <c r="I16" s="312">
        <f t="shared" si="0"/>
        <v>1600</v>
      </c>
      <c r="J16" s="100">
        <f t="shared" si="1"/>
        <v>32665.6</v>
      </c>
      <c r="K16" s="137" t="s">
        <v>257</v>
      </c>
      <c r="L16" s="148"/>
      <c r="M16" s="167" t="s">
        <v>166</v>
      </c>
      <c r="N16" s="20"/>
      <c r="O16" s="20"/>
      <c r="P16" s="167" t="s">
        <v>166</v>
      </c>
      <c r="Q16" s="20"/>
      <c r="R16" s="231" t="s">
        <v>528</v>
      </c>
      <c r="S16" s="165">
        <v>1600</v>
      </c>
      <c r="T16" s="21">
        <f t="shared" si="2"/>
        <v>160</v>
      </c>
      <c r="U16" s="195">
        <f t="shared" si="3"/>
        <v>1760</v>
      </c>
    </row>
    <row r="17" spans="2:21" ht="33.75">
      <c r="B17" s="25">
        <v>7</v>
      </c>
      <c r="C17" s="93">
        <v>35701</v>
      </c>
      <c r="D17" s="4" t="s">
        <v>385</v>
      </c>
      <c r="E17" s="204" t="s">
        <v>525</v>
      </c>
      <c r="F17" s="204" t="s">
        <v>527</v>
      </c>
      <c r="G17" s="24">
        <v>16</v>
      </c>
      <c r="H17" s="101" t="s">
        <v>334</v>
      </c>
      <c r="I17" s="312">
        <f t="shared" si="0"/>
        <v>1600</v>
      </c>
      <c r="J17" s="100">
        <f t="shared" si="1"/>
        <v>32665.6</v>
      </c>
      <c r="K17" s="137" t="s">
        <v>254</v>
      </c>
      <c r="L17" s="148"/>
      <c r="M17" s="167" t="s">
        <v>166</v>
      </c>
      <c r="N17" s="20"/>
      <c r="O17" s="20"/>
      <c r="P17" s="167" t="s">
        <v>166</v>
      </c>
      <c r="Q17" s="20"/>
      <c r="R17" s="231" t="s">
        <v>528</v>
      </c>
      <c r="S17" s="165">
        <v>1600</v>
      </c>
      <c r="T17" s="21">
        <f t="shared" si="2"/>
        <v>160</v>
      </c>
      <c r="U17" s="195">
        <f t="shared" si="3"/>
        <v>1760</v>
      </c>
    </row>
    <row r="18" spans="2:21" ht="33.75">
      <c r="B18" s="25">
        <v>8</v>
      </c>
      <c r="C18" s="93">
        <v>35701</v>
      </c>
      <c r="D18" s="4" t="s">
        <v>385</v>
      </c>
      <c r="E18" s="204" t="s">
        <v>525</v>
      </c>
      <c r="F18" s="204" t="s">
        <v>527</v>
      </c>
      <c r="G18" s="24">
        <v>17</v>
      </c>
      <c r="H18" s="101" t="s">
        <v>334</v>
      </c>
      <c r="I18" s="312">
        <f t="shared" si="0"/>
        <v>1444.5633</v>
      </c>
      <c r="J18" s="100">
        <f t="shared" si="1"/>
        <v>31335.467103599996</v>
      </c>
      <c r="K18" s="137" t="s">
        <v>253</v>
      </c>
      <c r="L18" s="148"/>
      <c r="M18" s="167" t="s">
        <v>166</v>
      </c>
      <c r="N18" s="20"/>
      <c r="O18" s="20"/>
      <c r="P18" s="167" t="s">
        <v>166</v>
      </c>
      <c r="Q18" s="20"/>
      <c r="R18" s="231" t="s">
        <v>528</v>
      </c>
      <c r="S18" s="165">
        <v>1444.5633</v>
      </c>
      <c r="T18" s="21">
        <f t="shared" si="2"/>
        <v>144.45633</v>
      </c>
      <c r="U18" s="195">
        <f t="shared" si="3"/>
        <v>1589.01963</v>
      </c>
    </row>
    <row r="19" spans="8:10" ht="14.25">
      <c r="H19" s="14"/>
      <c r="I19" s="14"/>
      <c r="J19" s="300">
        <f>SUM(J11:J18)</f>
        <v>282707.4671036</v>
      </c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.3937007874015748" right="0" top="0.1968503937007874" bottom="0.3937007874015748" header="0.35433070866141736" footer="0"/>
  <pageSetup fitToHeight="2" fitToWidth="1" horizontalDpi="600" verticalDpi="600" orientation="landscape" paperSize="5" scale="8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J16" sqref="J1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7.57421875" style="21" customWidth="1"/>
    <col min="4" max="4" width="23.57421875" style="22" customWidth="1"/>
    <col min="5" max="5" width="14.8515625" style="22" customWidth="1"/>
    <col min="6" max="6" width="16.7109375" style="49" customWidth="1"/>
    <col min="7" max="7" width="13.421875" style="62" customWidth="1"/>
    <col min="8" max="9" width="13.28125" style="22" customWidth="1"/>
    <col min="10" max="10" width="12.28125" style="72" customWidth="1"/>
    <col min="11" max="11" width="11.57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0.8515625" style="21" customWidth="1"/>
    <col min="19" max="19" width="8.57421875" style="21" hidden="1" customWidth="1"/>
    <col min="20" max="20" width="10.140625" style="21" hidden="1" customWidth="1"/>
    <col min="21" max="21" width="9.57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35901</v>
      </c>
      <c r="D11" s="25" t="s">
        <v>423</v>
      </c>
      <c r="E11" s="204" t="s">
        <v>525</v>
      </c>
      <c r="F11" s="204" t="s">
        <v>527</v>
      </c>
      <c r="G11" s="24">
        <v>40</v>
      </c>
      <c r="H11" s="101" t="s">
        <v>334</v>
      </c>
      <c r="I11" s="312">
        <f>S11</f>
        <v>3487.1599</v>
      </c>
      <c r="J11" s="100">
        <f>G11*U11*1.16</f>
        <v>177984.641296</v>
      </c>
      <c r="K11" s="218" t="s">
        <v>501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55" t="s">
        <v>166</v>
      </c>
      <c r="Q11" s="155"/>
      <c r="R11" s="231" t="s">
        <v>528</v>
      </c>
      <c r="S11" s="165">
        <v>3487.1599</v>
      </c>
      <c r="T11" s="21">
        <f>S11*0.1</f>
        <v>348.71599000000003</v>
      </c>
      <c r="U11" s="195">
        <f>T11+S11</f>
        <v>3835.8758900000003</v>
      </c>
    </row>
    <row r="12" spans="7:10" ht="15">
      <c r="G12" s="21"/>
      <c r="J12" s="289">
        <f>SUM(J11:J11)</f>
        <v>177984.641296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28125" style="21" customWidth="1"/>
    <col min="4" max="4" width="26.28125" style="22" customWidth="1"/>
    <col min="5" max="5" width="15.28125" style="22" customWidth="1"/>
    <col min="6" max="6" width="16.57421875" style="49" customWidth="1"/>
    <col min="7" max="7" width="13.421875" style="62" customWidth="1"/>
    <col min="8" max="9" width="13.28125" style="22" customWidth="1"/>
    <col min="10" max="10" width="14.8515625" style="72" customWidth="1"/>
    <col min="11" max="11" width="12.281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9.7109375" style="21" customWidth="1"/>
    <col min="19" max="19" width="8.57421875" style="21" hidden="1" customWidth="1"/>
    <col min="20" max="20" width="11.28125" style="21" hidden="1" customWidth="1"/>
    <col min="21" max="21" width="9.57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s="270" customFormat="1" ht="45">
      <c r="B11" s="80">
        <v>1</v>
      </c>
      <c r="C11" s="93">
        <v>36201</v>
      </c>
      <c r="D11" s="80" t="s">
        <v>382</v>
      </c>
      <c r="E11" s="204" t="s">
        <v>525</v>
      </c>
      <c r="F11" s="204" t="s">
        <v>527</v>
      </c>
      <c r="G11" s="24">
        <v>7</v>
      </c>
      <c r="H11" s="101" t="s">
        <v>334</v>
      </c>
      <c r="I11" s="312">
        <f>S11</f>
        <v>12551.732</v>
      </c>
      <c r="J11" s="126">
        <f>G11*U11*1.16</f>
        <v>112112.070224</v>
      </c>
      <c r="K11" s="93" t="s">
        <v>383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55" t="s">
        <v>166</v>
      </c>
      <c r="Q11" s="155"/>
      <c r="R11" s="231" t="s">
        <v>528</v>
      </c>
      <c r="S11" s="272">
        <v>12551.732</v>
      </c>
      <c r="T11" s="270">
        <f>S11*0.1</f>
        <v>1255.1732000000002</v>
      </c>
      <c r="U11" s="273">
        <f>T11+S11</f>
        <v>13806.905200000001</v>
      </c>
    </row>
    <row r="12" spans="7:10" ht="15.75">
      <c r="G12" s="21"/>
      <c r="J12" s="264">
        <f>SUM(J11:J11)</f>
        <v>112112.070224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57421875" style="21" customWidth="1"/>
    <col min="4" max="4" width="24.00390625" style="22" customWidth="1"/>
    <col min="5" max="5" width="16.140625" style="22" customWidth="1"/>
    <col min="6" max="6" width="17.00390625" style="49" customWidth="1"/>
    <col min="7" max="7" width="13.421875" style="62" customWidth="1"/>
    <col min="8" max="9" width="13.28125" style="22" customWidth="1"/>
    <col min="10" max="10" width="11.140625" style="72" customWidth="1"/>
    <col min="11" max="11" width="10.71093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1.00390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s="270" customFormat="1" ht="36">
      <c r="B11" s="25">
        <v>1</v>
      </c>
      <c r="C11" s="93">
        <v>37101</v>
      </c>
      <c r="D11" s="25" t="s">
        <v>24</v>
      </c>
      <c r="E11" s="204" t="s">
        <v>525</v>
      </c>
      <c r="F11" s="204" t="s">
        <v>527</v>
      </c>
      <c r="G11" s="24">
        <v>72</v>
      </c>
      <c r="H11" s="101" t="s">
        <v>425</v>
      </c>
      <c r="I11" s="312">
        <f>S11</f>
        <v>5867.2482</v>
      </c>
      <c r="J11" s="126">
        <f>G11*U11*1.16</f>
        <v>539035.8266303999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272">
        <v>5867.2482</v>
      </c>
      <c r="T11" s="270">
        <f>S11*0.1</f>
        <v>586.72482</v>
      </c>
      <c r="U11" s="273">
        <f>T11+S11</f>
        <v>6453.97302</v>
      </c>
    </row>
    <row r="13" ht="15">
      <c r="J13" s="289">
        <f>SUM(J11:J11)</f>
        <v>539035.8266303999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57421875" style="21" customWidth="1"/>
    <col min="4" max="4" width="20.28125" style="22" customWidth="1"/>
    <col min="5" max="5" width="14.00390625" style="22" customWidth="1"/>
    <col min="6" max="6" width="17.8515625" style="49" customWidth="1"/>
    <col min="7" max="7" width="13.421875" style="62" customWidth="1"/>
    <col min="8" max="9" width="13.28125" style="22" customWidth="1"/>
    <col min="10" max="10" width="11.7109375" style="72" customWidth="1"/>
    <col min="11" max="11" width="11.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9.7109375" style="21" customWidth="1"/>
    <col min="19" max="19" width="7.57421875" style="21" hidden="1" customWidth="1"/>
    <col min="20" max="20" width="10.14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37201</v>
      </c>
      <c r="D11" s="25" t="s">
        <v>65</v>
      </c>
      <c r="E11" s="204" t="s">
        <v>525</v>
      </c>
      <c r="F11" s="204" t="s">
        <v>527</v>
      </c>
      <c r="G11" s="24">
        <v>8</v>
      </c>
      <c r="H11" s="101" t="s">
        <v>425</v>
      </c>
      <c r="I11" s="312">
        <f>S11</f>
        <v>924.576</v>
      </c>
      <c r="J11" s="100">
        <f>G11*U11*1.16</f>
        <v>9438.071807999999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924.576</v>
      </c>
      <c r="T11" s="21">
        <f>S11*0.1</f>
        <v>92.45760000000001</v>
      </c>
      <c r="U11" s="195">
        <f>T11+S11</f>
        <v>1017.0336</v>
      </c>
    </row>
    <row r="12" spans="7:10" ht="15">
      <c r="G12" s="21"/>
      <c r="J12" s="289">
        <f>SUM(J11:J11)</f>
        <v>9438.071807999999</v>
      </c>
    </row>
    <row r="24" ht="12.75" customHeight="1"/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47"/>
  <sheetViews>
    <sheetView zoomScale="80" zoomScaleNormal="80" zoomScaleSheetLayoutView="100" zoomScalePageLayoutView="0" workbookViewId="0" topLeftCell="A1">
      <pane ySplit="9" topLeftCell="A35" activePane="bottomLeft" state="frozen"/>
      <selection pane="topLeft" activeCell="A1" sqref="A1"/>
      <selection pane="bottomLeft" activeCell="Q11" sqref="Q11:Q41"/>
    </sheetView>
  </sheetViews>
  <sheetFormatPr defaultColWidth="11.421875" defaultRowHeight="12.75"/>
  <cols>
    <col min="1" max="1" width="3.28125" style="22" bestFit="1" customWidth="1"/>
    <col min="2" max="2" width="13.421875" style="21" customWidth="1"/>
    <col min="3" max="3" width="29.57421875" style="21" customWidth="1"/>
    <col min="4" max="4" width="15.421875" style="22" bestFit="1" customWidth="1"/>
    <col min="5" max="5" width="19.00390625" style="21" customWidth="1"/>
    <col min="6" max="6" width="10.140625" style="21" bestFit="1" customWidth="1"/>
    <col min="7" max="7" width="11.00390625" style="22" bestFit="1" customWidth="1"/>
    <col min="8" max="8" width="10.00390625" style="22" customWidth="1"/>
    <col min="9" max="9" width="13.421875" style="82" customWidth="1"/>
    <col min="10" max="10" width="13.28125" style="22" customWidth="1"/>
    <col min="11" max="11" width="7.421875" style="72" customWidth="1"/>
    <col min="12" max="12" width="8.28125" style="45" customWidth="1"/>
    <col min="13" max="13" width="8.140625" style="21" customWidth="1"/>
    <col min="14" max="14" width="8.8515625" style="21" customWidth="1"/>
    <col min="15" max="15" width="10.421875" style="49" customWidth="1"/>
    <col min="16" max="16" width="10.7109375" style="21" customWidth="1"/>
    <col min="17" max="17" width="16.8515625" style="21" customWidth="1"/>
    <col min="18" max="18" width="9.8515625" style="21" hidden="1" customWidth="1"/>
    <col min="19" max="19" width="7.00390625" style="21" hidden="1" customWidth="1"/>
    <col min="20" max="20" width="7.8515625" style="21" hidden="1" customWidth="1"/>
    <col min="21" max="22" width="11.421875" style="21" customWidth="1"/>
    <col min="23" max="16384" width="11.421875" style="21" customWidth="1"/>
  </cols>
  <sheetData>
    <row r="1" spans="1:16" ht="15">
      <c r="A1" s="21"/>
      <c r="C1" s="22"/>
      <c r="D1" s="345" t="s">
        <v>70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11"/>
      <c r="P1" s="49"/>
    </row>
    <row r="2" spans="1:16" ht="15">
      <c r="A2" s="21"/>
      <c r="C2" s="22"/>
      <c r="D2" s="345" t="s">
        <v>475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11"/>
      <c r="P2" s="49"/>
    </row>
    <row r="3" spans="1:16" ht="15">
      <c r="A3" s="21"/>
      <c r="C3" s="22"/>
      <c r="D3" s="345" t="s">
        <v>476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11"/>
      <c r="P3" s="49"/>
    </row>
    <row r="4" spans="1:16" ht="15">
      <c r="A4" s="21"/>
      <c r="C4" s="22"/>
      <c r="D4" s="345" t="s">
        <v>477</v>
      </c>
      <c r="E4" s="345"/>
      <c r="F4" s="345"/>
      <c r="G4" s="345"/>
      <c r="H4" s="345"/>
      <c r="I4" s="345"/>
      <c r="J4" s="345"/>
      <c r="K4" s="345"/>
      <c r="L4" s="345"/>
      <c r="M4" s="345"/>
      <c r="N4" s="11"/>
      <c r="O4" s="11"/>
      <c r="P4" s="49"/>
    </row>
    <row r="5" spans="1:16" ht="15">
      <c r="A5" s="21"/>
      <c r="C5" s="2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9"/>
    </row>
    <row r="6" spans="3:15" s="55" customFormat="1" ht="15">
      <c r="C6" s="11"/>
      <c r="D6" s="345" t="s">
        <v>538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6" ht="15.75" thickBot="1">
      <c r="A7" s="21"/>
      <c r="B7" s="12" t="s">
        <v>213</v>
      </c>
      <c r="C7" s="22"/>
      <c r="E7" s="12"/>
      <c r="F7" s="11"/>
      <c r="G7" s="11"/>
      <c r="H7" s="11"/>
      <c r="I7" s="11"/>
      <c r="J7" s="11"/>
      <c r="K7" s="121"/>
      <c r="L7" s="11"/>
      <c r="M7" s="73"/>
      <c r="N7" s="61"/>
      <c r="O7" s="11"/>
      <c r="P7" s="49"/>
    </row>
    <row r="8" spans="1:17" s="88" customFormat="1" ht="19.5" customHeight="1">
      <c r="A8" s="343" t="s">
        <v>478</v>
      </c>
      <c r="B8" s="346" t="s">
        <v>479</v>
      </c>
      <c r="C8" s="351" t="s">
        <v>17</v>
      </c>
      <c r="D8" s="339" t="s">
        <v>483</v>
      </c>
      <c r="E8" s="339" t="s">
        <v>526</v>
      </c>
      <c r="F8" s="348" t="s">
        <v>71</v>
      </c>
      <c r="G8" s="339" t="s">
        <v>481</v>
      </c>
      <c r="H8" s="353" t="s">
        <v>529</v>
      </c>
      <c r="I8" s="351" t="s">
        <v>72</v>
      </c>
      <c r="J8" s="339" t="s">
        <v>480</v>
      </c>
      <c r="K8" s="260" t="s">
        <v>16</v>
      </c>
      <c r="L8" s="260"/>
      <c r="M8" s="260"/>
      <c r="N8" s="258"/>
      <c r="O8" s="346" t="s">
        <v>484</v>
      </c>
      <c r="P8" s="346"/>
      <c r="Q8" s="333" t="s">
        <v>445</v>
      </c>
    </row>
    <row r="9" spans="1:17" s="88" customFormat="1" ht="28.5" customHeight="1" thickBot="1">
      <c r="A9" s="344"/>
      <c r="B9" s="347"/>
      <c r="C9" s="352"/>
      <c r="D9" s="340"/>
      <c r="E9" s="340"/>
      <c r="F9" s="349"/>
      <c r="G9" s="340"/>
      <c r="H9" s="354"/>
      <c r="I9" s="352"/>
      <c r="J9" s="340"/>
      <c r="K9" s="340" t="s">
        <v>485</v>
      </c>
      <c r="L9" s="340"/>
      <c r="M9" s="340"/>
      <c r="N9" s="259"/>
      <c r="O9" s="347"/>
      <c r="P9" s="347"/>
      <c r="Q9" s="334"/>
    </row>
    <row r="10" spans="1:17" s="88" customFormat="1" ht="12" customHeight="1">
      <c r="A10" s="250"/>
      <c r="B10" s="84"/>
      <c r="C10" s="84"/>
      <c r="D10" s="84"/>
      <c r="E10" s="84"/>
      <c r="F10" s="85"/>
      <c r="G10" s="84"/>
      <c r="H10" s="85"/>
      <c r="I10" s="131"/>
      <c r="J10" s="86"/>
      <c r="K10" s="115" t="s">
        <v>493</v>
      </c>
      <c r="L10" s="116" t="s">
        <v>494</v>
      </c>
      <c r="M10" s="117" t="s">
        <v>492</v>
      </c>
      <c r="N10" s="116" t="s">
        <v>495</v>
      </c>
      <c r="O10" s="118" t="s">
        <v>486</v>
      </c>
      <c r="P10" s="118" t="s">
        <v>487</v>
      </c>
      <c r="Q10" s="213"/>
    </row>
    <row r="11" spans="1:20" s="90" customFormat="1" ht="36">
      <c r="A11" s="137">
        <v>1</v>
      </c>
      <c r="B11" s="93">
        <v>21601</v>
      </c>
      <c r="C11" s="4" t="s">
        <v>73</v>
      </c>
      <c r="D11" s="204" t="s">
        <v>525</v>
      </c>
      <c r="E11" s="204" t="s">
        <v>527</v>
      </c>
      <c r="F11" s="143">
        <v>200</v>
      </c>
      <c r="G11" s="101" t="s">
        <v>268</v>
      </c>
      <c r="H11" s="233">
        <f>T11</f>
        <v>19.843999999999998</v>
      </c>
      <c r="I11" s="132">
        <f aca="true" t="shared" si="0" ref="I11:I41">PRODUCT(T11*F11)*1.16</f>
        <v>4603.807999999999</v>
      </c>
      <c r="J11" s="197" t="s">
        <v>443</v>
      </c>
      <c r="K11" s="95"/>
      <c r="L11" s="18"/>
      <c r="M11" s="129" t="s">
        <v>166</v>
      </c>
      <c r="N11" s="97"/>
      <c r="O11" s="98"/>
      <c r="P11" s="129" t="s">
        <v>166</v>
      </c>
      <c r="Q11" s="231" t="s">
        <v>528</v>
      </c>
      <c r="R11" s="126">
        <v>18.04</v>
      </c>
      <c r="S11" s="90">
        <f>R11*0.1</f>
        <v>1.804</v>
      </c>
      <c r="T11" s="126">
        <f>R11+S11</f>
        <v>19.843999999999998</v>
      </c>
    </row>
    <row r="12" spans="1:20" s="90" customFormat="1" ht="36" customHeight="1" hidden="1">
      <c r="A12" s="137">
        <v>2</v>
      </c>
      <c r="B12" s="93">
        <v>21601</v>
      </c>
      <c r="C12" s="4" t="s">
        <v>186</v>
      </c>
      <c r="D12" s="204" t="s">
        <v>525</v>
      </c>
      <c r="E12" s="204" t="s">
        <v>527</v>
      </c>
      <c r="F12" s="143">
        <v>0</v>
      </c>
      <c r="G12" s="101" t="s">
        <v>326</v>
      </c>
      <c r="H12" s="233">
        <f aca="true" t="shared" si="1" ref="H12:H41">T12</f>
        <v>15.07</v>
      </c>
      <c r="I12" s="132">
        <f t="shared" si="0"/>
        <v>0</v>
      </c>
      <c r="J12" s="197" t="s">
        <v>443</v>
      </c>
      <c r="K12" s="95"/>
      <c r="L12" s="18"/>
      <c r="M12" s="129" t="s">
        <v>166</v>
      </c>
      <c r="N12" s="97"/>
      <c r="O12" s="98"/>
      <c r="P12" s="129" t="s">
        <v>166</v>
      </c>
      <c r="Q12" s="231" t="s">
        <v>528</v>
      </c>
      <c r="R12" s="126">
        <v>13.7</v>
      </c>
      <c r="S12" s="90">
        <f aca="true" t="shared" si="2" ref="S12:S41">R12*0.1</f>
        <v>1.37</v>
      </c>
      <c r="T12" s="126">
        <f aca="true" t="shared" si="3" ref="T12:T41">R12+S12</f>
        <v>15.07</v>
      </c>
    </row>
    <row r="13" spans="1:20" s="90" customFormat="1" ht="36">
      <c r="A13" s="137">
        <v>3</v>
      </c>
      <c r="B13" s="93">
        <v>21601</v>
      </c>
      <c r="C13" s="4" t="s">
        <v>79</v>
      </c>
      <c r="D13" s="204" t="s">
        <v>525</v>
      </c>
      <c r="E13" s="204" t="s">
        <v>527</v>
      </c>
      <c r="F13" s="143">
        <v>400</v>
      </c>
      <c r="G13" s="101" t="s">
        <v>268</v>
      </c>
      <c r="H13" s="233">
        <f t="shared" si="1"/>
        <v>9.438</v>
      </c>
      <c r="I13" s="132">
        <f t="shared" si="0"/>
        <v>4379.232</v>
      </c>
      <c r="J13" s="197" t="s">
        <v>443</v>
      </c>
      <c r="K13" s="95"/>
      <c r="L13" s="18"/>
      <c r="M13" s="129" t="s">
        <v>166</v>
      </c>
      <c r="N13" s="97"/>
      <c r="O13" s="98"/>
      <c r="P13" s="129" t="s">
        <v>166</v>
      </c>
      <c r="Q13" s="231" t="s">
        <v>528</v>
      </c>
      <c r="R13" s="126">
        <v>8.58</v>
      </c>
      <c r="S13" s="90">
        <f t="shared" si="2"/>
        <v>0.8580000000000001</v>
      </c>
      <c r="T13" s="126">
        <f t="shared" si="3"/>
        <v>9.438</v>
      </c>
    </row>
    <row r="14" spans="1:20" s="90" customFormat="1" ht="36">
      <c r="A14" s="137">
        <v>4</v>
      </c>
      <c r="B14" s="93">
        <v>21601</v>
      </c>
      <c r="C14" s="4" t="s">
        <v>330</v>
      </c>
      <c r="D14" s="204" t="s">
        <v>525</v>
      </c>
      <c r="E14" s="204" t="s">
        <v>527</v>
      </c>
      <c r="F14" s="143">
        <v>400</v>
      </c>
      <c r="G14" s="101" t="s">
        <v>268</v>
      </c>
      <c r="H14" s="233">
        <f t="shared" si="1"/>
        <v>23.837000000000003</v>
      </c>
      <c r="I14" s="132">
        <f t="shared" si="0"/>
        <v>11060.368</v>
      </c>
      <c r="J14" s="197" t="s">
        <v>443</v>
      </c>
      <c r="K14" s="95"/>
      <c r="L14" s="18"/>
      <c r="M14" s="129" t="s">
        <v>166</v>
      </c>
      <c r="N14" s="97"/>
      <c r="O14" s="98"/>
      <c r="P14" s="129" t="s">
        <v>166</v>
      </c>
      <c r="Q14" s="231" t="s">
        <v>528</v>
      </c>
      <c r="R14" s="126">
        <v>21.67</v>
      </c>
      <c r="S14" s="90">
        <f t="shared" si="2"/>
        <v>2.1670000000000003</v>
      </c>
      <c r="T14" s="126">
        <f t="shared" si="3"/>
        <v>23.837000000000003</v>
      </c>
    </row>
    <row r="15" spans="1:20" ht="36">
      <c r="A15" s="137">
        <v>5</v>
      </c>
      <c r="B15" s="93">
        <v>21601</v>
      </c>
      <c r="C15" s="4" t="s">
        <v>78</v>
      </c>
      <c r="D15" s="204" t="s">
        <v>525</v>
      </c>
      <c r="E15" s="204" t="s">
        <v>527</v>
      </c>
      <c r="F15" s="151">
        <v>400</v>
      </c>
      <c r="G15" s="151" t="s">
        <v>268</v>
      </c>
      <c r="H15" s="233">
        <f t="shared" si="1"/>
        <v>23.837000000000003</v>
      </c>
      <c r="I15" s="132">
        <f t="shared" si="0"/>
        <v>11060.368</v>
      </c>
      <c r="J15" s="197" t="s">
        <v>443</v>
      </c>
      <c r="K15" s="95"/>
      <c r="L15" s="18"/>
      <c r="M15" s="129" t="s">
        <v>166</v>
      </c>
      <c r="N15" s="97"/>
      <c r="O15" s="98"/>
      <c r="P15" s="129" t="s">
        <v>166</v>
      </c>
      <c r="Q15" s="231" t="s">
        <v>528</v>
      </c>
      <c r="R15" s="152">
        <v>21.67</v>
      </c>
      <c r="S15" s="90">
        <f t="shared" si="2"/>
        <v>2.1670000000000003</v>
      </c>
      <c r="T15" s="126">
        <f t="shared" si="3"/>
        <v>23.837000000000003</v>
      </c>
    </row>
    <row r="16" spans="1:20" ht="36">
      <c r="A16" s="137">
        <v>6</v>
      </c>
      <c r="B16" s="93">
        <v>21601</v>
      </c>
      <c r="C16" s="4" t="s">
        <v>240</v>
      </c>
      <c r="D16" s="204" t="s">
        <v>525</v>
      </c>
      <c r="E16" s="204" t="s">
        <v>527</v>
      </c>
      <c r="F16" s="151">
        <v>50</v>
      </c>
      <c r="G16" s="151" t="s">
        <v>268</v>
      </c>
      <c r="H16" s="233">
        <f t="shared" si="1"/>
        <v>56.991</v>
      </c>
      <c r="I16" s="132">
        <f t="shared" si="0"/>
        <v>3305.478</v>
      </c>
      <c r="J16" s="197" t="s">
        <v>443</v>
      </c>
      <c r="K16" s="95"/>
      <c r="L16" s="18"/>
      <c r="M16" s="129" t="s">
        <v>166</v>
      </c>
      <c r="N16" s="97"/>
      <c r="O16" s="98"/>
      <c r="P16" s="129" t="s">
        <v>166</v>
      </c>
      <c r="Q16" s="231" t="s">
        <v>528</v>
      </c>
      <c r="R16" s="147">
        <v>51.81</v>
      </c>
      <c r="S16" s="90">
        <f t="shared" si="2"/>
        <v>5.181000000000001</v>
      </c>
      <c r="T16" s="126">
        <f t="shared" si="3"/>
        <v>56.991</v>
      </c>
    </row>
    <row r="17" spans="1:20" ht="36">
      <c r="A17" s="137">
        <v>7</v>
      </c>
      <c r="B17" s="93">
        <v>21601</v>
      </c>
      <c r="C17" s="4" t="s">
        <v>239</v>
      </c>
      <c r="D17" s="204" t="s">
        <v>525</v>
      </c>
      <c r="E17" s="204" t="s">
        <v>527</v>
      </c>
      <c r="F17" s="151">
        <v>50</v>
      </c>
      <c r="G17" s="151" t="s">
        <v>268</v>
      </c>
      <c r="H17" s="233">
        <f t="shared" si="1"/>
        <v>48.158</v>
      </c>
      <c r="I17" s="132">
        <f t="shared" si="0"/>
        <v>2793.1639999999998</v>
      </c>
      <c r="J17" s="197" t="s">
        <v>443</v>
      </c>
      <c r="K17" s="95"/>
      <c r="L17" s="18"/>
      <c r="M17" s="129" t="s">
        <v>166</v>
      </c>
      <c r="N17" s="97"/>
      <c r="O17" s="98"/>
      <c r="P17" s="129" t="s">
        <v>166</v>
      </c>
      <c r="Q17" s="231" t="s">
        <v>528</v>
      </c>
      <c r="R17" s="147">
        <v>43.78</v>
      </c>
      <c r="S17" s="90">
        <f t="shared" si="2"/>
        <v>4.378</v>
      </c>
      <c r="T17" s="126">
        <f t="shared" si="3"/>
        <v>48.158</v>
      </c>
    </row>
    <row r="18" spans="1:20" ht="36">
      <c r="A18" s="137">
        <v>8</v>
      </c>
      <c r="B18" s="93">
        <v>21601</v>
      </c>
      <c r="C18" s="4" t="s">
        <v>320</v>
      </c>
      <c r="D18" s="204" t="s">
        <v>525</v>
      </c>
      <c r="E18" s="204" t="s">
        <v>527</v>
      </c>
      <c r="F18" s="151">
        <v>250</v>
      </c>
      <c r="G18" s="151" t="s">
        <v>321</v>
      </c>
      <c r="H18" s="233">
        <f t="shared" si="1"/>
        <v>24.926000000000002</v>
      </c>
      <c r="I18" s="132">
        <f t="shared" si="0"/>
        <v>7228.540000000001</v>
      </c>
      <c r="J18" s="197" t="s">
        <v>443</v>
      </c>
      <c r="K18" s="95"/>
      <c r="L18" s="18"/>
      <c r="M18" s="129" t="s">
        <v>166</v>
      </c>
      <c r="N18" s="97"/>
      <c r="O18" s="98"/>
      <c r="P18" s="129" t="s">
        <v>166</v>
      </c>
      <c r="Q18" s="231" t="s">
        <v>528</v>
      </c>
      <c r="R18" s="152">
        <v>22.66</v>
      </c>
      <c r="S18" s="90">
        <f t="shared" si="2"/>
        <v>2.266</v>
      </c>
      <c r="T18" s="126">
        <f t="shared" si="3"/>
        <v>24.926000000000002</v>
      </c>
    </row>
    <row r="19" spans="1:20" ht="36" customHeight="1" hidden="1">
      <c r="A19" s="137">
        <v>9</v>
      </c>
      <c r="B19" s="93">
        <v>21601</v>
      </c>
      <c r="C19" s="4" t="s">
        <v>331</v>
      </c>
      <c r="D19" s="204" t="s">
        <v>525</v>
      </c>
      <c r="E19" s="204" t="s">
        <v>527</v>
      </c>
      <c r="F19" s="151"/>
      <c r="G19" s="151" t="s">
        <v>268</v>
      </c>
      <c r="H19" s="233">
        <f t="shared" si="1"/>
        <v>1430</v>
      </c>
      <c r="I19" s="132">
        <f t="shared" si="0"/>
        <v>0</v>
      </c>
      <c r="J19" s="197" t="s">
        <v>443</v>
      </c>
      <c r="K19" s="95"/>
      <c r="L19" s="18"/>
      <c r="M19" s="129" t="s">
        <v>166</v>
      </c>
      <c r="N19" s="97"/>
      <c r="O19" s="98"/>
      <c r="P19" s="129" t="s">
        <v>166</v>
      </c>
      <c r="Q19" s="231" t="s">
        <v>528</v>
      </c>
      <c r="R19" s="152">
        <v>1300</v>
      </c>
      <c r="S19" s="90">
        <f t="shared" si="2"/>
        <v>130</v>
      </c>
      <c r="T19" s="126">
        <f t="shared" si="3"/>
        <v>1430</v>
      </c>
    </row>
    <row r="20" spans="1:20" ht="36">
      <c r="A20" s="137">
        <v>10</v>
      </c>
      <c r="B20" s="93">
        <v>21601</v>
      </c>
      <c r="C20" s="26" t="s">
        <v>238</v>
      </c>
      <c r="D20" s="204" t="s">
        <v>525</v>
      </c>
      <c r="E20" s="204" t="s">
        <v>527</v>
      </c>
      <c r="F20" s="151">
        <v>200</v>
      </c>
      <c r="G20" s="151" t="s">
        <v>268</v>
      </c>
      <c r="H20" s="233">
        <f t="shared" si="1"/>
        <v>49.852000000000004</v>
      </c>
      <c r="I20" s="132">
        <f t="shared" si="0"/>
        <v>11565.664</v>
      </c>
      <c r="J20" s="197" t="s">
        <v>443</v>
      </c>
      <c r="K20" s="95"/>
      <c r="L20" s="18"/>
      <c r="M20" s="129" t="s">
        <v>166</v>
      </c>
      <c r="N20" s="97"/>
      <c r="O20" s="98"/>
      <c r="P20" s="129" t="s">
        <v>166</v>
      </c>
      <c r="Q20" s="231" t="s">
        <v>528</v>
      </c>
      <c r="R20" s="147">
        <v>45.32</v>
      </c>
      <c r="S20" s="90">
        <f t="shared" si="2"/>
        <v>4.532</v>
      </c>
      <c r="T20" s="126">
        <f t="shared" si="3"/>
        <v>49.852000000000004</v>
      </c>
    </row>
    <row r="21" spans="1:20" ht="31.5" customHeight="1">
      <c r="A21" s="137">
        <v>11</v>
      </c>
      <c r="B21" s="93">
        <v>21601</v>
      </c>
      <c r="C21" s="156" t="s">
        <v>75</v>
      </c>
      <c r="D21" s="204" t="s">
        <v>525</v>
      </c>
      <c r="E21" s="204" t="s">
        <v>527</v>
      </c>
      <c r="F21" s="151">
        <v>100</v>
      </c>
      <c r="G21" s="151" t="s">
        <v>268</v>
      </c>
      <c r="H21" s="233">
        <f t="shared" si="1"/>
        <v>31.581000000000003</v>
      </c>
      <c r="I21" s="132">
        <f t="shared" si="0"/>
        <v>3663.396</v>
      </c>
      <c r="J21" s="197" t="s">
        <v>443</v>
      </c>
      <c r="K21" s="95"/>
      <c r="L21" s="18"/>
      <c r="M21" s="129" t="s">
        <v>166</v>
      </c>
      <c r="N21" s="97"/>
      <c r="O21" s="98"/>
      <c r="P21" s="129" t="s">
        <v>166</v>
      </c>
      <c r="Q21" s="231" t="s">
        <v>528</v>
      </c>
      <c r="R21" s="147">
        <v>28.71</v>
      </c>
      <c r="S21" s="90">
        <f t="shared" si="2"/>
        <v>2.8710000000000004</v>
      </c>
      <c r="T21" s="126">
        <f t="shared" si="3"/>
        <v>31.581000000000003</v>
      </c>
    </row>
    <row r="22" spans="1:20" ht="36" customHeight="1">
      <c r="A22" s="137">
        <v>12</v>
      </c>
      <c r="B22" s="93">
        <v>21601</v>
      </c>
      <c r="C22" s="4" t="s">
        <v>322</v>
      </c>
      <c r="D22" s="204" t="s">
        <v>525</v>
      </c>
      <c r="E22" s="204" t="s">
        <v>527</v>
      </c>
      <c r="F22" s="151">
        <v>100</v>
      </c>
      <c r="G22" s="151" t="s">
        <v>268</v>
      </c>
      <c r="H22" s="233">
        <f t="shared" si="1"/>
        <v>21.45</v>
      </c>
      <c r="I22" s="132">
        <f t="shared" si="0"/>
        <v>2488.2</v>
      </c>
      <c r="J22" s="197" t="s">
        <v>443</v>
      </c>
      <c r="K22" s="95"/>
      <c r="L22" s="18"/>
      <c r="M22" s="129" t="s">
        <v>166</v>
      </c>
      <c r="N22" s="97"/>
      <c r="O22" s="98"/>
      <c r="P22" s="129" t="s">
        <v>166</v>
      </c>
      <c r="Q22" s="231" t="s">
        <v>528</v>
      </c>
      <c r="R22" s="147">
        <v>19.5</v>
      </c>
      <c r="S22" s="90">
        <f t="shared" si="2"/>
        <v>1.9500000000000002</v>
      </c>
      <c r="T22" s="126">
        <f t="shared" si="3"/>
        <v>21.45</v>
      </c>
    </row>
    <row r="23" spans="1:20" ht="36">
      <c r="A23" s="137">
        <v>13</v>
      </c>
      <c r="B23" s="93">
        <v>21601</v>
      </c>
      <c r="C23" s="4" t="s">
        <v>247</v>
      </c>
      <c r="D23" s="204" t="s">
        <v>525</v>
      </c>
      <c r="E23" s="204" t="s">
        <v>527</v>
      </c>
      <c r="F23" s="151">
        <v>100</v>
      </c>
      <c r="G23" s="151" t="s">
        <v>268</v>
      </c>
      <c r="H23" s="233">
        <f t="shared" si="1"/>
        <v>2.266</v>
      </c>
      <c r="I23" s="132">
        <f t="shared" si="0"/>
        <v>262.856</v>
      </c>
      <c r="J23" s="197" t="s">
        <v>443</v>
      </c>
      <c r="K23" s="95"/>
      <c r="L23" s="18"/>
      <c r="M23" s="129" t="s">
        <v>166</v>
      </c>
      <c r="N23" s="97"/>
      <c r="O23" s="98"/>
      <c r="P23" s="129" t="s">
        <v>166</v>
      </c>
      <c r="Q23" s="231" t="s">
        <v>528</v>
      </c>
      <c r="R23" s="147">
        <v>2.06</v>
      </c>
      <c r="S23" s="90">
        <f t="shared" si="2"/>
        <v>0.20600000000000002</v>
      </c>
      <c r="T23" s="126">
        <f t="shared" si="3"/>
        <v>2.266</v>
      </c>
    </row>
    <row r="24" spans="1:20" ht="36" customHeight="1">
      <c r="A24" s="137">
        <v>14</v>
      </c>
      <c r="B24" s="93">
        <v>21601</v>
      </c>
      <c r="C24" s="4" t="s">
        <v>76</v>
      </c>
      <c r="D24" s="204" t="s">
        <v>525</v>
      </c>
      <c r="E24" s="204" t="s">
        <v>527</v>
      </c>
      <c r="F24" s="151">
        <v>100</v>
      </c>
      <c r="G24" s="151" t="s">
        <v>268</v>
      </c>
      <c r="H24" s="233">
        <f t="shared" si="1"/>
        <v>7.92</v>
      </c>
      <c r="I24" s="132">
        <f t="shared" si="0"/>
        <v>918.7199999999999</v>
      </c>
      <c r="J24" s="197" t="s">
        <v>443</v>
      </c>
      <c r="K24" s="95"/>
      <c r="L24" s="18"/>
      <c r="M24" s="129" t="s">
        <v>166</v>
      </c>
      <c r="N24" s="97"/>
      <c r="O24" s="98"/>
      <c r="P24" s="129" t="s">
        <v>166</v>
      </c>
      <c r="Q24" s="231" t="s">
        <v>528</v>
      </c>
      <c r="R24" s="147">
        <v>7.2</v>
      </c>
      <c r="S24" s="90">
        <f t="shared" si="2"/>
        <v>0.7200000000000001</v>
      </c>
      <c r="T24" s="126">
        <f t="shared" si="3"/>
        <v>7.92</v>
      </c>
    </row>
    <row r="25" spans="1:20" ht="36" customHeight="1" hidden="1">
      <c r="A25" s="137">
        <v>15</v>
      </c>
      <c r="B25" s="93">
        <v>21601</v>
      </c>
      <c r="C25" s="4" t="s">
        <v>323</v>
      </c>
      <c r="D25" s="204" t="s">
        <v>525</v>
      </c>
      <c r="E25" s="204" t="s">
        <v>527</v>
      </c>
      <c r="F25" s="151">
        <v>0</v>
      </c>
      <c r="G25" s="151" t="s">
        <v>268</v>
      </c>
      <c r="H25" s="233">
        <f t="shared" si="1"/>
        <v>19.580000000000002</v>
      </c>
      <c r="I25" s="132">
        <f t="shared" si="0"/>
        <v>0</v>
      </c>
      <c r="J25" s="197" t="s">
        <v>443</v>
      </c>
      <c r="K25" s="95"/>
      <c r="L25" s="18"/>
      <c r="M25" s="129" t="s">
        <v>166</v>
      </c>
      <c r="N25" s="97"/>
      <c r="O25" s="98"/>
      <c r="P25" s="129" t="s">
        <v>166</v>
      </c>
      <c r="Q25" s="231" t="s">
        <v>528</v>
      </c>
      <c r="R25" s="147">
        <v>17.8</v>
      </c>
      <c r="S25" s="90">
        <f t="shared" si="2"/>
        <v>1.7800000000000002</v>
      </c>
      <c r="T25" s="126">
        <f t="shared" si="3"/>
        <v>19.580000000000002</v>
      </c>
    </row>
    <row r="26" spans="1:20" s="45" customFormat="1" ht="36" customHeight="1">
      <c r="A26" s="137">
        <v>16</v>
      </c>
      <c r="B26" s="93">
        <v>21601</v>
      </c>
      <c r="C26" s="4" t="s">
        <v>248</v>
      </c>
      <c r="D26" s="204" t="s">
        <v>525</v>
      </c>
      <c r="E26" s="204" t="s">
        <v>527</v>
      </c>
      <c r="F26" s="151">
        <v>50</v>
      </c>
      <c r="G26" s="151" t="s">
        <v>268</v>
      </c>
      <c r="H26" s="233">
        <f t="shared" si="1"/>
        <v>9.02</v>
      </c>
      <c r="I26" s="132">
        <f t="shared" si="0"/>
        <v>523.16</v>
      </c>
      <c r="J26" s="197" t="s">
        <v>443</v>
      </c>
      <c r="K26" s="95"/>
      <c r="L26" s="18"/>
      <c r="M26" s="129" t="s">
        <v>166</v>
      </c>
      <c r="N26" s="97"/>
      <c r="O26" s="98"/>
      <c r="P26" s="129" t="s">
        <v>166</v>
      </c>
      <c r="Q26" s="231" t="s">
        <v>528</v>
      </c>
      <c r="R26" s="147">
        <v>8.2</v>
      </c>
      <c r="S26" s="90">
        <f t="shared" si="2"/>
        <v>0.82</v>
      </c>
      <c r="T26" s="126">
        <f t="shared" si="3"/>
        <v>9.02</v>
      </c>
    </row>
    <row r="27" spans="1:20" s="45" customFormat="1" ht="36">
      <c r="A27" s="137">
        <v>17</v>
      </c>
      <c r="B27" s="93">
        <v>21601</v>
      </c>
      <c r="C27" s="4" t="s">
        <v>30</v>
      </c>
      <c r="D27" s="204" t="s">
        <v>525</v>
      </c>
      <c r="E27" s="204" t="s">
        <v>527</v>
      </c>
      <c r="F27" s="151">
        <v>300</v>
      </c>
      <c r="G27" s="151" t="s">
        <v>324</v>
      </c>
      <c r="H27" s="233">
        <f t="shared" si="1"/>
        <v>18.512999999999998</v>
      </c>
      <c r="I27" s="132">
        <f t="shared" si="0"/>
        <v>6442.523999999999</v>
      </c>
      <c r="J27" s="197" t="s">
        <v>443</v>
      </c>
      <c r="K27" s="95"/>
      <c r="L27" s="18"/>
      <c r="M27" s="129" t="s">
        <v>166</v>
      </c>
      <c r="N27" s="97"/>
      <c r="O27" s="98"/>
      <c r="P27" s="129" t="s">
        <v>166</v>
      </c>
      <c r="Q27" s="231" t="s">
        <v>528</v>
      </c>
      <c r="R27" s="147">
        <v>16.83</v>
      </c>
      <c r="S27" s="90">
        <f t="shared" si="2"/>
        <v>1.6829999999999998</v>
      </c>
      <c r="T27" s="126">
        <f t="shared" si="3"/>
        <v>18.512999999999998</v>
      </c>
    </row>
    <row r="28" spans="1:20" s="45" customFormat="1" ht="36">
      <c r="A28" s="137">
        <v>18</v>
      </c>
      <c r="B28" s="93">
        <v>21601</v>
      </c>
      <c r="C28" s="4" t="s">
        <v>31</v>
      </c>
      <c r="D28" s="204" t="s">
        <v>525</v>
      </c>
      <c r="E28" s="204" t="s">
        <v>527</v>
      </c>
      <c r="F28" s="151">
        <v>100</v>
      </c>
      <c r="G28" s="151" t="s">
        <v>321</v>
      </c>
      <c r="H28" s="233">
        <f t="shared" si="1"/>
        <v>57.717</v>
      </c>
      <c r="I28" s="132">
        <f t="shared" si="0"/>
        <v>6695.172</v>
      </c>
      <c r="J28" s="197" t="s">
        <v>443</v>
      </c>
      <c r="K28" s="95"/>
      <c r="L28" s="18"/>
      <c r="M28" s="129" t="s">
        <v>166</v>
      </c>
      <c r="N28" s="97"/>
      <c r="O28" s="98"/>
      <c r="P28" s="129" t="s">
        <v>166</v>
      </c>
      <c r="Q28" s="231" t="s">
        <v>528</v>
      </c>
      <c r="R28" s="147">
        <v>52.47</v>
      </c>
      <c r="S28" s="90">
        <f t="shared" si="2"/>
        <v>5.247</v>
      </c>
      <c r="T28" s="126">
        <f t="shared" si="3"/>
        <v>57.717</v>
      </c>
    </row>
    <row r="29" spans="1:20" s="45" customFormat="1" ht="36">
      <c r="A29" s="137">
        <v>19</v>
      </c>
      <c r="B29" s="93">
        <v>21601</v>
      </c>
      <c r="C29" s="4" t="s">
        <v>325</v>
      </c>
      <c r="D29" s="204" t="s">
        <v>525</v>
      </c>
      <c r="E29" s="204" t="s">
        <v>527</v>
      </c>
      <c r="F29" s="151">
        <v>500</v>
      </c>
      <c r="G29" s="151" t="s">
        <v>326</v>
      </c>
      <c r="H29" s="233">
        <f t="shared" si="1"/>
        <v>14.883</v>
      </c>
      <c r="I29" s="132">
        <f t="shared" si="0"/>
        <v>8632.14</v>
      </c>
      <c r="J29" s="197" t="s">
        <v>443</v>
      </c>
      <c r="K29" s="95"/>
      <c r="L29" s="18"/>
      <c r="M29" s="129" t="s">
        <v>166</v>
      </c>
      <c r="N29" s="97"/>
      <c r="O29" s="98"/>
      <c r="P29" s="129" t="s">
        <v>166</v>
      </c>
      <c r="Q29" s="231" t="s">
        <v>528</v>
      </c>
      <c r="R29" s="147">
        <v>13.53</v>
      </c>
      <c r="S29" s="90">
        <f t="shared" si="2"/>
        <v>1.353</v>
      </c>
      <c r="T29" s="126">
        <f t="shared" si="3"/>
        <v>14.883</v>
      </c>
    </row>
    <row r="30" spans="1:20" ht="36">
      <c r="A30" s="137">
        <v>20</v>
      </c>
      <c r="B30" s="93">
        <v>21601</v>
      </c>
      <c r="C30" s="4" t="s">
        <v>327</v>
      </c>
      <c r="D30" s="204" t="s">
        <v>525</v>
      </c>
      <c r="E30" s="204" t="s">
        <v>527</v>
      </c>
      <c r="F30" s="151">
        <v>50</v>
      </c>
      <c r="G30" s="151" t="s">
        <v>268</v>
      </c>
      <c r="H30" s="233">
        <f t="shared" si="1"/>
        <v>23.232</v>
      </c>
      <c r="I30" s="132">
        <f t="shared" si="0"/>
        <v>1347.456</v>
      </c>
      <c r="J30" s="197" t="s">
        <v>443</v>
      </c>
      <c r="K30" s="95"/>
      <c r="L30" s="18"/>
      <c r="M30" s="129" t="s">
        <v>166</v>
      </c>
      <c r="N30" s="97"/>
      <c r="O30" s="98"/>
      <c r="P30" s="129" t="s">
        <v>166</v>
      </c>
      <c r="Q30" s="231" t="s">
        <v>528</v>
      </c>
      <c r="R30" s="147">
        <v>21.12</v>
      </c>
      <c r="S30" s="90">
        <f t="shared" si="2"/>
        <v>2.112</v>
      </c>
      <c r="T30" s="126">
        <f t="shared" si="3"/>
        <v>23.232</v>
      </c>
    </row>
    <row r="31" spans="1:20" ht="36">
      <c r="A31" s="137">
        <v>21</v>
      </c>
      <c r="B31" s="93">
        <v>21601</v>
      </c>
      <c r="C31" s="4" t="s">
        <v>246</v>
      </c>
      <c r="D31" s="204" t="s">
        <v>525</v>
      </c>
      <c r="E31" s="204" t="s">
        <v>527</v>
      </c>
      <c r="F31" s="151">
        <v>100</v>
      </c>
      <c r="G31" s="151" t="s">
        <v>268</v>
      </c>
      <c r="H31" s="233">
        <f t="shared" si="1"/>
        <v>38.477999999999994</v>
      </c>
      <c r="I31" s="132">
        <f t="shared" si="0"/>
        <v>4463.4479999999985</v>
      </c>
      <c r="J31" s="197" t="s">
        <v>443</v>
      </c>
      <c r="K31" s="95"/>
      <c r="L31" s="18"/>
      <c r="M31" s="129" t="s">
        <v>166</v>
      </c>
      <c r="N31" s="97"/>
      <c r="O31" s="98"/>
      <c r="P31" s="129" t="s">
        <v>166</v>
      </c>
      <c r="Q31" s="231" t="s">
        <v>528</v>
      </c>
      <c r="R31" s="147">
        <v>34.98</v>
      </c>
      <c r="S31" s="90">
        <f t="shared" si="2"/>
        <v>3.4979999999999998</v>
      </c>
      <c r="T31" s="126">
        <f t="shared" si="3"/>
        <v>38.477999999999994</v>
      </c>
    </row>
    <row r="32" spans="1:20" ht="36">
      <c r="A32" s="137">
        <v>22</v>
      </c>
      <c r="B32" s="93">
        <v>21601</v>
      </c>
      <c r="C32" s="4" t="s">
        <v>32</v>
      </c>
      <c r="D32" s="204" t="s">
        <v>525</v>
      </c>
      <c r="E32" s="204" t="s">
        <v>527</v>
      </c>
      <c r="F32" s="151">
        <v>200</v>
      </c>
      <c r="G32" s="151" t="s">
        <v>268</v>
      </c>
      <c r="H32" s="233">
        <f t="shared" si="1"/>
        <v>53.119</v>
      </c>
      <c r="I32" s="132">
        <f t="shared" si="0"/>
        <v>12323.607999999998</v>
      </c>
      <c r="J32" s="197" t="s">
        <v>443</v>
      </c>
      <c r="K32" s="95"/>
      <c r="L32" s="18"/>
      <c r="M32" s="129" t="s">
        <v>166</v>
      </c>
      <c r="N32" s="97"/>
      <c r="O32" s="98"/>
      <c r="P32" s="129" t="s">
        <v>166</v>
      </c>
      <c r="Q32" s="231" t="s">
        <v>528</v>
      </c>
      <c r="R32" s="147">
        <v>48.29</v>
      </c>
      <c r="S32" s="90">
        <f t="shared" si="2"/>
        <v>4.829000000000001</v>
      </c>
      <c r="T32" s="126">
        <f t="shared" si="3"/>
        <v>53.119</v>
      </c>
    </row>
    <row r="33" spans="1:20" ht="36">
      <c r="A33" s="137">
        <v>23</v>
      </c>
      <c r="B33" s="93">
        <v>21601</v>
      </c>
      <c r="C33" s="4" t="s">
        <v>328</v>
      </c>
      <c r="D33" s="204" t="s">
        <v>525</v>
      </c>
      <c r="E33" s="204" t="s">
        <v>527</v>
      </c>
      <c r="F33" s="151">
        <v>1500</v>
      </c>
      <c r="G33" s="151" t="s">
        <v>268</v>
      </c>
      <c r="H33" s="233">
        <f t="shared" si="1"/>
        <v>31.46</v>
      </c>
      <c r="I33" s="132">
        <f t="shared" si="0"/>
        <v>54740.399999999994</v>
      </c>
      <c r="J33" s="197" t="s">
        <v>443</v>
      </c>
      <c r="K33" s="95"/>
      <c r="L33" s="18"/>
      <c r="M33" s="129" t="s">
        <v>166</v>
      </c>
      <c r="N33" s="97"/>
      <c r="O33" s="98"/>
      <c r="P33" s="129" t="s">
        <v>166</v>
      </c>
      <c r="Q33" s="231" t="s">
        <v>528</v>
      </c>
      <c r="R33" s="147">
        <v>28.6</v>
      </c>
      <c r="S33" s="90">
        <f t="shared" si="2"/>
        <v>2.8600000000000003</v>
      </c>
      <c r="T33" s="126">
        <f t="shared" si="3"/>
        <v>31.46</v>
      </c>
    </row>
    <row r="34" spans="1:20" ht="36">
      <c r="A34" s="137">
        <v>24</v>
      </c>
      <c r="B34" s="93">
        <v>21601</v>
      </c>
      <c r="C34" s="4" t="s">
        <v>329</v>
      </c>
      <c r="D34" s="204" t="s">
        <v>525</v>
      </c>
      <c r="E34" s="204" t="s">
        <v>527</v>
      </c>
      <c r="F34" s="151">
        <v>1000</v>
      </c>
      <c r="G34" s="151" t="s">
        <v>268</v>
      </c>
      <c r="H34" s="233">
        <f t="shared" si="1"/>
        <v>6.171</v>
      </c>
      <c r="I34" s="132">
        <f t="shared" si="0"/>
        <v>7158.36</v>
      </c>
      <c r="J34" s="197" t="s">
        <v>443</v>
      </c>
      <c r="K34" s="95"/>
      <c r="L34" s="18"/>
      <c r="M34" s="129" t="s">
        <v>166</v>
      </c>
      <c r="N34" s="97"/>
      <c r="O34" s="98"/>
      <c r="P34" s="129" t="s">
        <v>166</v>
      </c>
      <c r="Q34" s="231" t="s">
        <v>528</v>
      </c>
      <c r="R34" s="147">
        <v>5.61</v>
      </c>
      <c r="S34" s="90">
        <f t="shared" si="2"/>
        <v>0.561</v>
      </c>
      <c r="T34" s="126">
        <f t="shared" si="3"/>
        <v>6.171</v>
      </c>
    </row>
    <row r="35" spans="1:20" ht="36">
      <c r="A35" s="137">
        <v>25</v>
      </c>
      <c r="B35" s="93">
        <v>21601</v>
      </c>
      <c r="C35" s="4" t="s">
        <v>80</v>
      </c>
      <c r="D35" s="204" t="s">
        <v>525</v>
      </c>
      <c r="E35" s="204" t="s">
        <v>527</v>
      </c>
      <c r="F35" s="151">
        <v>1200</v>
      </c>
      <c r="G35" s="151" t="s">
        <v>268</v>
      </c>
      <c r="H35" s="233">
        <f t="shared" si="1"/>
        <v>36.194323000000004</v>
      </c>
      <c r="I35" s="132">
        <f t="shared" si="0"/>
        <v>50382.497616</v>
      </c>
      <c r="J35" s="197" t="s">
        <v>443</v>
      </c>
      <c r="K35" s="95"/>
      <c r="L35" s="18"/>
      <c r="M35" s="129" t="s">
        <v>166</v>
      </c>
      <c r="N35" s="97"/>
      <c r="O35" s="98"/>
      <c r="P35" s="129" t="s">
        <v>166</v>
      </c>
      <c r="Q35" s="231" t="s">
        <v>528</v>
      </c>
      <c r="R35" s="147">
        <v>32.90393</v>
      </c>
      <c r="S35" s="90">
        <f t="shared" si="2"/>
        <v>3.2903930000000003</v>
      </c>
      <c r="T35" s="126">
        <f t="shared" si="3"/>
        <v>36.194323000000004</v>
      </c>
    </row>
    <row r="36" spans="1:20" ht="36">
      <c r="A36" s="137">
        <v>26</v>
      </c>
      <c r="B36" s="93">
        <v>21601</v>
      </c>
      <c r="C36" s="4" t="s">
        <v>250</v>
      </c>
      <c r="D36" s="204" t="s">
        <v>525</v>
      </c>
      <c r="E36" s="204" t="s">
        <v>527</v>
      </c>
      <c r="F36" s="151">
        <v>300</v>
      </c>
      <c r="G36" s="151" t="s">
        <v>268</v>
      </c>
      <c r="H36" s="233">
        <f t="shared" si="1"/>
        <v>13.2</v>
      </c>
      <c r="I36" s="132">
        <f t="shared" si="0"/>
        <v>4593.599999999999</v>
      </c>
      <c r="J36" s="197" t="s">
        <v>443</v>
      </c>
      <c r="K36" s="95"/>
      <c r="L36" s="18"/>
      <c r="M36" s="129" t="s">
        <v>166</v>
      </c>
      <c r="N36" s="97"/>
      <c r="O36" s="98"/>
      <c r="P36" s="129" t="s">
        <v>166</v>
      </c>
      <c r="Q36" s="231" t="s">
        <v>528</v>
      </c>
      <c r="R36" s="147">
        <v>12</v>
      </c>
      <c r="S36" s="90">
        <f t="shared" si="2"/>
        <v>1.2000000000000002</v>
      </c>
      <c r="T36" s="126">
        <f t="shared" si="3"/>
        <v>13.2</v>
      </c>
    </row>
    <row r="37" spans="1:20" ht="36">
      <c r="A37" s="137">
        <v>27</v>
      </c>
      <c r="B37" s="93">
        <v>21601</v>
      </c>
      <c r="C37" s="4" t="s">
        <v>142</v>
      </c>
      <c r="D37" s="204" t="s">
        <v>525</v>
      </c>
      <c r="E37" s="204" t="s">
        <v>527</v>
      </c>
      <c r="F37" s="151">
        <v>1000</v>
      </c>
      <c r="G37" s="151" t="s">
        <v>268</v>
      </c>
      <c r="H37" s="233">
        <f t="shared" si="1"/>
        <v>6.6</v>
      </c>
      <c r="I37" s="132">
        <f t="shared" si="0"/>
        <v>7655.999999999999</v>
      </c>
      <c r="J37" s="197" t="s">
        <v>443</v>
      </c>
      <c r="K37" s="95"/>
      <c r="L37" s="18"/>
      <c r="M37" s="129" t="s">
        <v>166</v>
      </c>
      <c r="N37" s="97"/>
      <c r="O37" s="98"/>
      <c r="P37" s="129" t="s">
        <v>166</v>
      </c>
      <c r="Q37" s="231" t="s">
        <v>528</v>
      </c>
      <c r="R37" s="147">
        <v>6</v>
      </c>
      <c r="S37" s="90">
        <f t="shared" si="2"/>
        <v>0.6000000000000001</v>
      </c>
      <c r="T37" s="126">
        <f t="shared" si="3"/>
        <v>6.6</v>
      </c>
    </row>
    <row r="38" spans="1:20" ht="36">
      <c r="A38" s="137">
        <v>28</v>
      </c>
      <c r="B38" s="93">
        <v>21601</v>
      </c>
      <c r="C38" s="4" t="s">
        <v>77</v>
      </c>
      <c r="D38" s="204" t="s">
        <v>525</v>
      </c>
      <c r="E38" s="204" t="s">
        <v>527</v>
      </c>
      <c r="F38" s="151">
        <v>10</v>
      </c>
      <c r="G38" s="151" t="s">
        <v>268</v>
      </c>
      <c r="H38" s="233">
        <f t="shared" si="1"/>
        <v>28.6</v>
      </c>
      <c r="I38" s="132">
        <f t="shared" si="0"/>
        <v>331.76</v>
      </c>
      <c r="J38" s="197" t="s">
        <v>443</v>
      </c>
      <c r="K38" s="95"/>
      <c r="L38" s="18"/>
      <c r="M38" s="129" t="s">
        <v>166</v>
      </c>
      <c r="N38" s="97"/>
      <c r="O38" s="98"/>
      <c r="P38" s="129" t="s">
        <v>166</v>
      </c>
      <c r="Q38" s="231" t="s">
        <v>528</v>
      </c>
      <c r="R38" s="147">
        <v>26</v>
      </c>
      <c r="S38" s="90">
        <f t="shared" si="2"/>
        <v>2.6</v>
      </c>
      <c r="T38" s="126">
        <f t="shared" si="3"/>
        <v>28.6</v>
      </c>
    </row>
    <row r="39" spans="1:20" ht="36">
      <c r="A39" s="137">
        <v>29</v>
      </c>
      <c r="B39" s="93">
        <v>21601</v>
      </c>
      <c r="C39" s="4" t="s">
        <v>241</v>
      </c>
      <c r="D39" s="204" t="s">
        <v>525</v>
      </c>
      <c r="E39" s="204" t="s">
        <v>527</v>
      </c>
      <c r="F39" s="151">
        <v>50</v>
      </c>
      <c r="G39" s="151" t="s">
        <v>268</v>
      </c>
      <c r="H39" s="233">
        <f t="shared" si="1"/>
        <v>36.3</v>
      </c>
      <c r="I39" s="132">
        <f t="shared" si="0"/>
        <v>2105.3999999999996</v>
      </c>
      <c r="J39" s="197" t="s">
        <v>443</v>
      </c>
      <c r="K39" s="95"/>
      <c r="L39" s="18"/>
      <c r="M39" s="129" t="s">
        <v>166</v>
      </c>
      <c r="N39" s="97"/>
      <c r="O39" s="98"/>
      <c r="P39" s="129" t="s">
        <v>166</v>
      </c>
      <c r="Q39" s="231" t="s">
        <v>528</v>
      </c>
      <c r="R39" s="147">
        <v>33</v>
      </c>
      <c r="S39" s="90">
        <f t="shared" si="2"/>
        <v>3.3000000000000003</v>
      </c>
      <c r="T39" s="126">
        <f t="shared" si="3"/>
        <v>36.3</v>
      </c>
    </row>
    <row r="40" spans="1:20" ht="36">
      <c r="A40" s="137">
        <v>30</v>
      </c>
      <c r="B40" s="93">
        <v>21601</v>
      </c>
      <c r="C40" s="4" t="s">
        <v>160</v>
      </c>
      <c r="D40" s="204" t="s">
        <v>525</v>
      </c>
      <c r="E40" s="204" t="s">
        <v>527</v>
      </c>
      <c r="F40" s="151">
        <v>50</v>
      </c>
      <c r="G40" s="151" t="s">
        <v>268</v>
      </c>
      <c r="H40" s="233">
        <f t="shared" si="1"/>
        <v>48.4</v>
      </c>
      <c r="I40" s="132">
        <f t="shared" si="0"/>
        <v>2807.2</v>
      </c>
      <c r="J40" s="197" t="s">
        <v>443</v>
      </c>
      <c r="K40" s="95"/>
      <c r="L40" s="18"/>
      <c r="M40" s="129" t="s">
        <v>166</v>
      </c>
      <c r="N40" s="97"/>
      <c r="O40" s="98"/>
      <c r="P40" s="129" t="s">
        <v>166</v>
      </c>
      <c r="Q40" s="231" t="s">
        <v>528</v>
      </c>
      <c r="R40" s="147">
        <v>44</v>
      </c>
      <c r="S40" s="90">
        <f t="shared" si="2"/>
        <v>4.4</v>
      </c>
      <c r="T40" s="126">
        <f t="shared" si="3"/>
        <v>48.4</v>
      </c>
    </row>
    <row r="41" spans="1:20" ht="36">
      <c r="A41" s="137">
        <v>31</v>
      </c>
      <c r="B41" s="93">
        <v>21601</v>
      </c>
      <c r="C41" s="4" t="s">
        <v>74</v>
      </c>
      <c r="D41" s="204" t="s">
        <v>525</v>
      </c>
      <c r="E41" s="204" t="s">
        <v>527</v>
      </c>
      <c r="F41" s="151">
        <v>72</v>
      </c>
      <c r="G41" s="151" t="s">
        <v>268</v>
      </c>
      <c r="H41" s="233">
        <f t="shared" si="1"/>
        <v>32.86965</v>
      </c>
      <c r="I41" s="132">
        <f t="shared" si="0"/>
        <v>2745.2731679999997</v>
      </c>
      <c r="J41" s="197" t="s">
        <v>443</v>
      </c>
      <c r="K41" s="95"/>
      <c r="L41" s="18"/>
      <c r="M41" s="129" t="s">
        <v>166</v>
      </c>
      <c r="N41" s="97"/>
      <c r="O41" s="98"/>
      <c r="P41" s="129" t="s">
        <v>166</v>
      </c>
      <c r="Q41" s="231" t="s">
        <v>528</v>
      </c>
      <c r="R41" s="147">
        <v>29.8815</v>
      </c>
      <c r="S41" s="90">
        <f t="shared" si="2"/>
        <v>2.98815</v>
      </c>
      <c r="T41" s="126">
        <f t="shared" si="3"/>
        <v>32.86965</v>
      </c>
    </row>
    <row r="42" ht="15">
      <c r="I42" s="288">
        <f>SUM(I11:I41)</f>
        <v>236277.792784</v>
      </c>
    </row>
    <row r="44" ht="14.25">
      <c r="I44" s="150"/>
    </row>
    <row r="45" ht="14.25">
      <c r="I45" s="150"/>
    </row>
    <row r="46" ht="14.25">
      <c r="I46" s="150"/>
    </row>
    <row r="47" ht="14.25">
      <c r="I47" s="150"/>
    </row>
  </sheetData>
  <sheetProtection/>
  <mergeCells count="18">
    <mergeCell ref="A8:A9"/>
    <mergeCell ref="Q8:Q9"/>
    <mergeCell ref="C8:C9"/>
    <mergeCell ref="E8:E9"/>
    <mergeCell ref="O8:P9"/>
    <mergeCell ref="B8:B9"/>
    <mergeCell ref="D8:D9"/>
    <mergeCell ref="F8:F9"/>
    <mergeCell ref="H8:H9"/>
    <mergeCell ref="D1:N1"/>
    <mergeCell ref="D2:N2"/>
    <mergeCell ref="D3:N3"/>
    <mergeCell ref="D4:M4"/>
    <mergeCell ref="G8:G9"/>
    <mergeCell ref="I8:I9"/>
    <mergeCell ref="J8:J9"/>
    <mergeCell ref="K9:M9"/>
    <mergeCell ref="D6:O6"/>
  </mergeCells>
  <printOptions horizontalCentered="1" verticalCentered="1"/>
  <pageMargins left="0.7874015748031497" right="0" top="0.1968503937007874" bottom="0.3937007874015748" header="0.35433070866141736" footer="0"/>
  <pageSetup fitToHeight="4" horizontalDpi="600" verticalDpi="600" orientation="landscape" paperSize="5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57421875" style="21" customWidth="1"/>
    <col min="4" max="4" width="22.28125" style="22" customWidth="1"/>
    <col min="5" max="5" width="15.8515625" style="22" customWidth="1"/>
    <col min="6" max="6" width="17.421875" style="49" customWidth="1"/>
    <col min="7" max="7" width="13.421875" style="62" customWidth="1"/>
    <col min="8" max="9" width="13.8515625" style="22" customWidth="1"/>
    <col min="10" max="10" width="11.8515625" style="72" customWidth="1"/>
    <col min="11" max="11" width="10.140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8.140625" style="21" customWidth="1"/>
    <col min="19" max="19" width="7.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37501</v>
      </c>
      <c r="D11" s="25" t="s">
        <v>25</v>
      </c>
      <c r="E11" s="204" t="s">
        <v>525</v>
      </c>
      <c r="F11" s="204" t="s">
        <v>527</v>
      </c>
      <c r="G11" s="24">
        <v>318</v>
      </c>
      <c r="H11" s="101" t="s">
        <v>426</v>
      </c>
      <c r="I11" s="312">
        <f>S11</f>
        <v>1000.1109</v>
      </c>
      <c r="J11" s="100">
        <f>G11*U11*1.16</f>
        <v>405812.9996712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1000.1109</v>
      </c>
      <c r="T11" s="21">
        <f>S11*0.1</f>
        <v>100.01109000000001</v>
      </c>
      <c r="U11" s="195">
        <f>T11+S11</f>
        <v>1100.12199</v>
      </c>
    </row>
    <row r="12" spans="7:10" ht="15">
      <c r="G12" s="21"/>
      <c r="J12" s="289">
        <f>SUM(J11:J11)</f>
        <v>405812.9996712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7109375" style="21" customWidth="1"/>
    <col min="4" max="4" width="20.7109375" style="22" customWidth="1"/>
    <col min="5" max="5" width="18.28125" style="22" customWidth="1"/>
    <col min="6" max="6" width="18.57421875" style="49" customWidth="1"/>
    <col min="7" max="7" width="13.421875" style="62" customWidth="1"/>
    <col min="8" max="9" width="13.28125" style="22" customWidth="1"/>
    <col min="10" max="10" width="11.8515625" style="72" customWidth="1"/>
    <col min="11" max="11" width="13.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9.57421875" style="21" customWidth="1"/>
    <col min="19" max="19" width="6.57421875" style="21" hidden="1" customWidth="1"/>
    <col min="20" max="20" width="7.8515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37502</v>
      </c>
      <c r="D11" s="25" t="s">
        <v>26</v>
      </c>
      <c r="E11" s="204" t="s">
        <v>525</v>
      </c>
      <c r="F11" s="204" t="s">
        <v>527</v>
      </c>
      <c r="G11" s="24">
        <v>170</v>
      </c>
      <c r="H11" s="101" t="s">
        <v>426</v>
      </c>
      <c r="I11" s="312">
        <f>S11</f>
        <v>712.7878</v>
      </c>
      <c r="J11" s="100">
        <f>G11*U11*1.16</f>
        <v>154617.929576</v>
      </c>
      <c r="K11" s="93" t="s">
        <v>502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712.7878</v>
      </c>
      <c r="T11" s="21">
        <f>S11*0.1</f>
        <v>71.27878</v>
      </c>
      <c r="U11" s="195">
        <f>T11+S11</f>
        <v>784.0665799999999</v>
      </c>
    </row>
    <row r="12" spans="7:10" ht="15">
      <c r="G12" s="21"/>
      <c r="J12" s="289">
        <f>SUM(J11:J11)</f>
        <v>154617.929576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S1" sqref="S1:U16384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00390625" style="21" customWidth="1"/>
    <col min="4" max="4" width="23.57421875" style="22" customWidth="1"/>
    <col min="5" max="5" width="16.28125" style="22" customWidth="1"/>
    <col min="6" max="6" width="15.57421875" style="49" customWidth="1"/>
    <col min="7" max="7" width="13.421875" style="62" customWidth="1"/>
    <col min="8" max="9" width="13.28125" style="22" customWidth="1"/>
    <col min="10" max="10" width="10.7109375" style="72" customWidth="1"/>
    <col min="11" max="11" width="10.281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10.8515625" style="21" customWidth="1"/>
    <col min="18" max="18" width="21.8515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37901</v>
      </c>
      <c r="D11" s="25" t="s">
        <v>19</v>
      </c>
      <c r="E11" s="204" t="s">
        <v>525</v>
      </c>
      <c r="F11" s="204" t="s">
        <v>527</v>
      </c>
      <c r="G11" s="24">
        <v>10</v>
      </c>
      <c r="H11" s="101" t="s">
        <v>425</v>
      </c>
      <c r="I11" s="312">
        <f>S11</f>
        <v>312.059</v>
      </c>
      <c r="J11" s="100">
        <f>G11*U11*1.16</f>
        <v>3981.87284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312.059</v>
      </c>
      <c r="T11" s="21">
        <f>S11*0.1</f>
        <v>31.205900000000003</v>
      </c>
      <c r="U11" s="195">
        <f>T11+S11</f>
        <v>343.2649</v>
      </c>
    </row>
    <row r="12" spans="7:19" ht="15">
      <c r="G12" s="21"/>
      <c r="J12" s="289">
        <f>SUM(J11:J11)</f>
        <v>3981.87284</v>
      </c>
      <c r="Q12" s="21" t="s">
        <v>166</v>
      </c>
      <c r="S12" s="21" t="s">
        <v>166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P6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6"/>
  <sheetViews>
    <sheetView zoomScale="90" zoomScaleNormal="9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421875" style="21" customWidth="1"/>
    <col min="4" max="4" width="22.140625" style="22" customWidth="1"/>
    <col min="5" max="5" width="13.7109375" style="22" customWidth="1"/>
    <col min="6" max="6" width="17.57421875" style="49" customWidth="1"/>
    <col min="7" max="7" width="13.421875" style="62" customWidth="1"/>
    <col min="8" max="9" width="13.28125" style="22" customWidth="1"/>
    <col min="10" max="10" width="13.8515625" style="72" customWidth="1"/>
    <col min="11" max="11" width="13.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1.421875" style="21" customWidth="1"/>
    <col min="19" max="19" width="8.57421875" style="21" hidden="1" customWidth="1"/>
    <col min="20" max="20" width="10.140625" style="21" hidden="1" customWidth="1"/>
    <col min="21" max="21" width="9.57421875" style="21" hidden="1" customWidth="1"/>
    <col min="22" max="22" width="11.421875" style="21" customWidth="1"/>
    <col min="23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s="270" customFormat="1" ht="45">
      <c r="B11" s="25">
        <v>1</v>
      </c>
      <c r="C11" s="93">
        <v>38101</v>
      </c>
      <c r="D11" s="25" t="s">
        <v>260</v>
      </c>
      <c r="E11" s="204" t="s">
        <v>525</v>
      </c>
      <c r="F11" s="204" t="s">
        <v>527</v>
      </c>
      <c r="G11" s="24">
        <v>5</v>
      </c>
      <c r="H11" s="101" t="s">
        <v>427</v>
      </c>
      <c r="I11" s="312">
        <f>S11</f>
        <v>3677.442</v>
      </c>
      <c r="J11" s="126">
        <f>G11*U11*1.16</f>
        <v>23462.07996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272">
        <v>3677.442</v>
      </c>
      <c r="T11" s="270">
        <f>S11*0.1</f>
        <v>367.74420000000003</v>
      </c>
      <c r="U11" s="273">
        <f>T11+S11</f>
        <v>4045.1862</v>
      </c>
    </row>
    <row r="12" spans="2:21" s="270" customFormat="1" ht="45">
      <c r="B12" s="25">
        <v>2</v>
      </c>
      <c r="C12" s="93">
        <v>38101</v>
      </c>
      <c r="D12" s="25" t="s">
        <v>260</v>
      </c>
      <c r="E12" s="204" t="s">
        <v>525</v>
      </c>
      <c r="F12" s="204" t="s">
        <v>527</v>
      </c>
      <c r="G12" s="24">
        <v>5</v>
      </c>
      <c r="H12" s="101" t="s">
        <v>427</v>
      </c>
      <c r="I12" s="312">
        <f>S12</f>
        <v>3000</v>
      </c>
      <c r="J12" s="126">
        <f>G12*U12*1.16</f>
        <v>19140</v>
      </c>
      <c r="K12" s="93" t="s">
        <v>252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55"/>
      <c r="R12" s="231" t="s">
        <v>528</v>
      </c>
      <c r="S12" s="272">
        <v>3000</v>
      </c>
      <c r="T12" s="270">
        <f>S12*0.1</f>
        <v>300</v>
      </c>
      <c r="U12" s="273">
        <f>T12+S12</f>
        <v>3300</v>
      </c>
    </row>
    <row r="13" spans="2:21" s="270" customFormat="1" ht="45">
      <c r="B13" s="25">
        <v>4</v>
      </c>
      <c r="C13" s="93">
        <v>38101</v>
      </c>
      <c r="D13" s="25" t="s">
        <v>260</v>
      </c>
      <c r="E13" s="204" t="s">
        <v>525</v>
      </c>
      <c r="F13" s="204" t="s">
        <v>527</v>
      </c>
      <c r="G13" s="24">
        <v>5</v>
      </c>
      <c r="H13" s="101" t="s">
        <v>427</v>
      </c>
      <c r="I13" s="312">
        <f>S13</f>
        <v>3000</v>
      </c>
      <c r="J13" s="126">
        <f>G13*U13*1.16</f>
        <v>19140</v>
      </c>
      <c r="K13" s="93" t="s">
        <v>20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55"/>
      <c r="R13" s="231" t="s">
        <v>528</v>
      </c>
      <c r="S13" s="272">
        <v>3000</v>
      </c>
      <c r="T13" s="270">
        <f>S13*0.1</f>
        <v>300</v>
      </c>
      <c r="U13" s="273">
        <f>T13+S13</f>
        <v>3300</v>
      </c>
    </row>
    <row r="14" spans="2:21" s="270" customFormat="1" ht="45">
      <c r="B14" s="25">
        <v>5</v>
      </c>
      <c r="C14" s="93">
        <v>38101</v>
      </c>
      <c r="D14" s="25" t="s">
        <v>260</v>
      </c>
      <c r="E14" s="204" t="s">
        <v>525</v>
      </c>
      <c r="F14" s="204" t="s">
        <v>527</v>
      </c>
      <c r="G14" s="24">
        <v>5</v>
      </c>
      <c r="H14" s="101" t="s">
        <v>427</v>
      </c>
      <c r="I14" s="312">
        <f>S14</f>
        <v>3000</v>
      </c>
      <c r="J14" s="126">
        <f>G14*U14*1.16</f>
        <v>19140</v>
      </c>
      <c r="K14" s="93" t="s">
        <v>255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55"/>
      <c r="R14" s="231" t="s">
        <v>528</v>
      </c>
      <c r="S14" s="272">
        <v>3000</v>
      </c>
      <c r="T14" s="270">
        <f>S14*0.1</f>
        <v>300</v>
      </c>
      <c r="U14" s="273">
        <f>T14+S14</f>
        <v>3300</v>
      </c>
    </row>
    <row r="15" spans="2:21" s="270" customFormat="1" ht="45">
      <c r="B15" s="25">
        <v>6</v>
      </c>
      <c r="C15" s="93">
        <v>38101</v>
      </c>
      <c r="D15" s="25" t="s">
        <v>260</v>
      </c>
      <c r="E15" s="204" t="s">
        <v>525</v>
      </c>
      <c r="F15" s="204" t="s">
        <v>527</v>
      </c>
      <c r="G15" s="24">
        <v>5</v>
      </c>
      <c r="H15" s="101" t="s">
        <v>427</v>
      </c>
      <c r="I15" s="312">
        <f>S15</f>
        <v>3000</v>
      </c>
      <c r="J15" s="126">
        <f>G15*U15*1.16</f>
        <v>19140</v>
      </c>
      <c r="K15" s="93" t="s">
        <v>257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155"/>
      <c r="R15" s="231" t="s">
        <v>528</v>
      </c>
      <c r="S15" s="272">
        <v>3000</v>
      </c>
      <c r="T15" s="270">
        <f>S15*0.1</f>
        <v>300</v>
      </c>
      <c r="U15" s="273">
        <f>T15+S15</f>
        <v>3300</v>
      </c>
    </row>
    <row r="16" spans="7:19" ht="15">
      <c r="G16" s="21"/>
      <c r="J16" s="289">
        <f>SUM(J11:J15)</f>
        <v>100022.07996</v>
      </c>
      <c r="S16" s="27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="80" zoomScaleNormal="8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6" sqref="E6:P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00390625" style="21" customWidth="1"/>
    <col min="4" max="4" width="21.8515625" style="22" customWidth="1"/>
    <col min="5" max="5" width="18.8515625" style="22" customWidth="1"/>
    <col min="6" max="6" width="19.00390625" style="49" customWidth="1"/>
    <col min="7" max="7" width="13.421875" style="62" customWidth="1"/>
    <col min="8" max="9" width="13.28125" style="22" customWidth="1"/>
    <col min="10" max="10" width="15.57421875" style="72" customWidth="1"/>
    <col min="11" max="11" width="11.8515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2.7109375" style="21" bestFit="1" customWidth="1"/>
    <col min="19" max="19" width="9.28125" style="21" hidden="1" customWidth="1"/>
    <col min="20" max="20" width="12.421875" style="21" hidden="1" customWidth="1"/>
    <col min="21" max="21" width="10.57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27.75">
      <c r="B11" s="25">
        <v>1</v>
      </c>
      <c r="C11" s="93">
        <v>38201</v>
      </c>
      <c r="D11" s="25" t="s">
        <v>380</v>
      </c>
      <c r="E11" s="204" t="s">
        <v>525</v>
      </c>
      <c r="F11" s="204" t="s">
        <v>527</v>
      </c>
      <c r="G11" s="24">
        <v>325</v>
      </c>
      <c r="H11" s="101" t="s">
        <v>426</v>
      </c>
      <c r="I11" s="312">
        <f>S11</f>
        <v>1675.2916</v>
      </c>
      <c r="J11" s="100">
        <f>G11*U11*1.16</f>
        <v>694743.42652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1675.2916</v>
      </c>
      <c r="T11" s="21">
        <f>S11*0.1</f>
        <v>167.52916000000002</v>
      </c>
      <c r="U11" s="195">
        <f>T11+S11</f>
        <v>1842.82076</v>
      </c>
    </row>
    <row r="12" spans="7:10" ht="15">
      <c r="G12" s="21"/>
      <c r="J12" s="289">
        <f>SUM(J11:J11)</f>
        <v>694743.42652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57421875" style="21" customWidth="1"/>
    <col min="4" max="4" width="24.7109375" style="22" customWidth="1"/>
    <col min="5" max="5" width="19.00390625" style="22" customWidth="1"/>
    <col min="6" max="6" width="20.57421875" style="49" customWidth="1"/>
    <col min="7" max="7" width="13.421875" style="62" customWidth="1"/>
    <col min="8" max="9" width="13.28125" style="22" customWidth="1"/>
    <col min="10" max="10" width="14.140625" style="72" customWidth="1"/>
    <col min="11" max="11" width="11.140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2.8515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27.75">
      <c r="B11" s="25">
        <v>1</v>
      </c>
      <c r="C11" s="93">
        <v>38501</v>
      </c>
      <c r="D11" s="25" t="s">
        <v>267</v>
      </c>
      <c r="E11" s="204" t="s">
        <v>525</v>
      </c>
      <c r="F11" s="204" t="s">
        <v>527</v>
      </c>
      <c r="G11" s="24">
        <v>10</v>
      </c>
      <c r="H11" s="101" t="s">
        <v>427</v>
      </c>
      <c r="I11" s="312">
        <f>S11</f>
        <v>3012.395</v>
      </c>
      <c r="J11" s="100">
        <f>G11*U11*1.16</f>
        <v>38438.1602</v>
      </c>
      <c r="K11" s="93" t="s">
        <v>298</v>
      </c>
      <c r="L11" s="155"/>
      <c r="M11" s="18"/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3012.395</v>
      </c>
      <c r="T11" s="21">
        <f>S11*0.1</f>
        <v>301.2395</v>
      </c>
      <c r="U11" s="195">
        <f>T11+S11</f>
        <v>3313.6345</v>
      </c>
    </row>
    <row r="12" spans="7:10" ht="15">
      <c r="G12" s="21"/>
      <c r="J12" s="289">
        <f>SUM(J11:J11)</f>
        <v>38438.1602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7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J15" sqref="J15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8515625" style="21" customWidth="1"/>
    <col min="4" max="4" width="21.57421875" style="22" customWidth="1"/>
    <col min="5" max="5" width="18.57421875" style="22" customWidth="1"/>
    <col min="6" max="6" width="19.421875" style="49" customWidth="1"/>
    <col min="7" max="7" width="13.421875" style="62" customWidth="1"/>
    <col min="8" max="9" width="13.140625" style="22" customWidth="1"/>
    <col min="10" max="10" width="12.00390625" style="72" customWidth="1"/>
    <col min="11" max="11" width="12.71093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8.421875" style="21" customWidth="1"/>
    <col min="19" max="19" width="7.57421875" style="21" hidden="1" customWidth="1"/>
    <col min="20" max="20" width="10.14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27.75">
      <c r="B11" s="25">
        <v>1</v>
      </c>
      <c r="C11" s="93">
        <v>39101</v>
      </c>
      <c r="D11" s="25" t="s">
        <v>259</v>
      </c>
      <c r="E11" s="204" t="s">
        <v>525</v>
      </c>
      <c r="F11" s="204" t="s">
        <v>527</v>
      </c>
      <c r="G11" s="24">
        <v>12</v>
      </c>
      <c r="H11" s="101" t="s">
        <v>334</v>
      </c>
      <c r="I11" s="312">
        <f>S11</f>
        <v>3690.4472</v>
      </c>
      <c r="J11" s="100">
        <f>G11*U11*1.16</f>
        <v>56508.12752639999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3690.4472</v>
      </c>
      <c r="T11" s="21">
        <f>S11*0.1</f>
        <v>369.04472000000004</v>
      </c>
      <c r="U11" s="195">
        <f>T11+S11</f>
        <v>4059.49192</v>
      </c>
    </row>
    <row r="12" spans="7:10" ht="15">
      <c r="G12" s="21"/>
      <c r="J12" s="289">
        <f>SUM(J11:J11)</f>
        <v>56508.12752639999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12"/>
  <sheetViews>
    <sheetView zoomScaleSheetLayoutView="100" zoomScalePageLayoutView="0" workbookViewId="0" topLeftCell="K1">
      <pane ySplit="10" topLeftCell="A11" activePane="bottomLeft" state="frozen"/>
      <selection pane="topLeft" activeCell="A1" sqref="A1"/>
      <selection pane="bottomLeft" activeCell="K21" sqref="K2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00390625" style="21" customWidth="1"/>
    <col min="4" max="4" width="21.28125" style="22" customWidth="1"/>
    <col min="5" max="5" width="17.00390625" style="22" customWidth="1"/>
    <col min="6" max="6" width="19.57421875" style="49" customWidth="1"/>
    <col min="7" max="7" width="13.421875" style="62" customWidth="1"/>
    <col min="8" max="9" width="13.28125" style="22" customWidth="1"/>
    <col min="10" max="10" width="11.7109375" style="72" customWidth="1"/>
    <col min="11" max="11" width="11.8515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0.8515625" style="21" customWidth="1"/>
    <col min="19" max="19" width="7.57421875" style="21" hidden="1" customWidth="1"/>
    <col min="20" max="20" width="10.14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27.75">
      <c r="B11" s="25">
        <v>1</v>
      </c>
      <c r="C11" s="93">
        <v>39202</v>
      </c>
      <c r="D11" s="25" t="s">
        <v>258</v>
      </c>
      <c r="E11" s="204" t="s">
        <v>525</v>
      </c>
      <c r="F11" s="204" t="s">
        <v>527</v>
      </c>
      <c r="G11" s="24">
        <v>10</v>
      </c>
      <c r="H11" s="101" t="s">
        <v>428</v>
      </c>
      <c r="I11" s="312">
        <f>S11</f>
        <v>1232.865</v>
      </c>
      <c r="J11" s="100">
        <f>G11*U11*1.16</f>
        <v>15731.357399999999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1232.865</v>
      </c>
      <c r="T11" s="21">
        <f>S11*0.1</f>
        <v>123.2865</v>
      </c>
      <c r="U11" s="195">
        <f>T11+S11</f>
        <v>1356.1515</v>
      </c>
    </row>
    <row r="12" spans="7:10" ht="15">
      <c r="G12" s="21"/>
      <c r="J12" s="289">
        <f>SUM(J11:J11)</f>
        <v>15731.357399999999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"/>
  <sheetViews>
    <sheetView zoomScalePageLayoutView="0" workbookViewId="0" topLeftCell="A1">
      <selection activeCell="D3" sqref="D3:O3"/>
    </sheetView>
  </sheetViews>
  <sheetFormatPr defaultColWidth="11.421875" defaultRowHeight="12.75"/>
  <cols>
    <col min="1" max="1" width="3.28125" style="0" bestFit="1" customWidth="1"/>
    <col min="2" max="2" width="12.00390625" style="0" customWidth="1"/>
    <col min="3" max="3" width="16.7109375" style="0" customWidth="1"/>
    <col min="4" max="4" width="12.421875" style="0" customWidth="1"/>
    <col min="6" max="6" width="8.140625" style="0" bestFit="1" customWidth="1"/>
    <col min="8" max="8" width="10.140625" style="0" customWidth="1"/>
    <col min="9" max="9" width="13.140625" style="0" customWidth="1"/>
    <col min="10" max="10" width="8.7109375" style="0" customWidth="1"/>
    <col min="11" max="11" width="6.8515625" style="0" bestFit="1" customWidth="1"/>
    <col min="12" max="12" width="7.28125" style="0" bestFit="1" customWidth="1"/>
    <col min="13" max="13" width="7.140625" style="0" bestFit="1" customWidth="1"/>
    <col min="14" max="14" width="8.140625" style="0" bestFit="1" customWidth="1"/>
    <col min="15" max="15" width="6.57421875" style="0" bestFit="1" customWidth="1"/>
    <col min="16" max="16" width="8.421875" style="0" bestFit="1" customWidth="1"/>
    <col min="17" max="17" width="13.00390625" style="0" customWidth="1"/>
    <col min="18" max="19" width="11.421875" style="0" hidden="1" customWidth="1"/>
    <col min="20" max="20" width="11.8515625" style="0" hidden="1" customWidth="1"/>
  </cols>
  <sheetData>
    <row r="1" spans="4:21" ht="15">
      <c r="D1" s="345" t="s">
        <v>70</v>
      </c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11"/>
      <c r="Q1" s="49"/>
      <c r="R1" s="21"/>
      <c r="S1" s="21"/>
      <c r="T1" s="21"/>
      <c r="U1" s="21"/>
    </row>
    <row r="2" spans="4:21" ht="15">
      <c r="D2" s="345" t="s">
        <v>475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  <c r="R2" s="21"/>
      <c r="S2" s="21"/>
      <c r="T2" s="21"/>
      <c r="U2" s="21"/>
    </row>
    <row r="3" spans="4:21" ht="15">
      <c r="D3" s="345" t="s">
        <v>476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  <c r="R3" s="21"/>
      <c r="S3" s="21"/>
      <c r="T3" s="21"/>
      <c r="U3" s="21"/>
    </row>
    <row r="4" spans="4:21" ht="15">
      <c r="D4" s="345" t="s">
        <v>477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11"/>
      <c r="P4" s="11"/>
      <c r="Q4" s="49"/>
      <c r="R4" s="21"/>
      <c r="S4" s="21"/>
      <c r="T4" s="21"/>
      <c r="U4" s="21"/>
    </row>
    <row r="5" spans="4:21" ht="1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9"/>
      <c r="R5" s="21"/>
      <c r="S5" s="21"/>
      <c r="T5" s="21"/>
      <c r="U5" s="21"/>
    </row>
    <row r="6" spans="4:21" ht="15">
      <c r="D6" s="345" t="s">
        <v>538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55"/>
      <c r="Q6" s="55"/>
      <c r="R6" s="55"/>
      <c r="S6" s="55"/>
      <c r="T6" s="55"/>
      <c r="U6" s="55"/>
    </row>
    <row r="7" spans="4:21" ht="15.75" thickBot="1">
      <c r="D7" s="22"/>
      <c r="E7" s="12"/>
      <c r="F7" s="11"/>
      <c r="G7" s="11"/>
      <c r="H7" s="11"/>
      <c r="I7" s="11"/>
      <c r="J7" s="11"/>
      <c r="K7" s="11"/>
      <c r="L7" s="121"/>
      <c r="M7" s="11"/>
      <c r="N7" s="73"/>
      <c r="O7" s="61"/>
      <c r="P7" s="11"/>
      <c r="Q7" s="49"/>
      <c r="R7" s="21"/>
      <c r="S7" s="21"/>
      <c r="T7" s="21"/>
      <c r="U7" s="21"/>
    </row>
    <row r="8" spans="1:21" ht="24" customHeight="1">
      <c r="A8" s="392" t="s">
        <v>478</v>
      </c>
      <c r="B8" s="357" t="s">
        <v>479</v>
      </c>
      <c r="C8" s="390" t="s">
        <v>17</v>
      </c>
      <c r="D8" s="390" t="s">
        <v>488</v>
      </c>
      <c r="E8" s="390" t="s">
        <v>526</v>
      </c>
      <c r="F8" s="394" t="s">
        <v>71</v>
      </c>
      <c r="G8" s="390" t="s">
        <v>270</v>
      </c>
      <c r="H8" s="390" t="s">
        <v>529</v>
      </c>
      <c r="I8" s="390" t="s">
        <v>72</v>
      </c>
      <c r="J8" s="390" t="s">
        <v>489</v>
      </c>
      <c r="K8" s="394" t="s">
        <v>16</v>
      </c>
      <c r="L8" s="394"/>
      <c r="M8" s="394"/>
      <c r="N8" s="394"/>
      <c r="O8" s="385" t="s">
        <v>491</v>
      </c>
      <c r="P8" s="385"/>
      <c r="Q8" s="387" t="s">
        <v>445</v>
      </c>
      <c r="R8" s="88"/>
      <c r="S8" s="88"/>
      <c r="T8" s="88"/>
      <c r="U8" s="88"/>
    </row>
    <row r="9" spans="1:21" ht="21.75" customHeight="1" thickBot="1">
      <c r="A9" s="393"/>
      <c r="B9" s="358"/>
      <c r="C9" s="391"/>
      <c r="D9" s="391"/>
      <c r="E9" s="391"/>
      <c r="F9" s="395"/>
      <c r="G9" s="391"/>
      <c r="H9" s="391"/>
      <c r="I9" s="391"/>
      <c r="J9" s="391"/>
      <c r="K9" s="389" t="s">
        <v>490</v>
      </c>
      <c r="L9" s="389"/>
      <c r="M9" s="389"/>
      <c r="N9" s="389"/>
      <c r="O9" s="386"/>
      <c r="P9" s="386"/>
      <c r="Q9" s="388"/>
      <c r="R9" s="88"/>
      <c r="S9" s="88"/>
      <c r="T9" s="88"/>
      <c r="U9" s="88"/>
    </row>
    <row r="10" spans="4:21" ht="15">
      <c r="D10" s="84"/>
      <c r="E10" s="84"/>
      <c r="F10" s="85"/>
      <c r="G10" s="85"/>
      <c r="H10" s="85"/>
      <c r="I10" s="111"/>
      <c r="J10" s="253"/>
      <c r="K10" s="115" t="s">
        <v>493</v>
      </c>
      <c r="L10" s="116" t="s">
        <v>494</v>
      </c>
      <c r="M10" s="117" t="s">
        <v>492</v>
      </c>
      <c r="N10" s="116" t="s">
        <v>495</v>
      </c>
      <c r="O10" s="118" t="s">
        <v>486</v>
      </c>
      <c r="P10" s="269" t="s">
        <v>487</v>
      </c>
      <c r="Q10" s="88"/>
      <c r="R10" s="88"/>
      <c r="S10" s="88"/>
      <c r="T10" s="88"/>
      <c r="U10" s="88"/>
    </row>
    <row r="11" spans="1:21" ht="90">
      <c r="A11" s="326">
        <v>1</v>
      </c>
      <c r="B11" s="326">
        <v>39801</v>
      </c>
      <c r="C11" s="216" t="s">
        <v>541</v>
      </c>
      <c r="D11" s="204" t="s">
        <v>525</v>
      </c>
      <c r="E11" s="204" t="s">
        <v>527</v>
      </c>
      <c r="F11" s="24">
        <v>1</v>
      </c>
      <c r="G11" s="216" t="s">
        <v>540</v>
      </c>
      <c r="H11" s="310"/>
      <c r="I11" s="126">
        <f>F11*T11*1.16</f>
        <v>1487499.9986</v>
      </c>
      <c r="J11" s="93" t="s">
        <v>298</v>
      </c>
      <c r="K11" s="155" t="s">
        <v>166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/>
      <c r="Q11" s="231" t="s">
        <v>528</v>
      </c>
      <c r="R11" s="165">
        <v>1165752.35</v>
      </c>
      <c r="S11" s="21">
        <f>R11*0.1</f>
        <v>116575.23500000002</v>
      </c>
      <c r="T11" s="195">
        <f>S11+R11</f>
        <v>1282327.5850000002</v>
      </c>
      <c r="U11" s="21"/>
    </row>
    <row r="12" spans="4:21" ht="15">
      <c r="D12" s="22"/>
      <c r="E12" s="49"/>
      <c r="F12" s="21"/>
      <c r="G12" s="22"/>
      <c r="H12" s="22"/>
      <c r="I12" s="289">
        <f>SUM(I11:I11)</f>
        <v>1487499.9986</v>
      </c>
      <c r="J12" s="45"/>
      <c r="K12" s="21"/>
      <c r="L12" s="21"/>
      <c r="M12" s="49"/>
      <c r="N12" s="21"/>
      <c r="O12" s="21"/>
      <c r="P12" s="21"/>
      <c r="Q12" s="21"/>
      <c r="R12" s="21"/>
      <c r="S12" s="21"/>
      <c r="T12" s="21"/>
      <c r="U12" s="21"/>
    </row>
    <row r="16" ht="12.75">
      <c r="I16" s="327"/>
    </row>
    <row r="17" ht="12.75">
      <c r="I17" s="39"/>
    </row>
    <row r="18" ht="12.75">
      <c r="I18" s="39"/>
    </row>
    <row r="19" ht="12.75">
      <c r="I19" s="39"/>
    </row>
  </sheetData>
  <sheetProtection/>
  <mergeCells count="19">
    <mergeCell ref="A8:A9"/>
    <mergeCell ref="B8:B9"/>
    <mergeCell ref="C8:C9"/>
    <mergeCell ref="I8:I9"/>
    <mergeCell ref="J8:J9"/>
    <mergeCell ref="K8:N8"/>
    <mergeCell ref="F8:F9"/>
    <mergeCell ref="G8:G9"/>
    <mergeCell ref="H8:H9"/>
    <mergeCell ref="O8:P9"/>
    <mergeCell ref="Q8:Q9"/>
    <mergeCell ref="K9:N9"/>
    <mergeCell ref="D1:O1"/>
    <mergeCell ref="D2:O2"/>
    <mergeCell ref="D3:O3"/>
    <mergeCell ref="D4:N4"/>
    <mergeCell ref="D6:O6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</sheetPr>
  <dimension ref="B1:U19"/>
  <sheetViews>
    <sheetView zoomScale="80" zoomScaleNormal="80" zoomScaleSheetLayoutView="100" zoomScalePageLayoutView="0" workbookViewId="0" topLeftCell="D1">
      <pane ySplit="10" topLeftCell="A14" activePane="bottomLeft" state="frozen"/>
      <selection pane="topLeft" activeCell="A1" sqref="A1"/>
      <selection pane="bottomLeft" activeCell="W16" sqref="W1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421875" style="21" customWidth="1"/>
    <col min="4" max="4" width="19.140625" style="21" customWidth="1"/>
    <col min="5" max="5" width="18.00390625" style="21" customWidth="1"/>
    <col min="6" max="6" width="16.7109375" style="22" customWidth="1"/>
    <col min="7" max="7" width="10.00390625" style="22" bestFit="1" customWidth="1"/>
    <col min="8" max="9" width="13.00390625" style="49" customWidth="1"/>
    <col min="10" max="10" width="13.421875" style="62" customWidth="1"/>
    <col min="11" max="11" width="14.140625" style="232" customWidth="1"/>
    <col min="12" max="12" width="7.14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9.421875" style="21" bestFit="1" customWidth="1"/>
    <col min="19" max="19" width="8.140625" style="21" hidden="1" customWidth="1"/>
    <col min="20" max="20" width="11.28125" style="21" hidden="1" customWidth="1"/>
    <col min="21" max="21" width="8.00390625" style="21" hidden="1" customWidth="1"/>
    <col min="22" max="22" width="11.421875" style="21" customWidth="1"/>
    <col min="23" max="16384" width="11.421875" style="21" customWidth="1"/>
  </cols>
  <sheetData>
    <row r="1" spans="2:18" ht="15" customHeight="1" hidden="1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25">
        <v>1</v>
      </c>
      <c r="C11" s="93">
        <v>32301</v>
      </c>
      <c r="D11" s="224" t="s">
        <v>378</v>
      </c>
      <c r="E11" s="204" t="s">
        <v>525</v>
      </c>
      <c r="F11" s="204" t="s">
        <v>527</v>
      </c>
      <c r="G11" s="24"/>
      <c r="H11" s="101" t="s">
        <v>334</v>
      </c>
      <c r="I11" s="312">
        <f>S11</f>
        <v>908.215</v>
      </c>
      <c r="J11" s="220">
        <f aca="true" t="shared" si="0" ref="J11:J18">G11*U11*1.16</f>
        <v>0</v>
      </c>
      <c r="K11" s="170" t="s">
        <v>252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908.215</v>
      </c>
      <c r="T11" s="21">
        <f>S11*0.09</f>
        <v>81.73935</v>
      </c>
      <c r="U11" s="195">
        <f>T11+S11</f>
        <v>989.95435</v>
      </c>
    </row>
    <row r="12" spans="2:21" ht="36">
      <c r="B12" s="25">
        <v>2</v>
      </c>
      <c r="C12" s="93">
        <v>32301</v>
      </c>
      <c r="D12" s="224" t="s">
        <v>378</v>
      </c>
      <c r="E12" s="204" t="s">
        <v>525</v>
      </c>
      <c r="F12" s="204" t="s">
        <v>527</v>
      </c>
      <c r="G12" s="10"/>
      <c r="H12" s="101" t="s">
        <v>334</v>
      </c>
      <c r="I12" s="312">
        <f aca="true" t="shared" si="1" ref="I12:I18">S12</f>
        <v>905.857</v>
      </c>
      <c r="J12" s="220">
        <f t="shared" si="0"/>
        <v>0</v>
      </c>
      <c r="K12" s="8" t="s">
        <v>253</v>
      </c>
      <c r="L12" s="155" t="s">
        <v>166</v>
      </c>
      <c r="M12" s="155" t="s">
        <v>166</v>
      </c>
      <c r="N12" s="155" t="s">
        <v>166</v>
      </c>
      <c r="O12" s="155" t="s">
        <v>166</v>
      </c>
      <c r="P12" s="155" t="s">
        <v>166</v>
      </c>
      <c r="Q12" s="155"/>
      <c r="R12" s="231" t="s">
        <v>528</v>
      </c>
      <c r="S12" s="165">
        <v>905.857</v>
      </c>
      <c r="T12" s="21">
        <f aca="true" t="shared" si="2" ref="T12:T18">S12*0.09</f>
        <v>81.52713</v>
      </c>
      <c r="U12" s="195">
        <f aca="true" t="shared" si="3" ref="U12:U18">T12+S12</f>
        <v>987.3841299999999</v>
      </c>
    </row>
    <row r="13" spans="2:21" ht="36">
      <c r="B13" s="25">
        <v>3</v>
      </c>
      <c r="C13" s="93">
        <v>32301</v>
      </c>
      <c r="D13" s="224" t="s">
        <v>378</v>
      </c>
      <c r="E13" s="204" t="s">
        <v>525</v>
      </c>
      <c r="F13" s="204" t="s">
        <v>527</v>
      </c>
      <c r="G13" s="10"/>
      <c r="H13" s="101" t="s">
        <v>334</v>
      </c>
      <c r="I13" s="312">
        <f t="shared" si="1"/>
        <v>900</v>
      </c>
      <c r="J13" s="220">
        <f t="shared" si="0"/>
        <v>0</v>
      </c>
      <c r="K13" s="8" t="s">
        <v>20</v>
      </c>
      <c r="L13" s="155" t="s">
        <v>166</v>
      </c>
      <c r="M13" s="155" t="s">
        <v>166</v>
      </c>
      <c r="N13" s="155" t="s">
        <v>166</v>
      </c>
      <c r="O13" s="155" t="s">
        <v>166</v>
      </c>
      <c r="P13" s="155" t="s">
        <v>166</v>
      </c>
      <c r="Q13" s="155"/>
      <c r="R13" s="231" t="s">
        <v>528</v>
      </c>
      <c r="S13" s="165">
        <v>900</v>
      </c>
      <c r="T13" s="21">
        <f t="shared" si="2"/>
        <v>81</v>
      </c>
      <c r="U13" s="195">
        <f t="shared" si="3"/>
        <v>981</v>
      </c>
    </row>
    <row r="14" spans="2:21" ht="36">
      <c r="B14" s="25">
        <v>4</v>
      </c>
      <c r="C14" s="93">
        <v>32301</v>
      </c>
      <c r="D14" s="224" t="s">
        <v>378</v>
      </c>
      <c r="E14" s="204" t="s">
        <v>525</v>
      </c>
      <c r="F14" s="204" t="s">
        <v>527</v>
      </c>
      <c r="G14" s="10"/>
      <c r="H14" s="101" t="s">
        <v>334</v>
      </c>
      <c r="I14" s="312">
        <f t="shared" si="1"/>
        <v>900</v>
      </c>
      <c r="J14" s="220">
        <f t="shared" si="0"/>
        <v>0</v>
      </c>
      <c r="K14" s="8" t="s">
        <v>254</v>
      </c>
      <c r="L14" s="155" t="s">
        <v>166</v>
      </c>
      <c r="M14" s="155" t="s">
        <v>166</v>
      </c>
      <c r="N14" s="155" t="s">
        <v>166</v>
      </c>
      <c r="O14" s="155" t="s">
        <v>166</v>
      </c>
      <c r="P14" s="155" t="s">
        <v>166</v>
      </c>
      <c r="Q14" s="155"/>
      <c r="R14" s="231" t="s">
        <v>528</v>
      </c>
      <c r="S14" s="165">
        <v>900</v>
      </c>
      <c r="T14" s="21">
        <f t="shared" si="2"/>
        <v>81</v>
      </c>
      <c r="U14" s="195">
        <f t="shared" si="3"/>
        <v>981</v>
      </c>
    </row>
    <row r="15" spans="2:21" ht="36">
      <c r="B15" s="25">
        <v>5</v>
      </c>
      <c r="C15" s="93">
        <v>32301</v>
      </c>
      <c r="D15" s="224" t="s">
        <v>378</v>
      </c>
      <c r="E15" s="204" t="s">
        <v>525</v>
      </c>
      <c r="F15" s="204" t="s">
        <v>527</v>
      </c>
      <c r="G15" s="10"/>
      <c r="H15" s="101" t="s">
        <v>334</v>
      </c>
      <c r="I15" s="312">
        <f t="shared" si="1"/>
        <v>900</v>
      </c>
      <c r="J15" s="220">
        <f t="shared" si="0"/>
        <v>0</v>
      </c>
      <c r="K15" s="8" t="s">
        <v>255</v>
      </c>
      <c r="L15" s="155" t="s">
        <v>166</v>
      </c>
      <c r="M15" s="155" t="s">
        <v>166</v>
      </c>
      <c r="N15" s="155" t="s">
        <v>166</v>
      </c>
      <c r="O15" s="155" t="s">
        <v>166</v>
      </c>
      <c r="P15" s="155" t="s">
        <v>166</v>
      </c>
      <c r="Q15" s="155"/>
      <c r="R15" s="231" t="s">
        <v>528</v>
      </c>
      <c r="S15" s="165">
        <v>900</v>
      </c>
      <c r="T15" s="21">
        <f t="shared" si="2"/>
        <v>81</v>
      </c>
      <c r="U15" s="195">
        <f t="shared" si="3"/>
        <v>981</v>
      </c>
    </row>
    <row r="16" spans="2:21" ht="36">
      <c r="B16" s="25">
        <v>6</v>
      </c>
      <c r="C16" s="93">
        <v>32301</v>
      </c>
      <c r="D16" s="224" t="s">
        <v>378</v>
      </c>
      <c r="E16" s="204" t="s">
        <v>525</v>
      </c>
      <c r="F16" s="204" t="s">
        <v>527</v>
      </c>
      <c r="G16" s="10"/>
      <c r="H16" s="101" t="s">
        <v>334</v>
      </c>
      <c r="I16" s="312">
        <f t="shared" si="1"/>
        <v>900</v>
      </c>
      <c r="J16" s="220">
        <f t="shared" si="0"/>
        <v>0</v>
      </c>
      <c r="K16" s="8" t="s">
        <v>256</v>
      </c>
      <c r="L16" s="155" t="s">
        <v>166</v>
      </c>
      <c r="M16" s="155" t="s">
        <v>166</v>
      </c>
      <c r="N16" s="155" t="s">
        <v>166</v>
      </c>
      <c r="O16" s="155" t="s">
        <v>166</v>
      </c>
      <c r="P16" s="155" t="s">
        <v>166</v>
      </c>
      <c r="Q16" s="155"/>
      <c r="R16" s="231" t="s">
        <v>528</v>
      </c>
      <c r="S16" s="165">
        <v>900</v>
      </c>
      <c r="T16" s="21">
        <f t="shared" si="2"/>
        <v>81</v>
      </c>
      <c r="U16" s="195">
        <f t="shared" si="3"/>
        <v>981</v>
      </c>
    </row>
    <row r="17" spans="2:21" ht="36">
      <c r="B17" s="25">
        <v>7</v>
      </c>
      <c r="C17" s="93">
        <v>32301</v>
      </c>
      <c r="D17" s="224" t="s">
        <v>378</v>
      </c>
      <c r="E17" s="204" t="s">
        <v>525</v>
      </c>
      <c r="F17" s="204" t="s">
        <v>527</v>
      </c>
      <c r="G17" s="10"/>
      <c r="H17" s="101" t="s">
        <v>334</v>
      </c>
      <c r="I17" s="312">
        <f t="shared" si="1"/>
        <v>900</v>
      </c>
      <c r="J17" s="220">
        <f t="shared" si="0"/>
        <v>0</v>
      </c>
      <c r="K17" s="8" t="s">
        <v>257</v>
      </c>
      <c r="L17" s="155" t="s">
        <v>166</v>
      </c>
      <c r="M17" s="155" t="s">
        <v>166</v>
      </c>
      <c r="N17" s="155" t="s">
        <v>166</v>
      </c>
      <c r="O17" s="155" t="s">
        <v>166</v>
      </c>
      <c r="P17" s="155" t="s">
        <v>166</v>
      </c>
      <c r="Q17" s="155"/>
      <c r="R17" s="231" t="s">
        <v>528</v>
      </c>
      <c r="S17" s="165">
        <v>900</v>
      </c>
      <c r="T17" s="21">
        <f t="shared" si="2"/>
        <v>81</v>
      </c>
      <c r="U17" s="195">
        <f t="shared" si="3"/>
        <v>981</v>
      </c>
    </row>
    <row r="18" spans="2:21" ht="36">
      <c r="B18" s="25">
        <v>8</v>
      </c>
      <c r="C18" s="93">
        <v>32301</v>
      </c>
      <c r="D18" s="224" t="s">
        <v>378</v>
      </c>
      <c r="E18" s="204" t="s">
        <v>525</v>
      </c>
      <c r="F18" s="204" t="s">
        <v>527</v>
      </c>
      <c r="G18" s="10"/>
      <c r="H18" s="101" t="s">
        <v>334</v>
      </c>
      <c r="I18" s="312">
        <f t="shared" si="1"/>
        <v>900</v>
      </c>
      <c r="J18" s="220">
        <f t="shared" si="0"/>
        <v>0</v>
      </c>
      <c r="K18" s="8" t="s">
        <v>377</v>
      </c>
      <c r="L18" s="155" t="s">
        <v>166</v>
      </c>
      <c r="M18" s="155" t="s">
        <v>166</v>
      </c>
      <c r="N18" s="155" t="s">
        <v>166</v>
      </c>
      <c r="O18" s="155" t="s">
        <v>166</v>
      </c>
      <c r="P18" s="155" t="s">
        <v>166</v>
      </c>
      <c r="Q18" s="155"/>
      <c r="R18" s="231" t="s">
        <v>528</v>
      </c>
      <c r="S18" s="165">
        <v>900</v>
      </c>
      <c r="T18" s="21">
        <f t="shared" si="2"/>
        <v>81</v>
      </c>
      <c r="U18" s="195">
        <f t="shared" si="3"/>
        <v>981</v>
      </c>
    </row>
    <row r="19" ht="15">
      <c r="J19" s="289">
        <f>SUM(J11:J18)</f>
        <v>0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U44"/>
  <sheetViews>
    <sheetView zoomScale="80" zoomScaleNormal="80" zoomScaleSheetLayoutView="100" zoomScalePageLayoutView="0" workbookViewId="0" topLeftCell="A1">
      <selection activeCell="R11" sqref="R11:R39"/>
    </sheetView>
  </sheetViews>
  <sheetFormatPr defaultColWidth="11.421875" defaultRowHeight="12.75"/>
  <cols>
    <col min="1" max="1" width="5.7109375" style="21" customWidth="1"/>
    <col min="2" max="2" width="7.8515625" style="22" customWidth="1"/>
    <col min="3" max="3" width="12.421875" style="21" customWidth="1"/>
    <col min="4" max="4" width="21.140625" style="21" customWidth="1"/>
    <col min="5" max="5" width="19.7109375" style="21" customWidth="1"/>
    <col min="6" max="6" width="23.00390625" style="21" customWidth="1"/>
    <col min="7" max="7" width="11.00390625" style="22" bestFit="1" customWidth="1"/>
    <col min="8" max="8" width="11.00390625" style="22" customWidth="1"/>
    <col min="9" max="9" width="10.00390625" style="22" customWidth="1"/>
    <col min="10" max="10" width="13.421875" style="82" customWidth="1"/>
    <col min="11" max="11" width="13.28125" style="22" customWidth="1"/>
    <col min="12" max="12" width="7.0039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7.8515625" style="49" customWidth="1"/>
    <col min="17" max="17" width="10.00390625" style="21" customWidth="1"/>
    <col min="18" max="18" width="21.421875" style="21" bestFit="1" customWidth="1"/>
    <col min="19" max="19" width="8.140625" style="21" hidden="1" customWidth="1"/>
    <col min="20" max="20" width="9.8515625" style="21" hidden="1" customWidth="1"/>
    <col min="21" max="21" width="8.140625" style="21" hidden="1" customWidth="1"/>
    <col min="22" max="16384" width="11.421875" style="21" customWidth="1"/>
  </cols>
  <sheetData>
    <row r="1" spans="4:17" ht="15"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11"/>
      <c r="Q1" s="49"/>
    </row>
    <row r="2" spans="4:17" ht="15"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</row>
    <row r="3" spans="4:17" ht="15"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</row>
    <row r="4" spans="4:17" ht="15"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11"/>
      <c r="P4" s="11"/>
      <c r="Q4" s="49"/>
    </row>
    <row r="5" spans="4:17" ht="15"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3:17" ht="15.75" thickBot="1"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21"/>
      <c r="M7" s="11"/>
      <c r="N7" s="73"/>
      <c r="O7" s="61"/>
      <c r="P7" s="11"/>
      <c r="Q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271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8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31"/>
      <c r="K10" s="86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  <c r="R10" s="213"/>
    </row>
    <row r="11" spans="2:21" ht="36">
      <c r="B11" s="151">
        <v>1</v>
      </c>
      <c r="C11" s="93">
        <v>21701</v>
      </c>
      <c r="D11" s="7" t="s">
        <v>150</v>
      </c>
      <c r="E11" s="204" t="s">
        <v>525</v>
      </c>
      <c r="F11" s="204" t="s">
        <v>527</v>
      </c>
      <c r="G11" s="8">
        <v>100</v>
      </c>
      <c r="H11" s="101" t="s">
        <v>268</v>
      </c>
      <c r="I11" s="153">
        <f>U11</f>
        <v>3.3</v>
      </c>
      <c r="J11" s="132">
        <f>PRODUCT(U11*G11)*1.16</f>
        <v>382.79999999999995</v>
      </c>
      <c r="K11" s="197" t="s">
        <v>443</v>
      </c>
      <c r="L11" s="95"/>
      <c r="M11" s="18"/>
      <c r="N11" s="129" t="s">
        <v>166</v>
      </c>
      <c r="O11" s="97"/>
      <c r="P11" s="129" t="s">
        <v>166</v>
      </c>
      <c r="Q11" s="20"/>
      <c r="R11" s="231" t="s">
        <v>528</v>
      </c>
      <c r="S11" s="153">
        <v>3</v>
      </c>
      <c r="T11" s="90">
        <f>S11*0.1</f>
        <v>0.30000000000000004</v>
      </c>
      <c r="U11" s="153">
        <f>S11+T11</f>
        <v>3.3</v>
      </c>
    </row>
    <row r="12" spans="2:21" ht="38.25">
      <c r="B12" s="10">
        <v>2</v>
      </c>
      <c r="C12" s="93">
        <v>21701</v>
      </c>
      <c r="D12" s="7" t="s">
        <v>81</v>
      </c>
      <c r="E12" s="204" t="s">
        <v>525</v>
      </c>
      <c r="F12" s="204" t="s">
        <v>527</v>
      </c>
      <c r="G12" s="8">
        <v>250</v>
      </c>
      <c r="H12" s="101" t="s">
        <v>268</v>
      </c>
      <c r="I12" s="153">
        <f aca="true" t="shared" si="0" ref="I12:I39">U12</f>
        <v>1.1</v>
      </c>
      <c r="J12" s="132">
        <f aca="true" t="shared" si="1" ref="J12:J39">PRODUCT(U12*G12)*1.16</f>
        <v>319</v>
      </c>
      <c r="K12" s="197" t="s">
        <v>443</v>
      </c>
      <c r="L12" s="95"/>
      <c r="M12" s="18"/>
      <c r="N12" s="129" t="s">
        <v>166</v>
      </c>
      <c r="O12" s="97"/>
      <c r="P12" s="129" t="s">
        <v>166</v>
      </c>
      <c r="Q12" s="20"/>
      <c r="R12" s="231" t="s">
        <v>528</v>
      </c>
      <c r="S12" s="153">
        <v>1</v>
      </c>
      <c r="T12" s="90">
        <f aca="true" t="shared" si="2" ref="T12:T39">S12*0.1</f>
        <v>0.1</v>
      </c>
      <c r="U12" s="153">
        <f aca="true" t="shared" si="3" ref="U12:U39">S12+T12</f>
        <v>1.1</v>
      </c>
    </row>
    <row r="13" spans="2:21" ht="36" customHeight="1" hidden="1">
      <c r="B13" s="10">
        <v>3</v>
      </c>
      <c r="C13" s="93">
        <v>21701</v>
      </c>
      <c r="D13" s="7" t="s">
        <v>182</v>
      </c>
      <c r="E13" s="204" t="s">
        <v>525</v>
      </c>
      <c r="F13" s="204" t="s">
        <v>527</v>
      </c>
      <c r="G13" s="8">
        <v>0</v>
      </c>
      <c r="H13" s="101" t="s">
        <v>268</v>
      </c>
      <c r="I13" s="153">
        <f t="shared" si="0"/>
        <v>11.154</v>
      </c>
      <c r="J13" s="132">
        <f t="shared" si="1"/>
        <v>0</v>
      </c>
      <c r="K13" s="197" t="s">
        <v>443</v>
      </c>
      <c r="L13" s="95"/>
      <c r="M13" s="18"/>
      <c r="N13" s="129" t="s">
        <v>166</v>
      </c>
      <c r="O13" s="97"/>
      <c r="P13" s="129" t="s">
        <v>166</v>
      </c>
      <c r="Q13" s="20"/>
      <c r="R13" s="231" t="s">
        <v>528</v>
      </c>
      <c r="S13" s="153">
        <v>10.14</v>
      </c>
      <c r="T13" s="90">
        <f t="shared" si="2"/>
        <v>1.014</v>
      </c>
      <c r="U13" s="153">
        <f t="shared" si="3"/>
        <v>11.154</v>
      </c>
    </row>
    <row r="14" spans="2:21" ht="36">
      <c r="B14" s="10">
        <v>3</v>
      </c>
      <c r="C14" s="93">
        <v>21701</v>
      </c>
      <c r="D14" s="7" t="s">
        <v>193</v>
      </c>
      <c r="E14" s="204" t="s">
        <v>525</v>
      </c>
      <c r="F14" s="204" t="s">
        <v>527</v>
      </c>
      <c r="G14" s="8">
        <v>125</v>
      </c>
      <c r="H14" s="101" t="s">
        <v>268</v>
      </c>
      <c r="I14" s="153">
        <f t="shared" si="0"/>
        <v>1.1</v>
      </c>
      <c r="J14" s="132">
        <f t="shared" si="1"/>
        <v>159.5</v>
      </c>
      <c r="K14" s="197" t="s">
        <v>443</v>
      </c>
      <c r="L14" s="95"/>
      <c r="M14" s="18"/>
      <c r="N14" s="129" t="s">
        <v>166</v>
      </c>
      <c r="O14" s="97"/>
      <c r="P14" s="129" t="s">
        <v>166</v>
      </c>
      <c r="Q14" s="20"/>
      <c r="R14" s="231" t="s">
        <v>528</v>
      </c>
      <c r="S14" s="153">
        <v>1</v>
      </c>
      <c r="T14" s="90">
        <f t="shared" si="2"/>
        <v>0.1</v>
      </c>
      <c r="U14" s="153">
        <f t="shared" si="3"/>
        <v>1.1</v>
      </c>
    </row>
    <row r="15" spans="2:21" s="88" customFormat="1" ht="38.25" customHeight="1">
      <c r="B15" s="325">
        <v>4</v>
      </c>
      <c r="C15" s="93">
        <v>21701</v>
      </c>
      <c r="D15" s="7" t="s">
        <v>183</v>
      </c>
      <c r="E15" s="204" t="s">
        <v>525</v>
      </c>
      <c r="F15" s="204" t="s">
        <v>527</v>
      </c>
      <c r="G15" s="8">
        <v>50</v>
      </c>
      <c r="H15" s="151" t="s">
        <v>268</v>
      </c>
      <c r="I15" s="153">
        <f t="shared" si="0"/>
        <v>16.5</v>
      </c>
      <c r="J15" s="132">
        <f t="shared" si="1"/>
        <v>956.9999999999999</v>
      </c>
      <c r="K15" s="197" t="s">
        <v>443</v>
      </c>
      <c r="L15" s="95"/>
      <c r="M15" s="18"/>
      <c r="N15" s="129" t="s">
        <v>166</v>
      </c>
      <c r="O15" s="97"/>
      <c r="P15" s="129" t="s">
        <v>166</v>
      </c>
      <c r="Q15" s="262"/>
      <c r="R15" s="231" t="s">
        <v>528</v>
      </c>
      <c r="S15" s="153">
        <v>15</v>
      </c>
      <c r="T15" s="90">
        <f t="shared" si="2"/>
        <v>1.5</v>
      </c>
      <c r="U15" s="153">
        <f t="shared" si="3"/>
        <v>16.5</v>
      </c>
    </row>
    <row r="16" spans="2:21" s="88" customFormat="1" ht="28.5" customHeight="1" hidden="1" thickBot="1">
      <c r="B16" s="293">
        <v>6</v>
      </c>
      <c r="C16" s="93">
        <v>21701</v>
      </c>
      <c r="D16" s="7" t="s">
        <v>190</v>
      </c>
      <c r="E16" s="204" t="s">
        <v>525</v>
      </c>
      <c r="F16" s="204" t="s">
        <v>527</v>
      </c>
      <c r="G16" s="8">
        <v>0</v>
      </c>
      <c r="H16" s="151" t="s">
        <v>268</v>
      </c>
      <c r="I16" s="153">
        <f t="shared" si="0"/>
        <v>1.81335</v>
      </c>
      <c r="J16" s="132">
        <f t="shared" si="1"/>
        <v>0</v>
      </c>
      <c r="K16" s="197" t="s">
        <v>443</v>
      </c>
      <c r="L16" s="95"/>
      <c r="M16" s="18"/>
      <c r="N16" s="129" t="s">
        <v>166</v>
      </c>
      <c r="O16" s="97"/>
      <c r="P16" s="129" t="s">
        <v>166</v>
      </c>
      <c r="Q16" s="262"/>
      <c r="R16" s="231" t="s">
        <v>528</v>
      </c>
      <c r="S16" s="153">
        <v>1.6485</v>
      </c>
      <c r="T16" s="90">
        <f t="shared" si="2"/>
        <v>0.16485000000000002</v>
      </c>
      <c r="U16" s="153">
        <f t="shared" si="3"/>
        <v>1.81335</v>
      </c>
    </row>
    <row r="17" spans="2:21" s="88" customFormat="1" ht="36">
      <c r="B17" s="190">
        <v>5</v>
      </c>
      <c r="C17" s="93">
        <v>21701</v>
      </c>
      <c r="D17" s="7" t="s">
        <v>189</v>
      </c>
      <c r="E17" s="204" t="s">
        <v>525</v>
      </c>
      <c r="F17" s="204" t="s">
        <v>527</v>
      </c>
      <c r="G17" s="8">
        <v>50</v>
      </c>
      <c r="H17" s="151" t="s">
        <v>268</v>
      </c>
      <c r="I17" s="153">
        <f t="shared" si="0"/>
        <v>16.5</v>
      </c>
      <c r="J17" s="132">
        <f t="shared" si="1"/>
        <v>956.9999999999999</v>
      </c>
      <c r="K17" s="197" t="s">
        <v>443</v>
      </c>
      <c r="L17" s="95"/>
      <c r="M17" s="18"/>
      <c r="N17" s="129" t="s">
        <v>166</v>
      </c>
      <c r="O17" s="97"/>
      <c r="P17" s="129" t="s">
        <v>166</v>
      </c>
      <c r="Q17" s="257"/>
      <c r="R17" s="231" t="s">
        <v>528</v>
      </c>
      <c r="S17" s="153">
        <v>15</v>
      </c>
      <c r="T17" s="90">
        <f t="shared" si="2"/>
        <v>1.5</v>
      </c>
      <c r="U17" s="153">
        <f t="shared" si="3"/>
        <v>16.5</v>
      </c>
    </row>
    <row r="18" spans="2:21" s="90" customFormat="1" ht="36" customHeight="1" hidden="1">
      <c r="B18" s="137">
        <v>8</v>
      </c>
      <c r="C18" s="93">
        <v>21701</v>
      </c>
      <c r="D18" s="7" t="s">
        <v>82</v>
      </c>
      <c r="E18" s="204" t="s">
        <v>525</v>
      </c>
      <c r="F18" s="204" t="s">
        <v>527</v>
      </c>
      <c r="G18" s="8">
        <v>0</v>
      </c>
      <c r="H18" s="151" t="s">
        <v>268</v>
      </c>
      <c r="I18" s="153">
        <f t="shared" si="0"/>
        <v>15.222900000000001</v>
      </c>
      <c r="J18" s="132">
        <f t="shared" si="1"/>
        <v>0</v>
      </c>
      <c r="K18" s="197" t="s">
        <v>443</v>
      </c>
      <c r="L18" s="95"/>
      <c r="M18" s="18"/>
      <c r="N18" s="129" t="s">
        <v>166</v>
      </c>
      <c r="O18" s="97"/>
      <c r="P18" s="129" t="s">
        <v>166</v>
      </c>
      <c r="Q18" s="129"/>
      <c r="R18" s="231" t="s">
        <v>528</v>
      </c>
      <c r="S18" s="153">
        <v>13.839</v>
      </c>
      <c r="T18" s="90">
        <f t="shared" si="2"/>
        <v>1.3839000000000001</v>
      </c>
      <c r="U18" s="153">
        <f t="shared" si="3"/>
        <v>15.222900000000001</v>
      </c>
    </row>
    <row r="19" spans="2:21" s="90" customFormat="1" ht="36">
      <c r="B19" s="137">
        <v>6</v>
      </c>
      <c r="C19" s="93">
        <v>21701</v>
      </c>
      <c r="D19" s="7" t="s">
        <v>83</v>
      </c>
      <c r="E19" s="204" t="s">
        <v>525</v>
      </c>
      <c r="F19" s="204" t="s">
        <v>527</v>
      </c>
      <c r="G19" s="8">
        <v>50</v>
      </c>
      <c r="H19" s="151" t="s">
        <v>268</v>
      </c>
      <c r="I19" s="153">
        <f t="shared" si="0"/>
        <v>2.20561</v>
      </c>
      <c r="J19" s="132">
        <f t="shared" si="1"/>
        <v>127.92537999999999</v>
      </c>
      <c r="K19" s="197" t="s">
        <v>443</v>
      </c>
      <c r="L19" s="95"/>
      <c r="M19" s="18"/>
      <c r="N19" s="129" t="s">
        <v>166</v>
      </c>
      <c r="O19" s="97"/>
      <c r="P19" s="129" t="s">
        <v>166</v>
      </c>
      <c r="Q19" s="129"/>
      <c r="R19" s="231" t="s">
        <v>528</v>
      </c>
      <c r="S19" s="153">
        <v>2.0051</v>
      </c>
      <c r="T19" s="90">
        <f t="shared" si="2"/>
        <v>0.20051000000000002</v>
      </c>
      <c r="U19" s="153">
        <f t="shared" si="3"/>
        <v>2.20561</v>
      </c>
    </row>
    <row r="20" spans="2:21" s="90" customFormat="1" ht="36">
      <c r="B20" s="137">
        <v>7</v>
      </c>
      <c r="C20" s="93">
        <v>21701</v>
      </c>
      <c r="D20" s="7" t="s">
        <v>84</v>
      </c>
      <c r="E20" s="204" t="s">
        <v>525</v>
      </c>
      <c r="F20" s="204" t="s">
        <v>527</v>
      </c>
      <c r="G20" s="8">
        <v>750</v>
      </c>
      <c r="H20" s="151" t="s">
        <v>268</v>
      </c>
      <c r="I20" s="153">
        <f t="shared" si="0"/>
        <v>3.3</v>
      </c>
      <c r="J20" s="132">
        <f t="shared" si="1"/>
        <v>2871</v>
      </c>
      <c r="K20" s="197" t="s">
        <v>443</v>
      </c>
      <c r="L20" s="95"/>
      <c r="M20" s="18"/>
      <c r="N20" s="129" t="s">
        <v>166</v>
      </c>
      <c r="O20" s="97"/>
      <c r="P20" s="129" t="s">
        <v>166</v>
      </c>
      <c r="Q20" s="129"/>
      <c r="R20" s="231" t="s">
        <v>528</v>
      </c>
      <c r="S20" s="153">
        <v>3</v>
      </c>
      <c r="T20" s="90">
        <f t="shared" si="2"/>
        <v>0.30000000000000004</v>
      </c>
      <c r="U20" s="153">
        <f t="shared" si="3"/>
        <v>3.3</v>
      </c>
    </row>
    <row r="21" spans="2:21" s="90" customFormat="1" ht="38.25">
      <c r="B21" s="137">
        <v>8</v>
      </c>
      <c r="C21" s="93">
        <v>21701</v>
      </c>
      <c r="D21" s="7" t="s">
        <v>85</v>
      </c>
      <c r="E21" s="204" t="s">
        <v>525</v>
      </c>
      <c r="F21" s="204" t="s">
        <v>527</v>
      </c>
      <c r="G21" s="8">
        <v>100</v>
      </c>
      <c r="H21" s="151" t="s">
        <v>268</v>
      </c>
      <c r="I21" s="153">
        <f t="shared" si="0"/>
        <v>85.8</v>
      </c>
      <c r="J21" s="132">
        <f t="shared" si="1"/>
        <v>9952.8</v>
      </c>
      <c r="K21" s="197" t="s">
        <v>443</v>
      </c>
      <c r="L21" s="95"/>
      <c r="M21" s="18"/>
      <c r="N21" s="129" t="s">
        <v>166</v>
      </c>
      <c r="O21" s="97"/>
      <c r="P21" s="129" t="s">
        <v>166</v>
      </c>
      <c r="Q21" s="129"/>
      <c r="R21" s="231" t="s">
        <v>528</v>
      </c>
      <c r="S21" s="153">
        <v>78</v>
      </c>
      <c r="T21" s="90">
        <f t="shared" si="2"/>
        <v>7.800000000000001</v>
      </c>
      <c r="U21" s="153">
        <f t="shared" si="3"/>
        <v>85.8</v>
      </c>
    </row>
    <row r="22" spans="2:21" ht="36">
      <c r="B22" s="151">
        <v>9</v>
      </c>
      <c r="C22" s="93">
        <v>21701</v>
      </c>
      <c r="D22" s="7" t="s">
        <v>86</v>
      </c>
      <c r="E22" s="204" t="s">
        <v>525</v>
      </c>
      <c r="F22" s="204" t="s">
        <v>527</v>
      </c>
      <c r="G22" s="8">
        <v>100</v>
      </c>
      <c r="H22" s="151" t="s">
        <v>268</v>
      </c>
      <c r="I22" s="153">
        <f t="shared" si="0"/>
        <v>23.1</v>
      </c>
      <c r="J22" s="132">
        <f t="shared" si="1"/>
        <v>2679.6</v>
      </c>
      <c r="K22" s="197" t="s">
        <v>443</v>
      </c>
      <c r="L22" s="95"/>
      <c r="M22" s="18"/>
      <c r="N22" s="129" t="s">
        <v>166</v>
      </c>
      <c r="O22" s="97"/>
      <c r="P22" s="129" t="s">
        <v>166</v>
      </c>
      <c r="Q22" s="129"/>
      <c r="R22" s="231" t="s">
        <v>528</v>
      </c>
      <c r="S22" s="153">
        <v>21</v>
      </c>
      <c r="T22" s="90">
        <f t="shared" si="2"/>
        <v>2.1</v>
      </c>
      <c r="U22" s="153">
        <f t="shared" si="3"/>
        <v>23.1</v>
      </c>
    </row>
    <row r="23" spans="2:21" ht="36">
      <c r="B23" s="151">
        <v>10</v>
      </c>
      <c r="C23" s="93">
        <v>21701</v>
      </c>
      <c r="D23" s="7" t="s">
        <v>87</v>
      </c>
      <c r="E23" s="204" t="s">
        <v>525</v>
      </c>
      <c r="F23" s="204" t="s">
        <v>527</v>
      </c>
      <c r="G23" s="8">
        <v>15</v>
      </c>
      <c r="H23" s="151" t="s">
        <v>268</v>
      </c>
      <c r="I23" s="153">
        <f t="shared" si="0"/>
        <v>368.5</v>
      </c>
      <c r="J23" s="132">
        <f t="shared" si="1"/>
        <v>6411.9</v>
      </c>
      <c r="K23" s="197" t="s">
        <v>443</v>
      </c>
      <c r="L23" s="95"/>
      <c r="M23" s="18"/>
      <c r="N23" s="129" t="s">
        <v>166</v>
      </c>
      <c r="O23" s="97"/>
      <c r="P23" s="129" t="s">
        <v>166</v>
      </c>
      <c r="Q23" s="129"/>
      <c r="R23" s="231" t="s">
        <v>528</v>
      </c>
      <c r="S23" s="153">
        <v>335</v>
      </c>
      <c r="T23" s="90">
        <f t="shared" si="2"/>
        <v>33.5</v>
      </c>
      <c r="U23" s="153">
        <f t="shared" si="3"/>
        <v>368.5</v>
      </c>
    </row>
    <row r="24" spans="2:21" ht="36">
      <c r="B24" s="151">
        <v>11</v>
      </c>
      <c r="C24" s="93">
        <v>21701</v>
      </c>
      <c r="D24" s="7" t="s">
        <v>88</v>
      </c>
      <c r="E24" s="204" t="s">
        <v>525</v>
      </c>
      <c r="F24" s="204" t="s">
        <v>527</v>
      </c>
      <c r="G24" s="8">
        <v>15</v>
      </c>
      <c r="H24" s="151" t="s">
        <v>268</v>
      </c>
      <c r="I24" s="153">
        <f t="shared" si="0"/>
        <v>368.5</v>
      </c>
      <c r="J24" s="132">
        <f t="shared" si="1"/>
        <v>6411.9</v>
      </c>
      <c r="K24" s="197" t="s">
        <v>443</v>
      </c>
      <c r="L24" s="95"/>
      <c r="M24" s="18"/>
      <c r="N24" s="129" t="s">
        <v>166</v>
      </c>
      <c r="O24" s="97"/>
      <c r="P24" s="129" t="s">
        <v>166</v>
      </c>
      <c r="Q24" s="129"/>
      <c r="R24" s="231" t="s">
        <v>528</v>
      </c>
      <c r="S24" s="153">
        <v>335</v>
      </c>
      <c r="T24" s="90">
        <f t="shared" si="2"/>
        <v>33.5</v>
      </c>
      <c r="U24" s="153">
        <f t="shared" si="3"/>
        <v>368.5</v>
      </c>
    </row>
    <row r="25" spans="2:21" ht="36">
      <c r="B25" s="151">
        <v>12</v>
      </c>
      <c r="C25" s="93">
        <v>21701</v>
      </c>
      <c r="D25" s="7" t="s">
        <v>89</v>
      </c>
      <c r="E25" s="204" t="s">
        <v>525</v>
      </c>
      <c r="F25" s="204" t="s">
        <v>527</v>
      </c>
      <c r="G25" s="8">
        <v>15</v>
      </c>
      <c r="H25" s="151" t="s">
        <v>268</v>
      </c>
      <c r="I25" s="153">
        <f t="shared" si="0"/>
        <v>368.5</v>
      </c>
      <c r="J25" s="132">
        <f t="shared" si="1"/>
        <v>6411.9</v>
      </c>
      <c r="K25" s="197" t="s">
        <v>443</v>
      </c>
      <c r="L25" s="95"/>
      <c r="M25" s="18"/>
      <c r="N25" s="129" t="s">
        <v>166</v>
      </c>
      <c r="O25" s="97"/>
      <c r="P25" s="129" t="s">
        <v>166</v>
      </c>
      <c r="Q25" s="129"/>
      <c r="R25" s="231" t="s">
        <v>528</v>
      </c>
      <c r="S25" s="153">
        <v>335</v>
      </c>
      <c r="T25" s="90">
        <f t="shared" si="2"/>
        <v>33.5</v>
      </c>
      <c r="U25" s="153">
        <f t="shared" si="3"/>
        <v>368.5</v>
      </c>
    </row>
    <row r="26" spans="2:21" ht="36">
      <c r="B26" s="151">
        <v>13</v>
      </c>
      <c r="C26" s="93">
        <v>21701</v>
      </c>
      <c r="D26" s="7" t="s">
        <v>90</v>
      </c>
      <c r="E26" s="204" t="s">
        <v>525</v>
      </c>
      <c r="F26" s="204" t="s">
        <v>527</v>
      </c>
      <c r="G26" s="8">
        <v>15</v>
      </c>
      <c r="H26" s="151" t="s">
        <v>268</v>
      </c>
      <c r="I26" s="153">
        <f t="shared" si="0"/>
        <v>407</v>
      </c>
      <c r="J26" s="132">
        <f t="shared" si="1"/>
        <v>7081.799999999999</v>
      </c>
      <c r="K26" s="197" t="s">
        <v>443</v>
      </c>
      <c r="L26" s="95"/>
      <c r="M26" s="18"/>
      <c r="N26" s="129" t="s">
        <v>166</v>
      </c>
      <c r="O26" s="97"/>
      <c r="P26" s="129" t="s">
        <v>166</v>
      </c>
      <c r="Q26" s="129"/>
      <c r="R26" s="231" t="s">
        <v>528</v>
      </c>
      <c r="S26" s="153">
        <v>370</v>
      </c>
      <c r="T26" s="90">
        <f t="shared" si="2"/>
        <v>37</v>
      </c>
      <c r="U26" s="153">
        <f t="shared" si="3"/>
        <v>407</v>
      </c>
    </row>
    <row r="27" spans="2:21" ht="36">
      <c r="B27" s="151">
        <v>14</v>
      </c>
      <c r="C27" s="93">
        <v>21701</v>
      </c>
      <c r="D27" s="7" t="s">
        <v>91</v>
      </c>
      <c r="E27" s="204" t="s">
        <v>525</v>
      </c>
      <c r="F27" s="204" t="s">
        <v>527</v>
      </c>
      <c r="G27" s="8">
        <v>15</v>
      </c>
      <c r="H27" s="151" t="s">
        <v>268</v>
      </c>
      <c r="I27" s="153">
        <f t="shared" si="0"/>
        <v>407</v>
      </c>
      <c r="J27" s="132">
        <f t="shared" si="1"/>
        <v>7081.799999999999</v>
      </c>
      <c r="K27" s="197" t="s">
        <v>443</v>
      </c>
      <c r="L27" s="95"/>
      <c r="M27" s="18"/>
      <c r="N27" s="129" t="s">
        <v>166</v>
      </c>
      <c r="O27" s="97"/>
      <c r="P27" s="129" t="s">
        <v>166</v>
      </c>
      <c r="Q27" s="129"/>
      <c r="R27" s="231" t="s">
        <v>528</v>
      </c>
      <c r="S27" s="153">
        <v>370</v>
      </c>
      <c r="T27" s="90">
        <f t="shared" si="2"/>
        <v>37</v>
      </c>
      <c r="U27" s="153">
        <f t="shared" si="3"/>
        <v>407</v>
      </c>
    </row>
    <row r="28" spans="2:21" ht="36">
      <c r="B28" s="151">
        <v>15</v>
      </c>
      <c r="C28" s="93">
        <v>21701</v>
      </c>
      <c r="D28" s="7" t="s">
        <v>92</v>
      </c>
      <c r="E28" s="204" t="s">
        <v>525</v>
      </c>
      <c r="F28" s="204" t="s">
        <v>527</v>
      </c>
      <c r="G28" s="8">
        <v>15</v>
      </c>
      <c r="H28" s="151" t="s">
        <v>268</v>
      </c>
      <c r="I28" s="153">
        <f t="shared" si="0"/>
        <v>407</v>
      </c>
      <c r="J28" s="132">
        <f t="shared" si="1"/>
        <v>7081.799999999999</v>
      </c>
      <c r="K28" s="197" t="s">
        <v>443</v>
      </c>
      <c r="L28" s="95"/>
      <c r="M28" s="18"/>
      <c r="N28" s="129" t="s">
        <v>166</v>
      </c>
      <c r="O28" s="97"/>
      <c r="P28" s="129" t="s">
        <v>166</v>
      </c>
      <c r="Q28" s="129"/>
      <c r="R28" s="231" t="s">
        <v>528</v>
      </c>
      <c r="S28" s="153">
        <v>370</v>
      </c>
      <c r="T28" s="90">
        <f t="shared" si="2"/>
        <v>37</v>
      </c>
      <c r="U28" s="153">
        <f t="shared" si="3"/>
        <v>407</v>
      </c>
    </row>
    <row r="29" spans="2:21" ht="36">
      <c r="B29" s="151">
        <v>16</v>
      </c>
      <c r="C29" s="93">
        <v>21701</v>
      </c>
      <c r="D29" s="7" t="s">
        <v>93</v>
      </c>
      <c r="E29" s="204" t="s">
        <v>525</v>
      </c>
      <c r="F29" s="204" t="s">
        <v>527</v>
      </c>
      <c r="G29" s="8">
        <v>25</v>
      </c>
      <c r="H29" s="151" t="s">
        <v>268</v>
      </c>
      <c r="I29" s="153">
        <f t="shared" si="0"/>
        <v>231</v>
      </c>
      <c r="J29" s="132">
        <f t="shared" si="1"/>
        <v>6698.999999999999</v>
      </c>
      <c r="K29" s="197" t="s">
        <v>443</v>
      </c>
      <c r="L29" s="95"/>
      <c r="M29" s="18"/>
      <c r="N29" s="129" t="s">
        <v>166</v>
      </c>
      <c r="O29" s="97"/>
      <c r="P29" s="129" t="s">
        <v>166</v>
      </c>
      <c r="Q29" s="129"/>
      <c r="R29" s="231" t="s">
        <v>528</v>
      </c>
      <c r="S29" s="153">
        <v>210</v>
      </c>
      <c r="T29" s="90">
        <f t="shared" si="2"/>
        <v>21</v>
      </c>
      <c r="U29" s="153">
        <f t="shared" si="3"/>
        <v>231</v>
      </c>
    </row>
    <row r="30" spans="2:21" ht="36">
      <c r="B30" s="151">
        <v>17</v>
      </c>
      <c r="C30" s="93">
        <v>21701</v>
      </c>
      <c r="D30" s="7" t="s">
        <v>94</v>
      </c>
      <c r="E30" s="204" t="s">
        <v>525</v>
      </c>
      <c r="F30" s="204" t="s">
        <v>527</v>
      </c>
      <c r="G30" s="8">
        <v>60</v>
      </c>
      <c r="H30" s="151" t="s">
        <v>268</v>
      </c>
      <c r="I30" s="153">
        <f t="shared" si="0"/>
        <v>61.6</v>
      </c>
      <c r="J30" s="132">
        <f t="shared" si="1"/>
        <v>4287.36</v>
      </c>
      <c r="K30" s="197" t="s">
        <v>443</v>
      </c>
      <c r="L30" s="95"/>
      <c r="M30" s="18"/>
      <c r="N30" s="129" t="s">
        <v>166</v>
      </c>
      <c r="O30" s="97"/>
      <c r="P30" s="129" t="s">
        <v>166</v>
      </c>
      <c r="Q30" s="129"/>
      <c r="R30" s="231" t="s">
        <v>528</v>
      </c>
      <c r="S30" s="153">
        <v>56</v>
      </c>
      <c r="T30" s="90">
        <f t="shared" si="2"/>
        <v>5.6000000000000005</v>
      </c>
      <c r="U30" s="153">
        <f t="shared" si="3"/>
        <v>61.6</v>
      </c>
    </row>
    <row r="31" spans="2:21" s="45" customFormat="1" ht="36" customHeight="1" hidden="1">
      <c r="B31" s="151">
        <v>21</v>
      </c>
      <c r="C31" s="93">
        <v>21701</v>
      </c>
      <c r="D31" s="7" t="s">
        <v>143</v>
      </c>
      <c r="E31" s="204" t="s">
        <v>525</v>
      </c>
      <c r="F31" s="204" t="s">
        <v>527</v>
      </c>
      <c r="G31" s="8">
        <v>0</v>
      </c>
      <c r="H31" s="151" t="s">
        <v>268</v>
      </c>
      <c r="I31" s="153">
        <f t="shared" si="0"/>
        <v>70.17999999999999</v>
      </c>
      <c r="J31" s="132">
        <f t="shared" si="1"/>
        <v>0</v>
      </c>
      <c r="K31" s="197" t="s">
        <v>443</v>
      </c>
      <c r="L31" s="95"/>
      <c r="M31" s="18"/>
      <c r="N31" s="129" t="s">
        <v>166</v>
      </c>
      <c r="O31" s="97"/>
      <c r="P31" s="129" t="s">
        <v>166</v>
      </c>
      <c r="Q31" s="129"/>
      <c r="R31" s="231" t="s">
        <v>528</v>
      </c>
      <c r="S31" s="153">
        <v>63.8</v>
      </c>
      <c r="T31" s="90">
        <f t="shared" si="2"/>
        <v>6.38</v>
      </c>
      <c r="U31" s="153">
        <f t="shared" si="3"/>
        <v>70.17999999999999</v>
      </c>
    </row>
    <row r="32" spans="2:21" s="45" customFormat="1" ht="36" customHeight="1" hidden="1">
      <c r="B32" s="151">
        <v>22</v>
      </c>
      <c r="C32" s="93">
        <v>21701</v>
      </c>
      <c r="D32" s="7" t="s">
        <v>95</v>
      </c>
      <c r="E32" s="204" t="s">
        <v>525</v>
      </c>
      <c r="F32" s="204" t="s">
        <v>527</v>
      </c>
      <c r="G32" s="8">
        <v>0</v>
      </c>
      <c r="H32" s="151" t="s">
        <v>268</v>
      </c>
      <c r="I32" s="153">
        <f t="shared" si="0"/>
        <v>78.694</v>
      </c>
      <c r="J32" s="132">
        <f t="shared" si="1"/>
        <v>0</v>
      </c>
      <c r="K32" s="197" t="s">
        <v>443</v>
      </c>
      <c r="L32" s="95"/>
      <c r="M32" s="18"/>
      <c r="N32" s="129" t="s">
        <v>166</v>
      </c>
      <c r="O32" s="97"/>
      <c r="P32" s="129" t="s">
        <v>166</v>
      </c>
      <c r="Q32" s="129"/>
      <c r="R32" s="231" t="s">
        <v>528</v>
      </c>
      <c r="S32" s="153">
        <v>71.54</v>
      </c>
      <c r="T32" s="90">
        <f t="shared" si="2"/>
        <v>7.154000000000001</v>
      </c>
      <c r="U32" s="153">
        <f t="shared" si="3"/>
        <v>78.694</v>
      </c>
    </row>
    <row r="33" spans="2:21" s="45" customFormat="1" ht="36" customHeight="1" hidden="1">
      <c r="B33" s="151">
        <v>23</v>
      </c>
      <c r="C33" s="93">
        <v>21701</v>
      </c>
      <c r="D33" s="7" t="s">
        <v>96</v>
      </c>
      <c r="E33" s="204" t="s">
        <v>525</v>
      </c>
      <c r="F33" s="204" t="s">
        <v>527</v>
      </c>
      <c r="G33" s="8">
        <v>0</v>
      </c>
      <c r="H33" s="151" t="s">
        <v>268</v>
      </c>
      <c r="I33" s="153">
        <f t="shared" si="0"/>
        <v>91.34400000000001</v>
      </c>
      <c r="J33" s="132">
        <f t="shared" si="1"/>
        <v>0</v>
      </c>
      <c r="K33" s="197" t="s">
        <v>443</v>
      </c>
      <c r="L33" s="95"/>
      <c r="M33" s="18"/>
      <c r="N33" s="129" t="s">
        <v>166</v>
      </c>
      <c r="O33" s="97"/>
      <c r="P33" s="129" t="s">
        <v>166</v>
      </c>
      <c r="Q33" s="129"/>
      <c r="R33" s="231" t="s">
        <v>528</v>
      </c>
      <c r="S33" s="153">
        <v>83.04</v>
      </c>
      <c r="T33" s="90">
        <f t="shared" si="2"/>
        <v>8.304</v>
      </c>
      <c r="U33" s="153">
        <f t="shared" si="3"/>
        <v>91.34400000000001</v>
      </c>
    </row>
    <row r="34" spans="2:21" s="45" customFormat="1" ht="36">
      <c r="B34" s="151">
        <v>18</v>
      </c>
      <c r="C34" s="93">
        <v>21701</v>
      </c>
      <c r="D34" s="7" t="s">
        <v>97</v>
      </c>
      <c r="E34" s="204" t="s">
        <v>525</v>
      </c>
      <c r="F34" s="204" t="s">
        <v>527</v>
      </c>
      <c r="G34" s="8">
        <v>310</v>
      </c>
      <c r="H34" s="151" t="s">
        <v>268</v>
      </c>
      <c r="I34" s="153">
        <f t="shared" si="0"/>
        <v>16.53113</v>
      </c>
      <c r="J34" s="132">
        <f t="shared" si="1"/>
        <v>5944.594348</v>
      </c>
      <c r="K34" s="197" t="s">
        <v>443</v>
      </c>
      <c r="L34" s="95"/>
      <c r="M34" s="18"/>
      <c r="N34" s="129" t="s">
        <v>166</v>
      </c>
      <c r="O34" s="97"/>
      <c r="P34" s="129" t="s">
        <v>166</v>
      </c>
      <c r="Q34" s="129"/>
      <c r="R34" s="231" t="s">
        <v>528</v>
      </c>
      <c r="S34" s="153">
        <v>15.0283</v>
      </c>
      <c r="T34" s="90">
        <f t="shared" si="2"/>
        <v>1.50283</v>
      </c>
      <c r="U34" s="153">
        <f t="shared" si="3"/>
        <v>16.53113</v>
      </c>
    </row>
    <row r="35" spans="2:21" ht="36">
      <c r="B35" s="151">
        <v>19</v>
      </c>
      <c r="C35" s="93">
        <v>21701</v>
      </c>
      <c r="D35" s="7" t="s">
        <v>229</v>
      </c>
      <c r="E35" s="204" t="s">
        <v>525</v>
      </c>
      <c r="F35" s="204" t="s">
        <v>527</v>
      </c>
      <c r="G35" s="8">
        <v>59</v>
      </c>
      <c r="H35" s="151" t="s">
        <v>268</v>
      </c>
      <c r="I35" s="153">
        <f t="shared" si="0"/>
        <v>279.11774</v>
      </c>
      <c r="J35" s="132">
        <f t="shared" si="1"/>
        <v>19102.8181256</v>
      </c>
      <c r="K35" s="197" t="s">
        <v>443</v>
      </c>
      <c r="L35" s="95"/>
      <c r="M35" s="18"/>
      <c r="N35" s="129" t="s">
        <v>166</v>
      </c>
      <c r="O35" s="97"/>
      <c r="P35" s="129" t="s">
        <v>166</v>
      </c>
      <c r="Q35" s="129"/>
      <c r="R35" s="231" t="s">
        <v>528</v>
      </c>
      <c r="S35" s="153">
        <v>253.7434</v>
      </c>
      <c r="T35" s="90">
        <f t="shared" si="2"/>
        <v>25.374340000000004</v>
      </c>
      <c r="U35" s="153">
        <f t="shared" si="3"/>
        <v>279.11774</v>
      </c>
    </row>
    <row r="36" spans="2:21" ht="36">
      <c r="B36" s="151">
        <v>20</v>
      </c>
      <c r="C36" s="93">
        <v>21701</v>
      </c>
      <c r="D36" s="7" t="s">
        <v>242</v>
      </c>
      <c r="E36" s="204" t="s">
        <v>525</v>
      </c>
      <c r="F36" s="204" t="s">
        <v>527</v>
      </c>
      <c r="G36" s="8">
        <v>57</v>
      </c>
      <c r="H36" s="151" t="s">
        <v>268</v>
      </c>
      <c r="I36" s="153">
        <f t="shared" si="0"/>
        <v>440</v>
      </c>
      <c r="J36" s="132">
        <f t="shared" si="1"/>
        <v>29092.8</v>
      </c>
      <c r="K36" s="197" t="s">
        <v>443</v>
      </c>
      <c r="L36" s="95"/>
      <c r="M36" s="18"/>
      <c r="N36" s="129" t="s">
        <v>166</v>
      </c>
      <c r="O36" s="97"/>
      <c r="P36" s="129" t="s">
        <v>166</v>
      </c>
      <c r="Q36" s="129"/>
      <c r="R36" s="231" t="s">
        <v>528</v>
      </c>
      <c r="S36" s="153">
        <v>400</v>
      </c>
      <c r="T36" s="90">
        <f t="shared" si="2"/>
        <v>40</v>
      </c>
      <c r="U36" s="153">
        <f t="shared" si="3"/>
        <v>440</v>
      </c>
    </row>
    <row r="37" spans="2:21" ht="36">
      <c r="B37" s="151">
        <v>21</v>
      </c>
      <c r="C37" s="93">
        <v>21701</v>
      </c>
      <c r="D37" s="7" t="s">
        <v>243</v>
      </c>
      <c r="E37" s="204" t="s">
        <v>525</v>
      </c>
      <c r="F37" s="204" t="s">
        <v>527</v>
      </c>
      <c r="G37" s="8">
        <v>60</v>
      </c>
      <c r="H37" s="151" t="s">
        <v>268</v>
      </c>
      <c r="I37" s="153">
        <f t="shared" si="0"/>
        <v>440</v>
      </c>
      <c r="J37" s="132">
        <f t="shared" si="1"/>
        <v>30623.999999999996</v>
      </c>
      <c r="K37" s="197" t="s">
        <v>443</v>
      </c>
      <c r="L37" s="95"/>
      <c r="M37" s="18"/>
      <c r="N37" s="129" t="s">
        <v>166</v>
      </c>
      <c r="O37" s="97"/>
      <c r="P37" s="129" t="s">
        <v>166</v>
      </c>
      <c r="Q37" s="129"/>
      <c r="R37" s="231" t="s">
        <v>528</v>
      </c>
      <c r="S37" s="153">
        <v>400</v>
      </c>
      <c r="T37" s="90">
        <f t="shared" si="2"/>
        <v>40</v>
      </c>
      <c r="U37" s="153">
        <f t="shared" si="3"/>
        <v>440</v>
      </c>
    </row>
    <row r="38" spans="2:21" ht="38.25">
      <c r="B38" s="151">
        <v>22</v>
      </c>
      <c r="C38" s="93">
        <v>21701</v>
      </c>
      <c r="D38" s="7" t="s">
        <v>244</v>
      </c>
      <c r="E38" s="204" t="s">
        <v>525</v>
      </c>
      <c r="F38" s="204" t="s">
        <v>527</v>
      </c>
      <c r="G38" s="8">
        <v>99</v>
      </c>
      <c r="H38" s="151" t="s">
        <v>282</v>
      </c>
      <c r="I38" s="153">
        <f t="shared" si="0"/>
        <v>176</v>
      </c>
      <c r="J38" s="132">
        <f t="shared" si="1"/>
        <v>20211.84</v>
      </c>
      <c r="K38" s="197" t="s">
        <v>443</v>
      </c>
      <c r="L38" s="95"/>
      <c r="M38" s="18"/>
      <c r="N38" s="129" t="s">
        <v>166</v>
      </c>
      <c r="O38" s="97"/>
      <c r="P38" s="129" t="s">
        <v>166</v>
      </c>
      <c r="Q38" s="129"/>
      <c r="R38" s="231" t="s">
        <v>528</v>
      </c>
      <c r="S38" s="153">
        <v>160</v>
      </c>
      <c r="T38" s="90">
        <f>S38*0.1</f>
        <v>16</v>
      </c>
      <c r="U38" s="153">
        <f t="shared" si="3"/>
        <v>176</v>
      </c>
    </row>
    <row r="39" spans="2:21" ht="36">
      <c r="B39" s="151">
        <v>23</v>
      </c>
      <c r="C39" s="93">
        <v>21701</v>
      </c>
      <c r="D39" s="7" t="s">
        <v>245</v>
      </c>
      <c r="E39" s="204" t="s">
        <v>525</v>
      </c>
      <c r="F39" s="204" t="s">
        <v>527</v>
      </c>
      <c r="G39" s="8">
        <v>16</v>
      </c>
      <c r="H39" s="151" t="s">
        <v>268</v>
      </c>
      <c r="I39" s="153">
        <f t="shared" si="0"/>
        <v>1539.86437</v>
      </c>
      <c r="J39" s="132">
        <f t="shared" si="1"/>
        <v>28579.8827072</v>
      </c>
      <c r="K39" s="197" t="s">
        <v>443</v>
      </c>
      <c r="L39" s="95"/>
      <c r="M39" s="18"/>
      <c r="N39" s="129" t="s">
        <v>166</v>
      </c>
      <c r="O39" s="97"/>
      <c r="P39" s="129" t="s">
        <v>166</v>
      </c>
      <c r="Q39" s="129"/>
      <c r="R39" s="231" t="s">
        <v>528</v>
      </c>
      <c r="S39" s="153">
        <v>1399.8767</v>
      </c>
      <c r="T39" s="90">
        <f t="shared" si="2"/>
        <v>139.98767</v>
      </c>
      <c r="U39" s="153">
        <f t="shared" si="3"/>
        <v>1539.86437</v>
      </c>
    </row>
    <row r="40" ht="15">
      <c r="J40" s="288">
        <f>SUM(J11:J39)</f>
        <v>203430.02056079998</v>
      </c>
    </row>
    <row r="41" ht="14.25">
      <c r="J41" s="150"/>
    </row>
    <row r="42" ht="14.25">
      <c r="J42" s="150"/>
    </row>
    <row r="44" ht="14.25">
      <c r="J44" s="150"/>
    </row>
  </sheetData>
  <sheetProtection/>
  <mergeCells count="19">
    <mergeCell ref="E6:P6"/>
    <mergeCell ref="E1:O1"/>
    <mergeCell ref="E2:O2"/>
    <mergeCell ref="E3:O3"/>
    <mergeCell ref="E4:N4"/>
    <mergeCell ref="B8:B9"/>
    <mergeCell ref="L9:O9"/>
    <mergeCell ref="L8:O8"/>
    <mergeCell ref="J8:J9"/>
    <mergeCell ref="K8:K9"/>
    <mergeCell ref="F8:F9"/>
    <mergeCell ref="P8:Q9"/>
    <mergeCell ref="C8:C9"/>
    <mergeCell ref="G8:G9"/>
    <mergeCell ref="R8:R9"/>
    <mergeCell ref="H8:H9"/>
    <mergeCell ref="I8:I9"/>
    <mergeCell ref="D8:D9"/>
    <mergeCell ref="E8:E9"/>
  </mergeCells>
  <printOptions horizontalCentered="1" verticalCentered="1"/>
  <pageMargins left="0.3937007874015748" right="0" top="0.1968503937007874" bottom="0.3937007874015748" header="0.35433070866141736" footer="0"/>
  <pageSetup fitToHeight="4" horizontalDpi="600" verticalDpi="600" orientation="landscape" paperSize="5" scale="80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</sheetPr>
  <dimension ref="B1:V12"/>
  <sheetViews>
    <sheetView zoomScale="80" zoomScaleNormal="8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140625" style="21" customWidth="1"/>
    <col min="4" max="4" width="24.28125" style="21" customWidth="1"/>
    <col min="5" max="5" width="17.8515625" style="21" customWidth="1"/>
    <col min="6" max="6" width="15.421875" style="22" customWidth="1"/>
    <col min="7" max="7" width="10.00390625" style="22" bestFit="1" customWidth="1"/>
    <col min="8" max="9" width="11.57421875" style="49" customWidth="1"/>
    <col min="10" max="10" width="13.421875" style="62" customWidth="1"/>
    <col min="11" max="11" width="13.28125" style="22" customWidth="1"/>
    <col min="12" max="12" width="6.8515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9.421875" style="21" bestFit="1" customWidth="1"/>
    <col min="19" max="19" width="8.140625" style="21" hidden="1" customWidth="1"/>
    <col min="20" max="20" width="12.421875" style="21" hidden="1" customWidth="1"/>
    <col min="21" max="21" width="9.2812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36">
      <c r="B11" s="101">
        <v>1</v>
      </c>
      <c r="C11" s="93">
        <v>33302</v>
      </c>
      <c r="D11" s="101" t="s">
        <v>262</v>
      </c>
      <c r="E11" s="204" t="s">
        <v>525</v>
      </c>
      <c r="F11" s="204" t="s">
        <v>527</v>
      </c>
      <c r="G11" s="8"/>
      <c r="H11" s="101" t="s">
        <v>334</v>
      </c>
      <c r="I11" s="312">
        <f>S11</f>
        <v>2292.4099</v>
      </c>
      <c r="J11" s="220">
        <f>G11*U11*1.16</f>
        <v>0</v>
      </c>
      <c r="K11" s="93" t="s">
        <v>394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2292.4099</v>
      </c>
      <c r="T11" s="21">
        <f>S11*0.1</f>
        <v>229.24099</v>
      </c>
      <c r="U11" s="195">
        <f>T11+S11</f>
        <v>2521.65089</v>
      </c>
    </row>
    <row r="12" spans="4:22" ht="15">
      <c r="D12" s="30"/>
      <c r="E12" s="30"/>
      <c r="J12" s="289">
        <f>SUM(J11:J11)</f>
        <v>0</v>
      </c>
      <c r="V12" s="32"/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" right="0" top="0.1968503937007874" bottom="0.3937007874015748" header="0.35433070866141736" footer="0"/>
  <pageSetup horizontalDpi="600" verticalDpi="600" orientation="landscape" paperSize="5" scale="85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7.140625" style="21" customWidth="1"/>
    <col min="4" max="4" width="19.7109375" style="21" customWidth="1"/>
    <col min="5" max="5" width="20.57421875" style="21" customWidth="1"/>
    <col min="6" max="6" width="14.8515625" style="22" customWidth="1"/>
    <col min="7" max="7" width="10.00390625" style="22" bestFit="1" customWidth="1"/>
    <col min="8" max="9" width="12.421875" style="49" customWidth="1"/>
    <col min="10" max="10" width="13.421875" style="62" customWidth="1"/>
    <col min="11" max="11" width="13.28125" style="22" customWidth="1"/>
    <col min="12" max="12" width="6.71093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0.421875" style="21" customWidth="1"/>
    <col min="19" max="21" width="10.421875" style="21" hidden="1" customWidth="1"/>
    <col min="22" max="22" width="10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63" t="s">
        <v>482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64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ht="78.75">
      <c r="B11" s="101">
        <v>1</v>
      </c>
      <c r="C11" s="93">
        <v>33605</v>
      </c>
      <c r="D11" s="101" t="s">
        <v>57</v>
      </c>
      <c r="E11" s="216" t="s">
        <v>458</v>
      </c>
      <c r="F11" s="216" t="s">
        <v>457</v>
      </c>
      <c r="G11" s="8"/>
      <c r="H11" s="101" t="s">
        <v>334</v>
      </c>
      <c r="I11" s="312">
        <f>S11</f>
        <v>10990.261</v>
      </c>
      <c r="J11" s="220">
        <f>G11*U11*1.16</f>
        <v>0</v>
      </c>
      <c r="K11" s="93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18" t="s">
        <v>459</v>
      </c>
      <c r="S11" s="165">
        <v>10990.261</v>
      </c>
      <c r="T11" s="21">
        <f>S11*0.1</f>
        <v>1099.0261</v>
      </c>
      <c r="U11" s="195">
        <f>T11+S11</f>
        <v>12089.287100000001</v>
      </c>
    </row>
    <row r="12" spans="4:22" ht="15">
      <c r="D12" s="30"/>
      <c r="E12" s="226"/>
      <c r="J12" s="289">
        <f>SUM(J11:J11)</f>
        <v>0</v>
      </c>
      <c r="V12" s="32"/>
    </row>
  </sheetData>
  <sheetProtection/>
  <mergeCells count="19">
    <mergeCell ref="I8:I9"/>
    <mergeCell ref="R8:R9"/>
    <mergeCell ref="L9:O9"/>
    <mergeCell ref="G8:G9"/>
    <mergeCell ref="H8:H9"/>
    <mergeCell ref="J8:J9"/>
    <mergeCell ref="K8:K9"/>
    <mergeCell ref="L8:O8"/>
    <mergeCell ref="P8:Q9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Q6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421875" style="21" customWidth="1"/>
    <col min="4" max="4" width="18.28125" style="21" customWidth="1"/>
    <col min="5" max="5" width="22.140625" style="21" customWidth="1"/>
    <col min="6" max="6" width="17.140625" style="22" customWidth="1"/>
    <col min="7" max="7" width="10.00390625" style="22" bestFit="1" customWidth="1"/>
    <col min="8" max="9" width="11.7109375" style="49" customWidth="1"/>
    <col min="10" max="10" width="13.421875" style="62" customWidth="1"/>
    <col min="11" max="11" width="13.28125" style="22" customWidth="1"/>
    <col min="12" max="12" width="7.5742187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2.421875" style="21" customWidth="1"/>
    <col min="19" max="19" width="8.57421875" style="21" hidden="1" customWidth="1"/>
    <col min="20" max="20" width="9.00390625" style="21" hidden="1" customWidth="1"/>
    <col min="21" max="21" width="9.57421875" style="21" hidden="1" customWidth="1"/>
    <col min="22" max="22" width="15.421875" style="21" customWidth="1"/>
    <col min="23" max="16384" width="11.421875" style="21" customWidth="1"/>
  </cols>
  <sheetData>
    <row r="1" spans="2:18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45">
      <c r="B11" s="101">
        <v>1</v>
      </c>
      <c r="C11" s="93">
        <v>34801</v>
      </c>
      <c r="D11" s="101" t="s">
        <v>387</v>
      </c>
      <c r="E11" s="204" t="s">
        <v>525</v>
      </c>
      <c r="F11" s="204" t="s">
        <v>527</v>
      </c>
      <c r="G11" s="8"/>
      <c r="H11" s="101" t="s">
        <v>334</v>
      </c>
      <c r="I11" s="312">
        <f>S11</f>
        <v>695.2036</v>
      </c>
      <c r="J11" s="220">
        <f>G11*U11*1.16</f>
        <v>0</v>
      </c>
      <c r="K11" s="93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165">
        <v>695.2036</v>
      </c>
      <c r="T11" s="21">
        <f>S11*0.1</f>
        <v>69.52036000000001</v>
      </c>
      <c r="U11" s="195">
        <f>T11+S11</f>
        <v>764.72396</v>
      </c>
    </row>
    <row r="12" spans="1:22" s="22" customFormat="1" ht="15">
      <c r="A12" s="21"/>
      <c r="B12" s="21"/>
      <c r="C12" s="21"/>
      <c r="D12" s="30"/>
      <c r="E12" s="226"/>
      <c r="H12" s="49"/>
      <c r="I12" s="49"/>
      <c r="J12" s="290">
        <f>SUM(J11:J11)</f>
        <v>0</v>
      </c>
      <c r="L12" s="72"/>
      <c r="M12" s="45"/>
      <c r="N12" s="21"/>
      <c r="O12" s="21"/>
      <c r="P12" s="49"/>
      <c r="Q12" s="21"/>
      <c r="R12" s="21"/>
      <c r="V12" s="32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7109375" style="21" customWidth="1"/>
    <col min="4" max="4" width="21.57421875" style="22" customWidth="1"/>
    <col min="5" max="5" width="17.57421875" style="22" customWidth="1"/>
    <col min="6" max="6" width="16.28125" style="49" customWidth="1"/>
    <col min="7" max="7" width="9.28125" style="62" bestFit="1" customWidth="1"/>
    <col min="8" max="9" width="14.140625" style="22" customWidth="1"/>
    <col min="10" max="10" width="10.00390625" style="72" customWidth="1"/>
    <col min="11" max="11" width="11.57421875" style="45" customWidth="1"/>
    <col min="12" max="12" width="8.28125" style="2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5.7109375" style="21" customWidth="1"/>
    <col min="19" max="19" width="7.57421875" style="21" hidden="1" customWidth="1"/>
    <col min="20" max="20" width="10.14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s="270" customFormat="1" ht="36">
      <c r="B11" s="271">
        <v>1</v>
      </c>
      <c r="C11" s="93">
        <v>35302</v>
      </c>
      <c r="D11" s="25" t="s">
        <v>56</v>
      </c>
      <c r="E11" s="204" t="s">
        <v>525</v>
      </c>
      <c r="F11" s="204" t="s">
        <v>527</v>
      </c>
      <c r="G11" s="8"/>
      <c r="H11" s="101" t="s">
        <v>334</v>
      </c>
      <c r="I11" s="312">
        <f>S11</f>
        <v>1031.331</v>
      </c>
      <c r="J11" s="126">
        <f>G11*U11*1.16</f>
        <v>0</v>
      </c>
      <c r="K11" s="93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272">
        <v>1031.331</v>
      </c>
      <c r="T11" s="270">
        <f>S11*0.1</f>
        <v>103.1331</v>
      </c>
      <c r="U11" s="273">
        <f>T11+S11</f>
        <v>1134.4641</v>
      </c>
    </row>
    <row r="12" spans="1:16" s="22" customFormat="1" ht="15">
      <c r="A12" s="21"/>
      <c r="B12" s="21"/>
      <c r="C12" s="21"/>
      <c r="F12" s="49"/>
      <c r="J12" s="290">
        <f>SUM(J11:J11)</f>
        <v>0</v>
      </c>
      <c r="K12" s="45"/>
      <c r="L12" s="21"/>
      <c r="M12" s="21"/>
      <c r="N12" s="49"/>
      <c r="O12" s="21"/>
      <c r="P12" s="21"/>
    </row>
  </sheetData>
  <sheetProtection/>
  <mergeCells count="19"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  <mergeCell ref="K8:K9"/>
    <mergeCell ref="L8:O8"/>
    <mergeCell ref="P8:Q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2"/>
  <sheetViews>
    <sheetView zoomScaleSheetLayoutView="100" zoomScalePageLayoutView="0" workbookViewId="0" topLeftCell="B1">
      <pane ySplit="10" topLeftCell="A11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6.140625" style="21" customWidth="1"/>
    <col min="4" max="4" width="20.57421875" style="21" customWidth="1"/>
    <col min="5" max="5" width="17.140625" style="21" customWidth="1"/>
    <col min="6" max="6" width="16.140625" style="22" customWidth="1"/>
    <col min="7" max="7" width="9.8515625" style="22" customWidth="1"/>
    <col min="8" max="9" width="10.28125" style="49" customWidth="1"/>
    <col min="10" max="10" width="12.00390625" style="62" customWidth="1"/>
    <col min="11" max="11" width="11.8515625" style="22" customWidth="1"/>
    <col min="12" max="12" width="7.00390625" style="72" customWidth="1"/>
    <col min="13" max="13" width="7.28125" style="45" bestFit="1" customWidth="1"/>
    <col min="14" max="14" width="7.140625" style="21" bestFit="1" customWidth="1"/>
    <col min="15" max="15" width="8.140625" style="21" bestFit="1" customWidth="1"/>
    <col min="16" max="16" width="6.57421875" style="49" bestFit="1" customWidth="1"/>
    <col min="17" max="17" width="8.421875" style="21" bestFit="1" customWidth="1"/>
    <col min="18" max="18" width="18.8515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3" max="16384" width="11.421875" style="21" customWidth="1"/>
  </cols>
  <sheetData>
    <row r="1" spans="2:22" ht="15">
      <c r="B1" s="22"/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  <c r="V1" s="21"/>
    </row>
    <row r="2" spans="2:22" ht="15">
      <c r="B2" s="22"/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  <c r="V2" s="21"/>
    </row>
    <row r="3" spans="2:22" ht="15">
      <c r="B3" s="22"/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  <c r="V3" s="21"/>
    </row>
    <row r="4" spans="2:22" ht="15">
      <c r="B4" s="22"/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  <c r="V4" s="21"/>
    </row>
    <row r="5" spans="2:22" ht="15">
      <c r="B5" s="22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  <c r="V5" s="21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22" ht="15.75" thickBot="1">
      <c r="B7" s="22"/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  <c r="V7" s="21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90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91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2" s="270" customFormat="1" ht="36">
      <c r="B11" s="271">
        <v>1</v>
      </c>
      <c r="C11" s="93">
        <v>35301</v>
      </c>
      <c r="D11" s="25" t="s">
        <v>465</v>
      </c>
      <c r="E11" s="204" t="s">
        <v>525</v>
      </c>
      <c r="F11" s="204" t="s">
        <v>527</v>
      </c>
      <c r="G11" s="8"/>
      <c r="H11" s="101" t="s">
        <v>334</v>
      </c>
      <c r="I11" s="312">
        <f>S11</f>
        <v>1287.4076</v>
      </c>
      <c r="J11" s="126">
        <f>G11*U11*1.16</f>
        <v>0</v>
      </c>
      <c r="K11" s="214" t="s">
        <v>384</v>
      </c>
      <c r="L11" s="167"/>
      <c r="M11" s="167" t="s">
        <v>166</v>
      </c>
      <c r="N11" s="167"/>
      <c r="O11" s="167"/>
      <c r="P11" s="167" t="s">
        <v>166</v>
      </c>
      <c r="Q11" s="155"/>
      <c r="R11" s="231" t="s">
        <v>528</v>
      </c>
      <c r="S11" s="272">
        <v>1287.4076</v>
      </c>
      <c r="T11" s="270">
        <f>S11*0.1</f>
        <v>128.74076</v>
      </c>
      <c r="U11" s="273">
        <f>T11+S11</f>
        <v>1416.14836</v>
      </c>
      <c r="V11" s="274"/>
    </row>
    <row r="12" spans="1:18" s="22" customFormat="1" ht="15">
      <c r="A12" s="21"/>
      <c r="B12" s="21"/>
      <c r="C12" s="21"/>
      <c r="D12" s="21"/>
      <c r="E12" s="21"/>
      <c r="H12" s="49"/>
      <c r="I12" s="49"/>
      <c r="J12" s="290">
        <f>SUM(J11:J11)</f>
        <v>0</v>
      </c>
      <c r="L12" s="72"/>
      <c r="M12" s="45"/>
      <c r="N12" s="21"/>
      <c r="O12" s="21"/>
      <c r="P12" s="49"/>
      <c r="Q12" s="21"/>
      <c r="R12" s="21"/>
    </row>
  </sheetData>
  <sheetProtection/>
  <mergeCells count="19">
    <mergeCell ref="E1:P1"/>
    <mergeCell ref="E2:P2"/>
    <mergeCell ref="E3:P3"/>
    <mergeCell ref="E4:O4"/>
    <mergeCell ref="E6:P6"/>
    <mergeCell ref="H8:H9"/>
    <mergeCell ref="J8:J9"/>
    <mergeCell ref="K8:K9"/>
    <mergeCell ref="L8:O8"/>
    <mergeCell ref="P8:Q9"/>
    <mergeCell ref="R8:R9"/>
    <mergeCell ref="L9:O9"/>
    <mergeCell ref="B8:B9"/>
    <mergeCell ref="C8:C9"/>
    <mergeCell ref="D8:D9"/>
    <mergeCell ref="E8:E9"/>
    <mergeCell ref="F8:F9"/>
    <mergeCell ref="G8:G9"/>
    <mergeCell ref="I8:I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3"/>
  <sheetViews>
    <sheetView zoomScale="90" zoomScaleNormal="90"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K26" sqref="K26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5.140625" style="21" customWidth="1"/>
    <col min="4" max="4" width="23.00390625" style="22" customWidth="1"/>
    <col min="5" max="5" width="17.57421875" style="22" customWidth="1"/>
    <col min="6" max="6" width="15.57421875" style="49" customWidth="1"/>
    <col min="7" max="7" width="13.421875" style="62" customWidth="1"/>
    <col min="8" max="9" width="13.28125" style="22" customWidth="1"/>
    <col min="10" max="10" width="9.8515625" style="72" customWidth="1"/>
    <col min="11" max="11" width="10.57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0.7109375" style="21" customWidth="1"/>
    <col min="19" max="21" width="10.7109375" style="21" hidden="1" customWidth="1"/>
    <col min="22" max="22" width="10.7109375" style="21" customWidth="1"/>
    <col min="23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s="270" customFormat="1" ht="45">
      <c r="B11" s="25">
        <v>1</v>
      </c>
      <c r="C11" s="93">
        <v>35601</v>
      </c>
      <c r="D11" s="276" t="s">
        <v>500</v>
      </c>
      <c r="E11" s="204" t="s">
        <v>525</v>
      </c>
      <c r="F11" s="204" t="s">
        <v>527</v>
      </c>
      <c r="G11" s="10"/>
      <c r="H11" s="101" t="s">
        <v>334</v>
      </c>
      <c r="I11" s="312">
        <f>S11</f>
        <v>465.151</v>
      </c>
      <c r="J11" s="126">
        <f>G11*U11*1.16</f>
        <v>0</v>
      </c>
      <c r="K11" s="24" t="s">
        <v>298</v>
      </c>
      <c r="L11" s="277"/>
      <c r="M11" s="167" t="s">
        <v>166</v>
      </c>
      <c r="N11" s="271"/>
      <c r="O11" s="271"/>
      <c r="P11" s="167" t="s">
        <v>166</v>
      </c>
      <c r="Q11" s="271"/>
      <c r="R11" s="231" t="s">
        <v>528</v>
      </c>
      <c r="S11" s="272">
        <v>465.151</v>
      </c>
      <c r="T11" s="270">
        <f>S11*0.1</f>
        <v>46.515100000000004</v>
      </c>
      <c r="U11" s="273">
        <f>T11+S11</f>
        <v>511.66610000000003</v>
      </c>
    </row>
    <row r="12" spans="8:9" ht="14.25">
      <c r="H12" s="14"/>
      <c r="I12" s="14"/>
    </row>
    <row r="13" spans="1:19" s="22" customFormat="1" ht="15">
      <c r="A13" s="21"/>
      <c r="B13" s="21"/>
      <c r="C13" s="21"/>
      <c r="F13" s="49"/>
      <c r="J13" s="289">
        <f>SUM(J11:J12)</f>
        <v>0</v>
      </c>
      <c r="L13" s="21"/>
      <c r="M13" s="21"/>
      <c r="N13" s="49"/>
      <c r="O13" s="21"/>
      <c r="P13" s="21"/>
      <c r="Q13" s="21"/>
      <c r="R13" s="21"/>
      <c r="S13" s="21"/>
    </row>
  </sheetData>
  <sheetProtection/>
  <mergeCells count="19">
    <mergeCell ref="E6:Q6"/>
    <mergeCell ref="I8:I9"/>
    <mergeCell ref="E1:P1"/>
    <mergeCell ref="E2:P2"/>
    <mergeCell ref="E3:P3"/>
    <mergeCell ref="E4:O4"/>
    <mergeCell ref="K8:K9"/>
    <mergeCell ref="L8:O8"/>
    <mergeCell ref="P8:Q9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</mergeCells>
  <printOptions horizontalCentered="1" verticalCentered="1"/>
  <pageMargins left="0" right="0" top="0" bottom="0" header="0" footer="0"/>
  <pageSetup fitToHeight="1" fitToWidth="1" horizontalDpi="600" verticalDpi="600" orientation="landscape" paperSize="5" scale="8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M18" sqref="M18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57421875" style="21" customWidth="1"/>
    <col min="4" max="4" width="22.28125" style="22" customWidth="1"/>
    <col min="5" max="5" width="15.7109375" style="22" customWidth="1"/>
    <col min="6" max="6" width="18.7109375" style="49" customWidth="1"/>
    <col min="7" max="7" width="13.421875" style="62" customWidth="1"/>
    <col min="8" max="9" width="14.140625" style="22" customWidth="1"/>
    <col min="10" max="10" width="11.421875" style="72" customWidth="1"/>
    <col min="11" max="11" width="12.4218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6.8515625" style="21" customWidth="1"/>
    <col min="19" max="19" width="6.57421875" style="21" hidden="1" customWidth="1"/>
    <col min="20" max="20" width="10.140625" style="21" hidden="1" customWidth="1"/>
    <col min="21" max="21" width="7.2812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35702</v>
      </c>
      <c r="D11" s="25" t="s">
        <v>439</v>
      </c>
      <c r="E11" s="204" t="s">
        <v>525</v>
      </c>
      <c r="F11" s="204" t="s">
        <v>527</v>
      </c>
      <c r="G11" s="24"/>
      <c r="H11" s="101" t="s">
        <v>334</v>
      </c>
      <c r="I11" s="312">
        <f>S11</f>
        <v>488.0325</v>
      </c>
      <c r="J11" s="100">
        <f>G11*U11*1.16</f>
        <v>0</v>
      </c>
      <c r="K11" s="93" t="s">
        <v>384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55" t="s">
        <v>166</v>
      </c>
      <c r="Q11" s="155"/>
      <c r="R11" s="231" t="s">
        <v>528</v>
      </c>
      <c r="S11" s="165">
        <v>488.0325</v>
      </c>
      <c r="T11" s="21">
        <f>S11*0.1</f>
        <v>48.803250000000006</v>
      </c>
      <c r="U11" s="195">
        <f>T11+S11</f>
        <v>536.8357500000001</v>
      </c>
    </row>
    <row r="12" spans="7:10" ht="15">
      <c r="G12" s="21"/>
      <c r="J12" s="289">
        <f>SUM(J11:J11)</f>
        <v>0</v>
      </c>
    </row>
  </sheetData>
  <sheetProtection/>
  <mergeCells count="19">
    <mergeCell ref="E6:Q6"/>
    <mergeCell ref="I8:I9"/>
    <mergeCell ref="E1:P1"/>
    <mergeCell ref="E2:P2"/>
    <mergeCell ref="E3:P3"/>
    <mergeCell ref="E4:O4"/>
    <mergeCell ref="K8:K9"/>
    <mergeCell ref="L8:O8"/>
    <mergeCell ref="P8:Q9"/>
    <mergeCell ref="B8:B9"/>
    <mergeCell ref="C8:C9"/>
    <mergeCell ref="D8:D9"/>
    <mergeCell ref="E8:E9"/>
    <mergeCell ref="F8:F9"/>
    <mergeCell ref="R8:R9"/>
    <mergeCell ref="L9:O9"/>
    <mergeCell ref="G8:G9"/>
    <mergeCell ref="H8:H9"/>
    <mergeCell ref="J8:J9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7109375" style="21" customWidth="1"/>
    <col min="2" max="2" width="3.28125" style="21" bestFit="1" customWidth="1"/>
    <col min="3" max="3" width="14.28125" style="21" customWidth="1"/>
    <col min="4" max="4" width="24.8515625" style="22" customWidth="1"/>
    <col min="5" max="5" width="13.8515625" style="22" customWidth="1"/>
    <col min="6" max="6" width="15.57421875" style="49" bestFit="1" customWidth="1"/>
    <col min="7" max="7" width="13.421875" style="62" customWidth="1"/>
    <col min="8" max="9" width="13.28125" style="22" customWidth="1"/>
    <col min="10" max="10" width="20.140625" style="72" bestFit="1" customWidth="1"/>
    <col min="11" max="11" width="17.140625" style="45" bestFit="1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1.421875" style="21" customWidth="1"/>
    <col min="19" max="19" width="8.57421875" style="21" hidden="1" customWidth="1"/>
    <col min="20" max="20" width="10.140625" style="21" hidden="1" customWidth="1"/>
    <col min="21" max="21" width="9.57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72">
      <c r="B11" s="25">
        <v>1</v>
      </c>
      <c r="C11" s="93">
        <v>36101</v>
      </c>
      <c r="D11" s="25" t="s">
        <v>424</v>
      </c>
      <c r="E11" s="204" t="s">
        <v>525</v>
      </c>
      <c r="F11" s="204" t="s">
        <v>527</v>
      </c>
      <c r="G11" s="24"/>
      <c r="H11" s="101" t="s">
        <v>334</v>
      </c>
      <c r="I11" s="312">
        <f>S11</f>
        <v>9314.5321</v>
      </c>
      <c r="J11" s="100">
        <f>G11*U11*1.16</f>
        <v>0</v>
      </c>
      <c r="K11" s="93" t="s">
        <v>383</v>
      </c>
      <c r="L11" s="167" t="s">
        <v>166</v>
      </c>
      <c r="M11" s="167" t="s">
        <v>166</v>
      </c>
      <c r="N11" s="167" t="s">
        <v>166</v>
      </c>
      <c r="O11" s="167" t="s">
        <v>166</v>
      </c>
      <c r="P11" s="167" t="s">
        <v>166</v>
      </c>
      <c r="Q11" s="155"/>
      <c r="R11" s="231" t="s">
        <v>528</v>
      </c>
      <c r="S11" s="165">
        <v>9314.5321</v>
      </c>
      <c r="T11" s="21">
        <f>S11*0.1</f>
        <v>931.4532100000001</v>
      </c>
      <c r="U11" s="195">
        <f>T11+S11</f>
        <v>10245.98531</v>
      </c>
    </row>
    <row r="12" spans="7:10" ht="15.75">
      <c r="G12" s="21"/>
      <c r="J12" s="264">
        <f>SUM(J11:J11)</f>
        <v>0</v>
      </c>
    </row>
  </sheetData>
  <sheetProtection/>
  <mergeCells count="19">
    <mergeCell ref="I8:I9"/>
    <mergeCell ref="R8:R9"/>
    <mergeCell ref="L9:O9"/>
    <mergeCell ref="G8:G9"/>
    <mergeCell ref="H8:H9"/>
    <mergeCell ref="J8:J9"/>
    <mergeCell ref="K8:K9"/>
    <mergeCell ref="L8:O8"/>
    <mergeCell ref="P8:Q9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Q6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2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3.7109375" style="21" customWidth="1"/>
    <col min="4" max="4" width="20.57421875" style="22" customWidth="1"/>
    <col min="5" max="5" width="15.7109375" style="22" customWidth="1"/>
    <col min="6" max="6" width="17.28125" style="49" customWidth="1"/>
    <col min="7" max="7" width="13.421875" style="62" customWidth="1"/>
    <col min="8" max="8" width="12.140625" style="22" customWidth="1"/>
    <col min="9" max="9" width="12.00390625" style="72" customWidth="1"/>
    <col min="10" max="10" width="11.421875" style="45" customWidth="1"/>
    <col min="11" max="11" width="6.8515625" style="21" bestFit="1" customWidth="1"/>
    <col min="12" max="12" width="7.28125" style="21" bestFit="1" customWidth="1"/>
    <col min="13" max="13" width="7.140625" style="49" bestFit="1" customWidth="1"/>
    <col min="14" max="14" width="8.140625" style="21" bestFit="1" customWidth="1"/>
    <col min="15" max="15" width="6.57421875" style="21" bestFit="1" customWidth="1"/>
    <col min="16" max="16" width="8.421875" style="21" bestFit="1" customWidth="1"/>
    <col min="17" max="17" width="19.421875" style="21" customWidth="1"/>
    <col min="18" max="18" width="6.57421875" style="21" hidden="1" customWidth="1"/>
    <col min="19" max="19" width="3.28125" style="21" hidden="1" customWidth="1"/>
    <col min="20" max="20" width="7.28125" style="21" hidden="1" customWidth="1"/>
    <col min="21" max="16384" width="11.421875" style="21" customWidth="1"/>
  </cols>
  <sheetData>
    <row r="1" spans="2:17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11"/>
      <c r="Q1" s="49"/>
    </row>
    <row r="2" spans="2:17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</row>
    <row r="3" spans="2:17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</row>
    <row r="4" spans="2:17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11"/>
      <c r="P4" s="11"/>
      <c r="Q4" s="49"/>
    </row>
    <row r="5" spans="2:17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9"/>
    </row>
    <row r="6" spans="2:15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2:17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21"/>
      <c r="M7" s="11"/>
      <c r="N7" s="73"/>
      <c r="O7" s="61"/>
      <c r="P7" s="11"/>
      <c r="Q7" s="49"/>
    </row>
    <row r="8" spans="2:17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63" t="s">
        <v>72</v>
      </c>
      <c r="J8" s="353" t="s">
        <v>489</v>
      </c>
      <c r="K8" s="368" t="s">
        <v>16</v>
      </c>
      <c r="L8" s="368"/>
      <c r="M8" s="368"/>
      <c r="N8" s="368"/>
      <c r="O8" s="355" t="s">
        <v>491</v>
      </c>
      <c r="P8" s="355"/>
      <c r="Q8" s="361" t="s">
        <v>445</v>
      </c>
    </row>
    <row r="9" spans="2:17" s="88" customFormat="1" ht="28.5" customHeight="1" thickBot="1">
      <c r="B9" s="366"/>
      <c r="C9" s="358"/>
      <c r="D9" s="364"/>
      <c r="E9" s="364"/>
      <c r="F9" s="340"/>
      <c r="G9" s="360"/>
      <c r="H9" s="354"/>
      <c r="I9" s="364"/>
      <c r="J9" s="354"/>
      <c r="K9" s="367" t="s">
        <v>490</v>
      </c>
      <c r="L9" s="367"/>
      <c r="M9" s="367"/>
      <c r="N9" s="367"/>
      <c r="O9" s="356"/>
      <c r="P9" s="356"/>
      <c r="Q9" s="362"/>
    </row>
    <row r="10" spans="2:16" s="88" customFormat="1" ht="12" customHeight="1">
      <c r="B10" s="250"/>
      <c r="C10" s="84"/>
      <c r="D10" s="84"/>
      <c r="E10" s="84"/>
      <c r="F10" s="84"/>
      <c r="G10" s="85"/>
      <c r="H10" s="85"/>
      <c r="I10" s="111"/>
      <c r="J10" s="253"/>
      <c r="K10" s="115" t="s">
        <v>493</v>
      </c>
      <c r="L10" s="116" t="s">
        <v>494</v>
      </c>
      <c r="M10" s="117" t="s">
        <v>492</v>
      </c>
      <c r="N10" s="116" t="s">
        <v>495</v>
      </c>
      <c r="O10" s="118" t="s">
        <v>486</v>
      </c>
      <c r="P10" s="269" t="s">
        <v>487</v>
      </c>
    </row>
    <row r="11" spans="2:20" ht="36">
      <c r="B11" s="25">
        <v>1</v>
      </c>
      <c r="C11" s="93">
        <v>36401</v>
      </c>
      <c r="D11" s="25" t="s">
        <v>381</v>
      </c>
      <c r="E11" s="204" t="s">
        <v>525</v>
      </c>
      <c r="F11" s="204" t="s">
        <v>527</v>
      </c>
      <c r="G11" s="24"/>
      <c r="H11" s="101" t="s">
        <v>334</v>
      </c>
      <c r="I11" s="100">
        <f>G11*T11*1.16</f>
        <v>0</v>
      </c>
      <c r="J11" s="93" t="s">
        <v>298</v>
      </c>
      <c r="K11" s="155" t="s">
        <v>166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/>
      <c r="Q11" s="231" t="s">
        <v>528</v>
      </c>
      <c r="R11" s="165">
        <v>396.3254</v>
      </c>
      <c r="S11" s="21">
        <f>R11*0.1</f>
        <v>39.632540000000006</v>
      </c>
      <c r="T11" s="195">
        <f>S11+R11</f>
        <v>435.95794</v>
      </c>
    </row>
    <row r="12" spans="7:9" ht="15">
      <c r="G12" s="21"/>
      <c r="I12" s="289">
        <f>SUM(I11:I11)</f>
        <v>0</v>
      </c>
    </row>
  </sheetData>
  <sheetProtection/>
  <mergeCells count="18">
    <mergeCell ref="Q8:Q9"/>
    <mergeCell ref="K9:N9"/>
    <mergeCell ref="G8:G9"/>
    <mergeCell ref="H8:H9"/>
    <mergeCell ref="I8:I9"/>
    <mergeCell ref="J8:J9"/>
    <mergeCell ref="K8:N8"/>
    <mergeCell ref="O8:P9"/>
    <mergeCell ref="E1:O1"/>
    <mergeCell ref="E2:O2"/>
    <mergeCell ref="E3:O3"/>
    <mergeCell ref="E4:N4"/>
    <mergeCell ref="E6:O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91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2.421875" style="21" customWidth="1"/>
    <col min="4" max="4" width="19.00390625" style="22" customWidth="1"/>
    <col min="5" max="5" width="17.57421875" style="22" customWidth="1"/>
    <col min="6" max="6" width="18.57421875" style="49" customWidth="1"/>
    <col min="7" max="7" width="13.421875" style="62" customWidth="1"/>
    <col min="8" max="9" width="13.140625" style="22" customWidth="1"/>
    <col min="10" max="10" width="10.7109375" style="72" customWidth="1"/>
    <col min="11" max="11" width="11.140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19.140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37601</v>
      </c>
      <c r="D11" s="25" t="s">
        <v>264</v>
      </c>
      <c r="E11" s="204" t="s">
        <v>525</v>
      </c>
      <c r="F11" s="204" t="s">
        <v>527</v>
      </c>
      <c r="G11" s="24"/>
      <c r="H11" s="101" t="s">
        <v>426</v>
      </c>
      <c r="I11" s="312">
        <f>S11</f>
        <v>3410.05</v>
      </c>
      <c r="J11" s="100">
        <f>G11*U11*1.16</f>
        <v>0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3410.05</v>
      </c>
      <c r="T11" s="21">
        <f>S11*0.1</f>
        <v>341.00500000000005</v>
      </c>
      <c r="U11" s="195">
        <f>T11+S11</f>
        <v>3751.0550000000003</v>
      </c>
    </row>
    <row r="12" spans="7:10" ht="15">
      <c r="G12" s="21"/>
      <c r="J12" s="289">
        <f>SUM(J11:J11)</f>
        <v>0</v>
      </c>
    </row>
  </sheetData>
  <sheetProtection/>
  <mergeCells count="19">
    <mergeCell ref="I8:I9"/>
    <mergeCell ref="R8:R9"/>
    <mergeCell ref="L9:O9"/>
    <mergeCell ref="G8:G9"/>
    <mergeCell ref="H8:H9"/>
    <mergeCell ref="J8:J9"/>
    <mergeCell ref="K8:K9"/>
    <mergeCell ref="L8:O8"/>
    <mergeCell ref="P8:Q9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Q6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U21"/>
  <sheetViews>
    <sheetView zoomScale="80" zoomScaleNormal="8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M31" sqref="M31"/>
    </sheetView>
  </sheetViews>
  <sheetFormatPr defaultColWidth="11.421875" defaultRowHeight="12.75"/>
  <cols>
    <col min="1" max="1" width="6.8515625" style="21" customWidth="1"/>
    <col min="2" max="2" width="3.28125" style="22" bestFit="1" customWidth="1"/>
    <col min="3" max="3" width="14.7109375" style="21" customWidth="1"/>
    <col min="4" max="4" width="19.421875" style="21" customWidth="1"/>
    <col min="5" max="5" width="17.421875" style="21" customWidth="1"/>
    <col min="6" max="6" width="17.8515625" style="22" customWidth="1"/>
    <col min="7" max="7" width="10.00390625" style="22" bestFit="1" customWidth="1"/>
    <col min="8" max="8" width="10.00390625" style="22" customWidth="1"/>
    <col min="9" max="9" width="12.7109375" style="82" customWidth="1"/>
    <col min="10" max="10" width="12.421875" style="22" customWidth="1"/>
    <col min="11" max="11" width="10.00390625" style="72" customWidth="1"/>
    <col min="12" max="12" width="7.28125" style="45" bestFit="1" customWidth="1"/>
    <col min="13" max="13" width="7.140625" style="21" customWidth="1"/>
    <col min="14" max="14" width="7.57421875" style="21" customWidth="1"/>
    <col min="15" max="15" width="8.421875" style="49" customWidth="1"/>
    <col min="16" max="16" width="8.00390625" style="21" customWidth="1"/>
    <col min="17" max="17" width="13.8515625" style="21" customWidth="1"/>
    <col min="18" max="18" width="13.7109375" style="21" customWidth="1"/>
    <col min="19" max="19" width="9.8515625" style="21" hidden="1" customWidth="1"/>
    <col min="20" max="21" width="11.421875" style="21" hidden="1" customWidth="1"/>
    <col min="22" max="16384" width="11.421875" style="21" customWidth="1"/>
  </cols>
  <sheetData>
    <row r="1" spans="4:17" ht="15">
      <c r="D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11"/>
      <c r="Q1" s="49"/>
    </row>
    <row r="2" spans="4:17" ht="15">
      <c r="D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1"/>
      <c r="Q2" s="49"/>
    </row>
    <row r="3" spans="4:17" ht="15">
      <c r="D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11"/>
      <c r="Q3" s="49"/>
    </row>
    <row r="4" spans="4:17" ht="15">
      <c r="D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11"/>
      <c r="P4" s="11"/>
      <c r="Q4" s="49"/>
    </row>
    <row r="5" spans="4:17" ht="15"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9"/>
    </row>
    <row r="6" spans="2:16" s="55" customFormat="1" ht="15">
      <c r="B6" s="261"/>
      <c r="D6" s="11"/>
      <c r="E6" s="345" t="s">
        <v>538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3:17" ht="15.75" thickBot="1">
      <c r="C7" s="12" t="s">
        <v>213</v>
      </c>
      <c r="D7" s="22"/>
      <c r="E7" s="22"/>
      <c r="F7" s="12"/>
      <c r="G7" s="11"/>
      <c r="H7" s="11"/>
      <c r="I7" s="11"/>
      <c r="J7" s="11"/>
      <c r="K7" s="11"/>
      <c r="L7" s="121"/>
      <c r="M7" s="11"/>
      <c r="N7" s="73"/>
      <c r="O7" s="61"/>
      <c r="P7" s="11"/>
      <c r="Q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271</v>
      </c>
      <c r="J8" s="363" t="s">
        <v>72</v>
      </c>
      <c r="K8" s="353" t="s">
        <v>489</v>
      </c>
      <c r="L8" s="308"/>
      <c r="M8" s="368" t="s">
        <v>16</v>
      </c>
      <c r="N8" s="368"/>
      <c r="O8" s="368"/>
      <c r="P8" s="368"/>
      <c r="Q8" s="355" t="s">
        <v>491</v>
      </c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09"/>
      <c r="M9" s="367" t="s">
        <v>490</v>
      </c>
      <c r="N9" s="367"/>
      <c r="O9" s="367"/>
      <c r="P9" s="367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111"/>
      <c r="J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118" t="s">
        <v>487</v>
      </c>
    </row>
    <row r="11" spans="2:21" s="90" customFormat="1" ht="48">
      <c r="B11" s="137">
        <v>1</v>
      </c>
      <c r="C11" s="93">
        <v>21801</v>
      </c>
      <c r="D11" s="25" t="s">
        <v>332</v>
      </c>
      <c r="E11" s="204" t="s">
        <v>525</v>
      </c>
      <c r="F11" s="204" t="s">
        <v>527</v>
      </c>
      <c r="G11" s="24">
        <v>17</v>
      </c>
      <c r="H11" s="101" t="s">
        <v>428</v>
      </c>
      <c r="I11" s="132">
        <f>PRODUCT(U11*G11)</f>
        <v>30172.4126</v>
      </c>
      <c r="J11" s="132">
        <f>I11*1.16</f>
        <v>34999.998616</v>
      </c>
      <c r="K11" s="93" t="s">
        <v>298</v>
      </c>
      <c r="L11" s="99"/>
      <c r="M11" s="155" t="s">
        <v>166</v>
      </c>
      <c r="N11" s="97"/>
      <c r="O11" s="155" t="s">
        <v>166</v>
      </c>
      <c r="P11" s="99"/>
      <c r="Q11" s="99"/>
      <c r="R11" s="231" t="s">
        <v>528</v>
      </c>
      <c r="S11" s="147">
        <v>1613.498</v>
      </c>
      <c r="T11" s="90">
        <f>S11*0.1</f>
        <v>161.34980000000002</v>
      </c>
      <c r="U11" s="189">
        <f>T11+S11</f>
        <v>1774.8478</v>
      </c>
    </row>
    <row r="12" spans="2:21" ht="48" hidden="1">
      <c r="B12" s="151">
        <v>2</v>
      </c>
      <c r="C12" s="93">
        <v>21801</v>
      </c>
      <c r="D12" s="156" t="s">
        <v>332</v>
      </c>
      <c r="E12" s="204" t="s">
        <v>525</v>
      </c>
      <c r="F12" s="204" t="s">
        <v>527</v>
      </c>
      <c r="G12" s="24"/>
      <c r="H12" s="101" t="s">
        <v>428</v>
      </c>
      <c r="I12" s="132">
        <f>PRODUCT(U12*G12)</f>
        <v>0</v>
      </c>
      <c r="J12" s="132">
        <f>I12*1.16</f>
        <v>0</v>
      </c>
      <c r="K12" s="93" t="s">
        <v>298</v>
      </c>
      <c r="L12" s="307"/>
      <c r="M12" s="155" t="s">
        <v>166</v>
      </c>
      <c r="N12" s="20"/>
      <c r="O12" s="155" t="s">
        <v>166</v>
      </c>
      <c r="P12" s="20"/>
      <c r="Q12" s="20"/>
      <c r="R12" s="20"/>
      <c r="S12" s="147">
        <v>7840.396</v>
      </c>
      <c r="T12" s="90">
        <f>S12*0.1</f>
        <v>784.0396000000001</v>
      </c>
      <c r="U12" s="189">
        <f>T12+S12</f>
        <v>8624.4356</v>
      </c>
    </row>
    <row r="13" spans="2:21" ht="48" hidden="1">
      <c r="B13" s="151">
        <v>3</v>
      </c>
      <c r="C13" s="93">
        <v>21801</v>
      </c>
      <c r="D13" s="156" t="s">
        <v>332</v>
      </c>
      <c r="E13" s="204" t="s">
        <v>525</v>
      </c>
      <c r="F13" s="204" t="s">
        <v>527</v>
      </c>
      <c r="G13" s="24"/>
      <c r="H13" s="101" t="s">
        <v>428</v>
      </c>
      <c r="I13" s="132">
        <f>PRODUCT(U13*G13)</f>
        <v>0</v>
      </c>
      <c r="J13" s="132">
        <f>I13*1.16</f>
        <v>0</v>
      </c>
      <c r="K13" s="93" t="s">
        <v>298</v>
      </c>
      <c r="L13" s="307"/>
      <c r="M13" s="155" t="s">
        <v>166</v>
      </c>
      <c r="N13" s="20"/>
      <c r="O13" s="155" t="s">
        <v>166</v>
      </c>
      <c r="P13" s="20"/>
      <c r="Q13" s="20"/>
      <c r="R13" s="20"/>
      <c r="S13" s="147">
        <v>7840</v>
      </c>
      <c r="T13" s="90">
        <f>S13*0.1</f>
        <v>784</v>
      </c>
      <c r="U13" s="189">
        <f>T13+S13</f>
        <v>8624</v>
      </c>
    </row>
    <row r="14" spans="2:21" ht="48" customHeight="1" hidden="1">
      <c r="B14" s="151">
        <v>4</v>
      </c>
      <c r="C14" s="93">
        <v>21801</v>
      </c>
      <c r="D14" s="156" t="s">
        <v>332</v>
      </c>
      <c r="E14" s="204" t="s">
        <v>525</v>
      </c>
      <c r="F14" s="204" t="s">
        <v>527</v>
      </c>
      <c r="G14" s="24"/>
      <c r="H14" s="101" t="s">
        <v>428</v>
      </c>
      <c r="I14" s="132">
        <f>PRODUCT(U14*G14)</f>
        <v>0</v>
      </c>
      <c r="J14" s="132">
        <f>I14*1.16</f>
        <v>0</v>
      </c>
      <c r="K14" s="93" t="s">
        <v>298</v>
      </c>
      <c r="L14" s="307"/>
      <c r="M14" s="155" t="s">
        <v>166</v>
      </c>
      <c r="N14" s="20"/>
      <c r="O14" s="155" t="s">
        <v>166</v>
      </c>
      <c r="P14" s="20"/>
      <c r="Q14" s="20"/>
      <c r="R14" s="20"/>
      <c r="S14" s="147">
        <v>7840.001</v>
      </c>
      <c r="T14" s="90">
        <f>S14*0.1</f>
        <v>784.0001000000001</v>
      </c>
      <c r="U14" s="189">
        <f>T14+S14</f>
        <v>8624.0011</v>
      </c>
    </row>
    <row r="15" spans="2:21" ht="48" hidden="1">
      <c r="B15" s="151">
        <v>5</v>
      </c>
      <c r="C15" s="93">
        <v>21801</v>
      </c>
      <c r="D15" s="156" t="s">
        <v>332</v>
      </c>
      <c r="E15" s="204" t="s">
        <v>525</v>
      </c>
      <c r="F15" s="204" t="s">
        <v>527</v>
      </c>
      <c r="G15" s="24"/>
      <c r="H15" s="101" t="s">
        <v>428</v>
      </c>
      <c r="I15" s="132">
        <f>PRODUCT(U15*G15)</f>
        <v>0</v>
      </c>
      <c r="J15" s="132">
        <f>I15*1.16</f>
        <v>0</v>
      </c>
      <c r="K15" s="214" t="s">
        <v>470</v>
      </c>
      <c r="L15" s="307"/>
      <c r="M15" s="155" t="s">
        <v>166</v>
      </c>
      <c r="N15" s="20"/>
      <c r="O15" s="155" t="s">
        <v>166</v>
      </c>
      <c r="P15" s="20"/>
      <c r="Q15" s="20"/>
      <c r="R15" s="20"/>
      <c r="S15" s="147">
        <v>7840</v>
      </c>
      <c r="T15" s="90">
        <f>S15*0.1</f>
        <v>784</v>
      </c>
      <c r="U15" s="189">
        <f>T15+S15</f>
        <v>8624</v>
      </c>
    </row>
    <row r="16" spans="9:19" ht="15">
      <c r="I16" s="150"/>
      <c r="J16" s="322">
        <f>SUM(J11:J15)</f>
        <v>34999.998616</v>
      </c>
      <c r="S16" s="147"/>
    </row>
    <row r="19" ht="14.25">
      <c r="I19" s="150"/>
    </row>
    <row r="21" ht="14.25">
      <c r="I21" s="150"/>
    </row>
  </sheetData>
  <sheetProtection/>
  <mergeCells count="19">
    <mergeCell ref="M8:P8"/>
    <mergeCell ref="E1:O1"/>
    <mergeCell ref="E2:O2"/>
    <mergeCell ref="E3:O3"/>
    <mergeCell ref="E4:N4"/>
    <mergeCell ref="H8:H9"/>
    <mergeCell ref="I8:I9"/>
    <mergeCell ref="J8:J9"/>
    <mergeCell ref="E6:P6"/>
    <mergeCell ref="Q8:Q9"/>
    <mergeCell ref="R8:R9"/>
    <mergeCell ref="M9:P9"/>
    <mergeCell ref="B8:B9"/>
    <mergeCell ref="C8:C9"/>
    <mergeCell ref="D8:D9"/>
    <mergeCell ref="E8:E9"/>
    <mergeCell ref="F8:F9"/>
    <mergeCell ref="G8:G9"/>
    <mergeCell ref="K8:K9"/>
  </mergeCells>
  <printOptions horizontalCentered="1" verticalCentered="1"/>
  <pageMargins left="0" right="0" top="0.1968503937007874" bottom="0.3937007874015748" header="0.35433070866141736" footer="0"/>
  <pageSetup fitToHeight="4" horizontalDpi="600" verticalDpi="600" orientation="landscape" paperSize="5" scale="87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3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00390625" style="21" customWidth="1"/>
    <col min="4" max="4" width="21.421875" style="22" customWidth="1"/>
    <col min="5" max="5" width="15.57421875" style="22" customWidth="1"/>
    <col min="6" max="6" width="18.421875" style="49" customWidth="1"/>
    <col min="7" max="7" width="13.421875" style="62" customWidth="1"/>
    <col min="8" max="9" width="13.28125" style="22" customWidth="1"/>
    <col min="10" max="10" width="11.421875" style="72" customWidth="1"/>
    <col min="11" max="11" width="10.710937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8.421875" style="21" bestFit="1" customWidth="1"/>
    <col min="18" max="18" width="21.8515625" style="21" customWidth="1"/>
    <col min="19" max="19" width="7.57421875" style="21" hidden="1" customWidth="1"/>
    <col min="20" max="20" width="10.14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7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38301</v>
      </c>
      <c r="D11" s="101" t="s">
        <v>510</v>
      </c>
      <c r="E11" s="204" t="s">
        <v>525</v>
      </c>
      <c r="F11" s="204" t="s">
        <v>527</v>
      </c>
      <c r="G11" s="24"/>
      <c r="H11" s="101" t="s">
        <v>427</v>
      </c>
      <c r="I11" s="312">
        <f>S11</f>
        <v>1552.422</v>
      </c>
      <c r="J11" s="220">
        <f>G11*U11*1.16</f>
        <v>0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1552.422</v>
      </c>
      <c r="T11" s="21">
        <f>S11*0.1</f>
        <v>155.24220000000003</v>
      </c>
      <c r="U11" s="195">
        <f>T11+S11</f>
        <v>1707.6642000000002</v>
      </c>
    </row>
    <row r="12" ht="14.25">
      <c r="G12" s="21"/>
    </row>
    <row r="13" ht="15">
      <c r="J13" s="289">
        <f>SUM(J11:J12)</f>
        <v>0</v>
      </c>
    </row>
  </sheetData>
  <sheetProtection/>
  <mergeCells count="19">
    <mergeCell ref="I8:I9"/>
    <mergeCell ref="R8:R9"/>
    <mergeCell ref="L9:O9"/>
    <mergeCell ref="G8:G9"/>
    <mergeCell ref="H8:H9"/>
    <mergeCell ref="J8:J9"/>
    <mergeCell ref="K8:K9"/>
    <mergeCell ref="L8:O8"/>
    <mergeCell ref="P8:Q9"/>
    <mergeCell ref="E1:P1"/>
    <mergeCell ref="E2:P2"/>
    <mergeCell ref="E3:P3"/>
    <mergeCell ref="E4:O4"/>
    <mergeCell ref="B8:B9"/>
    <mergeCell ref="C8:C9"/>
    <mergeCell ref="D8:D9"/>
    <mergeCell ref="E8:E9"/>
    <mergeCell ref="F8:F9"/>
    <mergeCell ref="E6:Q6"/>
  </mergeCells>
  <printOptions horizontalCentered="1" verticalCentered="1"/>
  <pageMargins left="0" right="0" top="0.1968503937007874" bottom="0.3937007874015748" header="0.35433070866141736" footer="0"/>
  <pageSetup fitToHeight="1" fitToWidth="1" horizontalDpi="600" verticalDpi="600" orientation="landscape" paperSize="5" scale="85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12"/>
  <sheetViews>
    <sheetView zoomScaleSheetLayoutView="100" zoomScalePageLayoutView="0" workbookViewId="0" topLeftCell="E1">
      <pane ySplit="10" topLeftCell="A11" activePane="bottomLeft" state="frozen"/>
      <selection pane="topLeft" activeCell="A1" sqref="A1"/>
      <selection pane="bottomLeft" activeCell="E1" sqref="E1:V12"/>
    </sheetView>
  </sheetViews>
  <sheetFormatPr defaultColWidth="11.421875" defaultRowHeight="12.75"/>
  <cols>
    <col min="1" max="1" width="7.8515625" style="21" customWidth="1"/>
    <col min="2" max="2" width="3.28125" style="21" bestFit="1" customWidth="1"/>
    <col min="3" max="3" width="14.28125" style="21" customWidth="1"/>
    <col min="4" max="4" width="20.57421875" style="22" customWidth="1"/>
    <col min="5" max="5" width="17.00390625" style="22" customWidth="1"/>
    <col min="6" max="6" width="18.140625" style="49" customWidth="1"/>
    <col min="7" max="7" width="13.421875" style="62" customWidth="1"/>
    <col min="8" max="9" width="13.28125" style="22" customWidth="1"/>
    <col min="10" max="10" width="12.28125" style="72" customWidth="1"/>
    <col min="11" max="11" width="11.00390625" style="45" customWidth="1"/>
    <col min="12" max="12" width="6.8515625" style="21" bestFit="1" customWidth="1"/>
    <col min="13" max="13" width="7.28125" style="21" bestFit="1" customWidth="1"/>
    <col min="14" max="14" width="7.140625" style="49" bestFit="1" customWidth="1"/>
    <col min="15" max="15" width="8.140625" style="21" bestFit="1" customWidth="1"/>
    <col min="16" max="16" width="6.57421875" style="21" bestFit="1" customWidth="1"/>
    <col min="17" max="17" width="11.421875" style="21" customWidth="1"/>
    <col min="18" max="18" width="22.00390625" style="21" customWidth="1"/>
    <col min="19" max="19" width="7.57421875" style="21" hidden="1" customWidth="1"/>
    <col min="20" max="20" width="9.00390625" style="21" hidden="1" customWidth="1"/>
    <col min="21" max="21" width="8.421875" style="21" hidden="1" customWidth="1"/>
    <col min="22" max="16384" width="11.421875" style="21" customWidth="1"/>
  </cols>
  <sheetData>
    <row r="1" spans="2:18" ht="15">
      <c r="B1" s="22"/>
      <c r="E1" s="345" t="s">
        <v>70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1"/>
      <c r="R1" s="49"/>
    </row>
    <row r="2" spans="2:18" ht="15">
      <c r="B2" s="22"/>
      <c r="E2" s="345" t="s">
        <v>475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11"/>
      <c r="R2" s="49"/>
    </row>
    <row r="3" spans="2:18" ht="15">
      <c r="B3" s="22"/>
      <c r="E3" s="345" t="s">
        <v>476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1"/>
      <c r="R3" s="49"/>
    </row>
    <row r="4" spans="2:18" ht="15">
      <c r="B4" s="22"/>
      <c r="E4" s="345" t="s">
        <v>477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11"/>
      <c r="Q4" s="11"/>
      <c r="R4" s="49"/>
    </row>
    <row r="5" spans="2:18" ht="15">
      <c r="B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9"/>
    </row>
    <row r="6" spans="2:16" s="55" customFormat="1" ht="15">
      <c r="B6" s="261"/>
      <c r="D6" s="11"/>
      <c r="E6" s="345" t="s">
        <v>530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2:18" ht="15.75" thickBot="1">
      <c r="B7" s="22"/>
      <c r="C7" s="12" t="s">
        <v>213</v>
      </c>
      <c r="F7" s="12"/>
      <c r="G7" s="11"/>
      <c r="H7" s="11"/>
      <c r="I7" s="11"/>
      <c r="J7" s="11"/>
      <c r="K7" s="11"/>
      <c r="L7" s="11"/>
      <c r="M7" s="121"/>
      <c r="N7" s="11"/>
      <c r="O7" s="73"/>
      <c r="P7" s="61"/>
      <c r="Q7" s="11"/>
      <c r="R7" s="49"/>
    </row>
    <row r="8" spans="2:18" s="88" customFormat="1" ht="15" customHeight="1">
      <c r="B8" s="365" t="s">
        <v>478</v>
      </c>
      <c r="C8" s="357" t="s">
        <v>479</v>
      </c>
      <c r="D8" s="363" t="s">
        <v>17</v>
      </c>
      <c r="E8" s="363" t="s">
        <v>488</v>
      </c>
      <c r="F8" s="339" t="s">
        <v>526</v>
      </c>
      <c r="G8" s="359" t="s">
        <v>71</v>
      </c>
      <c r="H8" s="353" t="s">
        <v>270</v>
      </c>
      <c r="I8" s="353" t="s">
        <v>529</v>
      </c>
      <c r="J8" s="363" t="s">
        <v>72</v>
      </c>
      <c r="K8" s="353" t="s">
        <v>489</v>
      </c>
      <c r="L8" s="368" t="s">
        <v>16</v>
      </c>
      <c r="M8" s="368"/>
      <c r="N8" s="368"/>
      <c r="O8" s="368"/>
      <c r="P8" s="355" t="s">
        <v>491</v>
      </c>
      <c r="Q8" s="355"/>
      <c r="R8" s="361" t="s">
        <v>445</v>
      </c>
    </row>
    <row r="9" spans="2:18" s="88" customFormat="1" ht="28.5" customHeight="1" thickBot="1">
      <c r="B9" s="366"/>
      <c r="C9" s="358"/>
      <c r="D9" s="364"/>
      <c r="E9" s="364"/>
      <c r="F9" s="340"/>
      <c r="G9" s="360"/>
      <c r="H9" s="354"/>
      <c r="I9" s="354"/>
      <c r="J9" s="364"/>
      <c r="K9" s="354"/>
      <c r="L9" s="367" t="s">
        <v>490</v>
      </c>
      <c r="M9" s="367"/>
      <c r="N9" s="367"/>
      <c r="O9" s="367"/>
      <c r="P9" s="356"/>
      <c r="Q9" s="356"/>
      <c r="R9" s="362"/>
    </row>
    <row r="10" spans="2:17" s="88" customFormat="1" ht="12" customHeight="1">
      <c r="B10" s="250"/>
      <c r="C10" s="84"/>
      <c r="D10" s="84"/>
      <c r="E10" s="84"/>
      <c r="F10" s="84"/>
      <c r="G10" s="85"/>
      <c r="H10" s="85"/>
      <c r="I10" s="85"/>
      <c r="J10" s="111"/>
      <c r="K10" s="253"/>
      <c r="L10" s="115" t="s">
        <v>493</v>
      </c>
      <c r="M10" s="116" t="s">
        <v>494</v>
      </c>
      <c r="N10" s="117" t="s">
        <v>492</v>
      </c>
      <c r="O10" s="116" t="s">
        <v>495</v>
      </c>
      <c r="P10" s="118" t="s">
        <v>486</v>
      </c>
      <c r="Q10" s="269" t="s">
        <v>487</v>
      </c>
    </row>
    <row r="11" spans="2:21" ht="36">
      <c r="B11" s="25">
        <v>1</v>
      </c>
      <c r="C11" s="93">
        <v>39501</v>
      </c>
      <c r="D11" s="25" t="s">
        <v>59</v>
      </c>
      <c r="E11" s="204" t="s">
        <v>525</v>
      </c>
      <c r="F11" s="204" t="s">
        <v>527</v>
      </c>
      <c r="G11" s="24"/>
      <c r="H11" s="101" t="s">
        <v>428</v>
      </c>
      <c r="I11" s="312">
        <f>S11</f>
        <v>1616.3164</v>
      </c>
      <c r="J11" s="100">
        <f>G11*U11*1.16</f>
        <v>0</v>
      </c>
      <c r="K11" s="93" t="s">
        <v>298</v>
      </c>
      <c r="L11" s="155" t="s">
        <v>166</v>
      </c>
      <c r="M11" s="155" t="s">
        <v>166</v>
      </c>
      <c r="N11" s="155" t="s">
        <v>166</v>
      </c>
      <c r="O11" s="155" t="s">
        <v>166</v>
      </c>
      <c r="P11" s="155" t="s">
        <v>166</v>
      </c>
      <c r="Q11" s="155"/>
      <c r="R11" s="231" t="s">
        <v>528</v>
      </c>
      <c r="S11" s="165">
        <v>1616.3164</v>
      </c>
      <c r="T11" s="21">
        <f>S11*0.1</f>
        <v>161.63164</v>
      </c>
      <c r="U11" s="195">
        <f>T11+S11</f>
        <v>1777.94804</v>
      </c>
    </row>
    <row r="12" spans="7:10" ht="15">
      <c r="G12" s="21"/>
      <c r="J12" s="289">
        <f>SUM(J11:J11)</f>
        <v>0</v>
      </c>
    </row>
  </sheetData>
  <sheetProtection/>
  <mergeCells count="19">
    <mergeCell ref="R8:R9"/>
    <mergeCell ref="L9:O9"/>
    <mergeCell ref="G8:G9"/>
    <mergeCell ref="H8:H9"/>
    <mergeCell ref="J8:J9"/>
    <mergeCell ref="K8:K9"/>
    <mergeCell ref="L8:O8"/>
    <mergeCell ref="P8:Q9"/>
    <mergeCell ref="I8:I9"/>
    <mergeCell ref="E1:P1"/>
    <mergeCell ref="E2:P2"/>
    <mergeCell ref="E3:P3"/>
    <mergeCell ref="E4:O4"/>
    <mergeCell ref="E6:P6"/>
    <mergeCell ref="B8:B9"/>
    <mergeCell ref="C8:C9"/>
    <mergeCell ref="D8:D9"/>
    <mergeCell ref="E8:E9"/>
    <mergeCell ref="F8:F9"/>
  </mergeCells>
  <printOptions horizontalCentered="1" verticalCentered="1"/>
  <pageMargins left="0.3937007874015748" right="0" top="0.1968503937007874" bottom="0.3937007874015748" header="0.35433070866141736" footer="0"/>
  <pageSetup fitToHeight="1" fitToWidth="1"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 User</cp:lastModifiedBy>
  <cp:lastPrinted>2021-01-07T18:49:27Z</cp:lastPrinted>
  <dcterms:created xsi:type="dcterms:W3CDTF">2005-02-15T15:48:11Z</dcterms:created>
  <dcterms:modified xsi:type="dcterms:W3CDTF">2021-04-23T00:44:45Z</dcterms:modified>
  <cp:category/>
  <cp:version/>
  <cp:contentType/>
  <cp:contentStatus/>
</cp:coreProperties>
</file>