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7\Portal de Transparencia Sonora\Artículo 81. Genéricas\IX. Información financiera (presupuestos)\Presupuesto de ingresos\"/>
    </mc:Choice>
  </mc:AlternateContent>
  <bookViews>
    <workbookView xWindow="0" yWindow="0" windowWidth="24000" windowHeight="9735"/>
  </bookViews>
  <sheets>
    <sheet name="Lista  FORMATOS  " sheetId="18" r:id="rId1"/>
    <sheet name="ETCA-II-01" sheetId="3" r:id="rId2"/>
    <sheet name="ETCA-II-03" sheetId="1" r:id="rId3"/>
    <sheet name="ETCA-II-04" sheetId="2" r:id="rId4"/>
    <sheet name="ETCA-II-05" sheetId="4" r:id="rId5"/>
    <sheet name="ETCA-II-06" sheetId="5" r:id="rId6"/>
    <sheet name="ETCA-II-07" sheetId="6" r:id="rId7"/>
    <sheet name="ETCA-II-08" sheetId="7" r:id="rId8"/>
    <sheet name="ETCA-II-09" sheetId="8" r:id="rId9"/>
    <sheet name="ETCA-II-10" sheetId="9" r:id="rId10"/>
    <sheet name="ETCA-II-11" sheetId="10" r:id="rId11"/>
    <sheet name="ETCA-II-12" sheetId="11" r:id="rId12"/>
    <sheet name="ETCA II 13" sheetId="12" r:id="rId13"/>
    <sheet name="ETCA-II-14" sheetId="13" r:id="rId14"/>
    <sheet name="ETCA-II-15" sheetId="14" r:id="rId15"/>
    <sheet name="ETCA-II-16" sheetId="15" r:id="rId16"/>
    <sheet name="ETCA-II-17" sheetId="16" r:id="rId17"/>
  </sheets>
  <externalReferences>
    <externalReference r:id="rId18"/>
    <externalReference r:id="rId19"/>
    <externalReference r:id="rId20"/>
  </externalReferences>
  <definedNames>
    <definedName name="_Toc478717399" localSheetId="0">'Lista  FORMATOS  '!#REF!</definedName>
    <definedName name="_xlnm.Print_Area" localSheetId="12">'ETCA II 13'!$A$1:$I$356</definedName>
    <definedName name="_xlnm.Print_Area" localSheetId="1">'ETCA-II-01'!$A$1:$H$55</definedName>
    <definedName name="_xlnm.Print_Area" localSheetId="2">'ETCA-II-03'!$A$1:$D$35</definedName>
    <definedName name="_xlnm.Print_Area" localSheetId="3">'ETCA-II-04'!$A$1:$H$71</definedName>
    <definedName name="_xlnm.Print_Area" localSheetId="4">'ETCA-II-05'!$A$1:$H$172</definedName>
    <definedName name="_xlnm.Print_Area" localSheetId="5">'ETCA-II-06'!$A$1:$H$38</definedName>
    <definedName name="_xlnm.Print_Area" localSheetId="6">'ETCA-II-07'!$A$1:$H$27</definedName>
    <definedName name="_xlnm.Print_Area" localSheetId="7">'ETCA-II-08'!$A$1:$G$46</definedName>
    <definedName name="_xlnm.Print_Area" localSheetId="8">'ETCA-II-09'!$A$1:$H$23</definedName>
    <definedName name="_xlnm.Print_Area" localSheetId="9">'ETCA-II-10'!$A$1:$H$30</definedName>
    <definedName name="_xlnm.Print_Area" localSheetId="10">'ETCA-II-11'!$A$1:$H$51</definedName>
    <definedName name="_xlnm.Print_Area" localSheetId="11">'ETCA-II-12'!$A$1:$H$92</definedName>
    <definedName name="_xlnm.Print_Area" localSheetId="13">'ETCA-II-14'!$A$1:$G$43</definedName>
    <definedName name="_xlnm.Print_Area" localSheetId="14">'ETCA-II-15'!$A$1:$D$47</definedName>
    <definedName name="_xlnm.Print_Area" localSheetId="15">'ETCA-II-16'!$A$1:$E$37</definedName>
    <definedName name="_xlnm.Print_Area" localSheetId="16">'ETCA-II-17'!$A$1:$D$38</definedName>
    <definedName name="_xlnm.Print_Area" localSheetId="0">'Lista  FORMATOS  '!$A$1:$B$30</definedName>
    <definedName name="_xlnm.Database" localSheetId="12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3">#REF!</definedName>
    <definedName name="_xlnm.Database" localSheetId="14">#REF!</definedName>
    <definedName name="_xlnm.Database" localSheetId="16">#REF!</definedName>
    <definedName name="_xlnm.Database" localSheetId="0">#REF!</definedName>
    <definedName name="_xlnm.Database">#REF!</definedName>
    <definedName name="ppto">[2]Hoja2!$B$3:$M$95</definedName>
    <definedName name="qw" localSheetId="12">#REF!</definedName>
    <definedName name="qw" localSheetId="3">#REF!</definedName>
    <definedName name="qw" localSheetId="4">#REF!</definedName>
    <definedName name="qw" localSheetId="5">#REF!</definedName>
    <definedName name="qw" localSheetId="6">#REF!</definedName>
    <definedName name="qw" localSheetId="7">#REF!</definedName>
    <definedName name="qw" localSheetId="8">#REF!</definedName>
    <definedName name="qw" localSheetId="9">#REF!</definedName>
    <definedName name="qw" localSheetId="10">#REF!</definedName>
    <definedName name="qw" localSheetId="11">#REF!</definedName>
    <definedName name="qw" localSheetId="13">#REF!</definedName>
    <definedName name="qw" localSheetId="14">#REF!</definedName>
    <definedName name="qw" localSheetId="0">#REF!</definedName>
    <definedName name="qw">#REF!</definedName>
    <definedName name="_xlnm.Print_Titles" localSheetId="12">'ETCA II 13'!$7:$8</definedName>
    <definedName name="_xlnm.Print_Titles" localSheetId="1">'ETCA-II-01'!$1:$5</definedName>
    <definedName name="_xlnm.Print_Titles" localSheetId="3">'ETCA-II-04'!$7:$8</definedName>
    <definedName name="XXX" localSheetId="12">#REF!</definedName>
    <definedName name="XXX" localSheetId="3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 localSheetId="11">#REF!</definedName>
    <definedName name="XXX" localSheetId="13">#REF!</definedName>
    <definedName name="XXX" localSheetId="14">#REF!</definedName>
    <definedName name="XXX" localSheetId="0">#REF!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6" l="1"/>
  <c r="C32" i="16"/>
  <c r="C33" i="16" s="1"/>
  <c r="D20" i="16"/>
  <c r="D33" i="16" s="1"/>
  <c r="C20" i="16"/>
  <c r="B4" i="16"/>
  <c r="B3" i="16"/>
  <c r="A3" i="15"/>
  <c r="A4" i="15"/>
  <c r="E9" i="15"/>
  <c r="E10" i="15"/>
  <c r="E11" i="15"/>
  <c r="E19" i="15" s="1"/>
  <c r="E32" i="15" s="1"/>
  <c r="E12" i="15"/>
  <c r="E13" i="15"/>
  <c r="E14" i="15"/>
  <c r="E15" i="15"/>
  <c r="E16" i="15"/>
  <c r="E17" i="15"/>
  <c r="E18" i="15"/>
  <c r="C19" i="15"/>
  <c r="D19" i="15"/>
  <c r="E21" i="15"/>
  <c r="E22" i="15"/>
  <c r="E31" i="15" s="1"/>
  <c r="E23" i="15"/>
  <c r="E24" i="15"/>
  <c r="E25" i="15"/>
  <c r="E26" i="15"/>
  <c r="E27" i="15"/>
  <c r="E28" i="15"/>
  <c r="E29" i="15"/>
  <c r="E30" i="15"/>
  <c r="C31" i="15"/>
  <c r="C32" i="15" s="1"/>
  <c r="D31" i="15"/>
  <c r="D32" i="15"/>
  <c r="D29" i="14"/>
  <c r="D9" i="14"/>
  <c r="D38" i="14" s="1"/>
  <c r="G31" i="13"/>
  <c r="D31" i="13"/>
  <c r="G30" i="13"/>
  <c r="D30" i="13"/>
  <c r="G29" i="13"/>
  <c r="G28" i="13" s="1"/>
  <c r="G21" i="13" s="1"/>
  <c r="D29" i="13"/>
  <c r="F28" i="13"/>
  <c r="E28" i="13"/>
  <c r="E21" i="13" s="1"/>
  <c r="D28" i="13"/>
  <c r="C28" i="13"/>
  <c r="B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F21" i="13"/>
  <c r="D21" i="13"/>
  <c r="C21" i="13"/>
  <c r="B21" i="13"/>
  <c r="G19" i="13"/>
  <c r="D19" i="13"/>
  <c r="G18" i="13"/>
  <c r="D18" i="13"/>
  <c r="D16" i="13" s="1"/>
  <c r="D9" i="13" s="1"/>
  <c r="D32" i="13" s="1"/>
  <c r="G17" i="13"/>
  <c r="D17" i="13"/>
  <c r="G16" i="13"/>
  <c r="F16" i="13"/>
  <c r="E16" i="13"/>
  <c r="C16" i="13"/>
  <c r="C9" i="13" s="1"/>
  <c r="C32" i="13" s="1"/>
  <c r="B16" i="13"/>
  <c r="G15" i="13"/>
  <c r="D15" i="13"/>
  <c r="G14" i="13"/>
  <c r="D14" i="13"/>
  <c r="G13" i="13"/>
  <c r="D13" i="13"/>
  <c r="G12" i="13"/>
  <c r="D12" i="13"/>
  <c r="G11" i="13"/>
  <c r="D11" i="13"/>
  <c r="G10" i="13"/>
  <c r="G9" i="13" s="1"/>
  <c r="G32" i="13" s="1"/>
  <c r="D10" i="13"/>
  <c r="F9" i="13"/>
  <c r="F32" i="13" s="1"/>
  <c r="E9" i="13"/>
  <c r="E32" i="13" s="1"/>
  <c r="B9" i="13"/>
  <c r="B32" i="13" s="1"/>
  <c r="H348" i="12"/>
  <c r="G348" i="12"/>
  <c r="F348" i="12"/>
  <c r="I348" i="12" s="1"/>
  <c r="E348" i="12"/>
  <c r="D348" i="12"/>
  <c r="C348" i="12"/>
  <c r="H81" i="11"/>
  <c r="E81" i="11"/>
  <c r="H80" i="11"/>
  <c r="E80" i="11"/>
  <c r="H79" i="11"/>
  <c r="E79" i="11"/>
  <c r="H78" i="11"/>
  <c r="E78" i="11"/>
  <c r="H77" i="11"/>
  <c r="G77" i="11"/>
  <c r="F77" i="11"/>
  <c r="E77" i="11"/>
  <c r="D77" i="11"/>
  <c r="D47" i="11" s="1"/>
  <c r="C77" i="11"/>
  <c r="H75" i="11"/>
  <c r="E75" i="11"/>
  <c r="H74" i="11"/>
  <c r="E74" i="11"/>
  <c r="H73" i="11"/>
  <c r="E73" i="11"/>
  <c r="H72" i="11"/>
  <c r="E72" i="11"/>
  <c r="H71" i="11"/>
  <c r="E71" i="11"/>
  <c r="H70" i="11"/>
  <c r="E70" i="11"/>
  <c r="H69" i="11"/>
  <c r="E69" i="11"/>
  <c r="H68" i="11"/>
  <c r="E67" i="11"/>
  <c r="H67" i="11" s="1"/>
  <c r="H66" i="11" s="1"/>
  <c r="G66" i="11"/>
  <c r="F66" i="11"/>
  <c r="E66" i="11"/>
  <c r="D66" i="1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E58" i="11" s="1"/>
  <c r="E59" i="11"/>
  <c r="H59" i="11" s="1"/>
  <c r="G58" i="11"/>
  <c r="F58" i="11"/>
  <c r="D58" i="11"/>
  <c r="C58" i="11"/>
  <c r="E56" i="11"/>
  <c r="H56" i="11" s="1"/>
  <c r="E55" i="11"/>
  <c r="H55" i="11" s="1"/>
  <c r="E54" i="11"/>
  <c r="H54" i="11" s="1"/>
  <c r="E53" i="11"/>
  <c r="H53" i="11" s="1"/>
  <c r="E52" i="11"/>
  <c r="H52" i="11" s="1"/>
  <c r="E51" i="11"/>
  <c r="H51" i="11" s="1"/>
  <c r="E50" i="11"/>
  <c r="H50" i="11" s="1"/>
  <c r="E49" i="11"/>
  <c r="H49" i="11" s="1"/>
  <c r="G48" i="11"/>
  <c r="F48" i="11"/>
  <c r="F47" i="11" s="1"/>
  <c r="E48" i="11"/>
  <c r="E47" i="11" s="1"/>
  <c r="D48" i="11"/>
  <c r="C48" i="11"/>
  <c r="G47" i="11"/>
  <c r="C47" i="11"/>
  <c r="E45" i="11"/>
  <c r="H45" i="11" s="1"/>
  <c r="E44" i="11"/>
  <c r="H44" i="11" s="1"/>
  <c r="E43" i="11"/>
  <c r="H43" i="11" s="1"/>
  <c r="E42" i="11"/>
  <c r="H42" i="11" s="1"/>
  <c r="G41" i="11"/>
  <c r="F41" i="11"/>
  <c r="E41" i="11"/>
  <c r="D41" i="11"/>
  <c r="C41" i="11"/>
  <c r="E39" i="11"/>
  <c r="H38" i="11"/>
  <c r="E38" i="11"/>
  <c r="H37" i="11"/>
  <c r="E37" i="11"/>
  <c r="H36" i="11"/>
  <c r="E36" i="11"/>
  <c r="H35" i="11"/>
  <c r="E35" i="11"/>
  <c r="H34" i="11"/>
  <c r="E34" i="11"/>
  <c r="H33" i="11"/>
  <c r="E33" i="11"/>
  <c r="H32" i="11"/>
  <c r="H30" i="11" s="1"/>
  <c r="E32" i="11"/>
  <c r="H31" i="11"/>
  <c r="E31" i="11"/>
  <c r="G30" i="11"/>
  <c r="F30" i="11"/>
  <c r="E30" i="11"/>
  <c r="D30" i="11"/>
  <c r="C30" i="11"/>
  <c r="H28" i="11"/>
  <c r="E28" i="11"/>
  <c r="H27" i="11"/>
  <c r="E27" i="11"/>
  <c r="H26" i="11"/>
  <c r="E26" i="11"/>
  <c r="H25" i="11"/>
  <c r="E25" i="11"/>
  <c r="H24" i="11"/>
  <c r="E24" i="11"/>
  <c r="H23" i="11"/>
  <c r="H21" i="11" s="1"/>
  <c r="E23" i="11"/>
  <c r="H22" i="11"/>
  <c r="E22" i="11"/>
  <c r="G21" i="11"/>
  <c r="F21" i="11"/>
  <c r="E21" i="11"/>
  <c r="D21" i="11"/>
  <c r="C21" i="11"/>
  <c r="H19" i="11"/>
  <c r="E19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E11" i="11" s="1"/>
  <c r="E10" i="11" s="1"/>
  <c r="E83" i="11" s="1"/>
  <c r="H12" i="11"/>
  <c r="H11" i="11" s="1"/>
  <c r="E12" i="11"/>
  <c r="G11" i="11"/>
  <c r="G10" i="11" s="1"/>
  <c r="G83" i="11" s="1"/>
  <c r="F11" i="11"/>
  <c r="F10" i="11" s="1"/>
  <c r="F83" i="11" s="1"/>
  <c r="D11" i="11"/>
  <c r="C11" i="11"/>
  <c r="C10" i="11" s="1"/>
  <c r="C83" i="11" s="1"/>
  <c r="D10" i="11"/>
  <c r="G45" i="10"/>
  <c r="F45" i="10"/>
  <c r="D45" i="10"/>
  <c r="C45" i="10"/>
  <c r="H22" i="10"/>
  <c r="H45" i="10" s="1"/>
  <c r="E22" i="10"/>
  <c r="E45" i="10" s="1"/>
  <c r="G24" i="9"/>
  <c r="F24" i="9"/>
  <c r="D24" i="9"/>
  <c r="C24" i="9"/>
  <c r="H10" i="9"/>
  <c r="H24" i="9" s="1"/>
  <c r="E10" i="9"/>
  <c r="E24" i="9" s="1"/>
  <c r="G15" i="8"/>
  <c r="F15" i="8"/>
  <c r="D15" i="8"/>
  <c r="C15" i="8"/>
  <c r="H10" i="8"/>
  <c r="H15" i="8" s="1"/>
  <c r="E10" i="8"/>
  <c r="E15" i="8" s="1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G26" i="7" s="1"/>
  <c r="D28" i="7"/>
  <c r="G27" i="7"/>
  <c r="D27" i="7"/>
  <c r="F26" i="7"/>
  <c r="E26" i="7"/>
  <c r="D26" i="7"/>
  <c r="C26" i="7"/>
  <c r="B26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F13" i="7"/>
  <c r="E13" i="7"/>
  <c r="E10" i="7" s="1"/>
  <c r="E36" i="7" s="1"/>
  <c r="C13" i="7"/>
  <c r="C10" i="7" s="1"/>
  <c r="C36" i="7" s="1"/>
  <c r="D12" i="7"/>
  <c r="D11" i="7"/>
  <c r="G11" i="7" s="1"/>
  <c r="F10" i="7"/>
  <c r="F36" i="7" s="1"/>
  <c r="B10" i="7"/>
  <c r="B36" i="7" s="1"/>
  <c r="G18" i="6"/>
  <c r="F18" i="6"/>
  <c r="D18" i="6"/>
  <c r="C18" i="6"/>
  <c r="H17" i="6"/>
  <c r="E17" i="6"/>
  <c r="E16" i="6"/>
  <c r="H16" i="6" s="1"/>
  <c r="H15" i="6"/>
  <c r="E15" i="6"/>
  <c r="E14" i="6"/>
  <c r="H14" i="6" s="1"/>
  <c r="H13" i="6"/>
  <c r="E13" i="6"/>
  <c r="E12" i="6"/>
  <c r="H12" i="6" s="1"/>
  <c r="H11" i="6"/>
  <c r="E11" i="6"/>
  <c r="E10" i="6"/>
  <c r="H10" i="6" s="1"/>
  <c r="H9" i="6"/>
  <c r="E9" i="6"/>
  <c r="E18" i="6" s="1"/>
  <c r="D15" i="5"/>
  <c r="H11" i="5"/>
  <c r="E11" i="5"/>
  <c r="G10" i="5"/>
  <c r="G15" i="5" s="1"/>
  <c r="F10" i="5"/>
  <c r="F15" i="5" s="1"/>
  <c r="E10" i="5"/>
  <c r="H10" i="5" s="1"/>
  <c r="C10" i="5"/>
  <c r="C15" i="5" s="1"/>
  <c r="E9" i="5"/>
  <c r="H9" i="5" s="1"/>
  <c r="I168" i="4"/>
  <c r="I167" i="4"/>
  <c r="I166" i="4"/>
  <c r="I165" i="4"/>
  <c r="E158" i="4"/>
  <c r="E157" i="4"/>
  <c r="H157" i="4" s="1"/>
  <c r="E156" i="4"/>
  <c r="H156" i="4" s="1"/>
  <c r="E155" i="4"/>
  <c r="H155" i="4" s="1"/>
  <c r="E154" i="4"/>
  <c r="H154" i="4" s="1"/>
  <c r="E153" i="4"/>
  <c r="H153" i="4" s="1"/>
  <c r="E152" i="4"/>
  <c r="E150" i="4" s="1"/>
  <c r="E151" i="4"/>
  <c r="H151" i="4" s="1"/>
  <c r="G150" i="4"/>
  <c r="F150" i="4"/>
  <c r="D150" i="4"/>
  <c r="C150" i="4"/>
  <c r="E149" i="4"/>
  <c r="H149" i="4" s="1"/>
  <c r="E148" i="4"/>
  <c r="E146" i="4" s="1"/>
  <c r="E147" i="4"/>
  <c r="H147" i="4" s="1"/>
  <c r="G146" i="4"/>
  <c r="F146" i="4"/>
  <c r="D146" i="4"/>
  <c r="C146" i="4"/>
  <c r="E145" i="4"/>
  <c r="H145" i="4" s="1"/>
  <c r="E144" i="4"/>
  <c r="H144" i="4" s="1"/>
  <c r="E143" i="4"/>
  <c r="H143" i="4" s="1"/>
  <c r="E142" i="4"/>
  <c r="H142" i="4" s="1"/>
  <c r="E141" i="4"/>
  <c r="H141" i="4" s="1"/>
  <c r="E140" i="4"/>
  <c r="H140" i="4" s="1"/>
  <c r="E139" i="4"/>
  <c r="H139" i="4" s="1"/>
  <c r="E138" i="4"/>
  <c r="H138" i="4" s="1"/>
  <c r="H137" i="4" s="1"/>
  <c r="G137" i="4"/>
  <c r="F137" i="4"/>
  <c r="D137" i="4"/>
  <c r="C137" i="4"/>
  <c r="E136" i="4"/>
  <c r="H136" i="4" s="1"/>
  <c r="E135" i="4"/>
  <c r="H135" i="4" s="1"/>
  <c r="E134" i="4"/>
  <c r="H134" i="4" s="1"/>
  <c r="H133" i="4" s="1"/>
  <c r="G133" i="4"/>
  <c r="F133" i="4"/>
  <c r="D133" i="4"/>
  <c r="C133" i="4"/>
  <c r="E132" i="4"/>
  <c r="H132" i="4" s="1"/>
  <c r="E131" i="4"/>
  <c r="H131" i="4" s="1"/>
  <c r="E130" i="4"/>
  <c r="H130" i="4" s="1"/>
  <c r="E129" i="4"/>
  <c r="H129" i="4" s="1"/>
  <c r="E128" i="4"/>
  <c r="H128" i="4" s="1"/>
  <c r="E127" i="4"/>
  <c r="H127" i="4" s="1"/>
  <c r="E126" i="4"/>
  <c r="H126" i="4" s="1"/>
  <c r="E125" i="4"/>
  <c r="H125" i="4" s="1"/>
  <c r="E124" i="4"/>
  <c r="E123" i="4" s="1"/>
  <c r="G123" i="4"/>
  <c r="F123" i="4"/>
  <c r="D123" i="4"/>
  <c r="C123" i="4"/>
  <c r="E122" i="4"/>
  <c r="H122" i="4" s="1"/>
  <c r="E121" i="4"/>
  <c r="H121" i="4" s="1"/>
  <c r="E120" i="4"/>
  <c r="H120" i="4" s="1"/>
  <c r="E119" i="4"/>
  <c r="H119" i="4" s="1"/>
  <c r="E118" i="4"/>
  <c r="H118" i="4" s="1"/>
  <c r="E117" i="4"/>
  <c r="H117" i="4" s="1"/>
  <c r="E116" i="4"/>
  <c r="H116" i="4" s="1"/>
  <c r="E115" i="4"/>
  <c r="H115" i="4" s="1"/>
  <c r="E114" i="4"/>
  <c r="H114" i="4" s="1"/>
  <c r="G113" i="4"/>
  <c r="F113" i="4"/>
  <c r="D113" i="4"/>
  <c r="C113" i="4"/>
  <c r="E112" i="4"/>
  <c r="H112" i="4" s="1"/>
  <c r="E111" i="4"/>
  <c r="H111" i="4" s="1"/>
  <c r="E110" i="4"/>
  <c r="H110" i="4" s="1"/>
  <c r="E109" i="4"/>
  <c r="H109" i="4" s="1"/>
  <c r="E108" i="4"/>
  <c r="H108" i="4" s="1"/>
  <c r="E107" i="4"/>
  <c r="H107" i="4" s="1"/>
  <c r="E106" i="4"/>
  <c r="H106" i="4" s="1"/>
  <c r="E105" i="4"/>
  <c r="H105" i="4" s="1"/>
  <c r="E104" i="4"/>
  <c r="H104" i="4" s="1"/>
  <c r="G103" i="4"/>
  <c r="F103" i="4"/>
  <c r="E103" i="4"/>
  <c r="D103" i="4"/>
  <c r="C103" i="4"/>
  <c r="E102" i="4"/>
  <c r="H102" i="4" s="1"/>
  <c r="E101" i="4"/>
  <c r="H101" i="4" s="1"/>
  <c r="E100" i="4"/>
  <c r="H100" i="4" s="1"/>
  <c r="E99" i="4"/>
  <c r="H99" i="4" s="1"/>
  <c r="E98" i="4"/>
  <c r="H98" i="4" s="1"/>
  <c r="E97" i="4"/>
  <c r="H97" i="4" s="1"/>
  <c r="E96" i="4"/>
  <c r="H96" i="4" s="1"/>
  <c r="E95" i="4"/>
  <c r="H95" i="4" s="1"/>
  <c r="E94" i="4"/>
  <c r="H94" i="4" s="1"/>
  <c r="H93" i="4" s="1"/>
  <c r="G93" i="4"/>
  <c r="F93" i="4"/>
  <c r="E93" i="4"/>
  <c r="D93" i="4"/>
  <c r="C93" i="4"/>
  <c r="E92" i="4"/>
  <c r="H92" i="4" s="1"/>
  <c r="E91" i="4"/>
  <c r="H91" i="4" s="1"/>
  <c r="E90" i="4"/>
  <c r="H90" i="4" s="1"/>
  <c r="E89" i="4"/>
  <c r="H89" i="4" s="1"/>
  <c r="E88" i="4"/>
  <c r="H88" i="4" s="1"/>
  <c r="E87" i="4"/>
  <c r="H87" i="4" s="1"/>
  <c r="E86" i="4"/>
  <c r="H86" i="4" s="1"/>
  <c r="H85" i="4" s="1"/>
  <c r="G85" i="4"/>
  <c r="F85" i="4"/>
  <c r="F84" i="4" s="1"/>
  <c r="E85" i="4"/>
  <c r="D85" i="4"/>
  <c r="C85" i="4"/>
  <c r="G84" i="4"/>
  <c r="D84" i="4"/>
  <c r="C84" i="4"/>
  <c r="E83" i="4"/>
  <c r="H83" i="4" s="1"/>
  <c r="E82" i="4"/>
  <c r="H82" i="4" s="1"/>
  <c r="E81" i="4"/>
  <c r="H81" i="4" s="1"/>
  <c r="E80" i="4"/>
  <c r="H80" i="4" s="1"/>
  <c r="E79" i="4"/>
  <c r="H79" i="4" s="1"/>
  <c r="E78" i="4"/>
  <c r="H78" i="4" s="1"/>
  <c r="E77" i="4"/>
  <c r="E76" i="4" s="1"/>
  <c r="G76" i="4"/>
  <c r="F76" i="4"/>
  <c r="D76" i="4"/>
  <c r="C76" i="4"/>
  <c r="E75" i="4"/>
  <c r="H75" i="4" s="1"/>
  <c r="E74" i="4"/>
  <c r="H74" i="4" s="1"/>
  <c r="E73" i="4"/>
  <c r="E72" i="4" s="1"/>
  <c r="G72" i="4"/>
  <c r="F72" i="4"/>
  <c r="D72" i="4"/>
  <c r="C72" i="4"/>
  <c r="E71" i="4"/>
  <c r="H71" i="4" s="1"/>
  <c r="E70" i="4"/>
  <c r="H70" i="4" s="1"/>
  <c r="E69" i="4"/>
  <c r="H69" i="4" s="1"/>
  <c r="E68" i="4"/>
  <c r="H68" i="4" s="1"/>
  <c r="E67" i="4"/>
  <c r="H67" i="4" s="1"/>
  <c r="E66" i="4"/>
  <c r="H66" i="4" s="1"/>
  <c r="E65" i="4"/>
  <c r="H65" i="4" s="1"/>
  <c r="E64" i="4"/>
  <c r="E63" i="4" s="1"/>
  <c r="G63" i="4"/>
  <c r="F63" i="4"/>
  <c r="D63" i="4"/>
  <c r="C63" i="4"/>
  <c r="E62" i="4"/>
  <c r="H62" i="4" s="1"/>
  <c r="E61" i="4"/>
  <c r="H61" i="4" s="1"/>
  <c r="E60" i="4"/>
  <c r="E59" i="4" s="1"/>
  <c r="G59" i="4"/>
  <c r="F59" i="4"/>
  <c r="D59" i="4"/>
  <c r="C59" i="4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G49" i="4"/>
  <c r="F49" i="4"/>
  <c r="E49" i="4"/>
  <c r="D49" i="4"/>
  <c r="C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H39" i="4" s="1"/>
  <c r="G39" i="4"/>
  <c r="F39" i="4"/>
  <c r="D39" i="4"/>
  <c r="C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G29" i="4"/>
  <c r="F29" i="4"/>
  <c r="D29" i="4"/>
  <c r="C29" i="4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G19" i="4"/>
  <c r="F19" i="4"/>
  <c r="D19" i="4"/>
  <c r="C19" i="4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G11" i="4"/>
  <c r="F11" i="4"/>
  <c r="F10" i="4" s="1"/>
  <c r="F159" i="4" s="1"/>
  <c r="D11" i="4"/>
  <c r="C11" i="4"/>
  <c r="G10" i="4"/>
  <c r="G159" i="4" s="1"/>
  <c r="D10" i="4"/>
  <c r="D159" i="4" s="1"/>
  <c r="C10" i="4"/>
  <c r="C159" i="4" s="1"/>
  <c r="H49" i="3"/>
  <c r="E49" i="3"/>
  <c r="H48" i="3"/>
  <c r="G48" i="3"/>
  <c r="F48" i="3"/>
  <c r="E48" i="3"/>
  <c r="D48" i="3"/>
  <c r="C48" i="3"/>
  <c r="H46" i="3"/>
  <c r="E46" i="3"/>
  <c r="H45" i="3"/>
  <c r="E45" i="3"/>
  <c r="H44" i="3"/>
  <c r="E44" i="3"/>
  <c r="H43" i="3"/>
  <c r="H42" i="3" s="1"/>
  <c r="E43" i="3"/>
  <c r="E42" i="3" s="1"/>
  <c r="G42" i="3"/>
  <c r="F42" i="3"/>
  <c r="D42" i="3"/>
  <c r="C42" i="3"/>
  <c r="H40" i="3"/>
  <c r="E40" i="3"/>
  <c r="H39" i="3"/>
  <c r="E39" i="3"/>
  <c r="H38" i="3"/>
  <c r="E38" i="3"/>
  <c r="E36" i="3" s="1"/>
  <c r="H37" i="3"/>
  <c r="E37" i="3"/>
  <c r="H36" i="3"/>
  <c r="G36" i="3"/>
  <c r="G29" i="3" s="1"/>
  <c r="G51" i="3" s="1"/>
  <c r="H52" i="3" s="1"/>
  <c r="F36" i="3"/>
  <c r="D36" i="3"/>
  <c r="D29" i="3" s="1"/>
  <c r="D51" i="3" s="1"/>
  <c r="C36" i="3"/>
  <c r="C29" i="3" s="1"/>
  <c r="C51" i="3" s="1"/>
  <c r="H35" i="3"/>
  <c r="E35" i="3"/>
  <c r="H34" i="3"/>
  <c r="H33" i="3" s="1"/>
  <c r="E34" i="3"/>
  <c r="G33" i="3"/>
  <c r="F33" i="3"/>
  <c r="E33" i="3"/>
  <c r="D33" i="3"/>
  <c r="C33" i="3"/>
  <c r="H32" i="3"/>
  <c r="E32" i="3"/>
  <c r="H31" i="3"/>
  <c r="E31" i="3"/>
  <c r="H30" i="3"/>
  <c r="H29" i="3" s="1"/>
  <c r="H51" i="3" s="1"/>
  <c r="E30" i="3"/>
  <c r="F29" i="3"/>
  <c r="F51" i="3" s="1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G16" i="3"/>
  <c r="F16" i="3"/>
  <c r="D16" i="3"/>
  <c r="D24" i="3" s="1"/>
  <c r="C16" i="3"/>
  <c r="H15" i="3"/>
  <c r="E15" i="3"/>
  <c r="H14" i="3"/>
  <c r="E14" i="3"/>
  <c r="G13" i="3"/>
  <c r="G24" i="3" s="1"/>
  <c r="F13" i="3"/>
  <c r="F24" i="3" s="1"/>
  <c r="D13" i="3"/>
  <c r="C13" i="3"/>
  <c r="C24" i="3" s="1"/>
  <c r="H12" i="3"/>
  <c r="E12" i="3"/>
  <c r="H11" i="3"/>
  <c r="E11" i="3"/>
  <c r="H10" i="3"/>
  <c r="E10" i="3"/>
  <c r="H9" i="3"/>
  <c r="E9" i="3"/>
  <c r="A4" i="3"/>
  <c r="A3" i="3"/>
  <c r="G57" i="2"/>
  <c r="F57" i="2"/>
  <c r="E57" i="2"/>
  <c r="H57" i="2" s="1"/>
  <c r="D57" i="2"/>
  <c r="C57" i="2"/>
  <c r="C21" i="1"/>
  <c r="D17" i="1" s="1"/>
  <c r="E13" i="1"/>
  <c r="E12" i="1"/>
  <c r="E11" i="1"/>
  <c r="E10" i="1"/>
  <c r="D9" i="1"/>
  <c r="D6" i="1"/>
  <c r="D23" i="1" s="1"/>
  <c r="E23" i="1" s="1"/>
  <c r="A4" i="1"/>
  <c r="A3" i="1"/>
  <c r="H10" i="11" l="1"/>
  <c r="H48" i="11"/>
  <c r="H58" i="11"/>
  <c r="H41" i="11"/>
  <c r="D83" i="11"/>
  <c r="H60" i="11"/>
  <c r="D13" i="7"/>
  <c r="G13" i="7" s="1"/>
  <c r="G12" i="7"/>
  <c r="G10" i="7" s="1"/>
  <c r="G36" i="7" s="1"/>
  <c r="H18" i="6"/>
  <c r="H15" i="5"/>
  <c r="E15" i="5"/>
  <c r="H11" i="4"/>
  <c r="H29" i="4"/>
  <c r="H113" i="4"/>
  <c r="H19" i="4"/>
  <c r="H49" i="4"/>
  <c r="H103" i="4"/>
  <c r="E11" i="4"/>
  <c r="E19" i="4"/>
  <c r="E29" i="4"/>
  <c r="E39" i="4"/>
  <c r="E113" i="4"/>
  <c r="E84" i="4" s="1"/>
  <c r="H73" i="4"/>
  <c r="H72" i="4" s="1"/>
  <c r="H77" i="4"/>
  <c r="H76" i="4" s="1"/>
  <c r="E133" i="4"/>
  <c r="E137" i="4"/>
  <c r="H60" i="4"/>
  <c r="H59" i="4" s="1"/>
  <c r="H64" i="4"/>
  <c r="H63" i="4" s="1"/>
  <c r="H124" i="4"/>
  <c r="H123" i="4" s="1"/>
  <c r="H148" i="4"/>
  <c r="H146" i="4" s="1"/>
  <c r="H152" i="4"/>
  <c r="H150" i="4" s="1"/>
  <c r="H24" i="3"/>
  <c r="H25" i="3"/>
  <c r="E24" i="3"/>
  <c r="E29" i="3"/>
  <c r="E51" i="3" s="1"/>
  <c r="H13" i="3"/>
  <c r="E13" i="3"/>
  <c r="E16" i="3"/>
  <c r="E6" i="1"/>
  <c r="H47" i="11" l="1"/>
  <c r="H83" i="11"/>
  <c r="D10" i="7"/>
  <c r="D36" i="7" s="1"/>
  <c r="H84" i="4"/>
  <c r="E10" i="4"/>
  <c r="E159" i="4" s="1"/>
  <c r="H159" i="4" s="1"/>
  <c r="H10" i="4"/>
</calcChain>
</file>

<file path=xl/comments1.xml><?xml version="1.0" encoding="utf-8"?>
<comments xmlns="http://schemas.openxmlformats.org/spreadsheetml/2006/main">
  <authors>
    <author>Claudia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sharedStrings.xml><?xml version="1.0" encoding="utf-8"?>
<sst xmlns="http://schemas.openxmlformats.org/spreadsheetml/2006/main" count="1137" uniqueCount="659">
  <si>
    <t>Sistema Estatal de Evaluación</t>
  </si>
  <si>
    <t>Conciliacion entre los Ingresos Presupuestarios y Contables</t>
  </si>
  <si>
    <t xml:space="preserve">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</si>
  <si>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</si>
  <si>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</si>
  <si>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</si>
  <si>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</si>
  <si>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</si>
  <si>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</si>
  <si>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</si>
  <si>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</si>
  <si>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</si>
  <si>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</si>
  <si>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</si>
  <si>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</si>
  <si>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</si>
  <si>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</si>
  <si>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</si>
  <si>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</si>
  <si>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</si>
  <si>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>Comision Estatal del Agua</t>
  </si>
  <si>
    <t>Del 01 de Enero al 31 de Marzo de 2017</t>
  </si>
  <si>
    <t xml:space="preserve">                                (PESOS)</t>
  </si>
  <si>
    <t>TRIMESTRE: PRIMERO 2017</t>
  </si>
  <si>
    <t>Ejercicio del Presupuesto   por                                                                                      Capitulo del Gasto</t>
  </si>
  <si>
    <t>Egresos Aprobado   Anual</t>
  </si>
  <si>
    <t>Ampliaciones/ (Reducciones)</t>
  </si>
  <si>
    <t>Egresos Modificado   Anual</t>
  </si>
  <si>
    <t>Egresos Devengado     Acumulado</t>
  </si>
  <si>
    <t>Egresos Pagado    Acumulado</t>
  </si>
  <si>
    <t>Subejercicio</t>
  </si>
  <si>
    <t>(1)</t>
  </si>
  <si>
    <t>(2)</t>
  </si>
  <si>
    <t>(3=1+2)</t>
  </si>
  <si>
    <t>(4)</t>
  </si>
  <si>
    <t>(5)</t>
  </si>
  <si>
    <t>( 6=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</si>
  <si>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</si>
  <si>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</si>
  <si>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</si>
  <si>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</si>
  <si>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</si>
  <si>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</si>
  <si>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Estimulos a Servidores Publicos</t>
  </si>
  <si>
    <t>Materiales y Suministros</t>
  </si>
  <si>
    <t>Materiales de administración, Emision de documentos y articulos oficiales</t>
  </si>
  <si>
    <t>Alimentos y utensilios</t>
  </si>
  <si>
    <t>Materias primas y materiales de producción y comercializacion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</si>
  <si>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</si>
  <si>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</si>
  <si>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</si>
  <si>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</si>
  <si>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</si>
  <si>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</si>
  <si>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</si>
  <si>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 de arrendamiento</t>
  </si>
  <si>
    <t>Servicios profesionales, científicos, técnicos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</si>
  <si>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</si>
  <si>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</si>
  <si>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</si>
  <si>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</si>
  <si>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</si>
  <si>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</si>
  <si>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</si>
  <si>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Transferencis internas y asignaciones al sector público</t>
  </si>
  <si>
    <t>Transferencias al resto del sector publico</t>
  </si>
  <si>
    <t>Ayudas Sociales</t>
  </si>
  <si>
    <t xml:space="preserve">Donativos  </t>
  </si>
  <si>
    <t>Bienes Muebles, Inmuebles e Intangibles</t>
  </si>
  <si>
    <t>Mobiliario y equipo de administración</t>
  </si>
  <si>
    <t>Mobiliario y equipo educacional y recreativo</t>
  </si>
  <si>
    <t>Vehiculos y equipo de transporte</t>
  </si>
  <si>
    <t>Maquinaria, otros equipos y herramientas</t>
  </si>
  <si>
    <t>Bienes Inmuebles</t>
  </si>
  <si>
    <t>Activos intangibles</t>
  </si>
  <si>
    <t>Inversión Pública</t>
  </si>
  <si>
    <t>Estatal</t>
  </si>
  <si>
    <t>0bra pública en bienes de dominio publico</t>
  </si>
  <si>
    <t>Obra publica en bienes propios</t>
  </si>
  <si>
    <t>Federal</t>
  </si>
  <si>
    <t>Deuda Pública</t>
  </si>
  <si>
    <t>Amortizacion de la deuda publica</t>
  </si>
  <si>
    <t>Intereses de la deuda publica</t>
  </si>
  <si>
    <t>Adeudo de ejercicios fiscales anteriores (ADEFAS)</t>
  </si>
  <si>
    <t>Total del Gasto</t>
  </si>
  <si>
    <t>C.P. JUDITH GUADALUPE NAVARRO SANTOS</t>
  </si>
  <si>
    <t>C.P. JUAN CARLOS ENCINAS IBARRA</t>
  </si>
  <si>
    <t>DIRECTOR ADMINISTRATIVO</t>
  </si>
  <si>
    <t>DIRECTOR GENERAL DE ADMINISTRACION Y FINANZAS</t>
  </si>
  <si>
    <t>Estado Analítico de Ingresos</t>
  </si>
  <si>
    <t>(PESOS)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</si>
  <si>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</si>
  <si>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</si>
  <si>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</si>
  <si>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</si>
  <si>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</si>
  <si>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</si>
  <si>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</si>
  <si>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(3= 1 +2)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</si>
  <si>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</si>
  <si>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</si>
  <si>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</si>
  <si>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</si>
  <si>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</si>
  <si>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</si>
  <si>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</si>
  <si>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</si>
  <si>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</si>
  <si>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</si>
  <si>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t>Participaciones y Aportaciones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</si>
  <si>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</si>
  <si>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</si>
  <si>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</si>
  <si>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Total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</si>
  <si>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</si>
  <si>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</si>
  <si>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</si>
  <si>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</si>
  <si>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</si>
  <si>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</si>
  <si>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</si>
  <si>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</si>
  <si>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</si>
  <si>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</si>
  <si>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</si>
  <si>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</si>
  <si>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</si>
  <si>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</si>
  <si>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</si>
  <si>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del Ejercicio del Presupuesto de Egresos Detallado - LDF</t>
  </si>
  <si>
    <t xml:space="preserve">Clasificación por Objeto del Gasto (Capítulo y Concepto) </t>
  </si>
  <si>
    <t>Del 01 de Enero al 31 de Marzo del 2017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</si>
  <si>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</si>
  <si>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</si>
  <si>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</si>
  <si>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</si>
  <si>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</si>
  <si>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</si>
  <si>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</si>
  <si>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</si>
  <si>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</si>
  <si>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</si>
  <si>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</si>
  <si>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</si>
  <si>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</si>
  <si>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</si>
  <si>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</si>
  <si>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</si>
  <si>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</si>
  <si>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</si>
  <si>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</si>
  <si>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</si>
  <si>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</si>
  <si>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</si>
  <si>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</si>
  <si>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</si>
  <si>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</si>
  <si>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</si>
  <si>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</si>
  <si>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</si>
  <si>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</si>
  <si>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</si>
  <si>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</si>
  <si>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</si>
  <si>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</si>
  <si>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</si>
  <si>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</si>
  <si>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</si>
  <si>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</si>
  <si>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</si>
  <si>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</si>
  <si>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</si>
  <si>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</si>
  <si>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</si>
  <si>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</si>
  <si>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</si>
  <si>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</si>
  <si>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</si>
  <si>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</si>
  <si>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</si>
  <si>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</si>
  <si>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</si>
  <si>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</si>
  <si>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</si>
  <si>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</si>
  <si>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</si>
  <si>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</si>
  <si>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</si>
  <si>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</si>
  <si>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</si>
  <si>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</si>
  <si>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</si>
  <si>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</si>
  <si>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</si>
  <si>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</si>
  <si>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</si>
  <si>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</si>
  <si>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</si>
  <si>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</si>
  <si>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</si>
  <si>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</si>
  <si>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</si>
  <si>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</si>
  <si>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</si>
  <si>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</si>
  <si>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</si>
  <si>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</si>
  <si>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</si>
  <si>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</si>
  <si>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</si>
  <si>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</si>
  <si>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</si>
  <si>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</si>
  <si>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</si>
  <si>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</si>
  <si>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</si>
  <si>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       DIRECTOR ADMINISTRATIVO</t>
  </si>
  <si>
    <t xml:space="preserve">                     DIRECTOR GENERAL DE ADMINISTRACION Y FINANZAS</t>
  </si>
  <si>
    <t>Clasificación Económica (por Tipo de Gasto)</t>
  </si>
  <si>
    <t xml:space="preserve">  (PESOS)</t>
  </si>
  <si>
    <t>Concepto</t>
  </si>
  <si>
    <t>Egresos Pagado     Acumulado</t>
  </si>
  <si>
    <t>( 6 = 3 - 4 )</t>
  </si>
  <si>
    <t>Gasto Corriente</t>
  </si>
  <si>
    <t>Gasto de Capital</t>
  </si>
  <si>
    <t>Amortización del la Deuda y Disminución de Pasivos</t>
  </si>
  <si>
    <t>Pensiones y Jubilaciones</t>
  </si>
  <si>
    <t>Participaciones</t>
  </si>
  <si>
    <t xml:space="preserve">                     C.P. JUDITH GUADALUPE NAVARRO SANTOS</t>
  </si>
  <si>
    <t xml:space="preserve">            C.P. JUAN CARLOS ENCINAS IBARRA</t>
  </si>
  <si>
    <t xml:space="preserve">                               DIRECTOR ADMINISTRATIVO</t>
  </si>
  <si>
    <t xml:space="preserve">                          DIRECTOR GENERAL DE ADMINISTRACION Y FINANZAS</t>
  </si>
  <si>
    <t>Clasificación Administrativa (Por Unidad Administrativa)</t>
  </si>
  <si>
    <t xml:space="preserve">                                             (PESOS)</t>
  </si>
  <si>
    <t>Egresos Devengado     Anual</t>
  </si>
  <si>
    <t>Egresos Pagado     Anual</t>
  </si>
  <si>
    <t>Vocalia ejecutiva</t>
  </si>
  <si>
    <t>Direccion General de Administracion y Finanzas</t>
  </si>
  <si>
    <t>Direccion General de Fortalecimiento Institucional</t>
  </si>
  <si>
    <t>Direccion General de Infraestructura Hidraulica Urbana</t>
  </si>
  <si>
    <t>Direccion General de Infraestructura Hidroagricola</t>
  </si>
  <si>
    <t>Direccion Juridica</t>
  </si>
  <si>
    <t>Costos, Concursos y Contratos</t>
  </si>
  <si>
    <t>Organo de Control y Desarrollo Administrativo</t>
  </si>
  <si>
    <t>Organismos Operadores</t>
  </si>
  <si>
    <t xml:space="preserve">         DIRECTOR GENERAL DE ADMINISTRACION Y FINANZAS</t>
  </si>
  <si>
    <t>Clasificación Administrativa</t>
  </si>
  <si>
    <t>Modificado</t>
  </si>
  <si>
    <t>Pagado</t>
  </si>
  <si>
    <t>I. Gasto No Etiquetado</t>
  </si>
  <si>
    <t>(I=A+B+C+D+E+F+G+H)</t>
  </si>
  <si>
    <t>II. Gasto Etiquetado</t>
  </si>
  <si>
    <t>(II=A+B+C+D+E+F+G+H)</t>
  </si>
  <si>
    <t xml:space="preserve">                    DIRECTOR ADMINISTRATIVO</t>
  </si>
  <si>
    <t xml:space="preserve">                   DIRECTOR GENERAL DE ADMINISTRACION Y FINANZAS</t>
  </si>
  <si>
    <t>Clasificación Administrativa (Por Poderes)</t>
  </si>
  <si>
    <t xml:space="preserve"> (PESOS)</t>
  </si>
  <si>
    <t>Poder Ejecutivo</t>
  </si>
  <si>
    <t>Poder Legislativo</t>
  </si>
  <si>
    <t>Poder Judicial</t>
  </si>
  <si>
    <t>Órganos Autónomos</t>
  </si>
  <si>
    <t xml:space="preserve">  DIRECTOR GENERAL DE ADMINISTRACION Y FINANZAS</t>
  </si>
  <si>
    <t>Clasificación Administrativa (Por Tipo de Organismos o Entidad Paraestatal)</t>
  </si>
  <si>
    <t>Del 01 de Enero al 31 de Enero de 2017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</si>
  <si>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</si>
  <si>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</si>
  <si>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</si>
  <si>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</si>
  <si>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</si>
  <si>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</si>
  <si>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</si>
  <si>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</si>
  <si>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Del 01 de Enero al 31 de Marzo  de 2017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</si>
  <si>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</si>
  <si>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</si>
  <si>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</si>
  <si>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</si>
  <si>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</si>
  <si>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</si>
  <si>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</si>
  <si>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</si>
  <si>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</si>
  <si>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</si>
  <si>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</si>
  <si>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</si>
  <si>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</si>
  <si>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</si>
  <si>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</si>
  <si>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</si>
  <si>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</si>
  <si>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</si>
  <si>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</si>
  <si>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</si>
  <si>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</si>
  <si>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</si>
  <si>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</si>
  <si>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</si>
  <si>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</si>
  <si>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</si>
  <si>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</si>
  <si>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</si>
  <si>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</si>
  <si>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</si>
  <si>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</si>
  <si>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</si>
  <si>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</si>
  <si>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</si>
  <si>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</si>
  <si>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</si>
  <si>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</si>
  <si>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</si>
  <si>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</si>
  <si>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</si>
  <si>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</si>
  <si>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</si>
  <si>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 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</si>
  <si>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</si>
  <si>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</si>
  <si>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</si>
  <si>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</si>
  <si>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</si>
  <si>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</si>
  <si>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</si>
  <si>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</si>
  <si>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</si>
  <si>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</si>
  <si>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</si>
  <si>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</si>
  <si>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</si>
  <si>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</si>
  <si>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</si>
  <si>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</si>
  <si>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</si>
  <si>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</si>
  <si>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</si>
  <si>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</si>
  <si>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</si>
  <si>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</si>
  <si>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</si>
  <si>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</si>
  <si>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                   DIRECTOR GENERAL DE ADMINISTRACION Y FINANZAS</t>
  </si>
  <si>
    <t>Sistema Estatal de Evaluacion</t>
  </si>
  <si>
    <t>Por Partida del Gasto</t>
  </si>
  <si>
    <t>Del 01  de Enero al  31 de Marzo de 2017</t>
  </si>
  <si>
    <t>CVE. PARTIDA PRESUPUESTAL</t>
  </si>
  <si>
    <t>EJERCICIO DEL PRESUPUESTO POR                                    PARTIDA / DESCRIPCION</t>
  </si>
  <si>
    <t>EGRESOS APROBADOS        ( 1 )</t>
  </si>
  <si>
    <t>AMPLIACIONES/(REDUCCIONES)     ( 2 )</t>
  </si>
  <si>
    <t>EGRESOS MODIFICADO ANUAL    ( 3 )</t>
  </si>
  <si>
    <t>EGRESOS DEVENGADO ACUMULADO                            ( 4 )</t>
  </si>
  <si>
    <t>EGRESOS PAGADO ACUMULADO             ( 5 )</t>
  </si>
  <si>
    <t>SUBEJERCIDO     (6=3-4)</t>
  </si>
  <si>
    <t>AVANCE ANUAL (7=4/3)</t>
  </si>
  <si>
    <t>Servicios personales</t>
  </si>
  <si>
    <t>Sueldo base al personal permanente</t>
  </si>
  <si>
    <t>Sueldos</t>
  </si>
  <si>
    <t>Remuneraciones Diversas</t>
  </si>
  <si>
    <t>Remuneraciones por sustitución de personal</t>
  </si>
  <si>
    <t>Riesgo laboral</t>
  </si>
  <si>
    <t>Ayuda para habitación</t>
  </si>
  <si>
    <t>Ayuda para Despensa</t>
  </si>
  <si>
    <t>Ayuda para energía electrica</t>
  </si>
  <si>
    <t>Honorarios asimilables a salarios</t>
  </si>
  <si>
    <t xml:space="preserve">Honorarios  </t>
  </si>
  <si>
    <t>Primas por años de servicios efectivos prestados</t>
  </si>
  <si>
    <t>Primas de vacaciones, dominical y gratificación de fin de año</t>
  </si>
  <si>
    <t>Prima vacacional y dominical</t>
  </si>
  <si>
    <t>Aguinaldo o gratificacion de fin de año</t>
  </si>
  <si>
    <t>Compensación por ajuste de calendario</t>
  </si>
  <si>
    <t>Compensación por bono navideño</t>
  </si>
  <si>
    <t>Horas Extraordinarias</t>
  </si>
  <si>
    <t>Remuneraciones por Horas Extraordinarias</t>
  </si>
  <si>
    <t>Compensaciones</t>
  </si>
  <si>
    <t>Estimulos al personal de confianza</t>
  </si>
  <si>
    <t>Aportaciones de seguridad social</t>
  </si>
  <si>
    <t>Aportaciones al ISSSTE</t>
  </si>
  <si>
    <t>Aportaciones por seguro de vida al  ISSSTEson</t>
  </si>
  <si>
    <t>Otras prestaciones de seguridad social</t>
  </si>
  <si>
    <t>Aportaciones por servicio medico del isssteson</t>
  </si>
  <si>
    <t>Aportaciones al sistema para el retiro</t>
  </si>
  <si>
    <t>Pagas por defunción, pensiones y jubilaciones</t>
  </si>
  <si>
    <t>Aportaciones para seguros</t>
  </si>
  <si>
    <t>Seguro por Retiro Estatal</t>
  </si>
  <si>
    <t>Otras aportaciones de seguros colectivos</t>
  </si>
  <si>
    <t>Seguro por defuncion familiar</t>
  </si>
  <si>
    <t>Cuotas para el Fondo de Ahorro y Fondo de Trabajo</t>
  </si>
  <si>
    <t>Aportaciones al Fondo de Ahorro de los Trabajadores</t>
  </si>
  <si>
    <t>Indemnizaciones</t>
  </si>
  <si>
    <t>Indemnizaciones al personal</t>
  </si>
  <si>
    <t>Pago de Liquidaciones</t>
  </si>
  <si>
    <t>Prestaciones contractuales</t>
  </si>
  <si>
    <t>Bono para despensa</t>
  </si>
  <si>
    <t>Ayuda para Servicio de Transporte</t>
  </si>
  <si>
    <t>Otras prestaciones</t>
  </si>
  <si>
    <t>Estimulos</t>
  </si>
  <si>
    <t xml:space="preserve">Estimulos al personal   </t>
  </si>
  <si>
    <t>Bono por Puntualidad</t>
  </si>
  <si>
    <t>Materiales y suministros</t>
  </si>
  <si>
    <t>Materiales, útiles y equipos menores de oficina</t>
  </si>
  <si>
    <t>Materiales y útiles de impresión y reproducción</t>
  </si>
  <si>
    <t>Materiales, útiles y equipos menores de tecnologías de la información y comunicación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</si>
  <si>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</si>
  <si>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</si>
  <si>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</si>
  <si>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</si>
  <si>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utiles de enseñanza</t>
  </si>
  <si>
    <t>Materiales educativos</t>
  </si>
  <si>
    <t>Materiales para el registro e identificación de bienes y personas</t>
  </si>
  <si>
    <t>Placas, engomados, calcomanías y hologramas</t>
  </si>
  <si>
    <t>Emision de Licencias de Conducir</t>
  </si>
  <si>
    <t>Productos alimenticios para personas</t>
  </si>
  <si>
    <t>Productos alimenticios para el personal en las instalaciones</t>
  </si>
  <si>
    <t>Adquisición de agua potable</t>
  </si>
  <si>
    <t>Utensilios para el servicio de alimentación</t>
  </si>
  <si>
    <t>Otros productos adquiridos como Materia prima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</si>
  <si>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</si>
  <si>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</si>
  <si>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</si>
  <si>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</si>
  <si>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</si>
  <si>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Materiales y complementarios</t>
  </si>
  <si>
    <t>Otros materiales y artículos de construcción y reparación</t>
  </si>
  <si>
    <t>Productos quimicos basicos</t>
  </si>
  <si>
    <t>Medicinas y productos farmacéuticos</t>
  </si>
  <si>
    <t>Otros Productos Quimicos</t>
  </si>
  <si>
    <t>Combustibles</t>
  </si>
  <si>
    <t>Lubricantes y aditivos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</si>
  <si>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</si>
  <si>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</si>
  <si>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</si>
  <si>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</si>
  <si>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</si>
  <si>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administracion, educaconal y recrwativo</t>
  </si>
  <si>
    <t>Refacciones y accesorios menores de equipo de computo y tecnologías de la información</t>
  </si>
  <si>
    <t>Refacciones y accesorios menores de equipo de trasporte</t>
  </si>
  <si>
    <t>Refacciones y Accesorios Menores de Maquinaria Y Otros Equipos</t>
  </si>
  <si>
    <t>Servicios generales</t>
  </si>
  <si>
    <t>Energía eléctrica</t>
  </si>
  <si>
    <t>Gas</t>
  </si>
  <si>
    <t>Agua</t>
  </si>
  <si>
    <t>Agua Potable</t>
  </si>
  <si>
    <t>Telefonía tradicional</t>
  </si>
  <si>
    <t>Telefonía celular</t>
  </si>
  <si>
    <t>Servicio de Telecomunicaciones y Satelites</t>
  </si>
  <si>
    <t>Servicios de acceso a internet, redes y procesamiento de información</t>
  </si>
  <si>
    <t>Servicios postales y telegráficos</t>
  </si>
  <si>
    <t>Servicio postal</t>
  </si>
  <si>
    <t>Arrendamiento de Terrenos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</si>
  <si>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</si>
  <si>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</si>
  <si>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</si>
  <si>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</si>
  <si>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</si>
  <si>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</si>
  <si>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Otros Arrendamientos</t>
  </si>
  <si>
    <t>Servicios legales, de contabilidad, auditorias y relacionados</t>
  </si>
  <si>
    <t>Servicios de Diseño, Arquitectura, Ingeniería y Actividades Relacionadas</t>
  </si>
  <si>
    <t>Servicios de consultoria administrativa, procesos, tecnica y en tecnologias de la informacion</t>
  </si>
  <si>
    <t>Servicios de Informática</t>
  </si>
  <si>
    <t>servicios de Consultorias</t>
  </si>
  <si>
    <t>Servicios de capacitación</t>
  </si>
  <si>
    <t>Servicios de apoyo administrativo, traducción, fotocopiado e impresión</t>
  </si>
  <si>
    <t>Apoyos a Comisarios Públicos</t>
  </si>
  <si>
    <t>Impresiones y publicaciones oficiales</t>
  </si>
  <si>
    <t>Licitaciones, convenios y convocatorias</t>
  </si>
  <si>
    <t>Servicios de vigilancia</t>
  </si>
  <si>
    <t>Servicios Profesionales, científicos y técnicos integrales</t>
  </si>
  <si>
    <t>Servicios profesionales, cientificos y tecnicos integrales</t>
  </si>
  <si>
    <t>Servicios financieros y bancarios</t>
  </si>
  <si>
    <t>Servicio de Recaudación, Traslado y Custodia de valores</t>
  </si>
  <si>
    <t>Seguros de responsabilidad patrimonial y fianzas</t>
  </si>
  <si>
    <t>Seguros de bienes patrimoniales</t>
  </si>
  <si>
    <t>Almacenaje, envase y embalaje</t>
  </si>
  <si>
    <t>Fletes y maniobras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</si>
  <si>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</si>
  <si>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</si>
  <si>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</si>
  <si>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</si>
  <si>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</si>
  <si>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</si>
  <si>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</si>
  <si>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</si>
  <si>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</si>
  <si>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</si>
  <si>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</si>
  <si>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Mantenimiento y conservación de heraamientas, maquinas herramientas, instrumentos, utiles y equipo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</si>
  <si>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</si>
  <si>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</si>
  <si>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</si>
  <si>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la industris filmica, del sonido y del video</t>
  </si>
  <si>
    <t>Otros servicios de información</t>
  </si>
  <si>
    <t>Pasajes aéreos</t>
  </si>
  <si>
    <t>Pasajes aéreos internacionales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</si>
  <si>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</si>
  <si>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</si>
  <si>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</si>
  <si>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</si>
  <si>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</si>
  <si>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</si>
  <si>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</si>
  <si>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Gastos de ceremonial</t>
  </si>
  <si>
    <t>Gasto de Orden Social y Cultural</t>
  </si>
  <si>
    <t>Congresos y convenciones</t>
  </si>
  <si>
    <t>Gastos de Representacion</t>
  </si>
  <si>
    <t>Gtso de atencion y promocion</t>
  </si>
  <si>
    <t>Impuestos y derechos</t>
  </si>
  <si>
    <t>Penas, multas, accesorios y actualizaciones</t>
  </si>
  <si>
    <t>Otros gastso por responsabilidades</t>
  </si>
  <si>
    <t>Otros gastos por responsabilidades</t>
  </si>
  <si>
    <t>Transferencias, asignaciones, subsidios y otras ayudas</t>
  </si>
  <si>
    <t>Transferencis internas otorgadas a entidades paraestatales no empresariales y no financiera</t>
  </si>
  <si>
    <t>Transferencias otorgadas para gastos de operación</t>
  </si>
  <si>
    <t>Transferencis al resto del sector publico</t>
  </si>
  <si>
    <t>Transferencias otorgadas a entidades federativas y municipios</t>
  </si>
  <si>
    <t>Ayudas sociales</t>
  </si>
  <si>
    <t>Becas y otras ayudas para prograas de capacitacion</t>
  </si>
  <si>
    <t>Fomento deportivo</t>
  </si>
  <si>
    <t>Donativos a Instituciones sin fines de lucro</t>
  </si>
  <si>
    <t>Bienes muebles, inmuebles e intangibles</t>
  </si>
  <si>
    <t>Muebles de oficina y estantería</t>
  </si>
  <si>
    <t>Mobiliario</t>
  </si>
  <si>
    <t>Equipo de cómputo y de tecnologías de la información</t>
  </si>
  <si>
    <t>Bienes informáticos</t>
  </si>
  <si>
    <t>Otros mobiliarios y equipos de administracion</t>
  </si>
  <si>
    <t>Equipo de administracion</t>
  </si>
  <si>
    <t>Equipos y aparatos audiovisuales</t>
  </si>
  <si>
    <t>Camaras fotograficas y de video</t>
  </si>
  <si>
    <t>Automoviles y camiones</t>
  </si>
  <si>
    <t>Maquinaria y equipo industrial</t>
  </si>
  <si>
    <t>Sistemas de aire acondicionado, calefaccion y de refrigeracion industrial y comercial</t>
  </si>
  <si>
    <t>Equipo de Comunicación y Telecomunicacion</t>
  </si>
  <si>
    <t>Equipo de Generacion Electrica, aparatos y accesoris electrios</t>
  </si>
  <si>
    <t>Maquinaria y equipo electrico y electronico</t>
  </si>
  <si>
    <t>Herramientas y máquinas-herramienta</t>
  </si>
  <si>
    <t>Herramientas</t>
  </si>
  <si>
    <t>Otros equipos</t>
  </si>
  <si>
    <t>Otros bienes muebles</t>
  </si>
  <si>
    <t>Terrenos</t>
  </si>
  <si>
    <t>Software</t>
  </si>
  <si>
    <t>ESTATAL</t>
  </si>
  <si>
    <t>Construccion de obras para el abastecimiento de agua, petroleo, gas, electricidad y telecomunicaciones</t>
  </si>
  <si>
    <t>Fortalecimiento a organismos operadores de sistemas de agua potable</t>
  </si>
  <si>
    <t>Estudios y Proyectos para sistemas de abastecimiento de agua potable.</t>
  </si>
  <si>
    <t>Apoyo y fort. A sist. De oper. De distrito de riego</t>
  </si>
  <si>
    <t>Division de terrenos y construccion de obras de urbanizacion</t>
  </si>
  <si>
    <t>Conservacion y Mantenimiento</t>
  </si>
  <si>
    <t>Estudios y proyectos</t>
  </si>
  <si>
    <t>Infraestructura y equipamiento en materia de agua potable</t>
  </si>
  <si>
    <t>Infraestructura y equipamiento en materia de alcantarillado</t>
  </si>
  <si>
    <t>Indirectos para obras en division de terrenos y construccion de obras de urbanizacion</t>
  </si>
  <si>
    <t>Supervision y control de calidad</t>
  </si>
  <si>
    <t>FEDERAL</t>
  </si>
  <si>
    <t>Indirectos para obras de construcción para el abastecimiento de agua, petroleo, gas, electricidad y telecomunicaciones</t>
  </si>
  <si>
    <t>Deuda Publica</t>
  </si>
  <si>
    <t>Amortizacion de la deuda interna con instituciones de credito</t>
  </si>
  <si>
    <t>Amortizacion de Capital Corto Plazo</t>
  </si>
  <si>
    <t>Intereses de la deuda interna con instiruciones de credito</t>
  </si>
  <si>
    <t>Pago de Intereses Corto Plazo</t>
  </si>
  <si>
    <t xml:space="preserve">Adefas  </t>
  </si>
  <si>
    <t>TOTAL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</si>
  <si>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</si>
  <si>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</si>
  <si>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</si>
  <si>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</si>
  <si>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</si>
  <si>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</si>
  <si>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</si>
  <si>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</si>
  <si>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</si>
  <si>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</si>
  <si>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</si>
  <si>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</si>
  <si>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</si>
  <si>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</si>
  <si>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</si>
  <si>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</si>
  <si>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Conciliacion entre los Egresos Presupuestarios y los Gastos Contables</t>
  </si>
  <si>
    <t>Al 31 de Marzo de 2017</t>
  </si>
  <si>
    <t xml:space="preserve">                                                   (PESOS)</t>
  </si>
  <si>
    <t>1. Total de Egresos Presupuestarios</t>
  </si>
  <si>
    <t xml:space="preserve">2. Egresos Presupuestarios no contables </t>
  </si>
  <si>
    <t>Equipo e instrumental médico y de laboratorio</t>
  </si>
  <si>
    <t>Vehículos y equipo de transporte</t>
  </si>
  <si>
    <t>Equipo de defensa y seguridad</t>
  </si>
  <si>
    <t>Arctivos biológicos</t>
  </si>
  <si>
    <t>Bienes inmuebles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</si>
  <si>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</si>
  <si>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</si>
  <si>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</si>
  <si>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</si>
  <si>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</si>
  <si>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</si>
  <si>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</si>
  <si>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</si>
  <si>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</si>
  <si>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</si>
  <si>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</si>
  <si>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</si>
  <si>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</si>
  <si>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</si>
  <si>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</si>
  <si>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</si>
  <si>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</si>
  <si>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 xml:space="preserve">            C.P. JUDITH GUADALUPE NAVARRO SANTOS</t>
  </si>
  <si>
    <t xml:space="preserve">                               APOYO ADMINISTRATIVO</t>
  </si>
  <si>
    <t xml:space="preserve">                COORDINADOR FINANCIERO</t>
  </si>
  <si>
    <t>"Bajo protesta de decir verdad declaramos que los Estados Financieros y sus Notas, son razonablemente correctos y son responsabilidad del emisor"</t>
  </si>
  <si>
    <t>Total Otros Instrumentos de Deuda</t>
  </si>
  <si>
    <t>Otros Instrumentos de Deuda</t>
  </si>
  <si>
    <t>Total Créditos Bancarios</t>
  </si>
  <si>
    <t>BANCO BAJIO</t>
  </si>
  <si>
    <t>Créditos Bancarios</t>
  </si>
  <si>
    <t>C=A-B</t>
  </si>
  <si>
    <t>B</t>
  </si>
  <si>
    <t>A</t>
  </si>
  <si>
    <t>Endeudamiento Neto</t>
  </si>
  <si>
    <t>Amortización</t>
  </si>
  <si>
    <t>Contratacion / Colocación</t>
  </si>
  <si>
    <t>Identificacion del crédito o Instrumento</t>
  </si>
  <si>
    <t xml:space="preserve">                                                  (pesos)</t>
  </si>
  <si>
    <t>Intereses de la Deuda</t>
  </si>
  <si>
    <t xml:space="preserve">                                                                                          (pesos)</t>
  </si>
  <si>
    <t>DEUDA PUBLICA</t>
  </si>
  <si>
    <t>Total de Interéses Créditos Bancarios</t>
  </si>
  <si>
    <t>Total Intereses Otros Instrumentos de Deuda</t>
  </si>
  <si>
    <t>Formatos</t>
  </si>
  <si>
    <t>Listado de Formatos ETCA "Evaluación Trimestral Contabilidad Armonizada"</t>
  </si>
  <si>
    <t>II.- Información Presupuestaria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</si>
  <si>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</si>
  <si>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</si>
  <si>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</si>
  <si>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</si>
  <si>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</si>
  <si>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</si>
  <si>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</si>
  <si>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</si>
  <si>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</si>
  <si>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</si>
  <si>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</si>
  <si>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</si>
  <si>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</si>
  <si>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</si>
  <si>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Estado Analítico del Ejercicio Presupuesto de Egresos Detallado-LDF Por Unidad Administrativa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</si>
  <si>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</si>
  <si>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</si>
  <si>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</si>
  <si>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</si>
  <si>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</si>
  <si>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</si>
  <si>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</si>
  <si>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</si>
  <si>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</si>
  <si>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</si>
  <si>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</si>
  <si>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</si>
  <si>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</si>
  <si>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 xml:space="preserve">Endeudamiento Neto                                                             </t>
  </si>
  <si>
    <t>ETCA-II-17</t>
  </si>
  <si>
    <t xml:space="preserve">Intereses de la Deuda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</si>
</sst>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0_ ;\-0.00\ "/>
    <numFmt numFmtId="167" formatCode="_(* #,##0.00_);_(* \(#,##0.0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b/>
      <sz val="10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  <font>
      <sz val="10"/>
      <color theme="1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 Narrow"/>
      <family val="2"/>
    </font>
    <font>
      <sz val="6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6.5"/>
      <color theme="1"/>
      <name val="Arial Narrow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i/>
      <sz val="9"/>
      <color rgb="FF0000FF"/>
      <name val="Arial Narrow"/>
      <family val="2"/>
    </font>
    <font>
      <sz val="6.5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24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" fontId="7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horizontal="justify" vertical="center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0" fontId="9" fillId="4" borderId="10" xfId="0" applyFont="1" applyFill="1" applyBorder="1" applyAlignment="1" applyProtection="1">
      <alignment horizontal="justify" vertical="center"/>
      <protection locked="0"/>
    </xf>
    <xf numFmtId="0" fontId="11" fillId="4" borderId="11" xfId="0" applyFont="1" applyFill="1" applyBorder="1" applyAlignment="1" applyProtection="1">
      <alignment horizontal="justify" vertical="center"/>
      <protection locked="0"/>
    </xf>
    <xf numFmtId="4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3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/>
    </xf>
    <xf numFmtId="0" fontId="11" fillId="4" borderId="14" xfId="0" applyFont="1" applyFill="1" applyBorder="1" applyAlignment="1" applyProtection="1">
      <alignment horizontal="justify" vertical="center"/>
      <protection locked="0"/>
    </xf>
    <xf numFmtId="0" fontId="10" fillId="4" borderId="10" xfId="0" applyFont="1" applyFill="1" applyBorder="1" applyAlignment="1" applyProtection="1">
      <alignment horizontal="justify" vertical="center"/>
      <protection locked="0"/>
    </xf>
    <xf numFmtId="0" fontId="10" fillId="4" borderId="8" xfId="0" applyFont="1" applyFill="1" applyBorder="1" applyAlignment="1" applyProtection="1">
      <alignment vertical="center"/>
      <protection locked="0"/>
    </xf>
    <xf numFmtId="0" fontId="13" fillId="4" borderId="15" xfId="0" applyFont="1" applyFill="1" applyBorder="1" applyAlignment="1" applyProtection="1">
      <alignment horizontal="justify" vertical="center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7" xfId="0" applyNumberFormat="1" applyFont="1" applyFill="1" applyBorder="1" applyAlignment="1" applyProtection="1">
      <alignment horizontal="right" vertical="center"/>
    </xf>
    <xf numFmtId="0" fontId="10" fillId="4" borderId="5" xfId="0" applyFont="1" applyFill="1" applyBorder="1" applyAlignment="1" applyProtection="1">
      <alignment horizontal="justify" vertical="center"/>
      <protection locked="0"/>
    </xf>
    <xf numFmtId="0" fontId="11" fillId="4" borderId="6" xfId="0" applyFont="1" applyFill="1" applyBorder="1" applyAlignment="1" applyProtection="1">
      <alignment horizontal="justify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" fontId="10" fillId="4" borderId="7" xfId="0" applyNumberFormat="1" applyFont="1" applyFill="1" applyBorder="1" applyAlignment="1" applyProtection="1">
      <alignment horizontal="righ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0" fontId="10" fillId="4" borderId="10" xfId="0" applyFont="1" applyFill="1" applyBorder="1" applyAlignment="1" applyProtection="1">
      <alignment vertical="center"/>
      <protection locked="0"/>
    </xf>
    <xf numFmtId="0" fontId="13" fillId="4" borderId="14" xfId="0" applyFont="1" applyFill="1" applyBorder="1" applyAlignment="1" applyProtection="1">
      <alignment horizontal="justify" vertical="center"/>
      <protection locked="0"/>
    </xf>
    <xf numFmtId="0" fontId="11" fillId="4" borderId="15" xfId="0" applyFont="1" applyFill="1" applyBorder="1" applyAlignment="1" applyProtection="1">
      <alignment horizontal="justify" vertical="center"/>
      <protection locked="0"/>
    </xf>
    <xf numFmtId="0" fontId="10" fillId="4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justify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8" xfId="0" applyNumberFormat="1" applyFont="1" applyFill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 wrapText="1"/>
    </xf>
    <xf numFmtId="49" fontId="18" fillId="3" borderId="19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164" fontId="20" fillId="0" borderId="22" xfId="1" applyNumberFormat="1" applyFont="1" applyFill="1" applyBorder="1" applyAlignment="1">
      <alignment horizontal="right" vertical="center" indent="1"/>
    </xf>
    <xf numFmtId="0" fontId="21" fillId="0" borderId="23" xfId="0" applyFont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left" vertical="center" wrapText="1"/>
    </xf>
    <xf numFmtId="164" fontId="22" fillId="0" borderId="22" xfId="1" applyNumberFormat="1" applyFont="1" applyFill="1" applyBorder="1" applyAlignment="1">
      <alignment horizontal="right" vertical="center" indent="1"/>
    </xf>
    <xf numFmtId="165" fontId="23" fillId="0" borderId="22" xfId="1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165" fontId="24" fillId="0" borderId="22" xfId="1" applyNumberFormat="1" applyFont="1" applyBorder="1" applyAlignment="1">
      <alignment vertical="center"/>
    </xf>
    <xf numFmtId="164" fontId="22" fillId="0" borderId="22" xfId="1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left" vertical="center" wrapText="1"/>
    </xf>
    <xf numFmtId="164" fontId="22" fillId="0" borderId="25" xfId="1" applyNumberFormat="1" applyFont="1" applyFill="1" applyBorder="1" applyAlignment="1">
      <alignment horizontal="right" vertical="center" indent="1"/>
    </xf>
    <xf numFmtId="165" fontId="23" fillId="0" borderId="25" xfId="1" applyNumberFormat="1" applyFont="1" applyBorder="1" applyAlignment="1">
      <alignment vertical="center"/>
    </xf>
    <xf numFmtId="164" fontId="20" fillId="0" borderId="21" xfId="1" applyNumberFormat="1" applyFont="1" applyFill="1" applyBorder="1" applyAlignment="1">
      <alignment horizontal="right" vertical="center" inden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165" fontId="23" fillId="0" borderId="22" xfId="1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18" fillId="0" borderId="29" xfId="0" applyNumberFormat="1" applyFont="1" applyBorder="1" applyAlignment="1">
      <alignment horizontal="right" vertical="center" wrapText="1"/>
    </xf>
    <xf numFmtId="165" fontId="18" fillId="0" borderId="30" xfId="1" applyNumberFormat="1" applyFont="1" applyBorder="1" applyAlignment="1">
      <alignment vertical="center"/>
    </xf>
    <xf numFmtId="43" fontId="17" fillId="0" borderId="0" xfId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4" fontId="18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5" xfId="0" applyNumberFormat="1" applyFont="1" applyFill="1" applyBorder="1" applyAlignment="1" applyProtection="1">
      <alignment horizontal="right" vertical="center" wrapText="1"/>
    </xf>
    <xf numFmtId="0" fontId="21" fillId="0" borderId="10" xfId="0" applyFont="1" applyBorder="1" applyAlignment="1" applyProtection="1">
      <alignment horizontal="justify" vertical="center"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3" fontId="21" fillId="0" borderId="35" xfId="0" applyNumberFormat="1" applyFont="1" applyBorder="1" applyAlignment="1" applyProtection="1">
      <alignment horizontal="right" vertical="center" wrapText="1"/>
      <protection locked="0"/>
    </xf>
    <xf numFmtId="3" fontId="21" fillId="0" borderId="35" xfId="0" applyNumberFormat="1" applyFont="1" applyBorder="1" applyAlignment="1" applyProtection="1">
      <alignment horizontal="right" vertical="center" wrapText="1"/>
    </xf>
    <xf numFmtId="3" fontId="21" fillId="0" borderId="35" xfId="0" applyNumberFormat="1" applyFont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horizontal="justify" vertical="center" wrapText="1"/>
      <protection locked="0"/>
    </xf>
    <xf numFmtId="0" fontId="21" fillId="0" borderId="1" xfId="0" applyFont="1" applyBorder="1" applyAlignment="1" applyProtection="1">
      <alignment horizontal="justify" vertical="center" wrapText="1"/>
      <protection locked="0"/>
    </xf>
    <xf numFmtId="3" fontId="21" fillId="0" borderId="19" xfId="0" applyNumberFormat="1" applyFont="1" applyBorder="1" applyAlignment="1" applyProtection="1">
      <alignment horizontal="right" vertical="center" wrapText="1"/>
      <protection locked="0"/>
    </xf>
    <xf numFmtId="3" fontId="21" fillId="0" borderId="19" xfId="0" applyNumberFormat="1" applyFont="1" applyBorder="1" applyAlignment="1" applyProtection="1">
      <alignment horizontal="right" vertical="center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3" fontId="18" fillId="0" borderId="19" xfId="0" applyNumberFormat="1" applyFont="1" applyBorder="1" applyAlignment="1" applyProtection="1">
      <alignment horizontal="right" vertical="center" wrapText="1"/>
    </xf>
    <xf numFmtId="0" fontId="18" fillId="0" borderId="6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 applyProtection="1">
      <alignment vertical="center"/>
      <protection locked="0"/>
    </xf>
    <xf numFmtId="49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3" fontId="27" fillId="0" borderId="37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 indent="1"/>
      <protection locked="0"/>
    </xf>
    <xf numFmtId="0" fontId="21" fillId="0" borderId="37" xfId="0" applyFont="1" applyBorder="1" applyAlignment="1" applyProtection="1">
      <alignment horizontal="left" vertical="center" indent="1"/>
      <protection locked="0"/>
    </xf>
    <xf numFmtId="3" fontId="21" fillId="0" borderId="37" xfId="0" applyNumberFormat="1" applyFont="1" applyBorder="1" applyAlignment="1" applyProtection="1">
      <alignment horizontal="right" vertical="center"/>
      <protection locked="0"/>
    </xf>
    <xf numFmtId="3" fontId="21" fillId="0" borderId="37" xfId="0" applyNumberFormat="1" applyFont="1" applyBorder="1" applyAlignment="1" applyProtection="1">
      <alignment horizontal="right" vertical="center"/>
    </xf>
    <xf numFmtId="3" fontId="21" fillId="0" borderId="35" xfId="0" applyNumberFormat="1" applyFont="1" applyBorder="1" applyAlignment="1" applyProtection="1">
      <alignment horizontal="right" vertical="center"/>
    </xf>
    <xf numFmtId="0" fontId="21" fillId="0" borderId="10" xfId="0" applyFont="1" applyBorder="1" applyAlignment="1" applyProtection="1">
      <alignment horizontal="left" vertical="center" wrapText="1" indent="1"/>
      <protection locked="0"/>
    </xf>
    <xf numFmtId="0" fontId="21" fillId="0" borderId="37" xfId="0" applyFont="1" applyBorder="1" applyAlignment="1" applyProtection="1">
      <alignment horizontal="left" vertical="center" wrapText="1" indent="1"/>
      <protection locked="0"/>
    </xf>
    <xf numFmtId="3" fontId="28" fillId="0" borderId="37" xfId="0" applyNumberFormat="1" applyFont="1" applyBorder="1" applyAlignment="1" applyProtection="1">
      <alignment horizontal="right" vertical="center"/>
    </xf>
    <xf numFmtId="3" fontId="28" fillId="0" borderId="35" xfId="0" applyNumberFormat="1" applyFont="1" applyBorder="1" applyAlignment="1" applyProtection="1">
      <alignment horizontal="right" vertical="center"/>
    </xf>
    <xf numFmtId="0" fontId="21" fillId="0" borderId="10" xfId="0" applyFont="1" applyBorder="1" applyAlignment="1" applyProtection="1">
      <alignment horizontal="left" vertical="center" indent="3"/>
      <protection locked="0"/>
    </xf>
    <xf numFmtId="0" fontId="21" fillId="0" borderId="37" xfId="0" applyFont="1" applyBorder="1" applyAlignment="1" applyProtection="1">
      <alignment horizontal="left" vertical="center" indent="6"/>
      <protection locked="0"/>
    </xf>
    <xf numFmtId="3" fontId="28" fillId="0" borderId="37" xfId="0" applyNumberFormat="1" applyFont="1" applyBorder="1" applyAlignment="1" applyProtection="1">
      <alignment horizontal="right" vertical="center" wrapText="1"/>
    </xf>
    <xf numFmtId="0" fontId="21" fillId="0" borderId="10" xfId="0" applyFont="1" applyBorder="1" applyAlignment="1" applyProtection="1">
      <alignment horizontal="left" vertical="center" wrapText="1" indent="1"/>
      <protection locked="0"/>
    </xf>
    <xf numFmtId="0" fontId="21" fillId="0" borderId="37" xfId="0" applyFont="1" applyBorder="1" applyAlignment="1" applyProtection="1">
      <alignment horizontal="left" vertical="center" wrapText="1" indent="2"/>
      <protection locked="0"/>
    </xf>
    <xf numFmtId="3" fontId="21" fillId="0" borderId="37" xfId="0" applyNumberFormat="1" applyFont="1" applyBorder="1" applyAlignment="1" applyProtection="1">
      <alignment horizontal="right" vertical="center" wrapText="1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37" xfId="0" applyFont="1" applyBorder="1" applyAlignment="1" applyProtection="1">
      <alignment horizontal="left" vertical="center"/>
      <protection locked="0"/>
    </xf>
    <xf numFmtId="0" fontId="21" fillId="0" borderId="37" xfId="0" applyFont="1" applyBorder="1" applyAlignment="1" applyProtection="1">
      <alignment horizontal="left" vertical="justify"/>
      <protection locked="0"/>
    </xf>
    <xf numFmtId="0" fontId="21" fillId="0" borderId="37" xfId="0" applyFont="1" applyBorder="1" applyAlignment="1" applyProtection="1">
      <alignment horizontal="justify" vertical="center" wrapText="1"/>
      <protection locked="0"/>
    </xf>
    <xf numFmtId="0" fontId="21" fillId="0" borderId="8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left" vertical="center"/>
      <protection locked="0"/>
    </xf>
    <xf numFmtId="3" fontId="21" fillId="0" borderId="9" xfId="0" applyNumberFormat="1" applyFont="1" applyBorder="1" applyAlignment="1" applyProtection="1">
      <alignment horizontal="right" vertical="center"/>
      <protection locked="0"/>
    </xf>
    <xf numFmtId="3" fontId="21" fillId="0" borderId="9" xfId="0" applyNumberFormat="1" applyFont="1" applyBorder="1" applyAlignment="1" applyProtection="1">
      <alignment horizontal="right" vertical="center"/>
    </xf>
    <xf numFmtId="3" fontId="21" fillId="0" borderId="19" xfId="0" applyNumberFormat="1" applyFont="1" applyBorder="1" applyAlignment="1" applyProtection="1">
      <alignment horizontal="right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3" fontId="18" fillId="0" borderId="9" xfId="0" applyNumberFormat="1" applyFont="1" applyBorder="1" applyAlignment="1" applyProtection="1">
      <alignment horizontal="right" vertical="center" wrapText="1"/>
    </xf>
    <xf numFmtId="4" fontId="26" fillId="0" borderId="6" xfId="0" applyNumberFormat="1" applyFont="1" applyBorder="1" applyAlignment="1" applyProtection="1">
      <alignment horizontal="right" vertical="center" wrapText="1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" fontId="8" fillId="0" borderId="28" xfId="0" applyNumberFormat="1" applyFont="1" applyBorder="1" applyAlignment="1" applyProtection="1">
      <alignment vertical="center"/>
      <protection locked="0"/>
    </xf>
    <xf numFmtId="4" fontId="8" fillId="0" borderId="29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5" fontId="19" fillId="0" borderId="35" xfId="0" applyNumberFormat="1" applyFont="1" applyBorder="1" applyAlignment="1">
      <alignment vertical="center"/>
    </xf>
    <xf numFmtId="165" fontId="19" fillId="0" borderId="37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65" fontId="17" fillId="0" borderId="35" xfId="0" applyNumberFormat="1" applyFont="1" applyBorder="1" applyAlignment="1">
      <alignment vertical="center"/>
    </xf>
    <xf numFmtId="165" fontId="17" fillId="0" borderId="35" xfId="0" applyNumberFormat="1" applyFont="1" applyBorder="1" applyAlignment="1" applyProtection="1">
      <alignment vertical="center"/>
    </xf>
    <xf numFmtId="165" fontId="17" fillId="0" borderId="37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32" fillId="0" borderId="35" xfId="1" applyNumberFormat="1" applyFont="1" applyFill="1" applyBorder="1" applyAlignment="1">
      <alignment horizontal="right" vertical="center" indent="1"/>
    </xf>
    <xf numFmtId="165" fontId="17" fillId="0" borderId="35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65" fontId="32" fillId="0" borderId="19" xfId="1" applyNumberFormat="1" applyFont="1" applyFill="1" applyBorder="1" applyAlignment="1">
      <alignment horizontal="right" vertical="center" indent="1"/>
    </xf>
    <xf numFmtId="165" fontId="17" fillId="0" borderId="19" xfId="0" applyNumberFormat="1" applyFont="1" applyBorder="1" applyAlignment="1" applyProtection="1">
      <alignment vertical="center"/>
    </xf>
    <xf numFmtId="165" fontId="17" fillId="0" borderId="9" xfId="0" applyNumberFormat="1" applyFont="1" applyBorder="1" applyAlignment="1">
      <alignment vertical="center"/>
    </xf>
    <xf numFmtId="165" fontId="32" fillId="0" borderId="18" xfId="1" applyNumberFormat="1" applyFont="1" applyFill="1" applyBorder="1" applyAlignment="1">
      <alignment horizontal="right" vertical="center" indent="1"/>
    </xf>
    <xf numFmtId="165" fontId="17" fillId="0" borderId="18" xfId="0" applyNumberFormat="1" applyFont="1" applyBorder="1" applyAlignment="1" applyProtection="1">
      <alignment vertical="center"/>
    </xf>
    <xf numFmtId="165" fontId="17" fillId="0" borderId="19" xfId="0" applyNumberFormat="1" applyFont="1" applyBorder="1" applyAlignment="1" applyProtection="1">
      <alignment vertical="center"/>
      <protection locked="0"/>
    </xf>
    <xf numFmtId="165" fontId="17" fillId="0" borderId="18" xfId="0" applyNumberFormat="1" applyFont="1" applyBorder="1" applyAlignment="1" applyProtection="1">
      <alignment vertical="center"/>
      <protection locked="0"/>
    </xf>
    <xf numFmtId="165" fontId="17" fillId="0" borderId="35" xfId="1" applyNumberFormat="1" applyFont="1" applyFill="1" applyBorder="1"/>
    <xf numFmtId="165" fontId="17" fillId="0" borderId="35" xfId="0" applyNumberFormat="1" applyFont="1" applyFill="1" applyBorder="1"/>
    <xf numFmtId="165" fontId="17" fillId="0" borderId="35" xfId="1" applyNumberFormat="1" applyFont="1" applyBorder="1"/>
    <xf numFmtId="165" fontId="19" fillId="0" borderId="35" xfId="0" applyNumberFormat="1" applyFont="1" applyBorder="1" applyAlignment="1" applyProtection="1">
      <alignment vertical="center"/>
    </xf>
    <xf numFmtId="0" fontId="17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3" fillId="0" borderId="0" xfId="0" applyFont="1"/>
    <xf numFmtId="165" fontId="0" fillId="0" borderId="0" xfId="0" applyNumberFormat="1"/>
    <xf numFmtId="0" fontId="2" fillId="0" borderId="0" xfId="0" applyFont="1"/>
    <xf numFmtId="43" fontId="0" fillId="0" borderId="0" xfId="0" applyNumberForma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49" fontId="18" fillId="3" borderId="8" xfId="0" applyNumberFormat="1" applyFont="1" applyFill="1" applyBorder="1" applyAlignment="1">
      <alignment horizontal="left" vertical="center" wrapText="1"/>
    </xf>
    <xf numFmtId="49" fontId="18" fillId="3" borderId="9" xfId="0" applyNumberFormat="1" applyFont="1" applyFill="1" applyBorder="1" applyAlignment="1">
      <alignment horizontal="left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Alignment="1">
      <alignment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justify" vertical="center" wrapText="1"/>
    </xf>
    <xf numFmtId="165" fontId="34" fillId="3" borderId="37" xfId="1" applyNumberFormat="1" applyFont="1" applyFill="1" applyBorder="1" applyAlignment="1">
      <alignment horizontal="right" vertical="center" wrapText="1"/>
    </xf>
    <xf numFmtId="43" fontId="4" fillId="3" borderId="0" xfId="1" applyFont="1" applyFill="1" applyAlignment="1">
      <alignment vertical="center"/>
    </xf>
    <xf numFmtId="164" fontId="35" fillId="0" borderId="35" xfId="1" applyNumberFormat="1" applyFont="1" applyFill="1" applyBorder="1" applyAlignment="1">
      <alignment horizontal="right" vertical="center" indent="1"/>
    </xf>
    <xf numFmtId="165" fontId="35" fillId="0" borderId="35" xfId="1" applyNumberFormat="1" applyFont="1" applyFill="1" applyBorder="1" applyAlignment="1">
      <alignment horizontal="right" vertical="center" indent="1"/>
    </xf>
    <xf numFmtId="0" fontId="34" fillId="3" borderId="37" xfId="0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justify" vertical="center" wrapText="1"/>
    </xf>
    <xf numFmtId="0" fontId="34" fillId="3" borderId="9" xfId="0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justify" vertical="center" wrapText="1"/>
    </xf>
    <xf numFmtId="165" fontId="8" fillId="3" borderId="9" xfId="1" applyNumberFormat="1" applyFont="1" applyFill="1" applyBorder="1" applyAlignment="1">
      <alignment horizontal="right" vertical="center" wrapText="1"/>
    </xf>
    <xf numFmtId="165" fontId="21" fillId="0" borderId="0" xfId="1" applyNumberFormat="1" applyFont="1" applyBorder="1" applyAlignment="1">
      <alignment horizontal="justify" vertical="center" wrapText="1"/>
    </xf>
    <xf numFmtId="43" fontId="7" fillId="3" borderId="0" xfId="1" applyFont="1" applyFill="1" applyAlignment="1">
      <alignment vertical="center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vertical="center"/>
    </xf>
    <xf numFmtId="0" fontId="8" fillId="3" borderId="0" xfId="0" applyFont="1" applyFill="1" applyAlignment="1">
      <alignment horizontal="justify"/>
    </xf>
    <xf numFmtId="165" fontId="34" fillId="3" borderId="0" xfId="0" applyNumberFormat="1" applyFont="1" applyFill="1" applyAlignment="1">
      <alignment vertical="center"/>
    </xf>
    <xf numFmtId="0" fontId="34" fillId="3" borderId="0" xfId="0" applyFont="1" applyFill="1" applyAlignment="1">
      <alignment horizontal="left" vertical="justify"/>
    </xf>
    <xf numFmtId="0" fontId="8" fillId="3" borderId="0" xfId="0" applyFont="1" applyFill="1" applyAlignment="1">
      <alignment horizontal="left"/>
    </xf>
    <xf numFmtId="0" fontId="36" fillId="3" borderId="0" xfId="0" applyFont="1" applyFill="1" applyAlignment="1">
      <alignment horizontal="right"/>
    </xf>
    <xf numFmtId="43" fontId="20" fillId="0" borderId="0" xfId="1" applyFont="1" applyFill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165" fontId="21" fillId="0" borderId="18" xfId="1" applyNumberFormat="1" applyFont="1" applyBorder="1"/>
    <xf numFmtId="165" fontId="21" fillId="0" borderId="18" xfId="0" applyNumberFormat="1" applyFont="1" applyBorder="1" applyAlignment="1">
      <alignment horizontal="right" wrapText="1"/>
    </xf>
    <xf numFmtId="165" fontId="21" fillId="0" borderId="18" xfId="0" applyNumberFormat="1" applyFont="1" applyBorder="1"/>
    <xf numFmtId="165" fontId="21" fillId="0" borderId="18" xfId="1" applyNumberFormat="1" applyFont="1" applyBorder="1" applyAlignment="1">
      <alignment horizontal="right" wrapText="1"/>
    </xf>
    <xf numFmtId="43" fontId="4" fillId="0" borderId="0" xfId="1" applyFont="1" applyAlignment="1">
      <alignment vertical="center"/>
    </xf>
    <xf numFmtId="165" fontId="21" fillId="0" borderId="35" xfId="1" applyNumberFormat="1" applyFont="1" applyBorder="1"/>
    <xf numFmtId="165" fontId="21" fillId="0" borderId="35" xfId="0" applyNumberFormat="1" applyFont="1" applyBorder="1" applyAlignment="1">
      <alignment horizontal="right" wrapText="1"/>
    </xf>
    <xf numFmtId="165" fontId="21" fillId="0" borderId="35" xfId="0" applyNumberFormat="1" applyFont="1" applyBorder="1"/>
    <xf numFmtId="165" fontId="21" fillId="0" borderId="35" xfId="1" applyNumberFormat="1" applyFont="1" applyFill="1" applyBorder="1" applyAlignment="1">
      <alignment horizontal="right" wrapText="1"/>
    </xf>
    <xf numFmtId="165" fontId="21" fillId="0" borderId="35" xfId="0" applyNumberFormat="1" applyFont="1" applyFill="1" applyBorder="1"/>
    <xf numFmtId="165" fontId="21" fillId="0" borderId="35" xfId="1" applyNumberFormat="1" applyFont="1" applyBorder="1" applyAlignment="1">
      <alignment horizontal="right" wrapText="1"/>
    </xf>
    <xf numFmtId="165" fontId="18" fillId="0" borderId="35" xfId="1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165" fontId="21" fillId="0" borderId="19" xfId="1" applyNumberFormat="1" applyFont="1" applyBorder="1" applyAlignment="1">
      <alignment horizontal="right" wrapText="1"/>
    </xf>
    <xf numFmtId="165" fontId="21" fillId="0" borderId="19" xfId="1" applyNumberFormat="1" applyFont="1" applyBorder="1"/>
    <xf numFmtId="165" fontId="21" fillId="0" borderId="19" xfId="0" applyNumberFormat="1" applyFont="1" applyFill="1" applyBorder="1"/>
    <xf numFmtId="43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justify" vertical="center" wrapText="1"/>
    </xf>
    <xf numFmtId="165" fontId="21" fillId="0" borderId="3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justify" vertical="center" wrapText="1"/>
    </xf>
    <xf numFmtId="0" fontId="17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justify" vertical="center" wrapText="1"/>
    </xf>
    <xf numFmtId="165" fontId="17" fillId="0" borderId="37" xfId="0" applyNumberFormat="1" applyFont="1" applyBorder="1" applyAlignment="1">
      <alignment horizontal="right" vertical="center" wrapText="1"/>
    </xf>
    <xf numFmtId="0" fontId="17" fillId="0" borderId="35" xfId="0" applyFont="1" applyBorder="1" applyAlignment="1">
      <alignment horizontal="justify" vertical="center" wrapText="1"/>
    </xf>
    <xf numFmtId="165" fontId="17" fillId="0" borderId="35" xfId="0" applyNumberFormat="1" applyFont="1" applyBorder="1" applyAlignment="1">
      <alignment horizontal="right" vertical="center" wrapText="1"/>
    </xf>
    <xf numFmtId="165" fontId="17" fillId="0" borderId="35" xfId="0" applyNumberFormat="1" applyFont="1" applyBorder="1"/>
    <xf numFmtId="165" fontId="17" fillId="0" borderId="35" xfId="1" applyNumberFormat="1" applyFont="1" applyBorder="1" applyAlignment="1">
      <alignment horizontal="right" wrapText="1"/>
    </xf>
    <xf numFmtId="43" fontId="17" fillId="0" borderId="35" xfId="0" applyNumberFormat="1" applyFont="1" applyBorder="1" applyAlignment="1">
      <alignment horizontal="right" vertical="center" wrapText="1"/>
    </xf>
    <xf numFmtId="43" fontId="17" fillId="0" borderId="37" xfId="0" applyNumberFormat="1" applyFont="1" applyBorder="1" applyAlignment="1">
      <alignment horizontal="right" vertical="center" wrapText="1"/>
    </xf>
    <xf numFmtId="165" fontId="17" fillId="0" borderId="35" xfId="1" applyNumberFormat="1" applyFont="1" applyBorder="1" applyAlignment="1">
      <alignment vertical="center"/>
    </xf>
    <xf numFmtId="165" fontId="17" fillId="0" borderId="35" xfId="1" applyNumberFormat="1" applyFont="1" applyBorder="1" applyAlignment="1">
      <alignment horizontal="right" vertical="center" wrapText="1"/>
    </xf>
    <xf numFmtId="43" fontId="33" fillId="0" borderId="0" xfId="1" applyFont="1"/>
    <xf numFmtId="165" fontId="33" fillId="0" borderId="0" xfId="0" applyNumberFormat="1" applyFont="1"/>
    <xf numFmtId="165" fontId="19" fillId="0" borderId="35" xfId="1" applyNumberFormat="1" applyFont="1" applyBorder="1"/>
    <xf numFmtId="0" fontId="17" fillId="0" borderId="3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0" xfId="0" applyFont="1" applyFill="1" applyAlignment="1" applyProtection="1">
      <alignment vertical="center"/>
    </xf>
    <xf numFmtId="0" fontId="26" fillId="0" borderId="19" xfId="0" applyFont="1" applyBorder="1" applyAlignment="1">
      <alignment horizontal="justify" vertical="center" wrapText="1"/>
    </xf>
    <xf numFmtId="43" fontId="26" fillId="0" borderId="9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43" fontId="21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Border="1"/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justify" vertical="center" wrapText="1"/>
    </xf>
    <xf numFmtId="165" fontId="21" fillId="0" borderId="35" xfId="1" applyNumberFormat="1" applyFont="1" applyBorder="1" applyAlignment="1">
      <alignment horizontal="justify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0" borderId="37" xfId="0" applyFont="1" applyBorder="1" applyAlignment="1">
      <alignment horizontal="righ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justify" vertical="center" wrapText="1"/>
    </xf>
    <xf numFmtId="165" fontId="21" fillId="0" borderId="19" xfId="1" applyNumberFormat="1" applyFont="1" applyBorder="1" applyAlignment="1">
      <alignment horizontal="justify" vertical="center" wrapText="1"/>
    </xf>
    <xf numFmtId="0" fontId="21" fillId="0" borderId="28" xfId="0" applyFont="1" applyBorder="1" applyAlignment="1">
      <alignment horizontal="justify" vertical="center" wrapText="1"/>
    </xf>
    <xf numFmtId="0" fontId="21" fillId="0" borderId="29" xfId="0" applyFont="1" applyBorder="1" applyAlignment="1">
      <alignment horizontal="justify" vertical="center" wrapText="1"/>
    </xf>
    <xf numFmtId="165" fontId="18" fillId="0" borderId="9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18" fillId="0" borderId="29" xfId="0" applyFont="1" applyBorder="1" applyAlignment="1">
      <alignment horizontal="justify" vertical="center" wrapText="1"/>
    </xf>
    <xf numFmtId="165" fontId="21" fillId="0" borderId="29" xfId="0" applyNumberFormat="1" applyFont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4" borderId="37" xfId="0" applyFont="1" applyFill="1" applyBorder="1" applyAlignment="1">
      <alignment horizontal="justify" vertical="top" wrapText="1"/>
    </xf>
    <xf numFmtId="43" fontId="0" fillId="0" borderId="0" xfId="0" applyNumberForma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/>
    </xf>
    <xf numFmtId="165" fontId="17" fillId="0" borderId="37" xfId="0" applyNumberFormat="1" applyFont="1" applyBorder="1" applyAlignment="1" applyProtection="1">
      <alignment vertical="center"/>
      <protection locked="0"/>
    </xf>
    <xf numFmtId="0" fontId="19" fillId="0" borderId="10" xfId="0" applyFont="1" applyBorder="1" applyAlignment="1">
      <alignment horizontal="justify" vertical="center"/>
    </xf>
    <xf numFmtId="0" fontId="19" fillId="0" borderId="37" xfId="0" applyFont="1" applyBorder="1" applyAlignment="1">
      <alignment horizontal="justify" vertical="center"/>
    </xf>
    <xf numFmtId="165" fontId="19" fillId="0" borderId="37" xfId="0" applyNumberFormat="1" applyFont="1" applyBorder="1" applyAlignment="1" applyProtection="1">
      <alignment vertical="center"/>
    </xf>
    <xf numFmtId="165" fontId="17" fillId="0" borderId="37" xfId="0" applyNumberFormat="1" applyFont="1" applyBorder="1" applyAlignment="1" applyProtection="1">
      <alignment vertical="center"/>
    </xf>
    <xf numFmtId="43" fontId="0" fillId="0" borderId="0" xfId="1" applyFont="1"/>
    <xf numFmtId="43" fontId="17" fillId="0" borderId="37" xfId="0" applyNumberFormat="1" applyFont="1" applyBorder="1" applyAlignment="1" applyProtection="1">
      <alignment vertical="center"/>
      <protection locked="0"/>
    </xf>
    <xf numFmtId="43" fontId="17" fillId="0" borderId="37" xfId="0" applyNumberFormat="1" applyFont="1" applyBorder="1" applyAlignment="1">
      <alignment vertical="center"/>
    </xf>
    <xf numFmtId="43" fontId="19" fillId="0" borderId="37" xfId="0" applyNumberFormat="1" applyFont="1" applyBorder="1" applyAlignment="1" applyProtection="1">
      <alignment vertical="center"/>
      <protection locked="0"/>
    </xf>
    <xf numFmtId="0" fontId="17" fillId="0" borderId="9" xfId="0" applyFont="1" applyBorder="1" applyAlignment="1">
      <alignment horizontal="left" vertical="center"/>
    </xf>
    <xf numFmtId="43" fontId="17" fillId="0" borderId="9" xfId="0" applyNumberFormat="1" applyFont="1" applyBorder="1" applyAlignment="1" applyProtection="1">
      <alignment vertical="center"/>
      <protection locked="0"/>
    </xf>
    <xf numFmtId="43" fontId="17" fillId="0" borderId="9" xfId="0" applyNumberFormat="1" applyFont="1" applyBorder="1" applyAlignment="1">
      <alignment vertical="center"/>
    </xf>
    <xf numFmtId="43" fontId="17" fillId="0" borderId="37" xfId="0" applyNumberFormat="1" applyFont="1" applyBorder="1" applyAlignment="1" applyProtection="1">
      <alignment vertical="center"/>
    </xf>
    <xf numFmtId="165" fontId="37" fillId="0" borderId="35" xfId="1" applyNumberFormat="1" applyFont="1" applyFill="1" applyBorder="1" applyAlignment="1">
      <alignment horizontal="right" vertical="center" indent="1"/>
    </xf>
    <xf numFmtId="165" fontId="17" fillId="0" borderId="7" xfId="0" applyNumberFormat="1" applyFont="1" applyBorder="1" applyAlignment="1" applyProtection="1">
      <alignment vertical="center"/>
      <protection locked="0"/>
    </xf>
    <xf numFmtId="165" fontId="17" fillId="0" borderId="7" xfId="0" applyNumberFormat="1" applyFont="1" applyBorder="1" applyAlignment="1">
      <alignment vertical="center"/>
    </xf>
    <xf numFmtId="165" fontId="17" fillId="0" borderId="9" xfId="0" applyNumberFormat="1" applyFont="1" applyBorder="1" applyAlignment="1" applyProtection="1">
      <alignment vertical="center"/>
    </xf>
    <xf numFmtId="43" fontId="17" fillId="0" borderId="0" xfId="0" applyNumberFormat="1" applyFont="1" applyBorder="1" applyAlignment="1" applyProtection="1">
      <alignment vertical="center"/>
      <protection locked="0"/>
    </xf>
    <xf numFmtId="43" fontId="17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justify" vertical="center" wrapText="1"/>
    </xf>
    <xf numFmtId="0" fontId="0" fillId="0" borderId="0" xfId="0" applyBorder="1"/>
    <xf numFmtId="166" fontId="38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top"/>
    </xf>
    <xf numFmtId="0" fontId="40" fillId="0" borderId="43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167" fontId="40" fillId="0" borderId="44" xfId="0" applyNumberFormat="1" applyFont="1" applyFill="1" applyBorder="1" applyAlignment="1">
      <alignment horizontal="center" vertical="center" wrapText="1"/>
    </xf>
    <xf numFmtId="167" fontId="40" fillId="0" borderId="44" xfId="0" applyNumberFormat="1" applyFont="1" applyFill="1" applyBorder="1" applyAlignment="1">
      <alignment horizontal="center" wrapText="1"/>
    </xf>
    <xf numFmtId="43" fontId="40" fillId="0" borderId="44" xfId="1" applyFont="1" applyFill="1" applyBorder="1" applyAlignment="1">
      <alignment horizontal="center" vertical="center" wrapText="1"/>
    </xf>
    <xf numFmtId="166" fontId="40" fillId="0" borderId="44" xfId="0" applyNumberFormat="1" applyFont="1" applyFill="1" applyBorder="1" applyAlignment="1">
      <alignment horizontal="center" vertical="center" wrapText="1"/>
    </xf>
    <xf numFmtId="9" fontId="40" fillId="0" borderId="45" xfId="2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wrapText="1"/>
    </xf>
    <xf numFmtId="167" fontId="40" fillId="0" borderId="47" xfId="0" applyNumberFormat="1" applyFont="1" applyFill="1" applyBorder="1" applyAlignment="1">
      <alignment horizontal="center" vertical="center" wrapText="1"/>
    </xf>
    <xf numFmtId="167" fontId="40" fillId="0" borderId="47" xfId="0" applyNumberFormat="1" applyFont="1" applyFill="1" applyBorder="1" applyAlignment="1">
      <alignment horizontal="center" wrapText="1"/>
    </xf>
    <xf numFmtId="43" fontId="40" fillId="0" borderId="47" xfId="1" applyFont="1" applyFill="1" applyBorder="1" applyAlignment="1">
      <alignment horizontal="center" vertical="center"/>
    </xf>
    <xf numFmtId="167" fontId="40" fillId="0" borderId="47" xfId="0" applyNumberFormat="1" applyFont="1" applyFill="1" applyBorder="1" applyAlignment="1">
      <alignment horizontal="center" vertical="center"/>
    </xf>
    <xf numFmtId="166" fontId="40" fillId="0" borderId="47" xfId="0" applyNumberFormat="1" applyFont="1" applyFill="1" applyBorder="1" applyAlignment="1">
      <alignment horizontal="center" vertical="center" wrapText="1"/>
    </xf>
    <xf numFmtId="9" fontId="40" fillId="0" borderId="48" xfId="2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left" vertical="center" wrapText="1"/>
    </xf>
    <xf numFmtId="4" fontId="20" fillId="0" borderId="21" xfId="0" applyNumberFormat="1" applyFont="1" applyFill="1" applyBorder="1" applyAlignment="1">
      <alignment horizontal="left" vertical="center" wrapText="1"/>
    </xf>
    <xf numFmtId="165" fontId="2" fillId="0" borderId="21" xfId="1" applyNumberFormat="1" applyFont="1" applyBorder="1"/>
    <xf numFmtId="9" fontId="2" fillId="0" borderId="21" xfId="2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left" vertical="center" wrapText="1" indent="2"/>
    </xf>
    <xf numFmtId="4" fontId="20" fillId="0" borderId="22" xfId="0" applyNumberFormat="1" applyFont="1" applyFill="1" applyBorder="1" applyAlignment="1">
      <alignment horizontal="left" vertical="center" wrapText="1"/>
    </xf>
    <xf numFmtId="165" fontId="2" fillId="0" borderId="22" xfId="1" applyNumberFormat="1" applyFont="1" applyBorder="1"/>
    <xf numFmtId="9" fontId="2" fillId="0" borderId="22" xfId="2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left" vertical="center" wrapText="1" indent="4"/>
    </xf>
    <xf numFmtId="0" fontId="22" fillId="0" borderId="22" xfId="0" applyNumberFormat="1" applyFont="1" applyFill="1" applyBorder="1" applyAlignment="1">
      <alignment vertical="center" wrapText="1"/>
    </xf>
    <xf numFmtId="165" fontId="0" fillId="0" borderId="22" xfId="1" applyNumberFormat="1" applyFont="1" applyBorder="1"/>
    <xf numFmtId="165" fontId="0" fillId="0" borderId="22" xfId="0" applyNumberFormat="1" applyBorder="1"/>
    <xf numFmtId="9" fontId="0" fillId="0" borderId="22" xfId="2" applyFont="1" applyBorder="1" applyAlignment="1">
      <alignment horizontal="center"/>
    </xf>
    <xf numFmtId="165" fontId="0" fillId="0" borderId="22" xfId="1" applyNumberFormat="1" applyFont="1" applyFill="1" applyBorder="1"/>
    <xf numFmtId="165" fontId="2" fillId="0" borderId="22" xfId="1" applyNumberFormat="1" applyFont="1" applyFill="1" applyBorder="1"/>
    <xf numFmtId="165" fontId="2" fillId="0" borderId="0" xfId="0" applyNumberFormat="1" applyFont="1"/>
    <xf numFmtId="0" fontId="20" fillId="0" borderId="22" xfId="0" applyNumberFormat="1" applyFont="1" applyFill="1" applyBorder="1" applyAlignment="1">
      <alignment horizontal="center" vertical="center" wrapText="1"/>
    </xf>
    <xf numFmtId="0" fontId="23" fillId="0" borderId="22" xfId="0" applyFont="1" applyBorder="1"/>
    <xf numFmtId="9" fontId="1" fillId="0" borderId="22" xfId="2" applyFont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165" fontId="2" fillId="0" borderId="22" xfId="0" applyNumberFormat="1" applyFont="1" applyBorder="1"/>
    <xf numFmtId="4" fontId="24" fillId="0" borderId="22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/>
    </xf>
    <xf numFmtId="0" fontId="0" fillId="0" borderId="22" xfId="0" applyBorder="1"/>
    <xf numFmtId="0" fontId="24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 wrapText="1"/>
    </xf>
    <xf numFmtId="0" fontId="42" fillId="5" borderId="18" xfId="0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center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5" borderId="29" xfId="0" applyFont="1" applyFill="1" applyBorder="1" applyAlignment="1">
      <alignment horizontal="center" vertical="center" wrapText="1"/>
    </xf>
    <xf numFmtId="0" fontId="42" fillId="5" borderId="18" xfId="0" applyFont="1" applyFill="1" applyBorder="1" applyAlignment="1">
      <alignment horizontal="center" vertical="center" wrapText="1"/>
    </xf>
    <xf numFmtId="0" fontId="42" fillId="5" borderId="19" xfId="0" applyFont="1" applyFill="1" applyBorder="1" applyAlignment="1">
      <alignment horizontal="center" vertical="center"/>
    </xf>
    <xf numFmtId="0" fontId="42" fillId="5" borderId="9" xfId="0" applyFont="1" applyFill="1" applyBorder="1" applyAlignment="1">
      <alignment horizontal="center" vertical="center" wrapText="1"/>
    </xf>
    <xf numFmtId="0" fontId="42" fillId="5" borderId="1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5" fontId="42" fillId="0" borderId="35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center" wrapText="1"/>
    </xf>
    <xf numFmtId="165" fontId="43" fillId="0" borderId="35" xfId="0" applyNumberFormat="1" applyFont="1" applyBorder="1" applyAlignment="1" applyProtection="1">
      <alignment horizontal="right" wrapText="1"/>
      <protection locked="0"/>
    </xf>
    <xf numFmtId="165" fontId="43" fillId="0" borderId="37" xfId="0" applyNumberFormat="1" applyFont="1" applyBorder="1" applyAlignment="1" applyProtection="1">
      <alignment horizontal="right" wrapText="1"/>
      <protection locked="0"/>
    </xf>
    <xf numFmtId="165" fontId="43" fillId="0" borderId="37" xfId="0" applyNumberFormat="1" applyFont="1" applyBorder="1" applyAlignment="1">
      <alignment horizontal="right" wrapText="1"/>
    </xf>
    <xf numFmtId="43" fontId="42" fillId="0" borderId="35" xfId="0" applyNumberFormat="1" applyFont="1" applyBorder="1" applyAlignment="1" applyProtection="1">
      <alignment horizontal="right" wrapText="1"/>
      <protection locked="0"/>
    </xf>
    <xf numFmtId="43" fontId="42" fillId="0" borderId="37" xfId="0" applyNumberFormat="1" applyFont="1" applyBorder="1" applyAlignment="1" applyProtection="1">
      <alignment horizontal="right" wrapText="1"/>
      <protection locked="0"/>
    </xf>
    <xf numFmtId="43" fontId="42" fillId="0" borderId="37" xfId="0" applyNumberFormat="1" applyFont="1" applyBorder="1" applyAlignment="1">
      <alignment horizontal="right" wrapText="1"/>
    </xf>
    <xf numFmtId="43" fontId="42" fillId="0" borderId="35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center" wrapText="1" indent="1"/>
    </xf>
    <xf numFmtId="165" fontId="42" fillId="0" borderId="35" xfId="0" applyNumberFormat="1" applyFont="1" applyBorder="1" applyAlignment="1" applyProtection="1">
      <alignment horizontal="right" wrapText="1"/>
      <protection locked="0"/>
    </xf>
    <xf numFmtId="165" fontId="42" fillId="0" borderId="37" xfId="0" applyNumberFormat="1" applyFont="1" applyBorder="1" applyAlignment="1" applyProtection="1">
      <alignment horizontal="right" wrapText="1"/>
      <protection locked="0"/>
    </xf>
    <xf numFmtId="165" fontId="42" fillId="0" borderId="37" xfId="0" applyNumberFormat="1" applyFont="1" applyBorder="1" applyAlignment="1">
      <alignment horizontal="right" wrapText="1"/>
    </xf>
    <xf numFmtId="0" fontId="42" fillId="0" borderId="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center" vertical="center" wrapText="1"/>
    </xf>
    <xf numFmtId="165" fontId="7" fillId="2" borderId="3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vertical="center"/>
    </xf>
    <xf numFmtId="0" fontId="9" fillId="4" borderId="41" xfId="0" applyFont="1" applyFill="1" applyBorder="1" applyAlignment="1">
      <alignment vertical="center"/>
    </xf>
    <xf numFmtId="0" fontId="10" fillId="4" borderId="41" xfId="0" applyFont="1" applyFill="1" applyBorder="1" applyAlignment="1">
      <alignment horizontal="justify" vertical="center"/>
    </xf>
    <xf numFmtId="165" fontId="7" fillId="0" borderId="29" xfId="1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justify" vertical="center"/>
    </xf>
    <xf numFmtId="0" fontId="11" fillId="4" borderId="37" xfId="0" applyFont="1" applyFill="1" applyBorder="1" applyAlignment="1">
      <alignment horizontal="justify" vertical="center"/>
    </xf>
    <xf numFmtId="164" fontId="44" fillId="0" borderId="18" xfId="1" applyNumberFormat="1" applyFont="1" applyFill="1" applyBorder="1" applyAlignment="1">
      <alignment horizontal="right" vertical="center" indent="1"/>
    </xf>
    <xf numFmtId="0" fontId="10" fillId="4" borderId="37" xfId="0" applyFont="1" applyFill="1" applyBorder="1" applyAlignment="1">
      <alignment horizontal="justify" vertical="center"/>
    </xf>
    <xf numFmtId="165" fontId="7" fillId="0" borderId="35" xfId="1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justify" vertical="center"/>
    </xf>
    <xf numFmtId="164" fontId="44" fillId="0" borderId="35" xfId="1" applyNumberFormat="1" applyFont="1" applyFill="1" applyBorder="1" applyAlignment="1">
      <alignment horizontal="right" vertical="center" indent="1"/>
    </xf>
    <xf numFmtId="0" fontId="45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43" fontId="7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165" fontId="7" fillId="0" borderId="49" xfId="1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/>
    </xf>
    <xf numFmtId="0" fontId="14" fillId="4" borderId="37" xfId="0" applyFont="1" applyFill="1" applyBorder="1" applyAlignment="1">
      <alignment horizontal="justify" vertical="center"/>
    </xf>
    <xf numFmtId="0" fontId="10" fillId="0" borderId="41" xfId="0" applyFont="1" applyFill="1" applyBorder="1" applyAlignment="1">
      <alignment horizontal="justify" vertical="center"/>
    </xf>
    <xf numFmtId="165" fontId="7" fillId="0" borderId="35" xfId="1" applyNumberFormat="1" applyFont="1" applyFill="1" applyBorder="1" applyAlignment="1">
      <alignment horizontal="right" vertical="center" wrapText="1"/>
    </xf>
    <xf numFmtId="43" fontId="7" fillId="0" borderId="0" xfId="1" applyFont="1" applyAlignment="1">
      <alignment vertical="center"/>
    </xf>
    <xf numFmtId="0" fontId="10" fillId="0" borderId="37" xfId="0" applyFont="1" applyFill="1" applyBorder="1" applyAlignment="1">
      <alignment horizontal="justify" vertical="center"/>
    </xf>
    <xf numFmtId="0" fontId="9" fillId="2" borderId="28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10" fillId="2" borderId="41" xfId="0" applyFont="1" applyFill="1" applyBorder="1" applyAlignment="1">
      <alignment horizontal="justify" vertical="center"/>
    </xf>
    <xf numFmtId="165" fontId="7" fillId="2" borderId="29" xfId="1" applyNumberFormat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6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Fill="1" applyProtection="1">
      <protection locked="0"/>
    </xf>
    <xf numFmtId="4" fontId="47" fillId="0" borderId="4" xfId="0" applyNumberFormat="1" applyFont="1" applyBorder="1" applyAlignment="1" applyProtection="1">
      <alignment horizontal="right" vertical="center"/>
    </xf>
    <xf numFmtId="4" fontId="47" fillId="0" borderId="3" xfId="0" applyNumberFormat="1" applyFont="1" applyBorder="1" applyAlignment="1" applyProtection="1">
      <alignment horizontal="right" vertical="center"/>
    </xf>
    <xf numFmtId="0" fontId="47" fillId="0" borderId="50" xfId="0" applyFont="1" applyBorder="1" applyAlignment="1" applyProtection="1">
      <alignment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4" fontId="47" fillId="0" borderId="37" xfId="0" applyNumberFormat="1" applyFont="1" applyBorder="1" applyAlignment="1" applyProtection="1">
      <alignment horizontal="right" vertical="center"/>
    </xf>
    <xf numFmtId="4" fontId="47" fillId="0" borderId="14" xfId="0" applyNumberFormat="1" applyFont="1" applyBorder="1" applyAlignment="1" applyProtection="1">
      <alignment horizontal="right" vertical="center"/>
    </xf>
    <xf numFmtId="4" fontId="47" fillId="0" borderId="12" xfId="0" applyNumberFormat="1" applyFont="1" applyBorder="1" applyAlignment="1" applyProtection="1">
      <alignment horizontal="right" vertical="center"/>
    </xf>
    <xf numFmtId="0" fontId="47" fillId="0" borderId="14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4" fontId="47" fillId="0" borderId="14" xfId="0" applyNumberFormat="1" applyFont="1" applyBorder="1" applyAlignment="1" applyProtection="1">
      <alignment horizontal="right" vertical="center"/>
      <protection locked="0"/>
    </xf>
    <xf numFmtId="4" fontId="47" fillId="0" borderId="12" xfId="0" applyNumberFormat="1" applyFont="1" applyBorder="1" applyAlignment="1" applyProtection="1">
      <alignment horizontal="right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2" borderId="51" xfId="0" applyFont="1" applyFill="1" applyBorder="1" applyAlignment="1" applyProtection="1">
      <alignment horizontal="center" vertical="center"/>
      <protection locked="0"/>
    </xf>
    <xf numFmtId="0" fontId="47" fillId="2" borderId="52" xfId="0" applyFont="1" applyFill="1" applyBorder="1" applyAlignment="1" applyProtection="1">
      <alignment horizontal="center" vertical="center"/>
      <protection locked="0"/>
    </xf>
    <xf numFmtId="0" fontId="47" fillId="2" borderId="53" xfId="0" applyFont="1" applyFill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  <xf numFmtId="0" fontId="47" fillId="2" borderId="54" xfId="0" applyFont="1" applyFill="1" applyBorder="1" applyAlignment="1" applyProtection="1">
      <alignment horizontal="center" vertical="center"/>
      <protection locked="0"/>
    </xf>
    <xf numFmtId="0" fontId="47" fillId="2" borderId="55" xfId="0" applyFont="1" applyFill="1" applyBorder="1" applyAlignment="1" applyProtection="1">
      <alignment horizontal="center" vertical="center"/>
      <protection locked="0"/>
    </xf>
    <xf numFmtId="0" fontId="47" fillId="2" borderId="56" xfId="0" applyFont="1" applyFill="1" applyBorder="1" applyAlignment="1" applyProtection="1">
      <alignment horizontal="center" vertical="center"/>
      <protection locked="0"/>
    </xf>
    <xf numFmtId="0" fontId="47" fillId="0" borderId="57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8" xfId="0" applyFont="1" applyBorder="1" applyAlignment="1" applyProtection="1">
      <alignment horizontal="center" vertical="center"/>
      <protection locked="0"/>
    </xf>
    <xf numFmtId="0" fontId="47" fillId="0" borderId="58" xfId="0" applyFont="1" applyBorder="1" applyAlignment="1" applyProtection="1">
      <alignment horizontal="center" vertical="center" wrapText="1"/>
      <protection locked="0"/>
    </xf>
    <xf numFmtId="0" fontId="47" fillId="0" borderId="59" xfId="0" applyFont="1" applyBorder="1" applyAlignment="1" applyProtection="1">
      <alignment horizontal="center" vertical="center" wrapText="1"/>
      <protection locked="0"/>
    </xf>
    <xf numFmtId="0" fontId="47" fillId="0" borderId="32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5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47" fillId="0" borderId="59" xfId="0" applyFont="1" applyBorder="1" applyAlignment="1" applyProtection="1">
      <alignment horizontal="center" vertical="center"/>
      <protection locked="0"/>
    </xf>
    <xf numFmtId="0" fontId="47" fillId="0" borderId="58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37" xfId="0" applyFont="1" applyBorder="1" applyAlignment="1" applyProtection="1">
      <alignment horizontal="center" vertical="center"/>
      <protection locked="0"/>
    </xf>
    <xf numFmtId="4" fontId="47" fillId="0" borderId="29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4" fillId="0" borderId="0" xfId="0" applyFont="1"/>
    <xf numFmtId="0" fontId="50" fillId="2" borderId="0" xfId="0" applyFont="1" applyFill="1"/>
    <xf numFmtId="0" fontId="4" fillId="2" borderId="0" xfId="0" applyFont="1" applyFill="1"/>
    <xf numFmtId="0" fontId="49" fillId="0" borderId="0" xfId="0" applyFont="1" applyAlignment="1">
      <alignment horizontal="left"/>
    </xf>
    <xf numFmtId="0" fontId="51" fillId="0" borderId="28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justify" vertical="center" wrapText="1"/>
    </xf>
    <xf numFmtId="0" fontId="52" fillId="5" borderId="9" xfId="0" applyFont="1" applyFill="1" applyBorder="1" applyAlignment="1">
      <alignment horizontal="justify" vertical="center" wrapText="1"/>
    </xf>
    <xf numFmtId="0" fontId="52" fillId="5" borderId="18" xfId="0" applyFont="1" applyFill="1" applyBorder="1" applyAlignment="1">
      <alignment horizontal="justify" vertical="center" wrapText="1"/>
    </xf>
    <xf numFmtId="0" fontId="52" fillId="5" borderId="37" xfId="0" applyFont="1" applyFill="1" applyBorder="1" applyAlignment="1">
      <alignment horizontal="justify" vertical="center" wrapText="1"/>
    </xf>
    <xf numFmtId="0" fontId="52" fillId="5" borderId="19" xfId="0" applyFont="1" applyFill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52" fillId="0" borderId="37" xfId="0" applyFont="1" applyBorder="1" applyAlignment="1">
      <alignment horizontal="justify" vertical="center" wrapText="1"/>
    </xf>
    <xf numFmtId="0" fontId="52" fillId="0" borderId="19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52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JUDITH GPE. NAVARRO SANTOS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 DE ADMINISTRACION  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3</xdr:col>
      <xdr:colOff>676276</xdr:colOff>
      <xdr:row>52</xdr:row>
      <xdr:rowOff>19049</xdr:rowOff>
    </xdr:from>
    <xdr:ext cx="3295650" cy="619125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3819526" y="12087224"/>
          <a:ext cx="3295650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JUAN CARLOS ENCINAS IBARRA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 DE ADMINISTRACION Y FINANZAS 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5</xdr:col>
      <xdr:colOff>47625</xdr:colOff>
      <xdr:row>3</xdr:row>
      <xdr:rowOff>133350</xdr:rowOff>
    </xdr:from>
    <xdr:ext cx="2790824" cy="254557"/>
    <xdr:sp macro="" textlink="">
      <xdr:nvSpPr>
        <xdr:cNvPr id="10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74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</a:t>
          </a:r>
          <a:r>
            <a:rPr lang="es-MX" sz="1100" b="1" u="sng">
              <a:latin typeface="Arial" pitchFamily="34" charset="0"/>
              <a:cs typeface="Arial" pitchFamily="34" charset="0"/>
            </a:rPr>
            <a:t>PRIMERO 2017_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5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7" name="4 CuadroTexto"/>
        <xdr:cNvSpPr txBox="1"/>
      </xdr:nvSpPr>
      <xdr:spPr>
        <a:xfrm>
          <a:off x="59912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79513</xdr:colOff>
      <xdr:row>0</xdr:row>
      <xdr:rowOff>2070</xdr:rowOff>
    </xdr:from>
    <xdr:ext cx="1478446" cy="750405"/>
    <xdr:sp macro="" textlink="">
      <xdr:nvSpPr>
        <xdr:cNvPr id="8" name="11 CuadroTexto"/>
        <xdr:cNvSpPr txBox="1"/>
      </xdr:nvSpPr>
      <xdr:spPr>
        <a:xfrm>
          <a:off x="6070738" y="2070"/>
          <a:ext cx="1478446" cy="7504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9" name="5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2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3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4" name="4 CuadroTexto"/>
        <xdr:cNvSpPr txBox="1"/>
      </xdr:nvSpPr>
      <xdr:spPr>
        <a:xfrm>
          <a:off x="59912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8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9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0" name="4 CuadroTexto"/>
        <xdr:cNvSpPr txBox="1"/>
      </xdr:nvSpPr>
      <xdr:spPr>
        <a:xfrm>
          <a:off x="59912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3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4" name="1 CuadroTexto"/>
        <xdr:cNvSpPr txBox="1"/>
      </xdr:nvSpPr>
      <xdr:spPr>
        <a:xfrm>
          <a:off x="26098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5" name="4 CuadroTexto"/>
        <xdr:cNvSpPr txBox="1"/>
      </xdr:nvSpPr>
      <xdr:spPr>
        <a:xfrm>
          <a:off x="59912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6" name="5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1" name="4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2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7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2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7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2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7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2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2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87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2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97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2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07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2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2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2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2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7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7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2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7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6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2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7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2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7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2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2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97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07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2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2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27" name="5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32" name="4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3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38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48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3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58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3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68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3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78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3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88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3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98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3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08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3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18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2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3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28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3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38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3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48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5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3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8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3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68" name="5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26098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73" name="4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4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79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4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89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9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99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4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09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4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1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2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4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7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29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4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39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49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4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9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2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4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6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4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89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4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99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19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4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29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4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9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4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49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4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5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89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4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9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4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9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4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9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4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9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4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4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4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9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4" name="69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5" name="694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4" name="70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5" name="704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4" name="71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5" name="714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4" name="72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5" name="724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4" name="5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39" name="4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0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5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0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5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0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5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0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5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0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5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0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5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0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5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0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5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0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5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0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5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0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5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0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5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0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5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0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5" name="5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80" name="4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1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86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1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96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1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06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1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16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1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26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1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6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1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46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4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1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56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1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66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1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76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1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6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1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96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0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1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06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0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1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6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1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26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1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2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6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7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1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46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1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56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5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5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1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66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1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6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1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6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1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096" name="5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26098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01" name="4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07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0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17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2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27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3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3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2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37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2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47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57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5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67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77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8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2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87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8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9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2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97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9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7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1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17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1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27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3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7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47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4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5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2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57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5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6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6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2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67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6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7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7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87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2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7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0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7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17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2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7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3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7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2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7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6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6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7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77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7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2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7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9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2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7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2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7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2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7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7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37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2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7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2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7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2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6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2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7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497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2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7" name="5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9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44805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7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9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0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2" name="5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4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44805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27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2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2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6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7" name="5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40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43719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2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7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8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2" name="5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6" name="1 CuadroTexto"/>
        <xdr:cNvSpPr txBox="1"/>
      </xdr:nvSpPr>
      <xdr:spPr>
        <a:xfrm>
          <a:off x="43719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57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5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2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3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7" name="5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9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70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52101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7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8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9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2" name="5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52101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87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2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4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7" name="5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59912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2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7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2" name="5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59912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1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1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2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6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7" name="5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677227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7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2" name="5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4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6" name="1 CuadroTexto"/>
        <xdr:cNvSpPr txBox="1"/>
      </xdr:nvSpPr>
      <xdr:spPr>
        <a:xfrm>
          <a:off x="67722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647" name="5 CuadroTexto"/>
        <xdr:cNvSpPr txBox="1"/>
      </xdr:nvSpPr>
      <xdr:spPr>
        <a:xfrm>
          <a:off x="26098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26098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26098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26098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26098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652" name="4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53" name="5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54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55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58" name="5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59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63" name="5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65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68" name="5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71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673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677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78" name="5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79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83" name="5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88" name="5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89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93" name="5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697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698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03" name="5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05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08" name="5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13" name="5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15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18" name="5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22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23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25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26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28" name="5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30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33" name="5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34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38" name="5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42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43" name="5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46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48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0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3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4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8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62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63" name="5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64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66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67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68" name="5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69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73" name="5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75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76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777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78" name="5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81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83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84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85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87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88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89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93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95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96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797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98" name="5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99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00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01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03" name="5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04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05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08" name="5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13" name="5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14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18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23" name="5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28" name="5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33" name="5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34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38" name="5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43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46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48" name="5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52" name="1 CuadroTexto"/>
        <xdr:cNvSpPr txBox="1"/>
      </xdr:nvSpPr>
      <xdr:spPr>
        <a:xfrm>
          <a:off x="3448050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53" name="5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43719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58" name="5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52101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63" name="5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64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66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599122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68" name="5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67722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7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8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5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5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31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2609850" y="104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8010525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5</xdr:col>
      <xdr:colOff>0</xdr:colOff>
      <xdr:row>4</xdr:row>
      <xdr:rowOff>38101</xdr:rowOff>
    </xdr:from>
    <xdr:ext cx="2181225" cy="266699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6667500" y="838201"/>
          <a:ext cx="2181225" cy="2666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 2017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433387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433387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433387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433387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433387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9" name="5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4" name="5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9" name="5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4" name="5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9" name="5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39" name="5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4" name="5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114925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49" name="5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54" name="5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9" name="5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64" name="5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69" name="5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74" name="5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79" name="5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84" name="5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89" name="5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94" name="5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99" name="5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04" name="5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09" name="5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14" name="5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19" name="5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66675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24" name="5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744855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433387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266700</xdr:colOff>
      <xdr:row>0</xdr:row>
      <xdr:rowOff>133350</xdr:rowOff>
    </xdr:from>
    <xdr:ext cx="1226791" cy="255134"/>
    <xdr:sp macro="" textlink="">
      <xdr:nvSpPr>
        <xdr:cNvPr id="2" name="1 CuadroTexto"/>
        <xdr:cNvSpPr txBox="1"/>
      </xdr:nvSpPr>
      <xdr:spPr>
        <a:xfrm>
          <a:off x="8524875" y="133350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73342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6105526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4</xdr:col>
      <xdr:colOff>485775</xdr:colOff>
      <xdr:row>3</xdr:row>
      <xdr:rowOff>161626</xdr:rowOff>
    </xdr:from>
    <xdr:ext cx="2152650" cy="416781"/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5219700" y="761701"/>
          <a:ext cx="2152650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 2017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2143125" y="82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" name="4 CuadroTexto"/>
        <xdr:cNvSpPr txBox="1"/>
      </xdr:nvSpPr>
      <xdr:spPr>
        <a:xfrm>
          <a:off x="49720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95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9720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95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7" name="4 CuadroTexto"/>
        <xdr:cNvSpPr txBox="1"/>
      </xdr:nvSpPr>
      <xdr:spPr>
        <a:xfrm>
          <a:off x="49720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95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457200</xdr:colOff>
      <xdr:row>0</xdr:row>
      <xdr:rowOff>47625</xdr:rowOff>
    </xdr:from>
    <xdr:ext cx="1226787" cy="254557"/>
    <xdr:sp macro="" textlink="">
      <xdr:nvSpPr>
        <xdr:cNvPr id="59" name="58 CuadroTexto"/>
        <xdr:cNvSpPr txBox="1"/>
      </xdr:nvSpPr>
      <xdr:spPr>
        <a:xfrm>
          <a:off x="5429250" y="47625"/>
          <a:ext cx="12267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0" name="4 CuadroTexto"/>
        <xdr:cNvSpPr txBox="1"/>
      </xdr:nvSpPr>
      <xdr:spPr>
        <a:xfrm>
          <a:off x="49720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952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3125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225742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47626</xdr:colOff>
      <xdr:row>34</xdr:row>
      <xdr:rowOff>9525</xdr:rowOff>
    </xdr:from>
    <xdr:ext cx="3038474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/>
      </xdr:nvSpPr>
      <xdr:spPr>
        <a:xfrm>
          <a:off x="47626" y="6486525"/>
          <a:ext cx="30384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JUDITH GPE. NAVARRO SANTOS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 DE ADMINISTRACION  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32289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/>
      </xdr:nvSpPr>
      <xdr:spPr>
        <a:xfrm>
          <a:off x="1571625" y="6477000"/>
          <a:ext cx="32289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JUAN CARLOS ENCINAS IBARRA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 DE ADMINISTRACION Y FINANZAS 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514350</xdr:colOff>
      <xdr:row>3</xdr:row>
      <xdr:rowOff>152400</xdr:rowOff>
    </xdr:from>
    <xdr:ext cx="2790824" cy="254557"/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019300" y="7239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u="sng">
              <a:latin typeface="Arial" pitchFamily="34" charset="0"/>
              <a:cs typeface="Arial" pitchFamily="34" charset="0"/>
            </a:rPr>
            <a:t>:_PRIMERO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 2017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4080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132291</xdr:colOff>
      <xdr:row>35</xdr:row>
      <xdr:rowOff>31751</xdr:rowOff>
    </xdr:from>
    <xdr:ext cx="2925416" cy="78124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/>
      </xdr:nvSpPr>
      <xdr:spPr>
        <a:xfrm>
          <a:off x="132291" y="7947026"/>
          <a:ext cx="2925416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JUDITH GPE. NAVARRO SANTOS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 DE ADMINISTRACION  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148168</xdr:colOff>
      <xdr:row>35</xdr:row>
      <xdr:rowOff>46565</xdr:rowOff>
    </xdr:from>
    <xdr:ext cx="3280832" cy="6625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/>
      </xdr:nvSpPr>
      <xdr:spPr>
        <a:xfrm>
          <a:off x="3205693" y="7961840"/>
          <a:ext cx="3280832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JUAN CARLOS ENCINAS IBARRA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 DE ADMINISTRACION Y FINANZAS 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582083</xdr:colOff>
      <xdr:row>3</xdr:row>
      <xdr:rowOff>201084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39608" y="82973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u="sng">
              <a:latin typeface="Arial" pitchFamily="34" charset="0"/>
              <a:cs typeface="Arial" pitchFamily="34" charset="0"/>
            </a:rPr>
            <a:t>: PRIMERO 2017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857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67325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47244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31</xdr:row>
      <xdr:rowOff>152400</xdr:rowOff>
    </xdr:from>
    <xdr:ext cx="2895600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85726" y="7439025"/>
          <a:ext cx="2895600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JUDITH GPE. NAVARRO SANTOS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 DE ADMINISTRACION </a:t>
          </a:r>
          <a:endParaRPr lang="es-MX" sz="1100"/>
        </a:p>
      </xdr:txBody>
    </xdr:sp>
    <xdr:clientData/>
  </xdr:oneCellAnchor>
  <xdr:oneCellAnchor>
    <xdr:from>
      <xdr:col>2</xdr:col>
      <xdr:colOff>85726</xdr:colOff>
      <xdr:row>31</xdr:row>
      <xdr:rowOff>142876</xdr:rowOff>
    </xdr:from>
    <xdr:ext cx="3267074" cy="68579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095626" y="7429501"/>
          <a:ext cx="3267074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JUAN CARLOS ENCINAS IBARRA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 DE ADMINISTRACION Y FINANZAS 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609600</xdr:colOff>
      <xdr:row>3</xdr:row>
      <xdr:rowOff>104775</xdr:rowOff>
    </xdr:from>
    <xdr:ext cx="2790824" cy="254557"/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u="sng">
              <a:latin typeface="Arial" pitchFamily="34" charset="0"/>
              <a:cs typeface="Arial" pitchFamily="34" charset="0"/>
            </a:rPr>
            <a:t>:_PRIMERO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 2017 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276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762001</xdr:colOff>
      <xdr:row>0</xdr:row>
      <xdr:rowOff>95250</xdr:rowOff>
    </xdr:from>
    <xdr:ext cx="1028699" cy="254557"/>
    <xdr:sp macro="" textlink="">
      <xdr:nvSpPr>
        <xdr:cNvPr id="3" name="2 CuadroTexto"/>
        <xdr:cNvSpPr txBox="1"/>
      </xdr:nvSpPr>
      <xdr:spPr>
        <a:xfrm>
          <a:off x="6543676" y="95250"/>
          <a:ext cx="1028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5781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78167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5781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800975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5</xdr:col>
      <xdr:colOff>504824</xdr:colOff>
      <xdr:row>4</xdr:row>
      <xdr:rowOff>37801</xdr:rowOff>
    </xdr:from>
    <xdr:ext cx="2200275" cy="416781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6915149" y="837901"/>
          <a:ext cx="2200275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 2017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361950</xdr:colOff>
      <xdr:row>0</xdr:row>
      <xdr:rowOff>104775</xdr:rowOff>
    </xdr:from>
    <xdr:ext cx="1447112" cy="254557"/>
    <xdr:sp macro="" textlink="">
      <xdr:nvSpPr>
        <xdr:cNvPr id="3" name="2 CuadroTexto"/>
        <xdr:cNvSpPr txBox="1"/>
      </xdr:nvSpPr>
      <xdr:spPr>
        <a:xfrm>
          <a:off x="6410325" y="10477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5270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255270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596830</xdr:colOff>
      <xdr:row>19</xdr:row>
      <xdr:rowOff>0</xdr:rowOff>
    </xdr:from>
    <xdr:ext cx="184731" cy="254557"/>
    <xdr:sp macro="" textlink="">
      <xdr:nvSpPr>
        <xdr:cNvPr id="6" name="5 CuadroTexto"/>
        <xdr:cNvSpPr txBox="1"/>
      </xdr:nvSpPr>
      <xdr:spPr>
        <a:xfrm>
          <a:off x="7692955" y="453390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</xdr:row>
      <xdr:rowOff>142875</xdr:rowOff>
    </xdr:from>
    <xdr:ext cx="184731" cy="264560"/>
    <xdr:sp macro="" textlink="">
      <xdr:nvSpPr>
        <xdr:cNvPr id="9" name="4 CuadroTexto"/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0" name="4 CuadroTexto"/>
        <xdr:cNvSpPr txBox="1"/>
      </xdr:nvSpPr>
      <xdr:spPr>
        <a:xfrm>
          <a:off x="60483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93179</xdr:colOff>
      <xdr:row>0</xdr:row>
      <xdr:rowOff>52180</xdr:rowOff>
    </xdr:from>
    <xdr:ext cx="1478446" cy="254557"/>
    <xdr:sp macro="" textlink="">
      <xdr:nvSpPr>
        <xdr:cNvPr id="5" name="4 CuadroTexto"/>
        <xdr:cNvSpPr txBox="1"/>
      </xdr:nvSpPr>
      <xdr:spPr>
        <a:xfrm>
          <a:off x="6617804" y="5218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9" name="4 CuadroTexto"/>
        <xdr:cNvSpPr txBox="1"/>
      </xdr:nvSpPr>
      <xdr:spPr>
        <a:xfrm>
          <a:off x="65246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14" name="4 CuadroTexto"/>
        <xdr:cNvSpPr txBox="1"/>
      </xdr:nvSpPr>
      <xdr:spPr>
        <a:xfrm>
          <a:off x="7391400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171825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19" name="4 CuadroTexto"/>
        <xdr:cNvSpPr txBox="1"/>
      </xdr:nvSpPr>
      <xdr:spPr>
        <a:xfrm>
          <a:off x="7391400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6" name="4 CuadroTexto"/>
        <xdr:cNvSpPr txBox="1"/>
      </xdr:nvSpPr>
      <xdr:spPr>
        <a:xfrm>
          <a:off x="65246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31" name="4 CuadroTexto"/>
        <xdr:cNvSpPr txBox="1"/>
      </xdr:nvSpPr>
      <xdr:spPr>
        <a:xfrm>
          <a:off x="7391400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17182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36" name="4 CuadroTexto"/>
        <xdr:cNvSpPr txBox="1"/>
      </xdr:nvSpPr>
      <xdr:spPr>
        <a:xfrm>
          <a:off x="7391400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37" name="4 CuadroTexto"/>
        <xdr:cNvSpPr txBox="1"/>
      </xdr:nvSpPr>
      <xdr:spPr>
        <a:xfrm>
          <a:off x="65246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65246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6524625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40" name="4 CuadroTexto"/>
        <xdr:cNvSpPr txBox="1"/>
      </xdr:nvSpPr>
      <xdr:spPr>
        <a:xfrm>
          <a:off x="65246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19049</xdr:colOff>
      <xdr:row>0</xdr:row>
      <xdr:rowOff>19050</xdr:rowOff>
    </xdr:from>
    <xdr:ext cx="962025" cy="28575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610349" y="19050"/>
          <a:ext cx="962025" cy="285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4</xdr:col>
      <xdr:colOff>342900</xdr:colOff>
      <xdr:row>3</xdr:row>
      <xdr:rowOff>123825</xdr:rowOff>
    </xdr:from>
    <xdr:ext cx="2390775" cy="390525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5143500" y="685800"/>
          <a:ext cx="2390775" cy="3905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 2017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21621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4" name="5 CuadroTexto"/>
        <xdr:cNvSpPr txBox="1"/>
      </xdr:nvSpPr>
      <xdr:spPr>
        <a:xfrm>
          <a:off x="3171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8" name="4 CuadroTexto"/>
        <xdr:cNvSpPr txBox="1"/>
      </xdr:nvSpPr>
      <xdr:spPr>
        <a:xfrm>
          <a:off x="7743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243923</xdr:colOff>
      <xdr:row>0</xdr:row>
      <xdr:rowOff>16566</xdr:rowOff>
    </xdr:from>
    <xdr:ext cx="1478446" cy="254557"/>
    <xdr:sp macro="" textlink="">
      <xdr:nvSpPr>
        <xdr:cNvPr id="9" name="11 CuadroTexto"/>
        <xdr:cNvSpPr txBox="1"/>
      </xdr:nvSpPr>
      <xdr:spPr>
        <a:xfrm>
          <a:off x="70733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4" name="4 CuadroTexto"/>
        <xdr:cNvSpPr txBox="1"/>
      </xdr:nvSpPr>
      <xdr:spPr>
        <a:xfrm>
          <a:off x="68294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171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171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171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171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9" name="4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4" name="4 CuadroTexto"/>
        <xdr:cNvSpPr txBox="1"/>
      </xdr:nvSpPr>
      <xdr:spPr>
        <a:xfrm>
          <a:off x="68294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5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0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5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0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5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5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0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5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0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5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5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5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0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0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5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0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5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0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5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0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5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0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5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0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5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0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0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5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0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5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5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0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5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40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5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50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55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56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60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68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1718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75" name="5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40862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80" name="5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50006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85" name="5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59150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0" name="5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68294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95" name="5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7743825" y="50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5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8" name="4 CuadroTexto"/>
        <xdr:cNvSpPr txBox="1"/>
      </xdr:nvSpPr>
      <xdr:spPr>
        <a:xfrm>
          <a:off x="7743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171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" name="4 CuadroTexto"/>
        <xdr:cNvSpPr txBox="1"/>
      </xdr:nvSpPr>
      <xdr:spPr>
        <a:xfrm>
          <a:off x="7743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4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/>
        <xdr:cNvSpPr txBox="1"/>
      </xdr:nvSpPr>
      <xdr:spPr>
        <a:xfrm>
          <a:off x="68294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289063</xdr:colOff>
      <xdr:row>0</xdr:row>
      <xdr:rowOff>87795</xdr:rowOff>
    </xdr:from>
    <xdr:ext cx="1478446" cy="254557"/>
    <xdr:sp macro="" textlink="">
      <xdr:nvSpPr>
        <xdr:cNvPr id="19" name="11 CuadroTexto"/>
        <xdr:cNvSpPr txBox="1"/>
      </xdr:nvSpPr>
      <xdr:spPr>
        <a:xfrm>
          <a:off x="7118488" y="877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5" name="4 CuadroTexto"/>
        <xdr:cNvSpPr txBox="1"/>
      </xdr:nvSpPr>
      <xdr:spPr>
        <a:xfrm>
          <a:off x="68294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30" name="4 CuadroTexto"/>
        <xdr:cNvSpPr txBox="1"/>
      </xdr:nvSpPr>
      <xdr:spPr>
        <a:xfrm>
          <a:off x="68294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1" name="5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" name="4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7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2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7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2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7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2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7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87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2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7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2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7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2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17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2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27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2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37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2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47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2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57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2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7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2" name="5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77" name="4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78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8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3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88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3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98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3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08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3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18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3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28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3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38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3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48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3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58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3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68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3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8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3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88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3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98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3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08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3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8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2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3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8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3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8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3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8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5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3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8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6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3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8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3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8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3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8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9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3" name="5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7" name="1 CuadroTexto"/>
        <xdr:cNvSpPr txBox="1"/>
      </xdr:nvSpPr>
      <xdr:spPr>
        <a:xfrm>
          <a:off x="3171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28" name="4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29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4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8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39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4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49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4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59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4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69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4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79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4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89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4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99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4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09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4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19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4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9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4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39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4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49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4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59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4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9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4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79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4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89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4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99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4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9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1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4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9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4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29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4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9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4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9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4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59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4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9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4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9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4" name="5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4086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89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4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9" name="5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2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50006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4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9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4" name="5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59150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19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4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7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9" name="5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68294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4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9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4" name="5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77438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749" name="5 CuadroTexto"/>
        <xdr:cNvSpPr txBox="1"/>
      </xdr:nvSpPr>
      <xdr:spPr>
        <a:xfrm>
          <a:off x="3171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171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171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171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3171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754" name="4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55" name="5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60" name="5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65" name="5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70" name="5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775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80" name="5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85" name="5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0" name="5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95" name="5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00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05" name="5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10" name="5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15" name="5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20" name="5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25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30" name="5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35" name="5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40" name="5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45" name="5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0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5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60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65" name="5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70" name="5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75" name="5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80" name="5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85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0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5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00" name="5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05" name="5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10" name="5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15" name="5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16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20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25" name="5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30" name="5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5" name="5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40" name="5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45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49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50" name="5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40862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55" name="5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50006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0" name="5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5915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65" name="5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68294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70" name="5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77438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8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1000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1004" name="1 CuadroTexto"/>
        <xdr:cNvSpPr txBox="1"/>
      </xdr:nvSpPr>
      <xdr:spPr>
        <a:xfrm>
          <a:off x="31718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y%20Egre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lberto.salazar/Desktop/Hacienda/2016/FOOSSI%202016/Cuenta%20publica%202016/Cuenta%20pca.%204to%20trimestre%202016%20FOOSSI/Formatos_ETCA2016_v9-Dic-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 II 13"/>
      <sheetName val="ETCA-II-14"/>
      <sheetName val="ETCA-II-15"/>
      <sheetName val="ETCA-II-16"/>
      <sheetName val="ETCA-II-17"/>
      <sheetName val="ETCA-III-01"/>
      <sheetName val="ETCA-III-03"/>
      <sheetName val="ETCA-IV-01"/>
      <sheetName val="ETCA-IV-02"/>
      <sheetName val="ETCA-IV-03"/>
      <sheetName val="ETCA-IV-04"/>
      <sheetName val="ETCA-IV-05"/>
      <sheetName val="REC-RECURRENTES-16"/>
    </sheetNames>
    <sheetDataSet>
      <sheetData sheetId="0"/>
      <sheetData sheetId="1">
        <row r="3">
          <cell r="A3" t="str">
            <v>Comision Estatal del Agua</v>
          </cell>
        </row>
        <row r="4">
          <cell r="A4" t="str">
            <v>Al 31 de Marzo de 2017</v>
          </cell>
        </row>
      </sheetData>
      <sheetData sheetId="2"/>
      <sheetData sheetId="3">
        <row r="4">
          <cell r="A4" t="str">
            <v>Del 01 de Enero al 31 de Marzo de 2017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117375303.83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F24">
            <v>200467239.58000001</v>
          </cell>
        </row>
        <row r="51">
          <cell r="F51">
            <v>200467239.58000001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 refreshError="1"/>
      <sheetData sheetId="1">
        <row r="3">
          <cell r="A3" t="str">
            <v>Entidad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 t="str">
            <v>Del 01 de Enero al 31 de Diciembre de 2016 (b)</v>
          </cell>
        </row>
      </sheetData>
      <sheetData sheetId="15" refreshError="1"/>
      <sheetData sheetId="16"/>
      <sheetData sheetId="17">
        <row r="5">
          <cell r="A5" t="str">
            <v>Del 01 de Enero al 31 de Diciembre de 2016 (b)</v>
          </cell>
        </row>
      </sheetData>
      <sheetData sheetId="18" refreshError="1"/>
      <sheetData sheetId="19" refreshError="1"/>
      <sheetData sheetId="20">
        <row r="5">
          <cell r="A5" t="str">
            <v>Del 01 de Enero al 31 de Diciembre de 2016 (b)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tabSelected="1" workbookViewId="0"/>
  </sheetViews>
  <sheetFormatPr baseColWidth="10" defaultRowHeight="15" x14ac:dyDescent="0.25"/>
  <cols>
    <col min="2" max="2" width="76.7109375" customWidth="1"/>
  </cols>
  <sheetData>
    <row r="1" spans="1:2" s="639" customFormat="1" ht="27.75" customHeight="1" x14ac:dyDescent="0.4">
      <c r="A1" s="642" t="s">
        <v>625</v>
      </c>
      <c r="B1" s="638"/>
    </row>
    <row r="2" spans="1:2" s="639" customFormat="1" ht="4.5" customHeight="1" x14ac:dyDescent="0.3">
      <c r="A2" s="638"/>
      <c r="B2" s="638"/>
    </row>
    <row r="3" spans="1:2" s="639" customFormat="1" ht="19.5" customHeight="1" thickBot="1" x14ac:dyDescent="0.35">
      <c r="A3" s="640" t="s">
        <v>626</v>
      </c>
      <c r="B3" s="641"/>
    </row>
    <row r="4" spans="1:2" ht="17.25" customHeight="1" thickBot="1" x14ac:dyDescent="0.3">
      <c r="A4" s="643" t="s">
        <v>627</v>
      </c>
      <c r="B4" s="644"/>
    </row>
    <row r="5" spans="1:2" ht="17.25" customHeight="1" thickBot="1" x14ac:dyDescent="0.3">
      <c r="A5" s="645" t="s">
        <v>628</v>
      </c>
      <c r="B5" s="645" t="s">
        <v>89</v>
      </c>
    </row>
    <row r="6" spans="1:2" ht="17.25" customHeight="1" thickBot="1" x14ac:dyDescent="0.3">
      <c r="A6" s="646" t="s">
        <v>629</v>
      </c>
      <c r="B6" s="646" t="s">
        <v>630</v>
      </c>
    </row>
    <row r="7" spans="1:2" ht="17.25" customHeight="1" thickBot="1" x14ac:dyDescent="0.3">
      <c r="A7" s="645" t="s">
        <v>631</v>
      </c>
      <c r="B7" s="645" t="s">
        <v>632</v>
      </c>
    </row>
    <row r="8" spans="1:2" ht="17.25" customHeight="1" thickBot="1" x14ac:dyDescent="0.3">
      <c r="A8" s="645" t="s">
        <v>633</v>
      </c>
      <c r="B8" s="645" t="s">
        <v>18</v>
      </c>
    </row>
    <row r="9" spans="1:2" ht="17.25" customHeight="1" x14ac:dyDescent="0.25">
      <c r="A9" s="647" t="s">
        <v>634</v>
      </c>
      <c r="B9" s="648" t="s">
        <v>635</v>
      </c>
    </row>
    <row r="10" spans="1:2" ht="17.25" customHeight="1" thickBot="1" x14ac:dyDescent="0.3">
      <c r="A10" s="649"/>
      <c r="B10" s="646" t="s">
        <v>636</v>
      </c>
    </row>
    <row r="11" spans="1:2" ht="17.25" customHeight="1" x14ac:dyDescent="0.25">
      <c r="A11" s="650" t="s">
        <v>637</v>
      </c>
      <c r="B11" s="651" t="s">
        <v>18</v>
      </c>
    </row>
    <row r="12" spans="1:2" ht="17.25" customHeight="1" thickBot="1" x14ac:dyDescent="0.3">
      <c r="A12" s="652"/>
      <c r="B12" s="645" t="s">
        <v>638</v>
      </c>
    </row>
    <row r="13" spans="1:2" ht="17.25" customHeight="1" x14ac:dyDescent="0.25">
      <c r="A13" s="650" t="s">
        <v>639</v>
      </c>
      <c r="B13" s="651" t="s">
        <v>18</v>
      </c>
    </row>
    <row r="14" spans="1:2" ht="17.25" customHeight="1" thickBot="1" x14ac:dyDescent="0.3">
      <c r="A14" s="652"/>
      <c r="B14" s="645" t="s">
        <v>640</v>
      </c>
    </row>
    <row r="15" spans="1:2" ht="29.25" customHeight="1" thickBot="1" x14ac:dyDescent="0.3">
      <c r="A15" s="646" t="s">
        <v>641</v>
      </c>
      <c r="B15" s="646" t="s">
        <v>642</v>
      </c>
    </row>
    <row r="16" spans="1:2" ht="17.25" customHeight="1" x14ac:dyDescent="0.25">
      <c r="A16" s="650" t="s">
        <v>643</v>
      </c>
      <c r="B16" s="651" t="s">
        <v>18</v>
      </c>
    </row>
    <row r="17" spans="1:2" ht="17.25" customHeight="1" thickBot="1" x14ac:dyDescent="0.3">
      <c r="A17" s="652"/>
      <c r="B17" s="645" t="s">
        <v>644</v>
      </c>
    </row>
    <row r="18" spans="1:2" ht="17.25" customHeight="1" x14ac:dyDescent="0.25">
      <c r="A18" s="650" t="s">
        <v>645</v>
      </c>
      <c r="B18" s="651" t="s">
        <v>18</v>
      </c>
    </row>
    <row r="19" spans="1:2" ht="17.25" customHeight="1" thickBot="1" x14ac:dyDescent="0.3">
      <c r="A19" s="652"/>
      <c r="B19" s="645" t="s">
        <v>646</v>
      </c>
    </row>
    <row r="20" spans="1:2" ht="17.25" customHeight="1" x14ac:dyDescent="0.25">
      <c r="A20" s="650" t="s">
        <v>647</v>
      </c>
      <c r="B20" s="651" t="s">
        <v>18</v>
      </c>
    </row>
    <row r="21" spans="1:2" ht="17.25" customHeight="1" thickBot="1" x14ac:dyDescent="0.3">
      <c r="A21" s="652"/>
      <c r="B21" s="645" t="s">
        <v>271</v>
      </c>
    </row>
    <row r="22" spans="1:2" ht="17.25" customHeight="1" x14ac:dyDescent="0.25">
      <c r="A22" s="647" t="s">
        <v>648</v>
      </c>
      <c r="B22" s="648" t="s">
        <v>649</v>
      </c>
    </row>
    <row r="23" spans="1:2" ht="17.25" customHeight="1" thickBot="1" x14ac:dyDescent="0.3">
      <c r="A23" s="649"/>
      <c r="B23" s="646" t="s">
        <v>271</v>
      </c>
    </row>
    <row r="24" spans="1:2" ht="17.25" customHeight="1" x14ac:dyDescent="0.25">
      <c r="A24" s="650" t="s">
        <v>650</v>
      </c>
      <c r="B24" s="651" t="s">
        <v>18</v>
      </c>
    </row>
    <row r="25" spans="1:2" ht="17.25" customHeight="1" thickBot="1" x14ac:dyDescent="0.3">
      <c r="A25" s="652"/>
      <c r="B25" s="645" t="s">
        <v>342</v>
      </c>
    </row>
    <row r="26" spans="1:2" ht="17.25" customHeight="1" x14ac:dyDescent="0.25">
      <c r="A26" s="647" t="s">
        <v>651</v>
      </c>
      <c r="B26" s="648" t="s">
        <v>652</v>
      </c>
    </row>
    <row r="27" spans="1:2" ht="17.25" customHeight="1" thickBot="1" x14ac:dyDescent="0.3">
      <c r="A27" s="649"/>
      <c r="B27" s="646" t="s">
        <v>561</v>
      </c>
    </row>
    <row r="28" spans="1:2" ht="17.25" customHeight="1" thickBot="1" x14ac:dyDescent="0.3">
      <c r="A28" s="645" t="s">
        <v>653</v>
      </c>
      <c r="B28" s="645" t="s">
        <v>654</v>
      </c>
    </row>
    <row r="29" spans="1:2" ht="17.25" customHeight="1" thickBot="1" x14ac:dyDescent="0.3">
      <c r="A29" s="645" t="s">
        <v>655</v>
      </c>
      <c r="B29" s="645" t="s">
        <v>656</v>
      </c>
    </row>
    <row r="30" spans="1:2" ht="17.25" customHeight="1" thickBot="1" x14ac:dyDescent="0.3">
      <c r="A30" s="645" t="s">
        <v>657</v>
      </c>
      <c r="B30" s="645" t="s">
        <v>658</v>
      </c>
    </row>
  </sheetData>
  <mergeCells count="10">
    <mergeCell ref="A26:A27"/>
    <mergeCell ref="A4:B4"/>
    <mergeCell ref="A20:A21"/>
    <mergeCell ref="A22:A23"/>
    <mergeCell ref="A24:A25"/>
    <mergeCell ref="A13:A14"/>
    <mergeCell ref="A16:A17"/>
    <mergeCell ref="A18:A19"/>
    <mergeCell ref="A9:A10"/>
    <mergeCell ref="A11:A12"/>
  </mergeCells>
  <pageMargins left="0.31496062992125984" right="0.31496062992125984" top="0.74803149606299213" bottom="0.74803149606299213" header="0.31496062992125984" footer="0.31496062992125984"/>
  <pageSetup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1"/>
    </sheetView>
  </sheetViews>
  <sheetFormatPr baseColWidth="10" defaultColWidth="11.42578125" defaultRowHeight="16.5" x14ac:dyDescent="0.25"/>
  <cols>
    <col min="1" max="1" width="7.7109375" style="63" customWidth="1"/>
    <col min="2" max="2" width="39.85546875" style="63" customWidth="1"/>
    <col min="3" max="8" width="13.7109375" style="63" customWidth="1"/>
    <col min="9" max="16384" width="11.42578125" style="63"/>
  </cols>
  <sheetData>
    <row r="1" spans="1:8" x14ac:dyDescent="0.25">
      <c r="A1" s="384" t="s">
        <v>0</v>
      </c>
      <c r="B1" s="384"/>
      <c r="C1" s="384"/>
      <c r="D1" s="384"/>
      <c r="E1" s="384"/>
      <c r="F1" s="384"/>
      <c r="G1" s="384"/>
      <c r="H1" s="384"/>
    </row>
    <row r="2" spans="1:8" x14ac:dyDescent="0.25">
      <c r="A2" s="384" t="s">
        <v>18</v>
      </c>
      <c r="B2" s="384"/>
      <c r="C2" s="384"/>
      <c r="D2" s="384"/>
      <c r="E2" s="384"/>
      <c r="F2" s="384"/>
      <c r="G2" s="384"/>
      <c r="H2" s="384"/>
    </row>
    <row r="3" spans="1:8" x14ac:dyDescent="0.25">
      <c r="A3" s="384" t="s">
        <v>262</v>
      </c>
      <c r="B3" s="384"/>
      <c r="C3" s="384"/>
      <c r="D3" s="384"/>
      <c r="E3" s="384"/>
      <c r="F3" s="384"/>
      <c r="G3" s="384"/>
      <c r="H3" s="384"/>
    </row>
    <row r="4" spans="1:8" x14ac:dyDescent="0.25">
      <c r="A4" s="66" t="s">
        <v>20</v>
      </c>
      <c r="B4" s="66"/>
      <c r="C4" s="66"/>
      <c r="D4" s="66"/>
      <c r="E4" s="66"/>
      <c r="F4" s="66"/>
      <c r="G4" s="66"/>
      <c r="H4" s="66"/>
    </row>
    <row r="5" spans="1:8" x14ac:dyDescent="0.25">
      <c r="A5" s="66" t="s">
        <v>263</v>
      </c>
      <c r="B5" s="66"/>
      <c r="C5" s="66"/>
      <c r="D5" s="66"/>
      <c r="E5" s="66"/>
      <c r="F5" s="66"/>
      <c r="G5" s="66"/>
      <c r="H5" s="66"/>
    </row>
    <row r="6" spans="1:8" ht="17.25" thickBot="1" x14ac:dyDescent="0.3">
      <c r="A6" s="273"/>
      <c r="B6" s="273"/>
      <c r="C6" s="274" t="s">
        <v>256</v>
      </c>
      <c r="D6" s="274"/>
      <c r="E6" s="274"/>
      <c r="F6" s="273"/>
      <c r="G6" s="275" t="s">
        <v>23</v>
      </c>
      <c r="H6" s="275"/>
    </row>
    <row r="7" spans="1:8" ht="49.5" customHeight="1" x14ac:dyDescent="0.25">
      <c r="A7" s="403" t="s">
        <v>220</v>
      </c>
      <c r="B7" s="404"/>
      <c r="C7" s="405" t="s">
        <v>25</v>
      </c>
      <c r="D7" s="406" t="s">
        <v>26</v>
      </c>
      <c r="E7" s="406" t="s">
        <v>27</v>
      </c>
      <c r="F7" s="407" t="s">
        <v>28</v>
      </c>
      <c r="G7" s="407" t="s">
        <v>221</v>
      </c>
      <c r="H7" s="405" t="s">
        <v>30</v>
      </c>
    </row>
    <row r="8" spans="1:8" ht="17.25" thickBot="1" x14ac:dyDescent="0.3">
      <c r="A8" s="408"/>
      <c r="B8" s="409"/>
      <c r="C8" s="410" t="s">
        <v>31</v>
      </c>
      <c r="D8" s="411" t="s">
        <v>32</v>
      </c>
      <c r="E8" s="411" t="s">
        <v>33</v>
      </c>
      <c r="F8" s="412" t="s">
        <v>34</v>
      </c>
      <c r="G8" s="412" t="s">
        <v>35</v>
      </c>
      <c r="H8" s="411" t="s">
        <v>222</v>
      </c>
    </row>
    <row r="9" spans="1:8" ht="12" customHeight="1" x14ac:dyDescent="0.25">
      <c r="A9" s="391"/>
      <c r="B9" s="392"/>
      <c r="C9" s="395"/>
      <c r="D9" s="395"/>
      <c r="E9" s="395"/>
      <c r="F9" s="395"/>
      <c r="G9" s="395"/>
      <c r="H9" s="395"/>
    </row>
    <row r="10" spans="1:8" ht="25.5" x14ac:dyDescent="0.25">
      <c r="A10" s="391"/>
      <c r="B10" s="392" t="s">
        <v>264</v>
      </c>
      <c r="C10" s="393">
        <v>447123542</v>
      </c>
      <c r="D10" s="393">
        <v>95067885</v>
      </c>
      <c r="E10" s="393">
        <f>+C10+D10</f>
        <v>542191427</v>
      </c>
      <c r="F10" s="393">
        <v>202162057</v>
      </c>
      <c r="G10" s="393">
        <v>157634764</v>
      </c>
      <c r="H10" s="393">
        <f>+E10-F10</f>
        <v>340029370</v>
      </c>
    </row>
    <row r="11" spans="1:8" x14ac:dyDescent="0.25">
      <c r="A11" s="391"/>
      <c r="B11" s="392"/>
      <c r="C11" s="394"/>
      <c r="D11" s="394"/>
      <c r="E11" s="394"/>
      <c r="F11" s="394"/>
      <c r="G11" s="394"/>
      <c r="H11" s="394"/>
    </row>
    <row r="12" spans="1:8" x14ac:dyDescent="0.25">
      <c r="A12" s="391"/>
      <c r="B12" s="392" t="s">
        <v>265</v>
      </c>
      <c r="C12" s="394"/>
      <c r="D12" s="394"/>
      <c r="E12" s="394"/>
      <c r="F12" s="394"/>
      <c r="G12" s="394"/>
      <c r="H12" s="394"/>
    </row>
    <row r="13" spans="1:8" x14ac:dyDescent="0.25">
      <c r="A13" s="391"/>
      <c r="B13" s="392"/>
      <c r="C13" s="395"/>
      <c r="D13" s="395"/>
      <c r="E13" s="395"/>
      <c r="F13" s="395"/>
      <c r="G13" s="395"/>
      <c r="H13" s="395"/>
    </row>
    <row r="14" spans="1:8" ht="25.5" x14ac:dyDescent="0.25">
      <c r="A14" s="391"/>
      <c r="B14" s="392" t="s">
        <v>266</v>
      </c>
      <c r="C14" s="395"/>
      <c r="D14" s="395"/>
      <c r="E14" s="395"/>
      <c r="F14" s="395"/>
      <c r="G14" s="395"/>
      <c r="H14" s="395"/>
    </row>
    <row r="15" spans="1:8" x14ac:dyDescent="0.25">
      <c r="A15" s="391"/>
      <c r="B15" s="392"/>
      <c r="C15" s="395"/>
      <c r="D15" s="395"/>
      <c r="E15" s="395"/>
      <c r="F15" s="395"/>
      <c r="G15" s="395"/>
      <c r="H15" s="395"/>
    </row>
    <row r="16" spans="1:8" ht="25.5" x14ac:dyDescent="0.25">
      <c r="A16" s="391"/>
      <c r="B16" s="392" t="s">
        <v>267</v>
      </c>
      <c r="C16" s="395"/>
      <c r="D16" s="395"/>
      <c r="E16" s="395"/>
      <c r="F16" s="395"/>
      <c r="G16" s="395"/>
      <c r="H16" s="395"/>
    </row>
    <row r="17" spans="1:8" x14ac:dyDescent="0.25">
      <c r="A17" s="391"/>
      <c r="B17" s="392"/>
      <c r="C17" s="395"/>
      <c r="D17" s="395"/>
      <c r="E17" s="395"/>
      <c r="F17" s="395"/>
      <c r="G17" s="395"/>
      <c r="H17" s="395"/>
    </row>
    <row r="18" spans="1:8" ht="25.5" x14ac:dyDescent="0.25">
      <c r="A18" s="391"/>
      <c r="B18" s="392" t="s">
        <v>268</v>
      </c>
      <c r="C18" s="395"/>
      <c r="D18" s="395"/>
      <c r="E18" s="395"/>
      <c r="F18" s="395"/>
      <c r="G18" s="395"/>
      <c r="H18" s="395"/>
    </row>
    <row r="19" spans="1:8" x14ac:dyDescent="0.25">
      <c r="A19" s="413"/>
      <c r="B19" s="414"/>
      <c r="C19" s="395"/>
      <c r="D19" s="395"/>
      <c r="E19" s="395"/>
      <c r="F19" s="395"/>
      <c r="G19" s="395"/>
      <c r="H19" s="395"/>
    </row>
    <row r="20" spans="1:8" ht="25.5" x14ac:dyDescent="0.25">
      <c r="A20" s="391"/>
      <c r="B20" s="392" t="s">
        <v>269</v>
      </c>
      <c r="C20" s="395"/>
      <c r="D20" s="395"/>
      <c r="E20" s="395"/>
      <c r="F20" s="395"/>
      <c r="G20" s="395"/>
      <c r="H20" s="395"/>
    </row>
    <row r="21" spans="1:8" x14ac:dyDescent="0.25">
      <c r="A21" s="391"/>
      <c r="B21" s="392"/>
      <c r="C21" s="395"/>
      <c r="D21" s="395"/>
      <c r="E21" s="395"/>
      <c r="F21" s="395"/>
      <c r="G21" s="395"/>
      <c r="H21" s="395"/>
    </row>
    <row r="22" spans="1:8" ht="25.5" x14ac:dyDescent="0.25">
      <c r="A22" s="391"/>
      <c r="B22" s="392" t="s">
        <v>270</v>
      </c>
      <c r="C22" s="395"/>
      <c r="D22" s="395"/>
      <c r="E22" s="395"/>
      <c r="F22" s="395"/>
      <c r="G22" s="395"/>
      <c r="H22" s="395"/>
    </row>
    <row r="23" spans="1:8" ht="12" customHeight="1" thickBot="1" x14ac:dyDescent="0.3">
      <c r="A23" s="391"/>
      <c r="B23" s="392"/>
      <c r="C23" s="395"/>
      <c r="D23" s="395"/>
      <c r="E23" s="395"/>
      <c r="F23" s="395"/>
      <c r="G23" s="395"/>
      <c r="H23" s="395"/>
    </row>
    <row r="24" spans="1:8" ht="17.25" thickBot="1" x14ac:dyDescent="0.3">
      <c r="A24" s="399"/>
      <c r="B24" s="415" t="s">
        <v>84</v>
      </c>
      <c r="C24" s="416">
        <f t="shared" ref="C24" si="0">+C10</f>
        <v>447123542</v>
      </c>
      <c r="D24" s="416">
        <f>+D10</f>
        <v>95067885</v>
      </c>
      <c r="E24" s="416">
        <f>+E10</f>
        <v>542191427</v>
      </c>
      <c r="F24" s="416">
        <f>+F10</f>
        <v>202162057</v>
      </c>
      <c r="G24" s="416">
        <f>+G10</f>
        <v>157634764</v>
      </c>
      <c r="H24" s="416">
        <f>+H10</f>
        <v>340029370</v>
      </c>
    </row>
    <row r="25" spans="1:8" x14ac:dyDescent="0.25">
      <c r="C25" s="297"/>
      <c r="D25" s="297"/>
      <c r="E25" s="297"/>
      <c r="F25" s="297"/>
      <c r="G25" s="297"/>
      <c r="H25" s="297"/>
    </row>
    <row r="26" spans="1:8" x14ac:dyDescent="0.25">
      <c r="C26" s="302"/>
      <c r="D26" s="302"/>
      <c r="E26" s="302"/>
      <c r="F26" s="302"/>
      <c r="G26" s="302"/>
      <c r="H26" s="302"/>
    </row>
    <row r="27" spans="1:8" x14ac:dyDescent="0.25">
      <c r="C27" s="338"/>
      <c r="D27" s="338"/>
      <c r="E27" s="338"/>
      <c r="F27" s="338"/>
      <c r="G27" s="338"/>
      <c r="H27" s="338"/>
    </row>
    <row r="29" spans="1:8" x14ac:dyDescent="0.25">
      <c r="B29" s="307" t="s">
        <v>85</v>
      </c>
      <c r="C29" s="307"/>
      <c r="D29" s="307"/>
      <c r="E29" s="266" t="s">
        <v>229</v>
      </c>
      <c r="F29" s="402"/>
    </row>
    <row r="30" spans="1:8" x14ac:dyDescent="0.25">
      <c r="B30" s="74" t="s">
        <v>253</v>
      </c>
      <c r="C30" s="269"/>
      <c r="D30" s="269"/>
      <c r="E30" s="74" t="s">
        <v>261</v>
      </c>
      <c r="F30" s="267"/>
    </row>
  </sheetData>
  <mergeCells count="9">
    <mergeCell ref="A7:B7"/>
    <mergeCell ref="A8:B8"/>
    <mergeCell ref="A1:H1"/>
    <mergeCell ref="A2:H2"/>
    <mergeCell ref="A3:H3"/>
    <mergeCell ref="A4:H4"/>
    <mergeCell ref="A5:H5"/>
    <mergeCell ref="C6:E6"/>
    <mergeCell ref="G6:H6"/>
  </mergeCells>
  <pageMargins left="0.51181102362204722" right="0.11811023622047245" top="0.74803149606299213" bottom="0.74803149606299213" header="0.31496062992125984" footer="0.31496062992125984"/>
  <pageSetup scale="90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L20" sqref="L20"/>
    </sheetView>
  </sheetViews>
  <sheetFormatPr baseColWidth="10" defaultColWidth="11.42578125" defaultRowHeight="15" x14ac:dyDescent="0.25"/>
  <cols>
    <col min="1" max="1" width="5.85546875" customWidth="1"/>
    <col min="2" max="2" width="33.28515625" customWidth="1"/>
    <col min="3" max="3" width="12.5703125" bestFit="1" customWidth="1"/>
    <col min="4" max="4" width="13.85546875" customWidth="1"/>
    <col min="5" max="5" width="12.5703125" bestFit="1" customWidth="1"/>
    <col min="6" max="7" width="11.7109375" bestFit="1" customWidth="1"/>
    <col min="8" max="8" width="12.5703125" bestFit="1" customWidth="1"/>
  </cols>
  <sheetData>
    <row r="1" spans="1:8" ht="16.5" x14ac:dyDescent="0.25">
      <c r="A1" s="384" t="s">
        <v>0</v>
      </c>
      <c r="B1" s="384"/>
      <c r="C1" s="384"/>
      <c r="D1" s="384"/>
      <c r="E1" s="384"/>
      <c r="F1" s="384"/>
      <c r="G1" s="384"/>
      <c r="H1" s="384"/>
    </row>
    <row r="2" spans="1:8" ht="16.5" x14ac:dyDescent="0.25">
      <c r="A2" s="384" t="s">
        <v>18</v>
      </c>
      <c r="B2" s="384"/>
      <c r="C2" s="384"/>
      <c r="D2" s="384"/>
      <c r="E2" s="384"/>
      <c r="F2" s="384"/>
      <c r="G2" s="384"/>
      <c r="H2" s="384"/>
    </row>
    <row r="3" spans="1:8" ht="16.5" x14ac:dyDescent="0.25">
      <c r="A3" s="384" t="s">
        <v>271</v>
      </c>
      <c r="B3" s="384"/>
      <c r="C3" s="384"/>
      <c r="D3" s="384"/>
      <c r="E3" s="384"/>
      <c r="F3" s="384"/>
      <c r="G3" s="384"/>
      <c r="H3" s="384"/>
    </row>
    <row r="4" spans="1:8" ht="16.5" x14ac:dyDescent="0.25">
      <c r="A4" s="66" t="s">
        <v>20</v>
      </c>
      <c r="B4" s="66"/>
      <c r="C4" s="66"/>
      <c r="D4" s="66"/>
      <c r="E4" s="66"/>
      <c r="F4" s="66"/>
      <c r="G4" s="66"/>
      <c r="H4" s="66"/>
    </row>
    <row r="5" spans="1:8" ht="16.5" x14ac:dyDescent="0.25">
      <c r="A5" s="66" t="s">
        <v>272</v>
      </c>
      <c r="B5" s="66"/>
      <c r="C5" s="66"/>
      <c r="D5" s="66"/>
      <c r="E5" s="66"/>
      <c r="F5" s="66"/>
      <c r="G5" s="66"/>
      <c r="H5" s="66"/>
    </row>
    <row r="6" spans="1:8" ht="17.25" thickBot="1" x14ac:dyDescent="0.3">
      <c r="A6" s="273"/>
      <c r="B6" s="273"/>
      <c r="C6" s="274" t="s">
        <v>22</v>
      </c>
      <c r="D6" s="274"/>
      <c r="E6" s="274"/>
      <c r="F6" s="273"/>
      <c r="G6" s="275" t="s">
        <v>23</v>
      </c>
      <c r="H6" s="275"/>
    </row>
    <row r="7" spans="1:8" ht="38.25" x14ac:dyDescent="0.25">
      <c r="A7" s="417" t="s">
        <v>220</v>
      </c>
      <c r="B7" s="418"/>
      <c r="C7" s="419" t="s">
        <v>25</v>
      </c>
      <c r="D7" s="420" t="s">
        <v>26</v>
      </c>
      <c r="E7" s="420" t="s">
        <v>27</v>
      </c>
      <c r="F7" s="279" t="s">
        <v>28</v>
      </c>
      <c r="G7" s="279" t="s">
        <v>221</v>
      </c>
      <c r="H7" s="419" t="s">
        <v>30</v>
      </c>
    </row>
    <row r="8" spans="1:8" ht="15.75" thickBot="1" x14ac:dyDescent="0.3">
      <c r="A8" s="75"/>
      <c r="B8" s="76"/>
      <c r="C8" s="421" t="s">
        <v>31</v>
      </c>
      <c r="D8" s="422" t="s">
        <v>32</v>
      </c>
      <c r="E8" s="422" t="s">
        <v>33</v>
      </c>
      <c r="F8" s="283" t="s">
        <v>34</v>
      </c>
      <c r="G8" s="283" t="s">
        <v>35</v>
      </c>
      <c r="H8" s="422" t="s">
        <v>222</v>
      </c>
    </row>
    <row r="9" spans="1:8" ht="16.5" x14ac:dyDescent="0.25">
      <c r="A9" s="319"/>
      <c r="B9" s="423"/>
      <c r="C9" s="423"/>
      <c r="D9" s="423"/>
      <c r="E9" s="423"/>
      <c r="F9" s="423"/>
      <c r="G9" s="423"/>
      <c r="H9" s="423"/>
    </row>
    <row r="10" spans="1:8" x14ac:dyDescent="0.25">
      <c r="A10" s="424" t="s">
        <v>273</v>
      </c>
      <c r="B10" s="425"/>
      <c r="C10" s="395"/>
      <c r="D10" s="395"/>
      <c r="E10" s="395"/>
      <c r="F10" s="395"/>
      <c r="G10" s="395"/>
      <c r="H10" s="395"/>
    </row>
    <row r="11" spans="1:8" x14ac:dyDescent="0.25">
      <c r="A11" s="391"/>
      <c r="B11" s="392" t="s">
        <v>274</v>
      </c>
      <c r="C11" s="395"/>
      <c r="D11" s="395"/>
      <c r="E11" s="395"/>
      <c r="F11" s="395"/>
      <c r="G11" s="395"/>
      <c r="H11" s="395"/>
    </row>
    <row r="12" spans="1:8" x14ac:dyDescent="0.25">
      <c r="A12" s="391"/>
      <c r="B12" s="392" t="s">
        <v>275</v>
      </c>
      <c r="C12" s="395"/>
      <c r="D12" s="395"/>
      <c r="E12" s="395"/>
      <c r="F12" s="395"/>
      <c r="G12" s="395"/>
      <c r="H12" s="395"/>
    </row>
    <row r="13" spans="1:8" x14ac:dyDescent="0.25">
      <c r="A13" s="391"/>
      <c r="B13" s="392" t="s">
        <v>276</v>
      </c>
      <c r="C13" s="395"/>
      <c r="D13" s="395"/>
      <c r="E13" s="395"/>
      <c r="F13" s="395"/>
      <c r="G13" s="395"/>
      <c r="H13" s="395"/>
    </row>
    <row r="14" spans="1:8" x14ac:dyDescent="0.25">
      <c r="A14" s="391"/>
      <c r="B14" s="392" t="s">
        <v>277</v>
      </c>
      <c r="C14" s="395"/>
      <c r="D14" s="395"/>
      <c r="E14" s="395"/>
      <c r="F14" s="395"/>
      <c r="G14" s="395"/>
      <c r="H14" s="395"/>
    </row>
    <row r="15" spans="1:8" x14ac:dyDescent="0.25">
      <c r="A15" s="391"/>
      <c r="B15" s="392" t="s">
        <v>278</v>
      </c>
      <c r="C15" s="395"/>
      <c r="D15" s="395"/>
      <c r="E15" s="395"/>
      <c r="F15" s="395"/>
      <c r="G15" s="395"/>
      <c r="H15" s="395"/>
    </row>
    <row r="16" spans="1:8" x14ac:dyDescent="0.25">
      <c r="A16" s="391"/>
      <c r="B16" s="392" t="s">
        <v>279</v>
      </c>
      <c r="C16" s="395"/>
      <c r="D16" s="395"/>
      <c r="E16" s="395"/>
      <c r="F16" s="395"/>
      <c r="G16" s="395"/>
      <c r="H16" s="395"/>
    </row>
    <row r="17" spans="1:8" x14ac:dyDescent="0.25">
      <c r="A17" s="391"/>
      <c r="B17" s="392" t="s">
        <v>280</v>
      </c>
      <c r="C17" s="395"/>
      <c r="D17" s="395"/>
      <c r="E17" s="395"/>
      <c r="F17" s="395"/>
      <c r="G17" s="395"/>
      <c r="H17" s="395"/>
    </row>
    <row r="18" spans="1:8" x14ac:dyDescent="0.25">
      <c r="A18" s="391"/>
      <c r="B18" s="392" t="s">
        <v>281</v>
      </c>
      <c r="C18" s="395"/>
      <c r="D18" s="395"/>
      <c r="E18" s="395"/>
      <c r="F18" s="395"/>
      <c r="G18" s="395"/>
      <c r="H18" s="395"/>
    </row>
    <row r="19" spans="1:8" x14ac:dyDescent="0.25">
      <c r="A19" s="391"/>
      <c r="B19" s="392"/>
      <c r="C19" s="395"/>
      <c r="D19" s="395"/>
      <c r="E19" s="395"/>
      <c r="F19" s="395"/>
      <c r="G19" s="395"/>
      <c r="H19" s="395"/>
    </row>
    <row r="20" spans="1:8" x14ac:dyDescent="0.25">
      <c r="A20" s="424" t="s">
        <v>282</v>
      </c>
      <c r="B20" s="425"/>
      <c r="C20" s="395"/>
      <c r="D20" s="395"/>
      <c r="E20" s="395"/>
      <c r="F20" s="395"/>
      <c r="G20" s="395"/>
      <c r="H20" s="395"/>
    </row>
    <row r="21" spans="1:8" x14ac:dyDescent="0.25">
      <c r="A21" s="391"/>
      <c r="B21" s="392" t="s">
        <v>283</v>
      </c>
      <c r="C21" s="395"/>
      <c r="D21" s="395"/>
      <c r="E21" s="395"/>
      <c r="F21" s="395"/>
      <c r="G21" s="395"/>
      <c r="H21" s="395"/>
    </row>
    <row r="22" spans="1:8" x14ac:dyDescent="0.25">
      <c r="A22" s="391"/>
      <c r="B22" s="392" t="s">
        <v>284</v>
      </c>
      <c r="C22" s="393">
        <v>447123542</v>
      </c>
      <c r="D22" s="393">
        <v>95067885</v>
      </c>
      <c r="E22" s="393">
        <f>+C22+D22</f>
        <v>542191427</v>
      </c>
      <c r="F22" s="393">
        <v>202162057</v>
      </c>
      <c r="G22" s="393">
        <v>157634764</v>
      </c>
      <c r="H22" s="393">
        <f>+E22-F22</f>
        <v>340029370</v>
      </c>
    </row>
    <row r="23" spans="1:8" x14ac:dyDescent="0.25">
      <c r="A23" s="391"/>
      <c r="B23" s="392" t="s">
        <v>285</v>
      </c>
      <c r="C23" s="395"/>
      <c r="D23" s="395"/>
      <c r="E23" s="395"/>
      <c r="F23" s="395"/>
      <c r="G23" s="395"/>
      <c r="H23" s="395"/>
    </row>
    <row r="24" spans="1:8" ht="25.5" x14ac:dyDescent="0.25">
      <c r="A24" s="391"/>
      <c r="B24" s="392" t="s">
        <v>286</v>
      </c>
      <c r="C24" s="395"/>
      <c r="D24" s="395"/>
      <c r="E24" s="395"/>
      <c r="F24" s="395"/>
      <c r="G24" s="395"/>
      <c r="H24" s="395"/>
    </row>
    <row r="25" spans="1:8" x14ac:dyDescent="0.25">
      <c r="A25" s="391"/>
      <c r="B25" s="392" t="s">
        <v>287</v>
      </c>
      <c r="C25" s="395"/>
      <c r="D25" s="395"/>
      <c r="E25" s="395"/>
      <c r="F25" s="395"/>
      <c r="G25" s="395"/>
      <c r="H25" s="395"/>
    </row>
    <row r="26" spans="1:8" x14ac:dyDescent="0.25">
      <c r="A26" s="391"/>
      <c r="B26" s="392" t="s">
        <v>288</v>
      </c>
      <c r="C26" s="395"/>
      <c r="D26" s="395"/>
      <c r="E26" s="395"/>
      <c r="F26" s="395"/>
      <c r="G26" s="395"/>
      <c r="H26" s="395"/>
    </row>
    <row r="27" spans="1:8" x14ac:dyDescent="0.25">
      <c r="A27" s="391"/>
      <c r="B27" s="392" t="s">
        <v>289</v>
      </c>
      <c r="C27" s="395"/>
      <c r="D27" s="395"/>
      <c r="E27" s="395"/>
      <c r="F27" s="395"/>
      <c r="G27" s="395"/>
      <c r="H27" s="395"/>
    </row>
    <row r="28" spans="1:8" x14ac:dyDescent="0.25">
      <c r="A28" s="391"/>
      <c r="B28" s="392"/>
      <c r="C28" s="395"/>
      <c r="D28" s="395"/>
      <c r="E28" s="395"/>
      <c r="F28" s="395"/>
      <c r="G28" s="395"/>
      <c r="H28" s="395"/>
    </row>
    <row r="29" spans="1:8" x14ac:dyDescent="0.25">
      <c r="A29" s="424" t="s">
        <v>290</v>
      </c>
      <c r="B29" s="425"/>
      <c r="C29" s="395"/>
      <c r="D29" s="395"/>
      <c r="E29" s="395"/>
      <c r="F29" s="395"/>
      <c r="G29" s="395"/>
      <c r="H29" s="395"/>
    </row>
    <row r="30" spans="1:8" ht="25.5" x14ac:dyDescent="0.25">
      <c r="A30" s="391"/>
      <c r="B30" s="392" t="s">
        <v>291</v>
      </c>
      <c r="C30" s="395"/>
      <c r="D30" s="395"/>
      <c r="E30" s="395"/>
      <c r="F30" s="395"/>
      <c r="G30" s="395"/>
      <c r="H30" s="395"/>
    </row>
    <row r="31" spans="1:8" x14ac:dyDescent="0.25">
      <c r="A31" s="391"/>
      <c r="B31" s="392" t="s">
        <v>292</v>
      </c>
      <c r="C31" s="395"/>
      <c r="D31" s="395"/>
      <c r="E31" s="395"/>
      <c r="F31" s="395"/>
      <c r="G31" s="395"/>
      <c r="H31" s="395"/>
    </row>
    <row r="32" spans="1:8" x14ac:dyDescent="0.25">
      <c r="A32" s="391"/>
      <c r="B32" s="392" t="s">
        <v>293</v>
      </c>
      <c r="C32" s="395"/>
      <c r="D32" s="395"/>
      <c r="E32" s="395"/>
      <c r="F32" s="395"/>
      <c r="G32" s="395"/>
      <c r="H32" s="395"/>
    </row>
    <row r="33" spans="1:8" x14ac:dyDescent="0.25">
      <c r="A33" s="391"/>
      <c r="B33" s="392" t="s">
        <v>294</v>
      </c>
      <c r="C33" s="395"/>
      <c r="D33" s="395"/>
      <c r="E33" s="395"/>
      <c r="F33" s="395"/>
      <c r="G33" s="395"/>
      <c r="H33" s="395"/>
    </row>
    <row r="34" spans="1:8" x14ac:dyDescent="0.25">
      <c r="A34" s="391"/>
      <c r="B34" s="392" t="s">
        <v>295</v>
      </c>
      <c r="C34" s="395"/>
      <c r="D34" s="395"/>
      <c r="E34" s="395"/>
      <c r="F34" s="395"/>
      <c r="G34" s="395"/>
      <c r="H34" s="395"/>
    </row>
    <row r="35" spans="1:8" x14ac:dyDescent="0.25">
      <c r="A35" s="391"/>
      <c r="B35" s="392" t="s">
        <v>296</v>
      </c>
      <c r="C35" s="395"/>
      <c r="D35" s="395"/>
      <c r="E35" s="395"/>
      <c r="F35" s="395"/>
      <c r="G35" s="395"/>
      <c r="H35" s="395"/>
    </row>
    <row r="36" spans="1:8" x14ac:dyDescent="0.25">
      <c r="A36" s="391"/>
      <c r="B36" s="392" t="s">
        <v>297</v>
      </c>
      <c r="C36" s="395"/>
      <c r="D36" s="395"/>
      <c r="E36" s="395"/>
      <c r="F36" s="395"/>
      <c r="G36" s="395"/>
      <c r="H36" s="395"/>
    </row>
    <row r="37" spans="1:8" x14ac:dyDescent="0.25">
      <c r="A37" s="391"/>
      <c r="B37" s="392" t="s">
        <v>298</v>
      </c>
      <c r="C37" s="395"/>
      <c r="D37" s="395"/>
      <c r="E37" s="395"/>
      <c r="F37" s="395"/>
      <c r="G37" s="395"/>
      <c r="H37" s="395"/>
    </row>
    <row r="38" spans="1:8" x14ac:dyDescent="0.25">
      <c r="A38" s="391"/>
      <c r="B38" s="392" t="s">
        <v>299</v>
      </c>
      <c r="C38" s="395"/>
      <c r="D38" s="395"/>
      <c r="E38" s="395"/>
      <c r="F38" s="395"/>
      <c r="G38" s="395"/>
      <c r="H38" s="395"/>
    </row>
    <row r="39" spans="1:8" x14ac:dyDescent="0.25">
      <c r="A39" s="391"/>
      <c r="B39" s="392"/>
      <c r="C39" s="395"/>
      <c r="D39" s="395"/>
      <c r="E39" s="395"/>
      <c r="F39" s="395"/>
      <c r="G39" s="395"/>
      <c r="H39" s="395"/>
    </row>
    <row r="40" spans="1:8" x14ac:dyDescent="0.25">
      <c r="A40" s="424" t="s">
        <v>300</v>
      </c>
      <c r="B40" s="425"/>
      <c r="C40" s="395"/>
      <c r="D40" s="395"/>
      <c r="E40" s="395"/>
      <c r="F40" s="395"/>
      <c r="G40" s="395"/>
      <c r="H40" s="395"/>
    </row>
    <row r="41" spans="1:8" ht="25.5" x14ac:dyDescent="0.25">
      <c r="A41" s="391"/>
      <c r="B41" s="426" t="s">
        <v>301</v>
      </c>
      <c r="C41" s="395"/>
      <c r="D41" s="395"/>
      <c r="E41" s="395"/>
      <c r="F41" s="395"/>
      <c r="G41" s="395"/>
      <c r="H41" s="395"/>
    </row>
    <row r="42" spans="1:8" ht="38.25" x14ac:dyDescent="0.25">
      <c r="A42" s="391"/>
      <c r="B42" s="426" t="s">
        <v>302</v>
      </c>
      <c r="C42" s="395"/>
      <c r="D42" s="395"/>
      <c r="E42" s="395"/>
      <c r="F42" s="395"/>
      <c r="G42" s="395"/>
      <c r="H42" s="395"/>
    </row>
    <row r="43" spans="1:8" x14ac:dyDescent="0.25">
      <c r="A43" s="391"/>
      <c r="B43" s="392" t="s">
        <v>303</v>
      </c>
      <c r="C43" s="395"/>
      <c r="D43" s="395"/>
      <c r="E43" s="395"/>
      <c r="F43" s="395"/>
      <c r="G43" s="395"/>
      <c r="H43" s="395"/>
    </row>
    <row r="44" spans="1:8" ht="15.75" thickBot="1" x14ac:dyDescent="0.3">
      <c r="A44" s="391"/>
      <c r="B44" s="392" t="s">
        <v>304</v>
      </c>
      <c r="C44" s="395"/>
      <c r="D44" s="395"/>
      <c r="E44" s="395"/>
      <c r="F44" s="395"/>
      <c r="G44" s="395"/>
      <c r="H44" s="395"/>
    </row>
    <row r="45" spans="1:8" ht="15.75" thickBot="1" x14ac:dyDescent="0.3">
      <c r="A45" s="399"/>
      <c r="B45" s="415" t="s">
        <v>84</v>
      </c>
      <c r="C45" s="416">
        <f t="shared" ref="C45" si="0">+C22</f>
        <v>447123542</v>
      </c>
      <c r="D45" s="416">
        <f>+D22</f>
        <v>95067885</v>
      </c>
      <c r="E45" s="416">
        <f>+E22</f>
        <v>542191427</v>
      </c>
      <c r="F45" s="416">
        <f>+F22</f>
        <v>202162057</v>
      </c>
      <c r="G45" s="416">
        <f>+G22</f>
        <v>157634764</v>
      </c>
      <c r="H45" s="416">
        <f>+H22</f>
        <v>340029370</v>
      </c>
    </row>
    <row r="46" spans="1:8" x14ac:dyDescent="0.25">
      <c r="C46" s="297"/>
      <c r="D46" s="297"/>
      <c r="E46" s="297"/>
      <c r="F46" s="297"/>
      <c r="G46" s="297"/>
      <c r="H46" s="297"/>
    </row>
    <row r="47" spans="1:8" x14ac:dyDescent="0.25">
      <c r="C47" s="297"/>
      <c r="D47" s="297"/>
      <c r="E47" s="297"/>
      <c r="F47" s="297"/>
      <c r="G47" s="297"/>
      <c r="H47" s="297"/>
    </row>
    <row r="48" spans="1:8" x14ac:dyDescent="0.25">
      <c r="C48" s="427"/>
      <c r="D48" s="427"/>
      <c r="E48" s="427"/>
      <c r="F48" s="427"/>
      <c r="G48" s="427"/>
      <c r="H48" s="427"/>
    </row>
    <row r="50" spans="2:6" x14ac:dyDescent="0.25">
      <c r="B50" s="307" t="s">
        <v>85</v>
      </c>
      <c r="C50" s="307"/>
      <c r="D50" s="307"/>
      <c r="E50" s="266" t="s">
        <v>229</v>
      </c>
    </row>
    <row r="51" spans="2:6" x14ac:dyDescent="0.25">
      <c r="B51" s="428" t="s">
        <v>253</v>
      </c>
      <c r="C51" s="429"/>
      <c r="D51" s="429"/>
      <c r="E51" s="428" t="s">
        <v>261</v>
      </c>
    </row>
    <row r="53" spans="2:6" x14ac:dyDescent="0.25">
      <c r="F53" s="402"/>
    </row>
    <row r="54" spans="2:6" x14ac:dyDescent="0.25">
      <c r="F54" s="267"/>
    </row>
    <row r="55" spans="2:6" ht="16.5" x14ac:dyDescent="0.25">
      <c r="B55" s="63"/>
      <c r="C55" s="63"/>
      <c r="D55" s="63"/>
      <c r="E55" s="63"/>
      <c r="F55" s="63"/>
    </row>
  </sheetData>
  <mergeCells count="13">
    <mergeCell ref="A7:B7"/>
    <mergeCell ref="A8:B8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C6:E6"/>
    <mergeCell ref="G6:H6"/>
  </mergeCells>
  <pageMargins left="0.11811023622047245" right="0" top="0" bottom="0" header="0.31496062992125984" footer="0.31496062992125984"/>
  <pageSetup scale="9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sqref="A1:H1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  <col min="3" max="4" width="11.7109375" bestFit="1" customWidth="1"/>
    <col min="5" max="5" width="11.5703125" bestFit="1" customWidth="1"/>
    <col min="6" max="7" width="11.7109375" bestFit="1" customWidth="1"/>
    <col min="8" max="8" width="11.5703125" bestFit="1" customWidth="1"/>
    <col min="10" max="11" width="15.140625" bestFit="1" customWidth="1"/>
  </cols>
  <sheetData>
    <row r="1" spans="1:8" s="210" customFormat="1" ht="15.75" x14ac:dyDescent="0.25">
      <c r="A1" s="207" t="s">
        <v>0</v>
      </c>
      <c r="B1" s="208"/>
      <c r="C1" s="208"/>
      <c r="D1" s="208"/>
      <c r="E1" s="208"/>
      <c r="F1" s="208"/>
      <c r="G1" s="208"/>
      <c r="H1" s="209"/>
    </row>
    <row r="2" spans="1:8" s="210" customFormat="1" ht="15.75" x14ac:dyDescent="0.25">
      <c r="A2" s="211" t="s">
        <v>20</v>
      </c>
      <c r="B2" s="212"/>
      <c r="C2" s="212"/>
      <c r="D2" s="212"/>
      <c r="E2" s="212"/>
      <c r="F2" s="212"/>
      <c r="G2" s="212"/>
      <c r="H2" s="213"/>
    </row>
    <row r="3" spans="1:8" s="210" customFormat="1" ht="15.75" x14ac:dyDescent="0.25">
      <c r="A3" s="211" t="s">
        <v>129</v>
      </c>
      <c r="B3" s="212"/>
      <c r="C3" s="212"/>
      <c r="D3" s="212"/>
      <c r="E3" s="212"/>
      <c r="F3" s="212"/>
      <c r="G3" s="212"/>
      <c r="H3" s="213"/>
    </row>
    <row r="4" spans="1:8" s="210" customFormat="1" ht="15.75" x14ac:dyDescent="0.25">
      <c r="A4" s="211" t="s">
        <v>271</v>
      </c>
      <c r="B4" s="212"/>
      <c r="C4" s="212"/>
      <c r="D4" s="212"/>
      <c r="E4" s="212"/>
      <c r="F4" s="212"/>
      <c r="G4" s="212"/>
      <c r="H4" s="213"/>
    </row>
    <row r="5" spans="1:8" s="210" customFormat="1" ht="15.75" x14ac:dyDescent="0.25">
      <c r="A5" s="211" t="s">
        <v>131</v>
      </c>
      <c r="B5" s="212"/>
      <c r="C5" s="212"/>
      <c r="D5" s="212"/>
      <c r="E5" s="212"/>
      <c r="F5" s="212"/>
      <c r="G5" s="212"/>
      <c r="H5" s="213"/>
    </row>
    <row r="6" spans="1:8" s="210" customFormat="1" ht="15.75" thickBot="1" x14ac:dyDescent="0.3">
      <c r="A6" s="223" t="s">
        <v>90</v>
      </c>
      <c r="B6" s="430"/>
      <c r="C6" s="430"/>
      <c r="D6" s="430"/>
      <c r="E6" s="430"/>
      <c r="F6" s="430"/>
      <c r="G6" s="430"/>
      <c r="H6" s="431"/>
    </row>
    <row r="7" spans="1:8" s="210" customFormat="1" ht="15.75" thickBot="1" x14ac:dyDescent="0.3">
      <c r="A7" s="217" t="s">
        <v>132</v>
      </c>
      <c r="B7" s="218"/>
      <c r="C7" s="357" t="s">
        <v>133</v>
      </c>
      <c r="D7" s="358"/>
      <c r="E7" s="358"/>
      <c r="F7" s="358"/>
      <c r="G7" s="359"/>
      <c r="H7" s="356" t="s">
        <v>134</v>
      </c>
    </row>
    <row r="8" spans="1:8" s="210" customFormat="1" ht="26.25" thickBot="1" x14ac:dyDescent="0.3">
      <c r="A8" s="223"/>
      <c r="B8" s="224"/>
      <c r="C8" s="226" t="s">
        <v>135</v>
      </c>
      <c r="D8" s="226" t="s">
        <v>136</v>
      </c>
      <c r="E8" s="226" t="s">
        <v>137</v>
      </c>
      <c r="F8" s="226" t="s">
        <v>138</v>
      </c>
      <c r="G8" s="226" t="s">
        <v>248</v>
      </c>
      <c r="H8" s="360"/>
    </row>
    <row r="9" spans="1:8" x14ac:dyDescent="0.25">
      <c r="A9" s="432"/>
      <c r="B9" s="433"/>
      <c r="C9" s="362"/>
      <c r="D9" s="362"/>
      <c r="E9" s="362"/>
      <c r="F9" s="362"/>
      <c r="G9" s="362"/>
      <c r="H9" s="362"/>
    </row>
    <row r="10" spans="1:8" x14ac:dyDescent="0.25">
      <c r="A10" s="434" t="s">
        <v>305</v>
      </c>
      <c r="B10" s="435"/>
      <c r="C10" s="364">
        <f>+C11+C21+C30+C41</f>
        <v>447123542</v>
      </c>
      <c r="D10" s="364">
        <f t="shared" ref="D10:H10" si="0">+D11+D21+D30+D41</f>
        <v>43518799</v>
      </c>
      <c r="E10" s="364">
        <f t="shared" si="0"/>
        <v>490642341</v>
      </c>
      <c r="F10" s="364">
        <f t="shared" si="0"/>
        <v>171893031</v>
      </c>
      <c r="G10" s="364">
        <f t="shared" si="0"/>
        <v>137959436</v>
      </c>
      <c r="H10" s="364">
        <f t="shared" si="0"/>
        <v>318749310</v>
      </c>
    </row>
    <row r="11" spans="1:8" x14ac:dyDescent="0.25">
      <c r="A11" s="233" t="s">
        <v>306</v>
      </c>
      <c r="B11" s="260"/>
      <c r="C11" s="241">
        <f>SUM(C12:C19)</f>
        <v>0</v>
      </c>
      <c r="D11" s="241">
        <f t="shared" ref="D11:H11" si="1">SUM(D12:D19)</f>
        <v>0</v>
      </c>
      <c r="E11" s="241">
        <f t="shared" si="1"/>
        <v>0</v>
      </c>
      <c r="F11" s="241">
        <f t="shared" si="1"/>
        <v>0</v>
      </c>
      <c r="G11" s="241">
        <f t="shared" si="1"/>
        <v>0</v>
      </c>
      <c r="H11" s="241">
        <f t="shared" si="1"/>
        <v>0</v>
      </c>
    </row>
    <row r="12" spans="1:8" x14ac:dyDescent="0.25">
      <c r="A12" s="242"/>
      <c r="B12" s="436" t="s">
        <v>307</v>
      </c>
      <c r="C12" s="437"/>
      <c r="D12" s="437"/>
      <c r="E12" s="241">
        <f>C12+D12</f>
        <v>0</v>
      </c>
      <c r="F12" s="437"/>
      <c r="G12" s="437"/>
      <c r="H12" s="241">
        <f>+E12-F12</f>
        <v>0</v>
      </c>
    </row>
    <row r="13" spans="1:8" x14ac:dyDescent="0.25">
      <c r="A13" s="242"/>
      <c r="B13" s="436" t="s">
        <v>308</v>
      </c>
      <c r="C13" s="437"/>
      <c r="D13" s="437"/>
      <c r="E13" s="241">
        <f t="shared" ref="E13:E19" si="2">C13+D13</f>
        <v>0</v>
      </c>
      <c r="F13" s="437"/>
      <c r="G13" s="437"/>
      <c r="H13" s="241">
        <f t="shared" ref="H13:H28" si="3">+E13-F13</f>
        <v>0</v>
      </c>
    </row>
    <row r="14" spans="1:8" x14ac:dyDescent="0.25">
      <c r="A14" s="242"/>
      <c r="B14" s="436" t="s">
        <v>309</v>
      </c>
      <c r="C14" s="437"/>
      <c r="D14" s="437"/>
      <c r="E14" s="241">
        <f t="shared" si="2"/>
        <v>0</v>
      </c>
      <c r="F14" s="437"/>
      <c r="G14" s="437"/>
      <c r="H14" s="241">
        <f t="shared" si="3"/>
        <v>0</v>
      </c>
    </row>
    <row r="15" spans="1:8" x14ac:dyDescent="0.25">
      <c r="A15" s="242"/>
      <c r="B15" s="436" t="s">
        <v>310</v>
      </c>
      <c r="C15" s="437"/>
      <c r="D15" s="437"/>
      <c r="E15" s="241">
        <f t="shared" si="2"/>
        <v>0</v>
      </c>
      <c r="F15" s="437"/>
      <c r="G15" s="437"/>
      <c r="H15" s="241">
        <f t="shared" si="3"/>
        <v>0</v>
      </c>
    </row>
    <row r="16" spans="1:8" x14ac:dyDescent="0.25">
      <c r="A16" s="242"/>
      <c r="B16" s="436" t="s">
        <v>311</v>
      </c>
      <c r="C16" s="437"/>
      <c r="D16" s="437"/>
      <c r="E16" s="241">
        <f t="shared" si="2"/>
        <v>0</v>
      </c>
      <c r="F16" s="437"/>
      <c r="G16" s="437"/>
      <c r="H16" s="241">
        <f t="shared" si="3"/>
        <v>0</v>
      </c>
    </row>
    <row r="17" spans="1:11" x14ac:dyDescent="0.25">
      <c r="A17" s="242"/>
      <c r="B17" s="436" t="s">
        <v>312</v>
      </c>
      <c r="C17" s="437"/>
      <c r="D17" s="437"/>
      <c r="E17" s="241">
        <f t="shared" si="2"/>
        <v>0</v>
      </c>
      <c r="F17" s="437"/>
      <c r="G17" s="437"/>
      <c r="H17" s="241">
        <f t="shared" si="3"/>
        <v>0</v>
      </c>
    </row>
    <row r="18" spans="1:11" x14ac:dyDescent="0.25">
      <c r="A18" s="242"/>
      <c r="B18" s="436" t="s">
        <v>313</v>
      </c>
      <c r="C18" s="437"/>
      <c r="D18" s="437"/>
      <c r="E18" s="241">
        <f t="shared" si="2"/>
        <v>0</v>
      </c>
      <c r="F18" s="437"/>
      <c r="G18" s="437"/>
      <c r="H18" s="241">
        <f t="shared" si="3"/>
        <v>0</v>
      </c>
    </row>
    <row r="19" spans="1:11" x14ac:dyDescent="0.25">
      <c r="A19" s="242"/>
      <c r="B19" s="436" t="s">
        <v>314</v>
      </c>
      <c r="C19" s="437"/>
      <c r="D19" s="437"/>
      <c r="E19" s="241">
        <f t="shared" si="2"/>
        <v>0</v>
      </c>
      <c r="F19" s="437"/>
      <c r="G19" s="437"/>
      <c r="H19" s="241">
        <f t="shared" si="3"/>
        <v>0</v>
      </c>
    </row>
    <row r="20" spans="1:11" x14ac:dyDescent="0.25">
      <c r="A20" s="438"/>
      <c r="B20" s="439"/>
      <c r="C20" s="440"/>
      <c r="D20" s="440"/>
      <c r="E20" s="440"/>
      <c r="F20" s="440"/>
      <c r="G20" s="440"/>
      <c r="H20" s="441" t="s">
        <v>315</v>
      </c>
    </row>
    <row r="21" spans="1:11" x14ac:dyDescent="0.25">
      <c r="A21" s="233" t="s">
        <v>316</v>
      </c>
      <c r="B21" s="260"/>
      <c r="C21" s="241">
        <f>SUM(C22:C28)</f>
        <v>447123542</v>
      </c>
      <c r="D21" s="241">
        <f t="shared" ref="D21:H21" si="4">SUM(D22:D28)</f>
        <v>43518799</v>
      </c>
      <c r="E21" s="241">
        <f t="shared" si="4"/>
        <v>490642341</v>
      </c>
      <c r="F21" s="241">
        <f t="shared" si="4"/>
        <v>171893031</v>
      </c>
      <c r="G21" s="241">
        <f t="shared" si="4"/>
        <v>137959436</v>
      </c>
      <c r="H21" s="241">
        <f t="shared" si="4"/>
        <v>318749310</v>
      </c>
    </row>
    <row r="22" spans="1:11" x14ac:dyDescent="0.25">
      <c r="A22" s="242"/>
      <c r="B22" s="436" t="s">
        <v>317</v>
      </c>
      <c r="C22" s="437"/>
      <c r="D22" s="437"/>
      <c r="E22" s="241">
        <f t="shared" ref="E22:E28" si="5">C22+D22</f>
        <v>0</v>
      </c>
      <c r="F22" s="437"/>
      <c r="G22" s="437"/>
      <c r="H22" s="241">
        <f t="shared" si="3"/>
        <v>0</v>
      </c>
    </row>
    <row r="23" spans="1:11" x14ac:dyDescent="0.25">
      <c r="A23" s="242"/>
      <c r="B23" s="436" t="s">
        <v>318</v>
      </c>
      <c r="C23" s="437">
        <v>447123542</v>
      </c>
      <c r="D23" s="437">
        <v>43518799</v>
      </c>
      <c r="E23" s="241">
        <f t="shared" si="5"/>
        <v>490642341</v>
      </c>
      <c r="F23" s="437">
        <v>171893031</v>
      </c>
      <c r="G23" s="437">
        <v>137959436</v>
      </c>
      <c r="H23" s="241">
        <f t="shared" si="3"/>
        <v>318749310</v>
      </c>
      <c r="J23" s="442"/>
      <c r="K23" s="442"/>
    </row>
    <row r="24" spans="1:11" x14ac:dyDescent="0.25">
      <c r="A24" s="242"/>
      <c r="B24" s="436" t="s">
        <v>319</v>
      </c>
      <c r="C24" s="443"/>
      <c r="D24" s="443"/>
      <c r="E24" s="444">
        <f t="shared" si="5"/>
        <v>0</v>
      </c>
      <c r="F24" s="443"/>
      <c r="G24" s="443"/>
      <c r="H24" s="444">
        <f t="shared" si="3"/>
        <v>0</v>
      </c>
    </row>
    <row r="25" spans="1:11" x14ac:dyDescent="0.25">
      <c r="A25" s="242"/>
      <c r="B25" s="436" t="s">
        <v>320</v>
      </c>
      <c r="C25" s="443"/>
      <c r="D25" s="443"/>
      <c r="E25" s="444">
        <f t="shared" si="5"/>
        <v>0</v>
      </c>
      <c r="F25" s="443"/>
      <c r="G25" s="443"/>
      <c r="H25" s="444">
        <f t="shared" si="3"/>
        <v>0</v>
      </c>
    </row>
    <row r="26" spans="1:11" x14ac:dyDescent="0.25">
      <c r="A26" s="242"/>
      <c r="B26" s="436" t="s">
        <v>321</v>
      </c>
      <c r="C26" s="443"/>
      <c r="D26" s="443"/>
      <c r="E26" s="444">
        <f t="shared" si="5"/>
        <v>0</v>
      </c>
      <c r="F26" s="443"/>
      <c r="G26" s="443"/>
      <c r="H26" s="444">
        <f t="shared" si="3"/>
        <v>0</v>
      </c>
    </row>
    <row r="27" spans="1:11" x14ac:dyDescent="0.25">
      <c r="A27" s="242"/>
      <c r="B27" s="436" t="s">
        <v>322</v>
      </c>
      <c r="C27" s="443"/>
      <c r="D27" s="443"/>
      <c r="E27" s="444">
        <f t="shared" si="5"/>
        <v>0</v>
      </c>
      <c r="F27" s="443"/>
      <c r="G27" s="443"/>
      <c r="H27" s="444">
        <f t="shared" si="3"/>
        <v>0</v>
      </c>
    </row>
    <row r="28" spans="1:11" x14ac:dyDescent="0.25">
      <c r="A28" s="242"/>
      <c r="B28" s="436" t="s">
        <v>323</v>
      </c>
      <c r="C28" s="443"/>
      <c r="D28" s="443"/>
      <c r="E28" s="444">
        <f t="shared" si="5"/>
        <v>0</v>
      </c>
      <c r="F28" s="443"/>
      <c r="G28" s="443"/>
      <c r="H28" s="444">
        <f t="shared" si="3"/>
        <v>0</v>
      </c>
    </row>
    <row r="29" spans="1:11" x14ac:dyDescent="0.25">
      <c r="A29" s="438"/>
      <c r="B29" s="439"/>
      <c r="C29" s="445"/>
      <c r="D29" s="445"/>
      <c r="E29" s="445"/>
      <c r="F29" s="445"/>
      <c r="G29" s="445"/>
      <c r="H29" s="445"/>
    </row>
    <row r="30" spans="1:11" x14ac:dyDescent="0.25">
      <c r="A30" s="233" t="s">
        <v>324</v>
      </c>
      <c r="B30" s="260"/>
      <c r="C30" s="444">
        <f>SUM(C31:C39)</f>
        <v>0</v>
      </c>
      <c r="D30" s="444">
        <f t="shared" ref="D30:H30" si="6">SUM(D31:D39)</f>
        <v>0</v>
      </c>
      <c r="E30" s="444">
        <f t="shared" si="6"/>
        <v>0</v>
      </c>
      <c r="F30" s="444">
        <f t="shared" si="6"/>
        <v>0</v>
      </c>
      <c r="G30" s="444">
        <f t="shared" si="6"/>
        <v>0</v>
      </c>
      <c r="H30" s="444">
        <f t="shared" si="6"/>
        <v>0</v>
      </c>
    </row>
    <row r="31" spans="1:11" x14ac:dyDescent="0.25">
      <c r="A31" s="242"/>
      <c r="B31" s="436" t="s">
        <v>325</v>
      </c>
      <c r="C31" s="443"/>
      <c r="D31" s="443"/>
      <c r="E31" s="444">
        <f t="shared" ref="E31:E39" si="7">C31+D31</f>
        <v>0</v>
      </c>
      <c r="F31" s="443"/>
      <c r="G31" s="443"/>
      <c r="H31" s="444">
        <f t="shared" ref="H31:H38" si="8">+E31-F31</f>
        <v>0</v>
      </c>
    </row>
    <row r="32" spans="1:11" x14ac:dyDescent="0.25">
      <c r="A32" s="242"/>
      <c r="B32" s="436" t="s">
        <v>326</v>
      </c>
      <c r="C32" s="443"/>
      <c r="D32" s="443"/>
      <c r="E32" s="444">
        <f t="shared" si="7"/>
        <v>0</v>
      </c>
      <c r="F32" s="443"/>
      <c r="G32" s="443"/>
      <c r="H32" s="444">
        <f t="shared" si="8"/>
        <v>0</v>
      </c>
    </row>
    <row r="33" spans="1:8" x14ac:dyDescent="0.25">
      <c r="A33" s="242"/>
      <c r="B33" s="436" t="s">
        <v>327</v>
      </c>
      <c r="C33" s="443"/>
      <c r="D33" s="443"/>
      <c r="E33" s="444">
        <f t="shared" si="7"/>
        <v>0</v>
      </c>
      <c r="F33" s="443"/>
      <c r="G33" s="443"/>
      <c r="H33" s="444">
        <f t="shared" si="8"/>
        <v>0</v>
      </c>
    </row>
    <row r="34" spans="1:8" ht="15.75" thickBot="1" x14ac:dyDescent="0.3">
      <c r="A34" s="246"/>
      <c r="B34" s="446" t="s">
        <v>328</v>
      </c>
      <c r="C34" s="447"/>
      <c r="D34" s="447"/>
      <c r="E34" s="448">
        <f t="shared" si="7"/>
        <v>0</v>
      </c>
      <c r="F34" s="447"/>
      <c r="G34" s="447"/>
      <c r="H34" s="448">
        <f t="shared" si="8"/>
        <v>0</v>
      </c>
    </row>
    <row r="35" spans="1:8" x14ac:dyDescent="0.25">
      <c r="A35" s="242"/>
      <c r="B35" s="436" t="s">
        <v>329</v>
      </c>
      <c r="C35" s="443"/>
      <c r="D35" s="443"/>
      <c r="E35" s="444">
        <f t="shared" si="7"/>
        <v>0</v>
      </c>
      <c r="F35" s="443"/>
      <c r="G35" s="443"/>
      <c r="H35" s="444">
        <f t="shared" si="8"/>
        <v>0</v>
      </c>
    </row>
    <row r="36" spans="1:8" x14ac:dyDescent="0.25">
      <c r="A36" s="242"/>
      <c r="B36" s="436" t="s">
        <v>330</v>
      </c>
      <c r="C36" s="443"/>
      <c r="D36" s="443"/>
      <c r="E36" s="444">
        <f t="shared" si="7"/>
        <v>0</v>
      </c>
      <c r="F36" s="443"/>
      <c r="G36" s="443"/>
      <c r="H36" s="444">
        <f t="shared" si="8"/>
        <v>0</v>
      </c>
    </row>
    <row r="37" spans="1:8" x14ac:dyDescent="0.25">
      <c r="A37" s="242"/>
      <c r="B37" s="436" t="s">
        <v>331</v>
      </c>
      <c r="C37" s="443"/>
      <c r="D37" s="443"/>
      <c r="E37" s="444">
        <f t="shared" si="7"/>
        <v>0</v>
      </c>
      <c r="F37" s="443"/>
      <c r="G37" s="443"/>
      <c r="H37" s="444">
        <f t="shared" si="8"/>
        <v>0</v>
      </c>
    </row>
    <row r="38" spans="1:8" x14ac:dyDescent="0.25">
      <c r="A38" s="242"/>
      <c r="B38" s="436" t="s">
        <v>332</v>
      </c>
      <c r="C38" s="443"/>
      <c r="D38" s="443"/>
      <c r="E38" s="444">
        <f t="shared" si="7"/>
        <v>0</v>
      </c>
      <c r="F38" s="443"/>
      <c r="G38" s="443"/>
      <c r="H38" s="444">
        <f t="shared" si="8"/>
        <v>0</v>
      </c>
    </row>
    <row r="39" spans="1:8" x14ac:dyDescent="0.25">
      <c r="A39" s="242"/>
      <c r="B39" s="436" t="s">
        <v>333</v>
      </c>
      <c r="C39" s="443"/>
      <c r="D39" s="443"/>
      <c r="E39" s="444">
        <f t="shared" si="7"/>
        <v>0</v>
      </c>
      <c r="F39" s="443"/>
      <c r="G39" s="443"/>
      <c r="H39" s="444"/>
    </row>
    <row r="40" spans="1:8" x14ac:dyDescent="0.25">
      <c r="A40" s="242"/>
      <c r="B40" s="436"/>
      <c r="C40" s="443"/>
      <c r="D40" s="443"/>
      <c r="E40" s="444"/>
      <c r="F40" s="443"/>
      <c r="G40" s="443"/>
      <c r="H40" s="444"/>
    </row>
    <row r="41" spans="1:8" x14ac:dyDescent="0.25">
      <c r="A41" s="242" t="s">
        <v>334</v>
      </c>
      <c r="B41" s="436"/>
      <c r="C41" s="449">
        <f>SUM(C42:C45)</f>
        <v>0</v>
      </c>
      <c r="D41" s="449">
        <f t="shared" ref="D41:H41" si="9">SUM(D42:D45)</f>
        <v>0</v>
      </c>
      <c r="E41" s="449">
        <f t="shared" si="9"/>
        <v>0</v>
      </c>
      <c r="F41" s="449">
        <f t="shared" si="9"/>
        <v>0</v>
      </c>
      <c r="G41" s="449">
        <f t="shared" si="9"/>
        <v>0</v>
      </c>
      <c r="H41" s="449">
        <f t="shared" si="9"/>
        <v>0</v>
      </c>
    </row>
    <row r="42" spans="1:8" x14ac:dyDescent="0.25">
      <c r="A42" s="242"/>
      <c r="B42" s="436" t="s">
        <v>335</v>
      </c>
      <c r="C42" s="443"/>
      <c r="D42" s="443"/>
      <c r="E42" s="444">
        <f t="shared" ref="E42:E45" si="10">C42+D42</f>
        <v>0</v>
      </c>
      <c r="F42" s="443"/>
      <c r="G42" s="443"/>
      <c r="H42" s="444">
        <f t="shared" ref="H42:H45" si="11">+E42-F42</f>
        <v>0</v>
      </c>
    </row>
    <row r="43" spans="1:8" x14ac:dyDescent="0.25">
      <c r="A43" s="242"/>
      <c r="B43" s="436" t="s">
        <v>336</v>
      </c>
      <c r="C43" s="443"/>
      <c r="D43" s="443"/>
      <c r="E43" s="444">
        <f t="shared" si="10"/>
        <v>0</v>
      </c>
      <c r="F43" s="443"/>
      <c r="G43" s="443"/>
      <c r="H43" s="444">
        <f t="shared" si="11"/>
        <v>0</v>
      </c>
    </row>
    <row r="44" spans="1:8" x14ac:dyDescent="0.25">
      <c r="A44" s="242"/>
      <c r="B44" s="436" t="s">
        <v>337</v>
      </c>
      <c r="C44" s="443"/>
      <c r="D44" s="443"/>
      <c r="E44" s="444">
        <f t="shared" si="10"/>
        <v>0</v>
      </c>
      <c r="F44" s="443"/>
      <c r="G44" s="443"/>
      <c r="H44" s="444">
        <f t="shared" si="11"/>
        <v>0</v>
      </c>
    </row>
    <row r="45" spans="1:8" x14ac:dyDescent="0.25">
      <c r="A45" s="242"/>
      <c r="B45" s="436" t="s">
        <v>338</v>
      </c>
      <c r="C45" s="443"/>
      <c r="D45" s="443"/>
      <c r="E45" s="444">
        <f t="shared" si="10"/>
        <v>0</v>
      </c>
      <c r="F45" s="443"/>
      <c r="G45" s="443"/>
      <c r="H45" s="444">
        <f t="shared" si="11"/>
        <v>0</v>
      </c>
    </row>
    <row r="46" spans="1:8" x14ac:dyDescent="0.25">
      <c r="A46" s="242"/>
      <c r="B46" s="436"/>
      <c r="C46" s="443"/>
      <c r="D46" s="443"/>
      <c r="E46" s="444"/>
      <c r="F46" s="443"/>
      <c r="G46" s="443"/>
      <c r="H46" s="444"/>
    </row>
    <row r="47" spans="1:8" x14ac:dyDescent="0.25">
      <c r="A47" s="242" t="s">
        <v>339</v>
      </c>
      <c r="B47" s="436"/>
      <c r="C47" s="441">
        <f t="shared" ref="C47:E47" si="12">+C48+C58+C66+C77</f>
        <v>0</v>
      </c>
      <c r="D47" s="441">
        <f t="shared" si="12"/>
        <v>51549086</v>
      </c>
      <c r="E47" s="441">
        <f t="shared" si="12"/>
        <v>51549086</v>
      </c>
      <c r="F47" s="441">
        <f>+F48+F58+F66+F77</f>
        <v>30269026</v>
      </c>
      <c r="G47" s="441">
        <f>+G48+G58+G66+G77</f>
        <v>19675328</v>
      </c>
      <c r="H47" s="441">
        <f>+H48+H58+H66+H77</f>
        <v>21280060</v>
      </c>
    </row>
    <row r="48" spans="1:8" x14ac:dyDescent="0.25">
      <c r="A48" s="242" t="s">
        <v>306</v>
      </c>
      <c r="B48" s="436"/>
      <c r="C48" s="449">
        <f>SUM(C49:C56)</f>
        <v>0</v>
      </c>
      <c r="D48" s="449">
        <f t="shared" ref="D48:H48" si="13">SUM(D49:D56)</f>
        <v>0</v>
      </c>
      <c r="E48" s="449">
        <f t="shared" si="13"/>
        <v>0</v>
      </c>
      <c r="F48" s="449">
        <f t="shared" si="13"/>
        <v>0</v>
      </c>
      <c r="G48" s="449">
        <f t="shared" si="13"/>
        <v>0</v>
      </c>
      <c r="H48" s="449">
        <f t="shared" si="13"/>
        <v>0</v>
      </c>
    </row>
    <row r="49" spans="1:9" x14ac:dyDescent="0.25">
      <c r="A49" s="242"/>
      <c r="B49" s="436" t="s">
        <v>307</v>
      </c>
      <c r="C49" s="443"/>
      <c r="D49" s="443"/>
      <c r="E49" s="444">
        <f t="shared" ref="E49:E56" si="14">C49+D49</f>
        <v>0</v>
      </c>
      <c r="F49" s="443"/>
      <c r="G49" s="443"/>
      <c r="H49" s="444">
        <f t="shared" ref="H49:H56" si="15">+E49-F49</f>
        <v>0</v>
      </c>
    </row>
    <row r="50" spans="1:9" x14ac:dyDescent="0.25">
      <c r="A50" s="242"/>
      <c r="B50" s="436" t="s">
        <v>308</v>
      </c>
      <c r="C50" s="443"/>
      <c r="D50" s="443"/>
      <c r="E50" s="444">
        <f t="shared" si="14"/>
        <v>0</v>
      </c>
      <c r="F50" s="443"/>
      <c r="G50" s="443"/>
      <c r="H50" s="444">
        <f t="shared" si="15"/>
        <v>0</v>
      </c>
    </row>
    <row r="51" spans="1:9" x14ac:dyDescent="0.25">
      <c r="A51" s="242"/>
      <c r="B51" s="436" t="s">
        <v>309</v>
      </c>
      <c r="C51" s="443"/>
      <c r="D51" s="443"/>
      <c r="E51" s="444">
        <f t="shared" si="14"/>
        <v>0</v>
      </c>
      <c r="F51" s="443"/>
      <c r="G51" s="443"/>
      <c r="H51" s="444">
        <f t="shared" si="15"/>
        <v>0</v>
      </c>
    </row>
    <row r="52" spans="1:9" x14ac:dyDescent="0.25">
      <c r="A52" s="242"/>
      <c r="B52" s="436" t="s">
        <v>310</v>
      </c>
      <c r="C52" s="443"/>
      <c r="D52" s="443"/>
      <c r="E52" s="444">
        <f t="shared" si="14"/>
        <v>0</v>
      </c>
      <c r="F52" s="443"/>
      <c r="G52" s="443"/>
      <c r="H52" s="444">
        <f t="shared" si="15"/>
        <v>0</v>
      </c>
    </row>
    <row r="53" spans="1:9" x14ac:dyDescent="0.25">
      <c r="A53" s="242"/>
      <c r="B53" s="436" t="s">
        <v>311</v>
      </c>
      <c r="C53" s="443"/>
      <c r="D53" s="443"/>
      <c r="E53" s="444">
        <f t="shared" si="14"/>
        <v>0</v>
      </c>
      <c r="F53" s="443"/>
      <c r="G53" s="443"/>
      <c r="H53" s="444">
        <f t="shared" si="15"/>
        <v>0</v>
      </c>
    </row>
    <row r="54" spans="1:9" x14ac:dyDescent="0.25">
      <c r="A54" s="242"/>
      <c r="B54" s="436" t="s">
        <v>312</v>
      </c>
      <c r="C54" s="443"/>
      <c r="D54" s="443"/>
      <c r="E54" s="444">
        <f t="shared" si="14"/>
        <v>0</v>
      </c>
      <c r="F54" s="443"/>
      <c r="G54" s="443"/>
      <c r="H54" s="444">
        <f t="shared" si="15"/>
        <v>0</v>
      </c>
    </row>
    <row r="55" spans="1:9" x14ac:dyDescent="0.25">
      <c r="A55" s="242"/>
      <c r="B55" s="436" t="s">
        <v>313</v>
      </c>
      <c r="C55" s="443"/>
      <c r="D55" s="443"/>
      <c r="E55" s="444">
        <f t="shared" si="14"/>
        <v>0</v>
      </c>
      <c r="F55" s="443"/>
      <c r="G55" s="443"/>
      <c r="H55" s="444">
        <f t="shared" si="15"/>
        <v>0</v>
      </c>
    </row>
    <row r="56" spans="1:9" x14ac:dyDescent="0.25">
      <c r="A56" s="242"/>
      <c r="B56" s="436" t="s">
        <v>314</v>
      </c>
      <c r="C56" s="443"/>
      <c r="D56" s="443"/>
      <c r="E56" s="444">
        <f t="shared" si="14"/>
        <v>0</v>
      </c>
      <c r="F56" s="443"/>
      <c r="G56" s="443"/>
      <c r="H56" s="444">
        <f t="shared" si="15"/>
        <v>0</v>
      </c>
    </row>
    <row r="57" spans="1:9" x14ac:dyDescent="0.25">
      <c r="A57" s="242"/>
      <c r="B57" s="436"/>
      <c r="C57" s="443"/>
      <c r="D57" s="443"/>
      <c r="E57" s="444"/>
      <c r="F57" s="443"/>
      <c r="G57" s="443"/>
      <c r="H57" s="444"/>
    </row>
    <row r="58" spans="1:9" x14ac:dyDescent="0.25">
      <c r="A58" s="242" t="s">
        <v>316</v>
      </c>
      <c r="B58" s="436"/>
      <c r="C58" s="441">
        <f>SUM(C59:C65)</f>
        <v>0</v>
      </c>
      <c r="D58" s="441">
        <f t="shared" ref="D58:E58" si="16">SUM(D59:D65)</f>
        <v>51549086</v>
      </c>
      <c r="E58" s="441">
        <f t="shared" si="16"/>
        <v>51549086</v>
      </c>
      <c r="F58" s="441">
        <f>SUM(F59:F65)</f>
        <v>30269026</v>
      </c>
      <c r="G58" s="441">
        <f>SUM(G59:G65)</f>
        <v>19675328</v>
      </c>
      <c r="H58" s="441">
        <f>SUM(H59:H65)</f>
        <v>21280060</v>
      </c>
      <c r="I58" s="265"/>
    </row>
    <row r="59" spans="1:9" x14ac:dyDescent="0.25">
      <c r="A59" s="242"/>
      <c r="B59" s="436" t="s">
        <v>317</v>
      </c>
      <c r="C59" s="437"/>
      <c r="D59" s="437"/>
      <c r="E59" s="241">
        <f t="shared" ref="E59:E65" si="17">C59+D59</f>
        <v>0</v>
      </c>
      <c r="F59" s="437"/>
      <c r="G59" s="437"/>
      <c r="H59" s="241">
        <f t="shared" ref="H59:H65" si="18">+E59-F59</f>
        <v>0</v>
      </c>
      <c r="I59" s="265"/>
    </row>
    <row r="60" spans="1:9" ht="15.75" thickBot="1" x14ac:dyDescent="0.3">
      <c r="A60" s="246"/>
      <c r="B60" s="446" t="s">
        <v>318</v>
      </c>
      <c r="C60" s="450"/>
      <c r="D60" s="450">
        <v>51549086</v>
      </c>
      <c r="E60" s="241">
        <f t="shared" si="17"/>
        <v>51549086</v>
      </c>
      <c r="F60" s="450">
        <v>30269026</v>
      </c>
      <c r="G60" s="450">
        <v>19675328</v>
      </c>
      <c r="H60" s="241">
        <f>+E60-F60</f>
        <v>21280060</v>
      </c>
      <c r="I60" s="265"/>
    </row>
    <row r="61" spans="1:9" x14ac:dyDescent="0.25">
      <c r="A61" s="242"/>
      <c r="B61" s="436" t="s">
        <v>319</v>
      </c>
      <c r="C61" s="254"/>
      <c r="D61" s="451"/>
      <c r="E61" s="452">
        <f t="shared" si="17"/>
        <v>0</v>
      </c>
      <c r="F61" s="451"/>
      <c r="G61" s="451"/>
      <c r="H61" s="452">
        <f t="shared" si="18"/>
        <v>0</v>
      </c>
      <c r="I61" s="265"/>
    </row>
    <row r="62" spans="1:9" x14ac:dyDescent="0.25">
      <c r="A62" s="242"/>
      <c r="B62" s="436" t="s">
        <v>320</v>
      </c>
      <c r="C62" s="443"/>
      <c r="D62" s="443"/>
      <c r="E62" s="444">
        <f t="shared" si="17"/>
        <v>0</v>
      </c>
      <c r="F62" s="443"/>
      <c r="G62" s="443"/>
      <c r="H62" s="444">
        <f t="shared" si="18"/>
        <v>0</v>
      </c>
    </row>
    <row r="63" spans="1:9" x14ac:dyDescent="0.25">
      <c r="A63" s="242"/>
      <c r="B63" s="436" t="s">
        <v>321</v>
      </c>
      <c r="C63" s="443"/>
      <c r="D63" s="443"/>
      <c r="E63" s="444">
        <f t="shared" si="17"/>
        <v>0</v>
      </c>
      <c r="F63" s="443"/>
      <c r="G63" s="443"/>
      <c r="H63" s="444">
        <f t="shared" si="18"/>
        <v>0</v>
      </c>
    </row>
    <row r="64" spans="1:9" x14ac:dyDescent="0.25">
      <c r="A64" s="242"/>
      <c r="B64" s="436" t="s">
        <v>322</v>
      </c>
      <c r="C64" s="443"/>
      <c r="D64" s="443"/>
      <c r="E64" s="444">
        <f t="shared" si="17"/>
        <v>0</v>
      </c>
      <c r="F64" s="443"/>
      <c r="G64" s="443"/>
      <c r="H64" s="444">
        <f t="shared" si="18"/>
        <v>0</v>
      </c>
    </row>
    <row r="65" spans="1:8" x14ac:dyDescent="0.25">
      <c r="A65" s="242"/>
      <c r="B65" s="436" t="s">
        <v>323</v>
      </c>
      <c r="C65" s="443"/>
      <c r="D65" s="443"/>
      <c r="E65" s="444">
        <f t="shared" si="17"/>
        <v>0</v>
      </c>
      <c r="F65" s="443"/>
      <c r="G65" s="443"/>
      <c r="H65" s="444">
        <f t="shared" si="18"/>
        <v>0</v>
      </c>
    </row>
    <row r="66" spans="1:8" x14ac:dyDescent="0.25">
      <c r="A66" s="242" t="s">
        <v>324</v>
      </c>
      <c r="B66" s="436"/>
      <c r="C66" s="449">
        <f>SUM(C67:C75)</f>
        <v>0</v>
      </c>
      <c r="D66" s="449">
        <f t="shared" ref="D66:H66" si="19">SUM(D67:D75)</f>
        <v>0</v>
      </c>
      <c r="E66" s="449">
        <f t="shared" si="19"/>
        <v>0</v>
      </c>
      <c r="F66" s="449">
        <f t="shared" si="19"/>
        <v>0</v>
      </c>
      <c r="G66" s="449">
        <f t="shared" si="19"/>
        <v>0</v>
      </c>
      <c r="H66" s="449">
        <f t="shared" si="19"/>
        <v>0</v>
      </c>
    </row>
    <row r="67" spans="1:8" x14ac:dyDescent="0.25">
      <c r="A67" s="242"/>
      <c r="B67" s="436" t="s">
        <v>325</v>
      </c>
      <c r="C67" s="443"/>
      <c r="D67" s="443"/>
      <c r="E67" s="444">
        <f t="shared" ref="E67:E75" si="20">C67+D67</f>
        <v>0</v>
      </c>
      <c r="F67" s="443"/>
      <c r="G67" s="443"/>
      <c r="H67" s="444">
        <f t="shared" ref="H67:H75" si="21">+E67-F67</f>
        <v>0</v>
      </c>
    </row>
    <row r="68" spans="1:8" x14ac:dyDescent="0.25">
      <c r="A68" s="242"/>
      <c r="B68" s="436" t="s">
        <v>326</v>
      </c>
      <c r="C68" s="443"/>
      <c r="D68" s="443"/>
      <c r="E68" s="444"/>
      <c r="F68" s="443"/>
      <c r="G68" s="443"/>
      <c r="H68" s="444">
        <f t="shared" si="21"/>
        <v>0</v>
      </c>
    </row>
    <row r="69" spans="1:8" x14ac:dyDescent="0.25">
      <c r="A69" s="242"/>
      <c r="B69" s="436" t="s">
        <v>327</v>
      </c>
      <c r="C69" s="443"/>
      <c r="D69" s="443"/>
      <c r="E69" s="444">
        <f t="shared" si="20"/>
        <v>0</v>
      </c>
      <c r="F69" s="443"/>
      <c r="G69" s="443"/>
      <c r="H69" s="444">
        <f t="shared" si="21"/>
        <v>0</v>
      </c>
    </row>
    <row r="70" spans="1:8" x14ac:dyDescent="0.25">
      <c r="A70" s="242"/>
      <c r="B70" s="436" t="s">
        <v>328</v>
      </c>
      <c r="C70" s="443"/>
      <c r="D70" s="443"/>
      <c r="E70" s="444">
        <f t="shared" si="20"/>
        <v>0</v>
      </c>
      <c r="F70" s="443"/>
      <c r="G70" s="443"/>
      <c r="H70" s="444">
        <f t="shared" si="21"/>
        <v>0</v>
      </c>
    </row>
    <row r="71" spans="1:8" x14ac:dyDescent="0.25">
      <c r="A71" s="242"/>
      <c r="B71" s="436" t="s">
        <v>329</v>
      </c>
      <c r="C71" s="443"/>
      <c r="D71" s="443"/>
      <c r="E71" s="444">
        <f t="shared" si="20"/>
        <v>0</v>
      </c>
      <c r="F71" s="443"/>
      <c r="G71" s="443"/>
      <c r="H71" s="444">
        <f t="shared" si="21"/>
        <v>0</v>
      </c>
    </row>
    <row r="72" spans="1:8" x14ac:dyDescent="0.25">
      <c r="A72" s="242"/>
      <c r="B72" s="436" t="s">
        <v>330</v>
      </c>
      <c r="C72" s="443"/>
      <c r="D72" s="443"/>
      <c r="E72" s="444">
        <f t="shared" si="20"/>
        <v>0</v>
      </c>
      <c r="F72" s="443"/>
      <c r="G72" s="443"/>
      <c r="H72" s="444">
        <f t="shared" si="21"/>
        <v>0</v>
      </c>
    </row>
    <row r="73" spans="1:8" x14ac:dyDescent="0.25">
      <c r="A73" s="242"/>
      <c r="B73" s="436" t="s">
        <v>331</v>
      </c>
      <c r="C73" s="443"/>
      <c r="D73" s="443"/>
      <c r="E73" s="444">
        <f t="shared" si="20"/>
        <v>0</v>
      </c>
      <c r="F73" s="443"/>
      <c r="G73" s="443"/>
      <c r="H73" s="444">
        <f t="shared" si="21"/>
        <v>0</v>
      </c>
    </row>
    <row r="74" spans="1:8" x14ac:dyDescent="0.25">
      <c r="A74" s="242"/>
      <c r="B74" s="436" t="s">
        <v>332</v>
      </c>
      <c r="C74" s="443"/>
      <c r="D74" s="443"/>
      <c r="E74" s="444">
        <f t="shared" si="20"/>
        <v>0</v>
      </c>
      <c r="F74" s="443"/>
      <c r="G74" s="443"/>
      <c r="H74" s="444">
        <f t="shared" si="21"/>
        <v>0</v>
      </c>
    </row>
    <row r="75" spans="1:8" x14ac:dyDescent="0.25">
      <c r="A75" s="242"/>
      <c r="B75" s="436" t="s">
        <v>333</v>
      </c>
      <c r="C75" s="443"/>
      <c r="D75" s="443"/>
      <c r="E75" s="444">
        <f t="shared" si="20"/>
        <v>0</v>
      </c>
      <c r="F75" s="443"/>
      <c r="G75" s="443"/>
      <c r="H75" s="444">
        <f t="shared" si="21"/>
        <v>0</v>
      </c>
    </row>
    <row r="76" spans="1:8" x14ac:dyDescent="0.25">
      <c r="A76" s="242"/>
      <c r="B76" s="436"/>
      <c r="C76" s="443"/>
      <c r="D76" s="443"/>
      <c r="E76" s="444"/>
      <c r="F76" s="443"/>
      <c r="G76" s="443"/>
      <c r="H76" s="444"/>
    </row>
    <row r="77" spans="1:8" x14ac:dyDescent="0.25">
      <c r="A77" s="242" t="s">
        <v>334</v>
      </c>
      <c r="B77" s="436"/>
      <c r="C77" s="449">
        <f>SUM(C78:C81)</f>
        <v>0</v>
      </c>
      <c r="D77" s="449">
        <f t="shared" ref="D77:H77" si="22">SUM(D78:D81)</f>
        <v>0</v>
      </c>
      <c r="E77" s="449">
        <f t="shared" si="22"/>
        <v>0</v>
      </c>
      <c r="F77" s="449">
        <f t="shared" si="22"/>
        <v>0</v>
      </c>
      <c r="G77" s="449">
        <f t="shared" si="22"/>
        <v>0</v>
      </c>
      <c r="H77" s="449">
        <f t="shared" si="22"/>
        <v>0</v>
      </c>
    </row>
    <row r="78" spans="1:8" x14ac:dyDescent="0.25">
      <c r="A78" s="242"/>
      <c r="B78" s="436" t="s">
        <v>335</v>
      </c>
      <c r="C78" s="443">
        <v>0</v>
      </c>
      <c r="D78" s="443"/>
      <c r="E78" s="444">
        <f t="shared" ref="E78:E81" si="23">C78+D78</f>
        <v>0</v>
      </c>
      <c r="F78" s="443"/>
      <c r="G78" s="443"/>
      <c r="H78" s="444">
        <f t="shared" ref="H78:H81" si="24">+E78-F78</f>
        <v>0</v>
      </c>
    </row>
    <row r="79" spans="1:8" x14ac:dyDescent="0.25">
      <c r="A79" s="242"/>
      <c r="B79" s="436" t="s">
        <v>336</v>
      </c>
      <c r="C79" s="443">
        <v>0</v>
      </c>
      <c r="D79" s="443"/>
      <c r="E79" s="444">
        <f t="shared" si="23"/>
        <v>0</v>
      </c>
      <c r="F79" s="443"/>
      <c r="G79" s="443"/>
      <c r="H79" s="444">
        <f t="shared" si="24"/>
        <v>0</v>
      </c>
    </row>
    <row r="80" spans="1:8" x14ac:dyDescent="0.25">
      <c r="A80" s="242"/>
      <c r="B80" s="436" t="s">
        <v>337</v>
      </c>
      <c r="C80" s="443">
        <v>0</v>
      </c>
      <c r="D80" s="443"/>
      <c r="E80" s="444">
        <f t="shared" si="23"/>
        <v>0</v>
      </c>
      <c r="F80" s="443"/>
      <c r="G80" s="443"/>
      <c r="H80" s="444">
        <f t="shared" si="24"/>
        <v>0</v>
      </c>
    </row>
    <row r="81" spans="1:10" x14ac:dyDescent="0.25">
      <c r="A81" s="242"/>
      <c r="B81" s="436" t="s">
        <v>338</v>
      </c>
      <c r="C81" s="443"/>
      <c r="D81" s="443"/>
      <c r="E81" s="444">
        <f t="shared" si="23"/>
        <v>0</v>
      </c>
      <c r="F81" s="443"/>
      <c r="G81" s="443"/>
      <c r="H81" s="444">
        <f t="shared" si="24"/>
        <v>0</v>
      </c>
    </row>
    <row r="82" spans="1:10" x14ac:dyDescent="0.25">
      <c r="A82" s="242"/>
      <c r="B82" s="436"/>
      <c r="C82" s="443"/>
      <c r="D82" s="443"/>
      <c r="E82" s="444"/>
      <c r="F82" s="443"/>
      <c r="G82" s="443"/>
      <c r="H82" s="444"/>
    </row>
    <row r="83" spans="1:10" ht="15.75" thickBot="1" x14ac:dyDescent="0.3">
      <c r="A83" s="246" t="s">
        <v>215</v>
      </c>
      <c r="B83" s="446"/>
      <c r="C83" s="453">
        <f t="shared" ref="C83:E83" si="25">+C10+C47</f>
        <v>447123542</v>
      </c>
      <c r="D83" s="453">
        <f t="shared" si="25"/>
        <v>95067885</v>
      </c>
      <c r="E83" s="453">
        <f t="shared" si="25"/>
        <v>542191427</v>
      </c>
      <c r="F83" s="453">
        <f>+F10+F47</f>
        <v>202162057</v>
      </c>
      <c r="G83" s="453">
        <f>+G10+G47</f>
        <v>157634764</v>
      </c>
      <c r="H83" s="453">
        <f>+H10+H47</f>
        <v>340029370</v>
      </c>
      <c r="I83" s="261"/>
    </row>
    <row r="84" spans="1:10" x14ac:dyDescent="0.25">
      <c r="A84" s="64"/>
      <c r="B84" s="64"/>
      <c r="C84" s="454"/>
      <c r="D84" s="454"/>
      <c r="E84" s="455"/>
      <c r="F84" s="454"/>
      <c r="G84" s="454"/>
      <c r="H84" s="455"/>
      <c r="I84" s="261"/>
    </row>
    <row r="85" spans="1:10" x14ac:dyDescent="0.25">
      <c r="A85" s="64"/>
      <c r="B85" s="64"/>
      <c r="C85" s="454"/>
      <c r="D85" s="454"/>
      <c r="E85" s="455"/>
      <c r="F85" s="454"/>
      <c r="G85" s="454"/>
      <c r="H85" s="455"/>
    </row>
    <row r="86" spans="1:10" x14ac:dyDescent="0.25">
      <c r="A86" s="64"/>
      <c r="B86" s="64"/>
      <c r="C86" s="454"/>
      <c r="D86" s="454"/>
      <c r="E86" s="455"/>
      <c r="F86" s="454"/>
      <c r="G86" s="454"/>
      <c r="H86" s="455"/>
    </row>
    <row r="87" spans="1:10" x14ac:dyDescent="0.25">
      <c r="A87" s="64"/>
      <c r="B87" s="64"/>
      <c r="C87" s="454"/>
      <c r="D87" s="454"/>
      <c r="E87" s="455"/>
      <c r="F87" s="454"/>
      <c r="G87" s="454"/>
      <c r="H87" s="455"/>
    </row>
    <row r="88" spans="1:10" x14ac:dyDescent="0.25">
      <c r="A88" s="64"/>
      <c r="B88" s="64"/>
      <c r="C88" s="456"/>
      <c r="D88" s="456"/>
      <c r="E88" s="456"/>
      <c r="F88" s="456"/>
      <c r="G88" s="456"/>
      <c r="H88" s="456"/>
      <c r="I88" s="457"/>
      <c r="J88" s="457"/>
    </row>
    <row r="89" spans="1:10" x14ac:dyDescent="0.25">
      <c r="A89" s="64"/>
      <c r="B89" s="64"/>
      <c r="C89" s="454"/>
      <c r="D89" s="454"/>
      <c r="E89" s="455"/>
      <c r="F89" s="454"/>
      <c r="G89" s="454"/>
      <c r="H89" s="455"/>
    </row>
    <row r="90" spans="1:10" ht="16.5" x14ac:dyDescent="0.25">
      <c r="B90" s="307" t="s">
        <v>85</v>
      </c>
      <c r="C90" s="307"/>
      <c r="D90" s="307"/>
      <c r="E90" s="266" t="s">
        <v>229</v>
      </c>
      <c r="F90" s="63"/>
      <c r="G90" s="63"/>
      <c r="H90" s="265"/>
    </row>
    <row r="91" spans="1:10" ht="16.5" x14ac:dyDescent="0.25">
      <c r="B91" s="428" t="s">
        <v>253</v>
      </c>
      <c r="C91" s="429"/>
      <c r="D91" s="428" t="s">
        <v>340</v>
      </c>
      <c r="F91" s="271"/>
      <c r="G91" s="63"/>
    </row>
    <row r="92" spans="1:10" ht="16.5" x14ac:dyDescent="0.25">
      <c r="B92" s="63"/>
      <c r="C92" s="63"/>
      <c r="D92" s="63"/>
      <c r="E92" s="63"/>
      <c r="F92" s="63"/>
      <c r="G92" s="63"/>
    </row>
    <row r="93" spans="1:10" ht="16.5" x14ac:dyDescent="0.25">
      <c r="B93" s="63"/>
      <c r="C93" s="63"/>
      <c r="D93" s="63"/>
      <c r="E93" s="63"/>
      <c r="F93" s="63"/>
      <c r="G93" s="63"/>
    </row>
  </sheetData>
  <mergeCells count="14">
    <mergeCell ref="A21:B21"/>
    <mergeCell ref="A30:B30"/>
    <mergeCell ref="A7:B8"/>
    <mergeCell ref="C7:G7"/>
    <mergeCell ref="H7:H8"/>
    <mergeCell ref="A9:B9"/>
    <mergeCell ref="A10:B10"/>
    <mergeCell ref="A11:B11"/>
    <mergeCell ref="A1:H1"/>
    <mergeCell ref="A2:H2"/>
    <mergeCell ref="A3:H3"/>
    <mergeCell ref="A4:H4"/>
    <mergeCell ref="A5:H5"/>
    <mergeCell ref="A6:H6"/>
  </mergeCells>
  <pageMargins left="0.51181102362204722" right="0" top="0.74803149606299213" bottom="0.74803149606299213" header="0.31496062992125984" footer="0.31496062992125984"/>
  <pageSetup scale="9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7"/>
  <sheetViews>
    <sheetView workbookViewId="0">
      <selection activeCell="B205" sqref="B205"/>
    </sheetView>
  </sheetViews>
  <sheetFormatPr baseColWidth="10" defaultRowHeight="15" x14ac:dyDescent="0.25"/>
  <cols>
    <col min="1" max="1" width="10.7109375" customWidth="1"/>
    <col min="2" max="2" width="44.7109375" customWidth="1"/>
    <col min="3" max="3" width="14.5703125" customWidth="1"/>
    <col min="4" max="4" width="12.140625" customWidth="1"/>
    <col min="5" max="5" width="13.85546875" customWidth="1"/>
    <col min="6" max="6" width="14" customWidth="1"/>
    <col min="7" max="7" width="13.85546875" customWidth="1"/>
    <col min="8" max="8" width="12.85546875" customWidth="1"/>
    <col min="9" max="9" width="9.42578125" customWidth="1"/>
    <col min="11" max="11" width="14.140625" bestFit="1" customWidth="1"/>
  </cols>
  <sheetData>
    <row r="1" spans="1:9" x14ac:dyDescent="0.25">
      <c r="A1" s="458" t="s">
        <v>341</v>
      </c>
      <c r="B1" s="458"/>
      <c r="C1" s="458"/>
      <c r="D1" s="458"/>
      <c r="E1" s="458"/>
      <c r="F1" s="458"/>
      <c r="G1" s="458"/>
      <c r="H1" s="458"/>
      <c r="I1" s="458"/>
    </row>
    <row r="2" spans="1:9" x14ac:dyDescent="0.25">
      <c r="A2" s="459" t="s">
        <v>18</v>
      </c>
      <c r="B2" s="459"/>
      <c r="C2" s="459"/>
      <c r="D2" s="459"/>
      <c r="E2" s="459"/>
      <c r="F2" s="459"/>
      <c r="G2" s="459"/>
      <c r="H2" s="459"/>
      <c r="I2" s="459"/>
    </row>
    <row r="3" spans="1:9" x14ac:dyDescent="0.25">
      <c r="A3" s="459" t="s">
        <v>342</v>
      </c>
      <c r="B3" s="459"/>
      <c r="C3" s="459"/>
      <c r="D3" s="459"/>
      <c r="E3" s="459"/>
      <c r="F3" s="459"/>
      <c r="G3" s="459"/>
      <c r="H3" s="459"/>
      <c r="I3" s="459"/>
    </row>
    <row r="4" spans="1:9" x14ac:dyDescent="0.25">
      <c r="A4" s="459" t="s">
        <v>20</v>
      </c>
      <c r="B4" s="459"/>
      <c r="C4" s="459"/>
      <c r="D4" s="459"/>
      <c r="E4" s="459"/>
      <c r="F4" s="459"/>
      <c r="G4" s="459"/>
      <c r="H4" s="459"/>
      <c r="I4" s="459"/>
    </row>
    <row r="5" spans="1:9" x14ac:dyDescent="0.25">
      <c r="A5" s="459" t="s">
        <v>343</v>
      </c>
      <c r="B5" s="459"/>
      <c r="C5" s="459"/>
      <c r="D5" s="459"/>
      <c r="E5" s="459"/>
      <c r="F5" s="459"/>
      <c r="G5" s="459"/>
      <c r="H5" s="459"/>
      <c r="I5" s="459"/>
    </row>
    <row r="6" spans="1:9" ht="15.75" customHeight="1" thickBot="1" x14ac:dyDescent="0.3">
      <c r="D6" t="s">
        <v>90</v>
      </c>
      <c r="G6" s="460" t="s">
        <v>23</v>
      </c>
      <c r="H6" s="460"/>
      <c r="I6" s="460"/>
    </row>
    <row r="7" spans="1:9" ht="21.75" customHeight="1" thickTop="1" x14ac:dyDescent="0.25">
      <c r="A7" s="461" t="s">
        <v>344</v>
      </c>
      <c r="B7" s="462" t="s">
        <v>345</v>
      </c>
      <c r="C7" s="463" t="s">
        <v>346</v>
      </c>
      <c r="D7" s="464" t="s">
        <v>347</v>
      </c>
      <c r="E7" s="465" t="s">
        <v>348</v>
      </c>
      <c r="F7" s="463" t="s">
        <v>349</v>
      </c>
      <c r="G7" s="463" t="s">
        <v>350</v>
      </c>
      <c r="H7" s="466" t="s">
        <v>351</v>
      </c>
      <c r="I7" s="467" t="s">
        <v>352</v>
      </c>
    </row>
    <row r="8" spans="1:9" ht="27" customHeight="1" thickBot="1" x14ac:dyDescent="0.3">
      <c r="A8" s="468"/>
      <c r="B8" s="469"/>
      <c r="C8" s="470"/>
      <c r="D8" s="471"/>
      <c r="E8" s="472"/>
      <c r="F8" s="473"/>
      <c r="G8" s="470"/>
      <c r="H8" s="474"/>
      <c r="I8" s="475"/>
    </row>
    <row r="9" spans="1:9" ht="15" customHeight="1" thickTop="1" x14ac:dyDescent="0.25">
      <c r="A9" s="476">
        <v>1000</v>
      </c>
      <c r="B9" s="477" t="s">
        <v>353</v>
      </c>
      <c r="C9" s="478">
        <v>154938336</v>
      </c>
      <c r="D9" s="478">
        <v>0</v>
      </c>
      <c r="E9" s="478">
        <v>154938336</v>
      </c>
      <c r="F9" s="478">
        <v>43744400.700000003</v>
      </c>
      <c r="G9" s="478">
        <v>39899668.379999995</v>
      </c>
      <c r="H9" s="478">
        <v>111193935.3</v>
      </c>
      <c r="I9" s="479">
        <v>0.28233426167685188</v>
      </c>
    </row>
    <row r="10" spans="1:9" ht="15" customHeight="1" x14ac:dyDescent="0.25">
      <c r="A10" s="480">
        <v>1100</v>
      </c>
      <c r="B10" s="481" t="s">
        <v>38</v>
      </c>
      <c r="C10" s="482">
        <v>106118555</v>
      </c>
      <c r="D10" s="482">
        <v>0</v>
      </c>
      <c r="E10" s="482">
        <v>106118555</v>
      </c>
      <c r="F10" s="482">
        <v>24914338.289999999</v>
      </c>
      <c r="G10" s="482">
        <v>22559704.439999998</v>
      </c>
      <c r="H10" s="482">
        <v>81204216.709999993</v>
      </c>
      <c r="I10" s="483">
        <v>0.23477834097910585</v>
      </c>
    </row>
    <row r="11" spans="1:9" ht="15" customHeight="1" x14ac:dyDescent="0.25">
      <c r="A11" s="484">
        <v>113</v>
      </c>
      <c r="B11" s="481" t="s">
        <v>354</v>
      </c>
      <c r="C11" s="482">
        <v>106118555</v>
      </c>
      <c r="D11" s="482">
        <v>0</v>
      </c>
      <c r="E11" s="482">
        <v>106118555</v>
      </c>
      <c r="F11" s="482">
        <v>24914338.289999999</v>
      </c>
      <c r="G11" s="482">
        <v>22559704.439999998</v>
      </c>
      <c r="H11" s="482">
        <v>81204216.709999993</v>
      </c>
      <c r="I11" s="483">
        <v>0.23477834097910585</v>
      </c>
    </row>
    <row r="12" spans="1:9" ht="15" customHeight="1" x14ac:dyDescent="0.25">
      <c r="A12" s="485">
        <v>11301</v>
      </c>
      <c r="B12" s="84" t="s">
        <v>355</v>
      </c>
      <c r="C12" s="486">
        <v>32616132</v>
      </c>
      <c r="D12" s="486">
        <v>0</v>
      </c>
      <c r="E12" s="486">
        <v>32616132</v>
      </c>
      <c r="F12" s="486">
        <v>10837004.879999999</v>
      </c>
      <c r="G12" s="486">
        <v>10837004.879999999</v>
      </c>
      <c r="H12" s="487">
        <v>21779127.120000001</v>
      </c>
      <c r="I12" s="488">
        <v>0.33225904530923528</v>
      </c>
    </row>
    <row r="13" spans="1:9" ht="15" customHeight="1" x14ac:dyDescent="0.25">
      <c r="A13" s="485">
        <v>11303</v>
      </c>
      <c r="B13" s="84" t="s">
        <v>356</v>
      </c>
      <c r="C13" s="486">
        <v>218900</v>
      </c>
      <c r="D13" s="486">
        <v>0</v>
      </c>
      <c r="E13" s="486">
        <v>218900</v>
      </c>
      <c r="F13" s="486">
        <v>209235.97</v>
      </c>
      <c r="G13" s="486">
        <v>209235.97</v>
      </c>
      <c r="H13" s="487">
        <v>9664.0299999999988</v>
      </c>
      <c r="I13" s="488">
        <v>0.95585185015989038</v>
      </c>
    </row>
    <row r="14" spans="1:9" ht="15" customHeight="1" x14ac:dyDescent="0.25">
      <c r="A14" s="485">
        <v>11304</v>
      </c>
      <c r="B14" s="84" t="s">
        <v>357</v>
      </c>
      <c r="C14" s="486">
        <v>50000</v>
      </c>
      <c r="D14" s="486">
        <v>0</v>
      </c>
      <c r="E14" s="486">
        <v>50000</v>
      </c>
      <c r="F14" s="486">
        <v>0</v>
      </c>
      <c r="G14" s="486">
        <v>0</v>
      </c>
      <c r="H14" s="487">
        <v>50000</v>
      </c>
      <c r="I14" s="488">
        <v>0</v>
      </c>
    </row>
    <row r="15" spans="1:9" ht="15" customHeight="1" x14ac:dyDescent="0.25">
      <c r="A15" s="485">
        <v>11306</v>
      </c>
      <c r="B15" s="84" t="s">
        <v>358</v>
      </c>
      <c r="C15" s="486">
        <v>43145104</v>
      </c>
      <c r="D15" s="486">
        <v>0</v>
      </c>
      <c r="E15" s="486">
        <v>43145104</v>
      </c>
      <c r="F15" s="486">
        <v>8448953.9299999997</v>
      </c>
      <c r="G15" s="486">
        <v>6094320.0800000001</v>
      </c>
      <c r="H15" s="487">
        <v>34696150.07</v>
      </c>
      <c r="I15" s="488">
        <v>0.19582648195725752</v>
      </c>
    </row>
    <row r="16" spans="1:9" ht="15" customHeight="1" x14ac:dyDescent="0.25">
      <c r="A16" s="485">
        <v>11307</v>
      </c>
      <c r="B16" s="84" t="s">
        <v>359</v>
      </c>
      <c r="C16" s="486">
        <v>19301776</v>
      </c>
      <c r="D16" s="486">
        <v>0</v>
      </c>
      <c r="E16" s="486">
        <v>19301776</v>
      </c>
      <c r="F16" s="486">
        <v>3048733.43</v>
      </c>
      <c r="G16" s="486">
        <v>3048733.43</v>
      </c>
      <c r="H16" s="487">
        <v>16253042.57</v>
      </c>
      <c r="I16" s="488">
        <v>0.15795092793533611</v>
      </c>
    </row>
    <row r="17" spans="1:9" ht="15" customHeight="1" x14ac:dyDescent="0.25">
      <c r="A17" s="485">
        <v>11308</v>
      </c>
      <c r="B17" s="84" t="s">
        <v>360</v>
      </c>
      <c r="C17" s="489">
        <v>275000</v>
      </c>
      <c r="D17" s="486">
        <v>0</v>
      </c>
      <c r="E17" s="486">
        <v>275000</v>
      </c>
      <c r="F17" s="486">
        <v>273294</v>
      </c>
      <c r="G17" s="486">
        <v>273294</v>
      </c>
      <c r="H17" s="487">
        <v>1706</v>
      </c>
      <c r="I17" s="488">
        <v>0.99379636363636359</v>
      </c>
    </row>
    <row r="18" spans="1:9" ht="15" customHeight="1" x14ac:dyDescent="0.25">
      <c r="A18" s="485">
        <v>11310</v>
      </c>
      <c r="B18" s="84" t="s">
        <v>361</v>
      </c>
      <c r="C18" s="486">
        <v>10511643</v>
      </c>
      <c r="D18" s="486">
        <v>0</v>
      </c>
      <c r="E18" s="486">
        <v>10511643</v>
      </c>
      <c r="F18" s="486">
        <v>2097116.08</v>
      </c>
      <c r="G18" s="486">
        <v>2097116.08</v>
      </c>
      <c r="H18" s="487">
        <v>8414526.9199999999</v>
      </c>
      <c r="I18" s="488">
        <v>0.19950411938457197</v>
      </c>
    </row>
    <row r="19" spans="1:9" s="266" customFormat="1" ht="15" customHeight="1" x14ac:dyDescent="0.25">
      <c r="A19" s="480">
        <v>1200</v>
      </c>
      <c r="B19" s="481" t="s">
        <v>39</v>
      </c>
      <c r="C19" s="482">
        <v>530028</v>
      </c>
      <c r="D19" s="482">
        <v>0</v>
      </c>
      <c r="E19" s="482">
        <v>530028</v>
      </c>
      <c r="F19" s="482">
        <v>299804.09999999998</v>
      </c>
      <c r="G19" s="482">
        <v>298970.76999999996</v>
      </c>
      <c r="H19" s="482">
        <v>230223.90000000002</v>
      </c>
      <c r="I19" s="483">
        <v>0.56563823043310912</v>
      </c>
    </row>
    <row r="20" spans="1:9" s="266" customFormat="1" ht="15" customHeight="1" x14ac:dyDescent="0.25">
      <c r="A20" s="484">
        <v>121</v>
      </c>
      <c r="B20" s="481" t="s">
        <v>362</v>
      </c>
      <c r="C20" s="482">
        <v>530028</v>
      </c>
      <c r="D20" s="482">
        <v>0</v>
      </c>
      <c r="E20" s="482">
        <v>530028</v>
      </c>
      <c r="F20" s="482">
        <v>299804.09999999998</v>
      </c>
      <c r="G20" s="482">
        <v>298970.76999999996</v>
      </c>
      <c r="H20" s="482">
        <v>230223.90000000002</v>
      </c>
      <c r="I20" s="483">
        <v>0.56563823043310912</v>
      </c>
    </row>
    <row r="21" spans="1:9" ht="15" customHeight="1" x14ac:dyDescent="0.25">
      <c r="A21" s="485">
        <v>12101</v>
      </c>
      <c r="B21" s="84" t="s">
        <v>363</v>
      </c>
      <c r="C21" s="486">
        <v>530028</v>
      </c>
      <c r="D21" s="486">
        <v>0</v>
      </c>
      <c r="E21" s="486">
        <v>530028</v>
      </c>
      <c r="F21" s="486">
        <v>299804.09999999998</v>
      </c>
      <c r="G21" s="486">
        <v>298970.76999999996</v>
      </c>
      <c r="H21" s="487">
        <v>230223.90000000002</v>
      </c>
      <c r="I21" s="488">
        <v>0.56563823043310912</v>
      </c>
    </row>
    <row r="22" spans="1:9" s="266" customFormat="1" ht="15" customHeight="1" x14ac:dyDescent="0.25">
      <c r="A22" s="480">
        <v>1300</v>
      </c>
      <c r="B22" s="481" t="s">
        <v>40</v>
      </c>
      <c r="C22" s="482">
        <v>9895097</v>
      </c>
      <c r="D22" s="482">
        <v>0</v>
      </c>
      <c r="E22" s="482">
        <v>9895097</v>
      </c>
      <c r="F22" s="482">
        <v>2531397.83</v>
      </c>
      <c r="G22" s="490">
        <v>2225418.2199999997</v>
      </c>
      <c r="H22" s="482">
        <v>7363699.1699999999</v>
      </c>
      <c r="I22" s="483">
        <v>0.25582344771354948</v>
      </c>
    </row>
    <row r="23" spans="1:9" s="266" customFormat="1" ht="15" customHeight="1" x14ac:dyDescent="0.25">
      <c r="A23" s="484">
        <v>131</v>
      </c>
      <c r="B23" s="481" t="s">
        <v>364</v>
      </c>
      <c r="C23" s="482">
        <v>1134678</v>
      </c>
      <c r="D23" s="482">
        <v>0</v>
      </c>
      <c r="E23" s="482">
        <v>1134678</v>
      </c>
      <c r="F23" s="482">
        <v>588709.62</v>
      </c>
      <c r="G23" s="482">
        <v>588709.62</v>
      </c>
      <c r="H23" s="482">
        <v>545968.38</v>
      </c>
      <c r="I23" s="483">
        <v>0.51883408332584224</v>
      </c>
    </row>
    <row r="24" spans="1:9" ht="15" customHeight="1" x14ac:dyDescent="0.25">
      <c r="A24" s="485">
        <v>13101</v>
      </c>
      <c r="B24" s="84" t="s">
        <v>364</v>
      </c>
      <c r="C24" s="486">
        <v>1134678</v>
      </c>
      <c r="D24" s="486">
        <v>0</v>
      </c>
      <c r="E24" s="486">
        <v>1134678</v>
      </c>
      <c r="F24" s="486">
        <v>588709.62</v>
      </c>
      <c r="G24" s="486">
        <v>588709.62</v>
      </c>
      <c r="H24" s="487">
        <v>545968.38</v>
      </c>
      <c r="I24" s="488">
        <v>0.51883408332584224</v>
      </c>
    </row>
    <row r="25" spans="1:9" s="266" customFormat="1" ht="21" customHeight="1" x14ac:dyDescent="0.25">
      <c r="A25" s="484">
        <v>132</v>
      </c>
      <c r="B25" s="481" t="s">
        <v>365</v>
      </c>
      <c r="C25" s="482">
        <v>4951939</v>
      </c>
      <c r="D25" s="482">
        <v>0</v>
      </c>
      <c r="E25" s="482">
        <v>4951939</v>
      </c>
      <c r="F25" s="482">
        <v>759380.97</v>
      </c>
      <c r="G25" s="482">
        <v>453401.36</v>
      </c>
      <c r="H25" s="482">
        <v>4192558.0300000003</v>
      </c>
      <c r="I25" s="483">
        <v>0.15335022705247378</v>
      </c>
    </row>
    <row r="26" spans="1:9" ht="15" customHeight="1" x14ac:dyDescent="0.25">
      <c r="A26" s="485">
        <v>13201</v>
      </c>
      <c r="B26" s="84" t="s">
        <v>366</v>
      </c>
      <c r="C26" s="486">
        <v>3947503</v>
      </c>
      <c r="D26" s="486">
        <v>0</v>
      </c>
      <c r="E26" s="486">
        <v>3947503</v>
      </c>
      <c r="F26" s="486">
        <v>560449.36</v>
      </c>
      <c r="G26" s="486">
        <v>451605.36</v>
      </c>
      <c r="H26" s="487">
        <v>3387053.64</v>
      </c>
      <c r="I26" s="488">
        <v>0.14197566410969162</v>
      </c>
    </row>
    <row r="27" spans="1:9" ht="15" customHeight="1" x14ac:dyDescent="0.25">
      <c r="A27" s="485">
        <v>13202</v>
      </c>
      <c r="B27" s="84" t="s">
        <v>367</v>
      </c>
      <c r="C27" s="486">
        <v>863616</v>
      </c>
      <c r="D27" s="486">
        <v>0</v>
      </c>
      <c r="E27" s="486">
        <v>863616</v>
      </c>
      <c r="F27" s="486">
        <v>188697.61</v>
      </c>
      <c r="G27" s="489">
        <v>1224</v>
      </c>
      <c r="H27" s="487">
        <v>674918.39</v>
      </c>
      <c r="I27" s="488">
        <v>0.21849712140580999</v>
      </c>
    </row>
    <row r="28" spans="1:9" ht="15" customHeight="1" x14ac:dyDescent="0.25">
      <c r="A28" s="485">
        <v>13203</v>
      </c>
      <c r="B28" s="84" t="s">
        <v>368</v>
      </c>
      <c r="C28" s="486">
        <v>70410</v>
      </c>
      <c r="D28" s="486">
        <v>0</v>
      </c>
      <c r="E28" s="486">
        <v>70410</v>
      </c>
      <c r="F28" s="486">
        <v>572</v>
      </c>
      <c r="G28" s="486">
        <v>572</v>
      </c>
      <c r="H28" s="487">
        <v>69838</v>
      </c>
      <c r="I28" s="488">
        <v>8.1238460445959386E-3</v>
      </c>
    </row>
    <row r="29" spans="1:9" ht="15" customHeight="1" x14ac:dyDescent="0.25">
      <c r="A29" s="485">
        <v>13204</v>
      </c>
      <c r="B29" s="84" t="s">
        <v>369</v>
      </c>
      <c r="C29" s="486">
        <v>70410</v>
      </c>
      <c r="D29" s="486">
        <v>0</v>
      </c>
      <c r="E29" s="486">
        <v>70410</v>
      </c>
      <c r="F29" s="486">
        <v>9662</v>
      </c>
      <c r="G29" s="486">
        <v>0</v>
      </c>
      <c r="H29" s="487">
        <v>60748</v>
      </c>
      <c r="I29" s="488">
        <v>0.13722482601903138</v>
      </c>
    </row>
    <row r="30" spans="1:9" s="266" customFormat="1" ht="15" customHeight="1" x14ac:dyDescent="0.25">
      <c r="A30" s="484">
        <v>133</v>
      </c>
      <c r="B30" s="481" t="s">
        <v>370</v>
      </c>
      <c r="C30" s="482">
        <v>3685000</v>
      </c>
      <c r="D30" s="482">
        <v>0</v>
      </c>
      <c r="E30" s="482">
        <v>3685000</v>
      </c>
      <c r="F30" s="482">
        <v>1153907.24</v>
      </c>
      <c r="G30" s="482">
        <v>1153907.24</v>
      </c>
      <c r="H30" s="482">
        <v>2531092.7599999998</v>
      </c>
      <c r="I30" s="483">
        <v>0.31313629308005425</v>
      </c>
    </row>
    <row r="31" spans="1:9" ht="15" customHeight="1" x14ac:dyDescent="0.25">
      <c r="A31" s="485">
        <v>13301</v>
      </c>
      <c r="B31" s="84" t="s">
        <v>371</v>
      </c>
      <c r="C31" s="486">
        <v>3685000</v>
      </c>
      <c r="D31" s="486">
        <v>0</v>
      </c>
      <c r="E31" s="486">
        <v>3685000</v>
      </c>
      <c r="F31" s="486">
        <v>1153907.24</v>
      </c>
      <c r="G31" s="486">
        <v>1153907.24</v>
      </c>
      <c r="H31" s="487">
        <v>2531092.7599999998</v>
      </c>
      <c r="I31" s="488">
        <v>0.31313629308005425</v>
      </c>
    </row>
    <row r="32" spans="1:9" s="266" customFormat="1" ht="15" customHeight="1" x14ac:dyDescent="0.25">
      <c r="A32" s="484">
        <v>134</v>
      </c>
      <c r="B32" s="481" t="s">
        <v>372</v>
      </c>
      <c r="C32" s="482">
        <v>123480</v>
      </c>
      <c r="D32" s="482">
        <v>0</v>
      </c>
      <c r="E32" s="482">
        <v>123480</v>
      </c>
      <c r="F32" s="482">
        <v>29400</v>
      </c>
      <c r="G32" s="482">
        <v>29400</v>
      </c>
      <c r="H32" s="482">
        <v>94080</v>
      </c>
      <c r="I32" s="483">
        <v>0.23809523809523808</v>
      </c>
    </row>
    <row r="33" spans="1:12" ht="15" customHeight="1" x14ac:dyDescent="0.25">
      <c r="A33" s="485">
        <v>13403</v>
      </c>
      <c r="B33" s="84" t="s">
        <v>373</v>
      </c>
      <c r="C33" s="486">
        <v>123480</v>
      </c>
      <c r="D33" s="486">
        <v>0</v>
      </c>
      <c r="E33" s="486">
        <v>123480</v>
      </c>
      <c r="F33" s="486">
        <v>29400</v>
      </c>
      <c r="G33" s="486">
        <v>29400</v>
      </c>
      <c r="H33" s="487">
        <v>94080</v>
      </c>
      <c r="I33" s="488">
        <v>0.23809523809523808</v>
      </c>
    </row>
    <row r="34" spans="1:12" s="266" customFormat="1" ht="15" customHeight="1" x14ac:dyDescent="0.25">
      <c r="A34" s="480">
        <v>1400</v>
      </c>
      <c r="B34" s="481" t="s">
        <v>41</v>
      </c>
      <c r="C34" s="482">
        <v>21956174</v>
      </c>
      <c r="D34" s="482">
        <v>0</v>
      </c>
      <c r="E34" s="482">
        <v>21956174</v>
      </c>
      <c r="F34" s="482">
        <v>8272272.4500000002</v>
      </c>
      <c r="G34" s="482">
        <v>7133928.9000000004</v>
      </c>
      <c r="H34" s="482">
        <v>13683901.550000001</v>
      </c>
      <c r="I34" s="483">
        <v>0.37676293009884143</v>
      </c>
    </row>
    <row r="35" spans="1:12" s="266" customFormat="1" ht="15" customHeight="1" x14ac:dyDescent="0.25">
      <c r="A35" s="484">
        <v>141</v>
      </c>
      <c r="B35" s="481" t="s">
        <v>374</v>
      </c>
      <c r="C35" s="482">
        <v>19365011</v>
      </c>
      <c r="D35" s="482">
        <v>0</v>
      </c>
      <c r="E35" s="482">
        <v>19365011</v>
      </c>
      <c r="F35" s="482">
        <v>7505983.4800000004</v>
      </c>
      <c r="G35" s="482">
        <v>6624447.1600000001</v>
      </c>
      <c r="H35" s="482">
        <v>11859027.52</v>
      </c>
      <c r="I35" s="483">
        <v>0.38760543332508307</v>
      </c>
    </row>
    <row r="36" spans="1:12" ht="15" customHeight="1" x14ac:dyDescent="0.25">
      <c r="A36" s="485">
        <v>14101</v>
      </c>
      <c r="B36" s="84" t="s">
        <v>375</v>
      </c>
      <c r="C36" s="486">
        <v>0</v>
      </c>
      <c r="D36" s="486">
        <v>0</v>
      </c>
      <c r="E36" s="486">
        <v>0</v>
      </c>
      <c r="F36" s="486">
        <v>0</v>
      </c>
      <c r="G36" s="486">
        <v>0</v>
      </c>
      <c r="H36" s="487">
        <v>0</v>
      </c>
      <c r="I36" s="488"/>
    </row>
    <row r="37" spans="1:12" ht="15" customHeight="1" x14ac:dyDescent="0.25">
      <c r="A37" s="485">
        <v>14102</v>
      </c>
      <c r="B37" s="84" t="s">
        <v>376</v>
      </c>
      <c r="C37" s="486">
        <v>0</v>
      </c>
      <c r="D37" s="486">
        <v>0</v>
      </c>
      <c r="E37" s="486">
        <v>0</v>
      </c>
      <c r="F37" s="486">
        <v>0</v>
      </c>
      <c r="G37" s="486">
        <v>0</v>
      </c>
      <c r="H37" s="487">
        <v>0</v>
      </c>
      <c r="I37" s="488"/>
    </row>
    <row r="38" spans="1:12" ht="15" customHeight="1" x14ac:dyDescent="0.25">
      <c r="A38" s="485">
        <v>14106</v>
      </c>
      <c r="B38" s="84" t="s">
        <v>377</v>
      </c>
      <c r="C38" s="486">
        <v>8424637</v>
      </c>
      <c r="D38" s="486">
        <v>0</v>
      </c>
      <c r="E38" s="486">
        <v>8424637</v>
      </c>
      <c r="F38" s="486">
        <v>4202749.8</v>
      </c>
      <c r="G38" s="486">
        <v>3648590.69</v>
      </c>
      <c r="H38" s="487">
        <v>4221887.2</v>
      </c>
      <c r="I38" s="488">
        <v>0.49886420032103457</v>
      </c>
    </row>
    <row r="39" spans="1:12" ht="15" customHeight="1" x14ac:dyDescent="0.25">
      <c r="A39" s="485">
        <v>14109</v>
      </c>
      <c r="B39" s="84" t="s">
        <v>378</v>
      </c>
      <c r="C39" s="486">
        <v>10940374</v>
      </c>
      <c r="D39" s="486">
        <v>0</v>
      </c>
      <c r="E39" s="486">
        <v>10940374</v>
      </c>
      <c r="F39" s="486">
        <v>3303233.68</v>
      </c>
      <c r="G39" s="486">
        <v>2975856.47</v>
      </c>
      <c r="H39" s="487">
        <v>7637140.3200000003</v>
      </c>
      <c r="I39" s="488">
        <v>0.30193059944751433</v>
      </c>
    </row>
    <row r="40" spans="1:12" s="266" customFormat="1" ht="15" customHeight="1" x14ac:dyDescent="0.25">
      <c r="A40" s="484">
        <v>143</v>
      </c>
      <c r="B40" s="481" t="s">
        <v>379</v>
      </c>
      <c r="C40" s="482">
        <v>521238</v>
      </c>
      <c r="D40" s="482">
        <v>0</v>
      </c>
      <c r="E40" s="482">
        <v>521238</v>
      </c>
      <c r="F40" s="482">
        <v>97221.87</v>
      </c>
      <c r="G40" s="482">
        <v>97221.87</v>
      </c>
      <c r="H40" s="482">
        <v>424016.13</v>
      </c>
      <c r="I40" s="483">
        <v>0.18652107098868462</v>
      </c>
    </row>
    <row r="41" spans="1:12" ht="15" customHeight="1" x14ac:dyDescent="0.25">
      <c r="A41" s="485">
        <v>14303</v>
      </c>
      <c r="B41" s="84" t="s">
        <v>380</v>
      </c>
      <c r="C41" s="486">
        <v>521238</v>
      </c>
      <c r="D41" s="486">
        <v>0</v>
      </c>
      <c r="E41" s="486">
        <v>521238</v>
      </c>
      <c r="F41" s="486">
        <v>97221.87</v>
      </c>
      <c r="G41" s="486">
        <v>97221.87</v>
      </c>
      <c r="H41" s="487">
        <v>424016.13</v>
      </c>
      <c r="I41" s="488">
        <v>0.18652107098868462</v>
      </c>
    </row>
    <row r="42" spans="1:12" s="266" customFormat="1" ht="15" customHeight="1" x14ac:dyDescent="0.25">
      <c r="A42" s="484">
        <v>144</v>
      </c>
      <c r="B42" s="481" t="s">
        <v>381</v>
      </c>
      <c r="C42" s="482">
        <v>2069925</v>
      </c>
      <c r="D42" s="482">
        <v>0</v>
      </c>
      <c r="E42" s="482">
        <v>2069925</v>
      </c>
      <c r="F42" s="482">
        <v>669067.1</v>
      </c>
      <c r="G42" s="482">
        <v>412259.87000000005</v>
      </c>
      <c r="H42" s="482">
        <v>1400857.9</v>
      </c>
      <c r="I42" s="483">
        <v>0.32323253257968282</v>
      </c>
    </row>
    <row r="43" spans="1:12" ht="15" customHeight="1" x14ac:dyDescent="0.25">
      <c r="A43" s="485">
        <v>14402</v>
      </c>
      <c r="B43" s="84" t="s">
        <v>382</v>
      </c>
      <c r="C43" s="486">
        <v>28073</v>
      </c>
      <c r="D43" s="486">
        <v>0</v>
      </c>
      <c r="E43" s="486">
        <v>28073</v>
      </c>
      <c r="F43" s="486">
        <v>6743</v>
      </c>
      <c r="G43" s="486">
        <v>6743</v>
      </c>
      <c r="H43" s="487">
        <v>21330</v>
      </c>
      <c r="I43" s="488">
        <v>0.24019520535746092</v>
      </c>
    </row>
    <row r="44" spans="1:12" ht="15" customHeight="1" x14ac:dyDescent="0.25">
      <c r="A44" s="485">
        <v>14403</v>
      </c>
      <c r="B44" s="84" t="s">
        <v>383</v>
      </c>
      <c r="C44" s="486">
        <v>2036755</v>
      </c>
      <c r="D44" s="486">
        <v>0</v>
      </c>
      <c r="E44" s="486">
        <v>2036755</v>
      </c>
      <c r="F44" s="486">
        <v>661109.1</v>
      </c>
      <c r="G44" s="486">
        <v>404301.87000000005</v>
      </c>
      <c r="H44" s="487">
        <v>1375645.9</v>
      </c>
      <c r="I44" s="488">
        <v>0.32458940815169224</v>
      </c>
    </row>
    <row r="45" spans="1:12" ht="15" customHeight="1" x14ac:dyDescent="0.25">
      <c r="A45" s="485">
        <v>14406</v>
      </c>
      <c r="B45" s="84" t="s">
        <v>384</v>
      </c>
      <c r="C45" s="486">
        <v>5097</v>
      </c>
      <c r="D45" s="486">
        <v>0</v>
      </c>
      <c r="E45" s="486">
        <v>5097</v>
      </c>
      <c r="F45" s="486">
        <v>1215</v>
      </c>
      <c r="G45" s="486">
        <v>1215</v>
      </c>
      <c r="H45" s="487">
        <v>3882</v>
      </c>
      <c r="I45" s="488">
        <v>0.23837551500882873</v>
      </c>
    </row>
    <row r="46" spans="1:12" s="266" customFormat="1" ht="15" customHeight="1" x14ac:dyDescent="0.25">
      <c r="A46" s="480">
        <v>1500</v>
      </c>
      <c r="B46" s="481" t="s">
        <v>42</v>
      </c>
      <c r="C46" s="482">
        <v>16137167</v>
      </c>
      <c r="D46" s="482">
        <v>0</v>
      </c>
      <c r="E46" s="482">
        <v>16137167</v>
      </c>
      <c r="F46" s="482">
        <v>7676088.0299999993</v>
      </c>
      <c r="G46" s="482">
        <v>7631146.0499999989</v>
      </c>
      <c r="H46" s="482">
        <v>8461078.9700000007</v>
      </c>
      <c r="I46" s="483">
        <v>0.47567754798596307</v>
      </c>
      <c r="L46" s="491"/>
    </row>
    <row r="47" spans="1:12" s="266" customFormat="1" ht="15" customHeight="1" x14ac:dyDescent="0.25">
      <c r="A47" s="484">
        <v>151</v>
      </c>
      <c r="B47" s="481" t="s">
        <v>385</v>
      </c>
      <c r="C47" s="482">
        <v>5493700</v>
      </c>
      <c r="D47" s="482">
        <v>0</v>
      </c>
      <c r="E47" s="482">
        <v>5493700</v>
      </c>
      <c r="F47" s="482">
        <v>1262210.0799999998</v>
      </c>
      <c r="G47" s="482">
        <v>1217268.1000000001</v>
      </c>
      <c r="H47" s="482">
        <v>4231489.92</v>
      </c>
      <c r="I47" s="483">
        <v>0.22975591677739954</v>
      </c>
    </row>
    <row r="48" spans="1:12" ht="15" customHeight="1" x14ac:dyDescent="0.25">
      <c r="A48" s="485">
        <v>15101</v>
      </c>
      <c r="B48" s="84" t="s">
        <v>386</v>
      </c>
      <c r="C48" s="486">
        <v>5493700</v>
      </c>
      <c r="D48" s="486">
        <v>0</v>
      </c>
      <c r="E48" s="486">
        <v>5493700</v>
      </c>
      <c r="F48" s="486">
        <v>1262210.0799999998</v>
      </c>
      <c r="G48" s="486">
        <v>1217268.1000000001</v>
      </c>
      <c r="H48" s="487">
        <v>4231489.92</v>
      </c>
      <c r="I48" s="488">
        <v>0.22975591677739954</v>
      </c>
    </row>
    <row r="49" spans="1:12" s="266" customFormat="1" ht="15" customHeight="1" x14ac:dyDescent="0.25">
      <c r="A49" s="484">
        <v>152</v>
      </c>
      <c r="B49" s="481" t="s">
        <v>387</v>
      </c>
      <c r="C49" s="482">
        <v>700000</v>
      </c>
      <c r="D49" s="482">
        <v>0</v>
      </c>
      <c r="E49" s="482">
        <v>700000</v>
      </c>
      <c r="F49" s="482">
        <v>53911</v>
      </c>
      <c r="G49" s="482">
        <v>53911</v>
      </c>
      <c r="H49" s="482">
        <v>646089</v>
      </c>
      <c r="I49" s="483">
        <v>7.7015714285714285E-2</v>
      </c>
    </row>
    <row r="50" spans="1:12" ht="15" customHeight="1" x14ac:dyDescent="0.25">
      <c r="A50" s="485">
        <v>15201</v>
      </c>
      <c r="B50" s="84" t="s">
        <v>388</v>
      </c>
      <c r="C50" s="486">
        <v>200000</v>
      </c>
      <c r="D50" s="486">
        <v>0</v>
      </c>
      <c r="E50" s="486">
        <v>200000</v>
      </c>
      <c r="F50" s="486">
        <v>53911</v>
      </c>
      <c r="G50" s="486">
        <v>53911</v>
      </c>
      <c r="H50" s="487">
        <v>146089</v>
      </c>
      <c r="I50" s="488">
        <v>0.26955499999999999</v>
      </c>
    </row>
    <row r="51" spans="1:12" ht="15" customHeight="1" x14ac:dyDescent="0.25">
      <c r="A51" s="485">
        <v>15202</v>
      </c>
      <c r="B51" s="84" t="s">
        <v>389</v>
      </c>
      <c r="C51" s="486">
        <v>500000</v>
      </c>
      <c r="D51" s="486">
        <v>0</v>
      </c>
      <c r="E51" s="486">
        <v>500000</v>
      </c>
      <c r="F51" s="486">
        <v>0</v>
      </c>
      <c r="G51" s="486">
        <v>0</v>
      </c>
      <c r="H51" s="487">
        <v>500000</v>
      </c>
      <c r="I51" s="488">
        <v>0</v>
      </c>
    </row>
    <row r="52" spans="1:12" s="266" customFormat="1" ht="15" customHeight="1" x14ac:dyDescent="0.25">
      <c r="A52" s="484">
        <v>154</v>
      </c>
      <c r="B52" s="481" t="s">
        <v>390</v>
      </c>
      <c r="C52" s="482">
        <v>810000</v>
      </c>
      <c r="D52" s="482">
        <v>0</v>
      </c>
      <c r="E52" s="482">
        <v>810000</v>
      </c>
      <c r="F52" s="482">
        <v>717227.84</v>
      </c>
      <c r="G52" s="482">
        <v>717227.84</v>
      </c>
      <c r="H52" s="482">
        <v>92772.160000000003</v>
      </c>
      <c r="I52" s="488">
        <v>0.8854664691358024</v>
      </c>
    </row>
    <row r="53" spans="1:12" ht="15" customHeight="1" x14ac:dyDescent="0.25">
      <c r="A53" s="485">
        <v>15409</v>
      </c>
      <c r="B53" s="84" t="s">
        <v>391</v>
      </c>
      <c r="C53" s="486">
        <v>600000</v>
      </c>
      <c r="D53" s="486">
        <v>0</v>
      </c>
      <c r="E53" s="486">
        <v>600000</v>
      </c>
      <c r="F53" s="486">
        <v>515482.12</v>
      </c>
      <c r="G53" s="486">
        <v>515482.12</v>
      </c>
      <c r="H53" s="487">
        <v>84517.88</v>
      </c>
      <c r="I53" s="488">
        <v>0.85913686666666667</v>
      </c>
    </row>
    <row r="54" spans="1:12" ht="15" customHeight="1" x14ac:dyDescent="0.25">
      <c r="A54" s="485">
        <v>15419</v>
      </c>
      <c r="B54" s="84" t="s">
        <v>392</v>
      </c>
      <c r="C54" s="486">
        <v>210000</v>
      </c>
      <c r="D54" s="486">
        <v>0</v>
      </c>
      <c r="E54" s="486">
        <v>210000</v>
      </c>
      <c r="F54" s="486">
        <v>201745.72</v>
      </c>
      <c r="G54" s="486">
        <v>201745.72</v>
      </c>
      <c r="H54" s="487">
        <v>8254.2799999999988</v>
      </c>
      <c r="I54" s="488">
        <v>0.96069390476190475</v>
      </c>
    </row>
    <row r="55" spans="1:12" s="266" customFormat="1" ht="15" customHeight="1" x14ac:dyDescent="0.25">
      <c r="A55" s="484">
        <v>159</v>
      </c>
      <c r="B55" s="481" t="s">
        <v>42</v>
      </c>
      <c r="C55" s="482">
        <v>9133467</v>
      </c>
      <c r="D55" s="482">
        <v>0</v>
      </c>
      <c r="E55" s="482">
        <v>9133467</v>
      </c>
      <c r="F55" s="482">
        <v>5642739.1099999994</v>
      </c>
      <c r="G55" s="482">
        <v>5642739.1099999994</v>
      </c>
      <c r="H55" s="482">
        <v>3490727.8900000006</v>
      </c>
      <c r="I55" s="483">
        <v>0.6178091090710679</v>
      </c>
    </row>
    <row r="56" spans="1:12" ht="15" customHeight="1" x14ac:dyDescent="0.25">
      <c r="A56" s="485">
        <v>15901</v>
      </c>
      <c r="B56" s="84" t="s">
        <v>393</v>
      </c>
      <c r="C56" s="486">
        <v>9133467</v>
      </c>
      <c r="D56" s="486">
        <v>0</v>
      </c>
      <c r="E56" s="486">
        <v>9133467</v>
      </c>
      <c r="F56" s="486">
        <v>5642739.1099999994</v>
      </c>
      <c r="G56" s="486">
        <v>5642739.1099999994</v>
      </c>
      <c r="H56" s="487">
        <v>3490727.8900000006</v>
      </c>
      <c r="I56" s="488">
        <v>0.6178091090710679</v>
      </c>
    </row>
    <row r="57" spans="1:12" s="266" customFormat="1" ht="15" customHeight="1" x14ac:dyDescent="0.25">
      <c r="A57" s="492">
        <v>1700</v>
      </c>
      <c r="B57" s="481" t="s">
        <v>43</v>
      </c>
      <c r="C57" s="482">
        <v>301315</v>
      </c>
      <c r="D57" s="482">
        <v>0</v>
      </c>
      <c r="E57" s="482">
        <v>301315</v>
      </c>
      <c r="F57" s="482">
        <v>50500</v>
      </c>
      <c r="G57" s="482">
        <v>50500</v>
      </c>
      <c r="H57" s="482">
        <v>250815</v>
      </c>
      <c r="I57" s="483">
        <v>0.1675986923983207</v>
      </c>
    </row>
    <row r="58" spans="1:12" s="266" customFormat="1" ht="15" customHeight="1" x14ac:dyDescent="0.25">
      <c r="A58" s="492">
        <v>171</v>
      </c>
      <c r="B58" s="481" t="s">
        <v>394</v>
      </c>
      <c r="C58" s="482">
        <v>301315</v>
      </c>
      <c r="D58" s="482">
        <v>0</v>
      </c>
      <c r="E58" s="482">
        <v>301315</v>
      </c>
      <c r="F58" s="482">
        <v>50500</v>
      </c>
      <c r="G58" s="482">
        <v>50500</v>
      </c>
      <c r="H58" s="482">
        <v>250815</v>
      </c>
      <c r="I58" s="483">
        <v>0.1675986923983207</v>
      </c>
    </row>
    <row r="59" spans="1:12" ht="15" customHeight="1" x14ac:dyDescent="0.25">
      <c r="A59" s="485">
        <v>17102</v>
      </c>
      <c r="B59" s="84" t="s">
        <v>395</v>
      </c>
      <c r="C59" s="486">
        <v>241315</v>
      </c>
      <c r="D59" s="486">
        <v>0</v>
      </c>
      <c r="E59" s="486">
        <v>241315</v>
      </c>
      <c r="F59" s="486">
        <v>0</v>
      </c>
      <c r="G59" s="486">
        <v>0</v>
      </c>
      <c r="H59" s="487">
        <v>241315</v>
      </c>
      <c r="I59" s="483">
        <v>0</v>
      </c>
    </row>
    <row r="60" spans="1:12" ht="15" customHeight="1" x14ac:dyDescent="0.25">
      <c r="A60" s="493">
        <v>17104</v>
      </c>
      <c r="B60" s="493" t="s">
        <v>396</v>
      </c>
      <c r="C60" s="486">
        <v>60000</v>
      </c>
      <c r="D60" s="486">
        <v>0</v>
      </c>
      <c r="E60" s="486">
        <v>60000</v>
      </c>
      <c r="F60" s="486">
        <v>50500</v>
      </c>
      <c r="G60" s="486">
        <v>50500</v>
      </c>
      <c r="H60" s="487">
        <v>9500</v>
      </c>
      <c r="I60" s="494">
        <v>0.84166666666666667</v>
      </c>
    </row>
    <row r="61" spans="1:12" ht="15" customHeight="1" x14ac:dyDescent="0.25">
      <c r="A61" s="485"/>
      <c r="B61" s="84"/>
      <c r="C61" s="486"/>
      <c r="D61" s="486"/>
      <c r="E61" s="486"/>
      <c r="F61" s="486"/>
      <c r="G61" s="486"/>
      <c r="H61" s="487"/>
      <c r="I61" s="488"/>
    </row>
    <row r="62" spans="1:12" s="266" customFormat="1" ht="15" customHeight="1" x14ac:dyDescent="0.25">
      <c r="A62" s="476">
        <v>2000</v>
      </c>
      <c r="B62" s="481" t="s">
        <v>397</v>
      </c>
      <c r="C62" s="482">
        <v>25344371</v>
      </c>
      <c r="D62" s="482">
        <v>0</v>
      </c>
      <c r="E62" s="482">
        <v>25344371</v>
      </c>
      <c r="F62" s="482">
        <v>4894436.199</v>
      </c>
      <c r="G62" s="490">
        <v>3959456.3899999997</v>
      </c>
      <c r="H62" s="482">
        <v>20449934.800999999</v>
      </c>
      <c r="I62" s="483">
        <v>0.19311728821362345</v>
      </c>
      <c r="K62" s="495"/>
      <c r="L62" s="491"/>
    </row>
    <row r="63" spans="1:12" s="266" customFormat="1" ht="22.5" x14ac:dyDescent="0.25">
      <c r="A63" s="480">
        <v>2100</v>
      </c>
      <c r="B63" s="481" t="s">
        <v>45</v>
      </c>
      <c r="C63" s="482">
        <v>2210296</v>
      </c>
      <c r="D63" s="482">
        <v>0</v>
      </c>
      <c r="E63" s="482">
        <v>2210296</v>
      </c>
      <c r="F63" s="482">
        <v>282231.18</v>
      </c>
      <c r="G63" s="490">
        <v>291709.90000000002</v>
      </c>
      <c r="H63" s="482">
        <v>1928064.82</v>
      </c>
      <c r="I63" s="483">
        <v>0.12768931401043118</v>
      </c>
      <c r="K63" s="496"/>
      <c r="L63" s="491"/>
    </row>
    <row r="64" spans="1:12" s="266" customFormat="1" ht="15" customHeight="1" x14ac:dyDescent="0.25">
      <c r="A64" s="484">
        <v>211</v>
      </c>
      <c r="B64" s="481" t="s">
        <v>398</v>
      </c>
      <c r="C64" s="482">
        <v>722304</v>
      </c>
      <c r="D64" s="482">
        <v>0</v>
      </c>
      <c r="E64" s="482">
        <v>722304</v>
      </c>
      <c r="F64" s="482">
        <v>100159.90000000001</v>
      </c>
      <c r="G64" s="490">
        <v>110300.54000000001</v>
      </c>
      <c r="H64" s="482">
        <v>622144.1</v>
      </c>
      <c r="I64" s="483">
        <v>0.13866723706361866</v>
      </c>
      <c r="K64" s="491"/>
    </row>
    <row r="65" spans="1:12" ht="15" customHeight="1" x14ac:dyDescent="0.25">
      <c r="A65" s="485">
        <v>21101</v>
      </c>
      <c r="B65" s="84" t="s">
        <v>398</v>
      </c>
      <c r="C65" s="486">
        <v>722304</v>
      </c>
      <c r="D65" s="486">
        <v>0</v>
      </c>
      <c r="E65" s="486">
        <v>722304</v>
      </c>
      <c r="F65" s="486">
        <v>100159.90000000001</v>
      </c>
      <c r="G65" s="489">
        <v>110300.54000000001</v>
      </c>
      <c r="H65" s="487">
        <v>622144.1</v>
      </c>
      <c r="I65" s="488">
        <v>0.13866723706361866</v>
      </c>
      <c r="K65" s="442"/>
      <c r="L65" s="265"/>
    </row>
    <row r="66" spans="1:12" s="266" customFormat="1" ht="15" customHeight="1" x14ac:dyDescent="0.25">
      <c r="A66" s="484">
        <v>212</v>
      </c>
      <c r="B66" s="481" t="s">
        <v>399</v>
      </c>
      <c r="C66" s="482">
        <v>320712</v>
      </c>
      <c r="D66" s="482">
        <v>0</v>
      </c>
      <c r="E66" s="482">
        <v>320712</v>
      </c>
      <c r="F66" s="482">
        <v>19736.41</v>
      </c>
      <c r="G66" s="482">
        <v>14482.7</v>
      </c>
      <c r="H66" s="482">
        <v>300975.59000000003</v>
      </c>
      <c r="I66" s="483">
        <v>6.1539356182493954E-2</v>
      </c>
      <c r="K66" s="495"/>
    </row>
    <row r="67" spans="1:12" ht="15" customHeight="1" x14ac:dyDescent="0.25">
      <c r="A67" s="485">
        <v>21201</v>
      </c>
      <c r="B67" s="84" t="s">
        <v>399</v>
      </c>
      <c r="C67" s="486">
        <v>320712</v>
      </c>
      <c r="D67" s="486">
        <v>0</v>
      </c>
      <c r="E67" s="486">
        <v>320712</v>
      </c>
      <c r="F67" s="486">
        <v>19736.41</v>
      </c>
      <c r="G67" s="486">
        <v>14482.7</v>
      </c>
      <c r="H67" s="487">
        <v>300975.59000000003</v>
      </c>
      <c r="I67" s="488">
        <v>6.1539356182493954E-2</v>
      </c>
      <c r="K67" s="442"/>
      <c r="L67" s="427"/>
    </row>
    <row r="68" spans="1:12" s="266" customFormat="1" ht="22.5" x14ac:dyDescent="0.25">
      <c r="A68" s="484">
        <v>214</v>
      </c>
      <c r="B68" s="481" t="s">
        <v>400</v>
      </c>
      <c r="C68" s="482">
        <v>477188</v>
      </c>
      <c r="D68" s="482">
        <v>0</v>
      </c>
      <c r="E68" s="482">
        <v>477188</v>
      </c>
      <c r="F68" s="482">
        <v>7083.48</v>
      </c>
      <c r="G68" s="482">
        <v>4444</v>
      </c>
      <c r="H68" s="482">
        <v>470104.52</v>
      </c>
      <c r="I68" s="483">
        <v>1.4844212343981826E-2</v>
      </c>
      <c r="K68" s="495"/>
    </row>
    <row r="69" spans="1:12" ht="22.5" x14ac:dyDescent="0.25">
      <c r="A69" s="485">
        <v>21401</v>
      </c>
      <c r="B69" s="84" t="s">
        <v>401</v>
      </c>
      <c r="C69" s="486">
        <v>477188</v>
      </c>
      <c r="D69" s="486">
        <v>0</v>
      </c>
      <c r="E69" s="486">
        <v>477188</v>
      </c>
      <c r="F69" s="486">
        <v>7083.48</v>
      </c>
      <c r="G69" s="486">
        <v>4444</v>
      </c>
      <c r="H69" s="487">
        <v>470104.52</v>
      </c>
      <c r="I69" s="488">
        <v>1.4844212343981826E-2</v>
      </c>
    </row>
    <row r="70" spans="1:12" s="266" customFormat="1" ht="15" customHeight="1" x14ac:dyDescent="0.25">
      <c r="A70" s="484">
        <v>215</v>
      </c>
      <c r="B70" s="481" t="s">
        <v>402</v>
      </c>
      <c r="C70" s="482">
        <v>32575</v>
      </c>
      <c r="D70" s="482">
        <v>0</v>
      </c>
      <c r="E70" s="482">
        <v>32575</v>
      </c>
      <c r="F70" s="482">
        <v>1661</v>
      </c>
      <c r="G70" s="482">
        <v>1661</v>
      </c>
      <c r="H70" s="482">
        <v>30914</v>
      </c>
      <c r="I70" s="483">
        <v>5.0990023023791249E-2</v>
      </c>
    </row>
    <row r="71" spans="1:12" ht="15" customHeight="1" x14ac:dyDescent="0.25">
      <c r="A71" s="485">
        <v>21501</v>
      </c>
      <c r="B71" s="84" t="s">
        <v>403</v>
      </c>
      <c r="C71" s="486">
        <v>32575</v>
      </c>
      <c r="D71" s="486">
        <v>0</v>
      </c>
      <c r="E71" s="486">
        <v>32575</v>
      </c>
      <c r="F71" s="486">
        <v>1661</v>
      </c>
      <c r="G71" s="486">
        <v>1661</v>
      </c>
      <c r="H71" s="487">
        <v>30914</v>
      </c>
      <c r="I71" s="488">
        <v>5.0990023023791249E-2</v>
      </c>
    </row>
    <row r="72" spans="1:12" s="266" customFormat="1" ht="15" customHeight="1" x14ac:dyDescent="0.25">
      <c r="A72" s="484">
        <v>216</v>
      </c>
      <c r="B72" s="481" t="s">
        <v>404</v>
      </c>
      <c r="C72" s="482">
        <v>80840</v>
      </c>
      <c r="D72" s="482">
        <v>0</v>
      </c>
      <c r="E72" s="482">
        <v>80840</v>
      </c>
      <c r="F72" s="482">
        <v>2293.3900000000003</v>
      </c>
      <c r="G72" s="482">
        <v>9524.66</v>
      </c>
      <c r="H72" s="482">
        <v>78546.61</v>
      </c>
      <c r="I72" s="483">
        <v>2.836949529935676E-2</v>
      </c>
    </row>
    <row r="73" spans="1:12" ht="15" customHeight="1" x14ac:dyDescent="0.25">
      <c r="A73" s="485">
        <v>21601</v>
      </c>
      <c r="B73" s="84" t="s">
        <v>404</v>
      </c>
      <c r="C73" s="486">
        <v>80840</v>
      </c>
      <c r="D73" s="486">
        <v>0</v>
      </c>
      <c r="E73" s="486">
        <v>80840</v>
      </c>
      <c r="F73" s="486">
        <v>2293.3900000000003</v>
      </c>
      <c r="G73" s="486">
        <v>9524.66</v>
      </c>
      <c r="H73" s="487">
        <v>78546.61</v>
      </c>
      <c r="I73" s="488">
        <v>2.836949529935676E-2</v>
      </c>
    </row>
    <row r="74" spans="1:12" s="266" customFormat="1" ht="15" customHeight="1" x14ac:dyDescent="0.25">
      <c r="A74" s="484">
        <v>217</v>
      </c>
      <c r="B74" s="481" t="s">
        <v>405</v>
      </c>
      <c r="C74" s="482">
        <v>8000</v>
      </c>
      <c r="D74" s="482">
        <v>0</v>
      </c>
      <c r="E74" s="482">
        <v>8000</v>
      </c>
      <c r="F74" s="482">
        <v>0</v>
      </c>
      <c r="G74" s="482">
        <v>0</v>
      </c>
      <c r="H74" s="482">
        <v>8000</v>
      </c>
      <c r="I74" s="483">
        <v>0</v>
      </c>
    </row>
    <row r="75" spans="1:12" ht="15" customHeight="1" x14ac:dyDescent="0.25">
      <c r="A75" s="485">
        <v>21701</v>
      </c>
      <c r="B75" s="84" t="s">
        <v>406</v>
      </c>
      <c r="C75" s="486">
        <v>8000</v>
      </c>
      <c r="D75" s="486">
        <v>0</v>
      </c>
      <c r="E75" s="486">
        <v>8000</v>
      </c>
      <c r="F75" s="486">
        <v>0</v>
      </c>
      <c r="G75" s="486">
        <v>0</v>
      </c>
      <c r="H75" s="487">
        <v>8000</v>
      </c>
      <c r="I75" s="488">
        <v>0</v>
      </c>
    </row>
    <row r="76" spans="1:12" s="266" customFormat="1" ht="15" customHeight="1" x14ac:dyDescent="0.25">
      <c r="A76" s="484">
        <v>218</v>
      </c>
      <c r="B76" s="481" t="s">
        <v>407</v>
      </c>
      <c r="C76" s="482">
        <v>568677</v>
      </c>
      <c r="D76" s="482">
        <v>0</v>
      </c>
      <c r="E76" s="482">
        <v>568677</v>
      </c>
      <c r="F76" s="482">
        <v>151297</v>
      </c>
      <c r="G76" s="482">
        <v>151297</v>
      </c>
      <c r="H76" s="482">
        <v>417380</v>
      </c>
      <c r="I76" s="483">
        <v>0.26605085136202095</v>
      </c>
    </row>
    <row r="77" spans="1:12" ht="15" customHeight="1" x14ac:dyDescent="0.25">
      <c r="A77" s="485">
        <v>21801</v>
      </c>
      <c r="B77" s="84" t="s">
        <v>408</v>
      </c>
      <c r="C77" s="486">
        <v>490472</v>
      </c>
      <c r="D77" s="486">
        <v>0</v>
      </c>
      <c r="E77" s="486">
        <v>490472</v>
      </c>
      <c r="F77" s="486">
        <v>151297</v>
      </c>
      <c r="G77" s="486">
        <v>151297</v>
      </c>
      <c r="H77" s="487">
        <v>339175</v>
      </c>
      <c r="I77" s="488">
        <v>0.30847224714152899</v>
      </c>
    </row>
    <row r="78" spans="1:12" ht="15" customHeight="1" x14ac:dyDescent="0.25">
      <c r="A78" s="485">
        <v>21802</v>
      </c>
      <c r="B78" s="84" t="s">
        <v>409</v>
      </c>
      <c r="C78" s="486">
        <v>78205</v>
      </c>
      <c r="D78" s="486">
        <v>0</v>
      </c>
      <c r="E78" s="486">
        <v>78205</v>
      </c>
      <c r="F78" s="486">
        <v>0</v>
      </c>
      <c r="G78" s="486">
        <v>0</v>
      </c>
      <c r="H78" s="487">
        <v>78205</v>
      </c>
      <c r="I78" s="488">
        <v>0</v>
      </c>
    </row>
    <row r="79" spans="1:12" s="266" customFormat="1" ht="15" customHeight="1" x14ac:dyDescent="0.25">
      <c r="A79" s="480">
        <v>2200</v>
      </c>
      <c r="B79" s="481" t="s">
        <v>46</v>
      </c>
      <c r="C79" s="482">
        <v>592962</v>
      </c>
      <c r="D79" s="482">
        <v>0</v>
      </c>
      <c r="E79" s="482">
        <v>592962</v>
      </c>
      <c r="F79" s="482">
        <v>174040.83000000002</v>
      </c>
      <c r="G79" s="482">
        <v>157699.83000000002</v>
      </c>
      <c r="H79" s="482">
        <v>418921.17</v>
      </c>
      <c r="I79" s="483">
        <v>0.29351093324698718</v>
      </c>
      <c r="K79" s="491"/>
    </row>
    <row r="80" spans="1:12" s="266" customFormat="1" ht="15" customHeight="1" x14ac:dyDescent="0.25">
      <c r="A80" s="484">
        <v>221</v>
      </c>
      <c r="B80" s="481" t="s">
        <v>410</v>
      </c>
      <c r="C80" s="482">
        <v>581124</v>
      </c>
      <c r="D80" s="482">
        <v>0</v>
      </c>
      <c r="E80" s="482">
        <v>581124</v>
      </c>
      <c r="F80" s="482">
        <v>172583.83000000002</v>
      </c>
      <c r="G80" s="482">
        <v>156242.83000000002</v>
      </c>
      <c r="H80" s="482">
        <v>408540.17</v>
      </c>
      <c r="I80" s="483">
        <v>0.29698279541027389</v>
      </c>
    </row>
    <row r="81" spans="1:9" ht="15" customHeight="1" x14ac:dyDescent="0.25">
      <c r="A81" s="485">
        <v>22101</v>
      </c>
      <c r="B81" s="84" t="s">
        <v>411</v>
      </c>
      <c r="C81" s="486">
        <v>493970</v>
      </c>
      <c r="D81" s="486">
        <v>0</v>
      </c>
      <c r="E81" s="486">
        <v>493970</v>
      </c>
      <c r="F81" s="486">
        <v>151903.38</v>
      </c>
      <c r="G81" s="486">
        <v>151634.38</v>
      </c>
      <c r="H81" s="487">
        <v>342066.62</v>
      </c>
      <c r="I81" s="488">
        <v>0.30751539567180192</v>
      </c>
    </row>
    <row r="82" spans="1:9" ht="15" customHeight="1" x14ac:dyDescent="0.25">
      <c r="A82" s="485">
        <v>22106</v>
      </c>
      <c r="B82" s="84" t="s">
        <v>412</v>
      </c>
      <c r="C82" s="486">
        <v>87154</v>
      </c>
      <c r="D82" s="486">
        <v>0</v>
      </c>
      <c r="E82" s="486">
        <v>87154</v>
      </c>
      <c r="F82" s="486">
        <v>20680.45</v>
      </c>
      <c r="G82" s="486">
        <v>4608.45</v>
      </c>
      <c r="H82" s="487">
        <v>66473.55</v>
      </c>
      <c r="I82" s="488">
        <v>0.23728629781765612</v>
      </c>
    </row>
    <row r="83" spans="1:9" s="266" customFormat="1" ht="15" customHeight="1" x14ac:dyDescent="0.25">
      <c r="A83" s="484">
        <v>223</v>
      </c>
      <c r="B83" s="481" t="s">
        <v>413</v>
      </c>
      <c r="C83" s="482">
        <v>11838</v>
      </c>
      <c r="D83" s="482">
        <v>0</v>
      </c>
      <c r="E83" s="482">
        <v>11838</v>
      </c>
      <c r="F83" s="482">
        <v>1457</v>
      </c>
      <c r="G83" s="482">
        <v>1457</v>
      </c>
      <c r="H83" s="482">
        <v>10381</v>
      </c>
      <c r="I83" s="483">
        <v>0.12307822267274877</v>
      </c>
    </row>
    <row r="84" spans="1:9" ht="15" customHeight="1" x14ac:dyDescent="0.25">
      <c r="A84" s="485">
        <v>22301</v>
      </c>
      <c r="B84" s="84" t="s">
        <v>413</v>
      </c>
      <c r="C84" s="486">
        <v>11838</v>
      </c>
      <c r="D84" s="486">
        <v>0</v>
      </c>
      <c r="E84" s="486">
        <v>11838</v>
      </c>
      <c r="F84" s="486">
        <v>1457</v>
      </c>
      <c r="G84" s="486">
        <v>1457</v>
      </c>
      <c r="H84" s="487">
        <v>10381</v>
      </c>
      <c r="I84" s="488">
        <v>0.12307822267274877</v>
      </c>
    </row>
    <row r="85" spans="1:9" s="266" customFormat="1" ht="22.5" x14ac:dyDescent="0.25">
      <c r="A85" s="480">
        <v>2300</v>
      </c>
      <c r="B85" s="481" t="s">
        <v>47</v>
      </c>
      <c r="C85" s="482">
        <v>4523375</v>
      </c>
      <c r="D85" s="482">
        <v>0</v>
      </c>
      <c r="E85" s="482">
        <v>4523375</v>
      </c>
      <c r="F85" s="482">
        <v>1123540.53</v>
      </c>
      <c r="G85" s="482">
        <v>1015991.1199999999</v>
      </c>
      <c r="H85" s="482">
        <v>3399834.4699999997</v>
      </c>
      <c r="I85" s="483">
        <v>0.24838544891811978</v>
      </c>
    </row>
    <row r="86" spans="1:9" s="266" customFormat="1" ht="15" customHeight="1" x14ac:dyDescent="0.25">
      <c r="A86" s="484">
        <v>239</v>
      </c>
      <c r="B86" s="481" t="s">
        <v>414</v>
      </c>
      <c r="C86" s="482">
        <v>4523375</v>
      </c>
      <c r="D86" s="482">
        <v>0</v>
      </c>
      <c r="E86" s="482">
        <v>4523375</v>
      </c>
      <c r="F86" s="482">
        <v>1123540.53</v>
      </c>
      <c r="G86" s="482">
        <v>1015991.1199999999</v>
      </c>
      <c r="H86" s="482">
        <v>3399834.4699999997</v>
      </c>
      <c r="I86" s="483">
        <v>0.24838544891811978</v>
      </c>
    </row>
    <row r="87" spans="1:9" ht="15" customHeight="1" x14ac:dyDescent="0.25">
      <c r="A87" s="485">
        <v>23901</v>
      </c>
      <c r="B87" s="84" t="s">
        <v>414</v>
      </c>
      <c r="C87" s="486">
        <v>4523375</v>
      </c>
      <c r="D87" s="486">
        <v>0</v>
      </c>
      <c r="E87" s="486">
        <v>4523375</v>
      </c>
      <c r="F87" s="486">
        <v>1123540.53</v>
      </c>
      <c r="G87" s="486">
        <v>1015991.1199999999</v>
      </c>
      <c r="H87" s="487">
        <v>3399834.4699999997</v>
      </c>
      <c r="I87" s="488">
        <v>0.24838544891811978</v>
      </c>
    </row>
    <row r="88" spans="1:9" s="266" customFormat="1" x14ac:dyDescent="0.25">
      <c r="A88" s="480">
        <v>2400</v>
      </c>
      <c r="B88" s="481" t="s">
        <v>48</v>
      </c>
      <c r="C88" s="482">
        <v>552261</v>
      </c>
      <c r="D88" s="482">
        <v>0</v>
      </c>
      <c r="E88" s="482">
        <v>552261</v>
      </c>
      <c r="F88" s="482">
        <v>192918.49</v>
      </c>
      <c r="G88" s="482">
        <v>188196.57</v>
      </c>
      <c r="H88" s="482">
        <v>359342.51</v>
      </c>
      <c r="I88" s="483">
        <v>0.34932484821488391</v>
      </c>
    </row>
    <row r="89" spans="1:9" s="266" customFormat="1" ht="15" customHeight="1" x14ac:dyDescent="0.25">
      <c r="A89" s="484">
        <v>242</v>
      </c>
      <c r="B89" s="481" t="s">
        <v>415</v>
      </c>
      <c r="C89" s="482">
        <v>58796</v>
      </c>
      <c r="D89" s="482">
        <v>0</v>
      </c>
      <c r="E89" s="482">
        <v>58796</v>
      </c>
      <c r="F89" s="482">
        <v>18924.16</v>
      </c>
      <c r="G89" s="482">
        <v>15414.16</v>
      </c>
      <c r="H89" s="482">
        <v>39871.839999999997</v>
      </c>
      <c r="I89" s="483">
        <v>0.32186135111232056</v>
      </c>
    </row>
    <row r="90" spans="1:9" ht="15" customHeight="1" x14ac:dyDescent="0.25">
      <c r="A90" s="485">
        <v>24201</v>
      </c>
      <c r="B90" s="84" t="s">
        <v>415</v>
      </c>
      <c r="C90" s="486">
        <v>58796</v>
      </c>
      <c r="D90" s="486">
        <v>0</v>
      </c>
      <c r="E90" s="486">
        <v>58796</v>
      </c>
      <c r="F90" s="486">
        <v>18924.16</v>
      </c>
      <c r="G90" s="486">
        <v>15414.16</v>
      </c>
      <c r="H90" s="487">
        <v>39871.839999999997</v>
      </c>
      <c r="I90" s="488">
        <v>0.32186135111232056</v>
      </c>
    </row>
    <row r="91" spans="1:9" s="266" customFormat="1" ht="15" customHeight="1" x14ac:dyDescent="0.25">
      <c r="A91" s="484">
        <v>243</v>
      </c>
      <c r="B91" s="481" t="s">
        <v>416</v>
      </c>
      <c r="C91" s="482">
        <v>5000</v>
      </c>
      <c r="D91" s="482">
        <v>0</v>
      </c>
      <c r="E91" s="482">
        <v>5000</v>
      </c>
      <c r="F91" s="482">
        <v>0</v>
      </c>
      <c r="G91" s="482">
        <v>0</v>
      </c>
      <c r="H91" s="482">
        <v>5000</v>
      </c>
      <c r="I91" s="483">
        <v>0</v>
      </c>
    </row>
    <row r="92" spans="1:9" ht="15" customHeight="1" x14ac:dyDescent="0.25">
      <c r="A92" s="485">
        <v>24301</v>
      </c>
      <c r="B92" s="84" t="s">
        <v>416</v>
      </c>
      <c r="C92" s="486">
        <v>5000</v>
      </c>
      <c r="D92" s="486">
        <v>0</v>
      </c>
      <c r="E92" s="486">
        <v>5000</v>
      </c>
      <c r="F92" s="486">
        <v>0</v>
      </c>
      <c r="G92" s="486">
        <v>0</v>
      </c>
      <c r="H92" s="487">
        <v>5000</v>
      </c>
      <c r="I92" s="488">
        <v>0</v>
      </c>
    </row>
    <row r="93" spans="1:9" s="266" customFormat="1" ht="15" customHeight="1" x14ac:dyDescent="0.25">
      <c r="A93" s="484">
        <v>244</v>
      </c>
      <c r="B93" s="481" t="s">
        <v>417</v>
      </c>
      <c r="C93" s="482">
        <v>15000</v>
      </c>
      <c r="D93" s="482">
        <v>0</v>
      </c>
      <c r="E93" s="482">
        <v>15000</v>
      </c>
      <c r="F93" s="482">
        <v>0</v>
      </c>
      <c r="G93" s="482">
        <v>0</v>
      </c>
      <c r="H93" s="482">
        <v>15000</v>
      </c>
      <c r="I93" s="483">
        <v>0</v>
      </c>
    </row>
    <row r="94" spans="1:9" ht="15" customHeight="1" x14ac:dyDescent="0.25">
      <c r="A94" s="485">
        <v>24401</v>
      </c>
      <c r="B94" s="84" t="s">
        <v>417</v>
      </c>
      <c r="C94" s="486">
        <v>15000</v>
      </c>
      <c r="D94" s="486">
        <v>0</v>
      </c>
      <c r="E94" s="486">
        <v>15000</v>
      </c>
      <c r="F94" s="486">
        <v>0</v>
      </c>
      <c r="G94" s="486">
        <v>0</v>
      </c>
      <c r="H94" s="487">
        <v>15000</v>
      </c>
      <c r="I94" s="488">
        <v>0</v>
      </c>
    </row>
    <row r="95" spans="1:9" s="266" customFormat="1" ht="15" customHeight="1" x14ac:dyDescent="0.25">
      <c r="A95" s="484">
        <v>245</v>
      </c>
      <c r="B95" s="481" t="s">
        <v>418</v>
      </c>
      <c r="C95" s="482">
        <v>50000</v>
      </c>
      <c r="D95" s="482">
        <v>0</v>
      </c>
      <c r="E95" s="482">
        <v>50000</v>
      </c>
      <c r="F95" s="482">
        <v>0</v>
      </c>
      <c r="G95" s="482">
        <v>0</v>
      </c>
      <c r="H95" s="482">
        <v>50000</v>
      </c>
      <c r="I95" s="483">
        <v>0</v>
      </c>
    </row>
    <row r="96" spans="1:9" ht="15" customHeight="1" x14ac:dyDescent="0.25">
      <c r="A96" s="485">
        <v>24501</v>
      </c>
      <c r="B96" s="84" t="s">
        <v>418</v>
      </c>
      <c r="C96" s="486">
        <v>50000</v>
      </c>
      <c r="D96" s="486">
        <v>0</v>
      </c>
      <c r="E96" s="486">
        <v>50000</v>
      </c>
      <c r="F96" s="486">
        <v>0</v>
      </c>
      <c r="G96" s="486">
        <v>0</v>
      </c>
      <c r="H96" s="487">
        <v>50000</v>
      </c>
      <c r="I96" s="488">
        <v>0</v>
      </c>
    </row>
    <row r="97" spans="1:9" s="266" customFormat="1" ht="15" customHeight="1" x14ac:dyDescent="0.25">
      <c r="A97" s="484">
        <v>246</v>
      </c>
      <c r="B97" s="481" t="s">
        <v>419</v>
      </c>
      <c r="C97" s="482">
        <v>375525</v>
      </c>
      <c r="D97" s="482">
        <v>0</v>
      </c>
      <c r="E97" s="482">
        <v>375525</v>
      </c>
      <c r="F97" s="482">
        <v>173565.33</v>
      </c>
      <c r="G97" s="482">
        <v>172353.41</v>
      </c>
      <c r="H97" s="482">
        <v>201959.67</v>
      </c>
      <c r="I97" s="483">
        <v>0.46219380866786497</v>
      </c>
    </row>
    <row r="98" spans="1:9" ht="15" customHeight="1" x14ac:dyDescent="0.25">
      <c r="A98" s="485">
        <v>24601</v>
      </c>
      <c r="B98" s="84" t="s">
        <v>419</v>
      </c>
      <c r="C98" s="486">
        <v>375525</v>
      </c>
      <c r="D98" s="486">
        <v>0</v>
      </c>
      <c r="E98" s="486">
        <v>375525</v>
      </c>
      <c r="F98" s="486">
        <v>173565.33</v>
      </c>
      <c r="G98" s="486">
        <v>172353.41</v>
      </c>
      <c r="H98" s="487">
        <v>201959.67</v>
      </c>
      <c r="I98" s="488">
        <v>0.46219380866786497</v>
      </c>
    </row>
    <row r="99" spans="1:9" s="266" customFormat="1" ht="15" customHeight="1" x14ac:dyDescent="0.25">
      <c r="A99" s="484">
        <v>248</v>
      </c>
      <c r="B99" s="481" t="s">
        <v>420</v>
      </c>
      <c r="C99" s="482">
        <v>12940</v>
      </c>
      <c r="D99" s="482">
        <v>0</v>
      </c>
      <c r="E99" s="482">
        <v>12940</v>
      </c>
      <c r="F99" s="482">
        <v>0</v>
      </c>
      <c r="G99" s="482">
        <v>0</v>
      </c>
      <c r="H99" s="482">
        <v>12940</v>
      </c>
      <c r="I99" s="483">
        <v>0</v>
      </c>
    </row>
    <row r="100" spans="1:9" ht="15" customHeight="1" x14ac:dyDescent="0.25">
      <c r="A100" s="485">
        <v>24801</v>
      </c>
      <c r="B100" s="84" t="s">
        <v>420</v>
      </c>
      <c r="C100" s="486">
        <v>12940</v>
      </c>
      <c r="D100" s="486">
        <v>0</v>
      </c>
      <c r="E100" s="486">
        <v>12940</v>
      </c>
      <c r="F100" s="486">
        <v>0</v>
      </c>
      <c r="G100" s="486">
        <v>0</v>
      </c>
      <c r="H100" s="487">
        <v>12940</v>
      </c>
      <c r="I100" s="488">
        <v>0</v>
      </c>
    </row>
    <row r="101" spans="1:9" s="266" customFormat="1" ht="15" customHeight="1" x14ac:dyDescent="0.25">
      <c r="A101" s="484">
        <v>249</v>
      </c>
      <c r="B101" s="481" t="s">
        <v>421</v>
      </c>
      <c r="C101" s="482">
        <v>35000</v>
      </c>
      <c r="D101" s="482">
        <v>0</v>
      </c>
      <c r="E101" s="482">
        <v>35000</v>
      </c>
      <c r="F101" s="482">
        <v>429</v>
      </c>
      <c r="G101" s="482">
        <v>429</v>
      </c>
      <c r="H101" s="482">
        <v>34571</v>
      </c>
      <c r="I101" s="483">
        <v>1.2257142857142857E-2</v>
      </c>
    </row>
    <row r="102" spans="1:9" ht="15" customHeight="1" x14ac:dyDescent="0.25">
      <c r="A102" s="485">
        <v>24901</v>
      </c>
      <c r="B102" s="84" t="s">
        <v>421</v>
      </c>
      <c r="C102" s="486">
        <v>35000</v>
      </c>
      <c r="D102" s="486">
        <v>0</v>
      </c>
      <c r="E102" s="486">
        <v>35000</v>
      </c>
      <c r="F102" s="486">
        <v>429</v>
      </c>
      <c r="G102" s="486">
        <v>429</v>
      </c>
      <c r="H102" s="487">
        <v>34571</v>
      </c>
      <c r="I102" s="488">
        <v>1.2257142857142857E-2</v>
      </c>
    </row>
    <row r="103" spans="1:9" s="266" customFormat="1" ht="15" customHeight="1" x14ac:dyDescent="0.25">
      <c r="A103" s="480">
        <v>2500</v>
      </c>
      <c r="B103" s="481" t="s">
        <v>49</v>
      </c>
      <c r="C103" s="482">
        <v>7527002</v>
      </c>
      <c r="D103" s="482">
        <v>0</v>
      </c>
      <c r="E103" s="482">
        <v>7527002</v>
      </c>
      <c r="F103" s="482">
        <v>287196.12</v>
      </c>
      <c r="G103" s="482">
        <v>287196.12</v>
      </c>
      <c r="H103" s="482">
        <v>7239805.8799999999</v>
      </c>
      <c r="I103" s="483">
        <v>3.8155446218826564E-2</v>
      </c>
    </row>
    <row r="104" spans="1:9" s="266" customFormat="1" ht="15" customHeight="1" x14ac:dyDescent="0.25">
      <c r="A104" s="484">
        <v>251</v>
      </c>
      <c r="B104" s="481" t="s">
        <v>422</v>
      </c>
      <c r="C104" s="482">
        <v>0</v>
      </c>
      <c r="D104" s="482">
        <v>0</v>
      </c>
      <c r="E104" s="482">
        <v>0</v>
      </c>
      <c r="F104" s="482">
        <v>0</v>
      </c>
      <c r="G104" s="482">
        <v>0</v>
      </c>
      <c r="H104" s="482">
        <v>0</v>
      </c>
      <c r="I104" s="483"/>
    </row>
    <row r="105" spans="1:9" ht="15" customHeight="1" x14ac:dyDescent="0.25">
      <c r="A105" s="485">
        <v>25101</v>
      </c>
      <c r="B105" s="84" t="s">
        <v>422</v>
      </c>
      <c r="C105" s="486">
        <v>0</v>
      </c>
      <c r="D105" s="486">
        <v>0</v>
      </c>
      <c r="E105" s="486">
        <v>0</v>
      </c>
      <c r="F105" s="486">
        <v>0</v>
      </c>
      <c r="G105" s="486">
        <v>0</v>
      </c>
      <c r="H105" s="487">
        <v>0</v>
      </c>
      <c r="I105" s="488"/>
    </row>
    <row r="106" spans="1:9" s="266" customFormat="1" ht="15" customHeight="1" x14ac:dyDescent="0.25">
      <c r="A106" s="484">
        <v>253</v>
      </c>
      <c r="B106" s="481" t="s">
        <v>423</v>
      </c>
      <c r="C106" s="482">
        <v>46844</v>
      </c>
      <c r="D106" s="482">
        <v>0</v>
      </c>
      <c r="E106" s="482">
        <v>46844</v>
      </c>
      <c r="F106" s="482">
        <v>0</v>
      </c>
      <c r="G106" s="482">
        <v>0</v>
      </c>
      <c r="H106" s="482">
        <v>46844</v>
      </c>
      <c r="I106" s="483">
        <v>0</v>
      </c>
    </row>
    <row r="107" spans="1:9" ht="15" customHeight="1" x14ac:dyDescent="0.25">
      <c r="A107" s="485">
        <v>25301</v>
      </c>
      <c r="B107" s="84" t="s">
        <v>423</v>
      </c>
      <c r="C107" s="486">
        <v>46844</v>
      </c>
      <c r="D107" s="486">
        <v>0</v>
      </c>
      <c r="E107" s="486">
        <v>46844</v>
      </c>
      <c r="F107" s="486">
        <v>0</v>
      </c>
      <c r="G107" s="486">
        <v>0</v>
      </c>
      <c r="H107" s="487">
        <v>46844</v>
      </c>
      <c r="I107" s="488">
        <v>0</v>
      </c>
    </row>
    <row r="108" spans="1:9" s="266" customFormat="1" ht="15" customHeight="1" x14ac:dyDescent="0.25">
      <c r="A108" s="484">
        <v>259</v>
      </c>
      <c r="B108" s="481" t="s">
        <v>424</v>
      </c>
      <c r="C108" s="482">
        <v>7480158</v>
      </c>
      <c r="D108" s="482">
        <v>0</v>
      </c>
      <c r="E108" s="482">
        <v>7480158</v>
      </c>
      <c r="F108" s="482">
        <v>287196.12</v>
      </c>
      <c r="G108" s="482">
        <v>287196.12</v>
      </c>
      <c r="H108" s="482">
        <v>7192961.8799999999</v>
      </c>
      <c r="I108" s="483">
        <v>3.8394392204014943E-2</v>
      </c>
    </row>
    <row r="109" spans="1:9" ht="15" customHeight="1" x14ac:dyDescent="0.25">
      <c r="A109" s="485">
        <v>25901</v>
      </c>
      <c r="B109" s="84" t="s">
        <v>424</v>
      </c>
      <c r="C109" s="486">
        <v>7480158</v>
      </c>
      <c r="D109" s="486">
        <v>0</v>
      </c>
      <c r="E109" s="486">
        <v>7480158</v>
      </c>
      <c r="F109" s="486">
        <v>287196.12</v>
      </c>
      <c r="G109" s="486">
        <v>287196.12</v>
      </c>
      <c r="H109" s="487">
        <v>7192961.8799999999</v>
      </c>
      <c r="I109" s="488">
        <v>3.8394392204014943E-2</v>
      </c>
    </row>
    <row r="110" spans="1:9" s="266" customFormat="1" ht="15" customHeight="1" x14ac:dyDescent="0.25">
      <c r="A110" s="480">
        <v>2600</v>
      </c>
      <c r="B110" s="481" t="s">
        <v>50</v>
      </c>
      <c r="C110" s="482">
        <v>4942192</v>
      </c>
      <c r="D110" s="482">
        <v>0</v>
      </c>
      <c r="E110" s="482">
        <v>4942192</v>
      </c>
      <c r="F110" s="482">
        <v>2328832.0089999996</v>
      </c>
      <c r="G110" s="482">
        <v>1687664.4899999998</v>
      </c>
      <c r="H110" s="482">
        <v>2613359.9910000004</v>
      </c>
      <c r="I110" s="483">
        <v>0.47121439413928062</v>
      </c>
    </row>
    <row r="111" spans="1:9" s="266" customFormat="1" ht="15" customHeight="1" x14ac:dyDescent="0.25">
      <c r="A111" s="484">
        <v>261</v>
      </c>
      <c r="B111" s="481" t="s">
        <v>50</v>
      </c>
      <c r="C111" s="482">
        <v>4942192</v>
      </c>
      <c r="D111" s="482">
        <v>0</v>
      </c>
      <c r="E111" s="482">
        <v>4942192</v>
      </c>
      <c r="F111" s="482">
        <v>2328832.0089999996</v>
      </c>
      <c r="G111" s="482">
        <v>1687664.4899999998</v>
      </c>
      <c r="H111" s="482">
        <v>2613359.9910000004</v>
      </c>
      <c r="I111" s="483">
        <v>0.47121439413928062</v>
      </c>
    </row>
    <row r="112" spans="1:9" ht="15" customHeight="1" x14ac:dyDescent="0.25">
      <c r="A112" s="485">
        <v>26101</v>
      </c>
      <c r="B112" s="84" t="s">
        <v>425</v>
      </c>
      <c r="C112" s="486">
        <v>4586854</v>
      </c>
      <c r="D112" s="486">
        <v>0</v>
      </c>
      <c r="E112" s="486">
        <v>4586854</v>
      </c>
      <c r="F112" s="486">
        <v>2202248.7289999998</v>
      </c>
      <c r="G112" s="486">
        <v>1611098.7199999997</v>
      </c>
      <c r="H112" s="487">
        <v>2384605.2710000002</v>
      </c>
      <c r="I112" s="488">
        <v>0.48012182838171868</v>
      </c>
    </row>
    <row r="113" spans="1:9" ht="15" customHeight="1" x14ac:dyDescent="0.25">
      <c r="A113" s="485">
        <v>26102</v>
      </c>
      <c r="B113" s="84" t="s">
        <v>426</v>
      </c>
      <c r="C113" s="486">
        <v>355338</v>
      </c>
      <c r="D113" s="486">
        <v>0</v>
      </c>
      <c r="E113" s="486">
        <v>355338</v>
      </c>
      <c r="F113" s="486">
        <v>126583.28</v>
      </c>
      <c r="G113" s="486">
        <v>76565.76999999999</v>
      </c>
      <c r="H113" s="487">
        <v>228754.72</v>
      </c>
      <c r="I113" s="488">
        <v>0.35623344533936702</v>
      </c>
    </row>
    <row r="114" spans="1:9" s="266" customFormat="1" ht="22.5" x14ac:dyDescent="0.25">
      <c r="A114" s="480">
        <v>2700</v>
      </c>
      <c r="B114" s="481" t="s">
        <v>51</v>
      </c>
      <c r="C114" s="482">
        <v>2482322</v>
      </c>
      <c r="D114" s="482">
        <v>0</v>
      </c>
      <c r="E114" s="482">
        <v>2482322</v>
      </c>
      <c r="F114" s="482">
        <v>15390.630000000001</v>
      </c>
      <c r="G114" s="482">
        <v>8038.33</v>
      </c>
      <c r="H114" s="482">
        <v>2466931.37</v>
      </c>
      <c r="I114" s="483">
        <v>6.2000941054383765E-3</v>
      </c>
    </row>
    <row r="115" spans="1:9" s="266" customFormat="1" x14ac:dyDescent="0.25">
      <c r="A115" s="484">
        <v>271</v>
      </c>
      <c r="B115" s="481" t="s">
        <v>427</v>
      </c>
      <c r="C115" s="482">
        <v>2279031</v>
      </c>
      <c r="D115" s="482">
        <v>0</v>
      </c>
      <c r="E115" s="482">
        <v>2279031</v>
      </c>
      <c r="F115" s="482">
        <v>0</v>
      </c>
      <c r="G115" s="482">
        <v>0</v>
      </c>
      <c r="H115" s="482">
        <v>2279031</v>
      </c>
      <c r="I115" s="483">
        <v>0</v>
      </c>
    </row>
    <row r="116" spans="1:9" ht="15" customHeight="1" x14ac:dyDescent="0.25">
      <c r="A116" s="485">
        <v>27101</v>
      </c>
      <c r="B116" s="84" t="s">
        <v>427</v>
      </c>
      <c r="C116" s="486">
        <v>2279031</v>
      </c>
      <c r="D116" s="486">
        <v>0</v>
      </c>
      <c r="E116" s="486">
        <v>2279031</v>
      </c>
      <c r="F116" s="486">
        <v>0</v>
      </c>
      <c r="G116" s="486">
        <v>0</v>
      </c>
      <c r="H116" s="487">
        <v>2279031</v>
      </c>
      <c r="I116" s="488">
        <v>0</v>
      </c>
    </row>
    <row r="117" spans="1:9" s="266" customFormat="1" ht="15" customHeight="1" x14ac:dyDescent="0.25">
      <c r="A117" s="484">
        <v>272</v>
      </c>
      <c r="B117" s="481" t="s">
        <v>428</v>
      </c>
      <c r="C117" s="482">
        <v>203291</v>
      </c>
      <c r="D117" s="482">
        <v>0</v>
      </c>
      <c r="E117" s="482">
        <v>203291</v>
      </c>
      <c r="F117" s="482">
        <v>15390.630000000001</v>
      </c>
      <c r="G117" s="482">
        <v>8038.33</v>
      </c>
      <c r="H117" s="482">
        <v>187900.37</v>
      </c>
      <c r="I117" s="483">
        <v>7.5707384980151615E-2</v>
      </c>
    </row>
    <row r="118" spans="1:9" ht="15" customHeight="1" x14ac:dyDescent="0.25">
      <c r="A118" s="485">
        <v>27201</v>
      </c>
      <c r="B118" s="84" t="s">
        <v>428</v>
      </c>
      <c r="C118" s="486">
        <v>203291</v>
      </c>
      <c r="D118" s="486">
        <v>0</v>
      </c>
      <c r="E118" s="486">
        <v>203291</v>
      </c>
      <c r="F118" s="486">
        <v>15390.630000000001</v>
      </c>
      <c r="G118" s="486">
        <v>8038.33</v>
      </c>
      <c r="H118" s="487">
        <v>187900.37</v>
      </c>
      <c r="I118" s="488">
        <v>7.5707384980151615E-2</v>
      </c>
    </row>
    <row r="119" spans="1:9" s="266" customFormat="1" ht="15" customHeight="1" x14ac:dyDescent="0.25">
      <c r="A119" s="484">
        <v>273</v>
      </c>
      <c r="B119" s="481" t="s">
        <v>429</v>
      </c>
      <c r="C119" s="482">
        <v>0</v>
      </c>
      <c r="D119" s="482">
        <v>0</v>
      </c>
      <c r="E119" s="482">
        <v>0</v>
      </c>
      <c r="F119" s="482">
        <v>0</v>
      </c>
      <c r="G119" s="482">
        <v>0</v>
      </c>
      <c r="H119" s="482">
        <v>0</v>
      </c>
      <c r="I119" s="483"/>
    </row>
    <row r="120" spans="1:9" ht="15" customHeight="1" x14ac:dyDescent="0.25">
      <c r="A120" s="485">
        <v>27301</v>
      </c>
      <c r="B120" s="84" t="s">
        <v>429</v>
      </c>
      <c r="C120" s="486">
        <v>0</v>
      </c>
      <c r="D120" s="486">
        <v>0</v>
      </c>
      <c r="E120" s="486">
        <v>0</v>
      </c>
      <c r="F120" s="486">
        <v>0</v>
      </c>
      <c r="G120" s="486">
        <v>0</v>
      </c>
      <c r="H120" s="487">
        <v>0</v>
      </c>
      <c r="I120" s="488"/>
    </row>
    <row r="121" spans="1:9" s="266" customFormat="1" ht="15" customHeight="1" x14ac:dyDescent="0.25">
      <c r="A121" s="480">
        <v>2900</v>
      </c>
      <c r="B121" s="481" t="s">
        <v>52</v>
      </c>
      <c r="C121" s="482">
        <v>2513961</v>
      </c>
      <c r="D121" s="482">
        <v>0</v>
      </c>
      <c r="E121" s="482">
        <v>2513961</v>
      </c>
      <c r="F121" s="482">
        <v>490286.41</v>
      </c>
      <c r="G121" s="482">
        <v>322960.03000000003</v>
      </c>
      <c r="H121" s="482">
        <v>2023674.59</v>
      </c>
      <c r="I121" s="483">
        <v>0.19502546379995553</v>
      </c>
    </row>
    <row r="122" spans="1:9" s="266" customFormat="1" ht="15" customHeight="1" x14ac:dyDescent="0.25">
      <c r="A122" s="484">
        <v>291</v>
      </c>
      <c r="B122" s="481" t="s">
        <v>430</v>
      </c>
      <c r="C122" s="482">
        <v>203909</v>
      </c>
      <c r="D122" s="482">
        <v>0</v>
      </c>
      <c r="E122" s="482">
        <v>203909</v>
      </c>
      <c r="F122" s="482">
        <v>44645.83</v>
      </c>
      <c r="G122" s="482">
        <v>25767.07</v>
      </c>
      <c r="H122" s="482">
        <v>159263.16999999998</v>
      </c>
      <c r="I122" s="483">
        <v>0.21894977661603951</v>
      </c>
    </row>
    <row r="123" spans="1:9" ht="15" customHeight="1" x14ac:dyDescent="0.25">
      <c r="A123" s="485">
        <v>29101</v>
      </c>
      <c r="B123" s="84" t="s">
        <v>430</v>
      </c>
      <c r="C123" s="486">
        <v>203909</v>
      </c>
      <c r="D123" s="486">
        <v>0</v>
      </c>
      <c r="E123" s="486">
        <v>203909</v>
      </c>
      <c r="F123" s="486">
        <v>44645.83</v>
      </c>
      <c r="G123" s="486">
        <v>25767.07</v>
      </c>
      <c r="H123" s="487">
        <v>159263.16999999998</v>
      </c>
      <c r="I123" s="488">
        <v>0.21894977661603951</v>
      </c>
    </row>
    <row r="124" spans="1:9" s="266" customFormat="1" ht="15" customHeight="1" x14ac:dyDescent="0.25">
      <c r="A124" s="484">
        <v>292</v>
      </c>
      <c r="B124" s="481" t="s">
        <v>431</v>
      </c>
      <c r="C124" s="482">
        <v>72380</v>
      </c>
      <c r="D124" s="482">
        <v>0</v>
      </c>
      <c r="E124" s="482">
        <v>72380</v>
      </c>
      <c r="F124" s="482">
        <v>14533.98</v>
      </c>
      <c r="G124" s="482">
        <v>10364.94</v>
      </c>
      <c r="H124" s="482">
        <v>57846.020000000004</v>
      </c>
      <c r="I124" s="483">
        <v>0.20080105001381596</v>
      </c>
    </row>
    <row r="125" spans="1:9" ht="15" customHeight="1" x14ac:dyDescent="0.25">
      <c r="A125" s="485">
        <v>29201</v>
      </c>
      <c r="B125" s="84" t="s">
        <v>431</v>
      </c>
      <c r="C125" s="486">
        <v>72380</v>
      </c>
      <c r="D125" s="486">
        <v>0</v>
      </c>
      <c r="E125" s="486">
        <v>72380</v>
      </c>
      <c r="F125" s="486">
        <v>14533.98</v>
      </c>
      <c r="G125" s="486">
        <v>10364.94</v>
      </c>
      <c r="H125" s="487">
        <v>57846.020000000004</v>
      </c>
      <c r="I125" s="488">
        <v>0.20080105001381596</v>
      </c>
    </row>
    <row r="126" spans="1:9" s="266" customFormat="1" ht="22.5" x14ac:dyDescent="0.25">
      <c r="A126" s="484">
        <v>293</v>
      </c>
      <c r="B126" s="481" t="s">
        <v>432</v>
      </c>
      <c r="C126" s="482">
        <v>12623</v>
      </c>
      <c r="D126" s="482">
        <v>0</v>
      </c>
      <c r="E126" s="482">
        <v>12623</v>
      </c>
      <c r="F126" s="482">
        <v>847.2</v>
      </c>
      <c r="G126" s="482">
        <v>847.2</v>
      </c>
      <c r="H126" s="482">
        <v>11775.8</v>
      </c>
      <c r="I126" s="483">
        <v>6.7115582666561049E-2</v>
      </c>
    </row>
    <row r="127" spans="1:9" ht="15" customHeight="1" x14ac:dyDescent="0.25">
      <c r="A127" s="485">
        <v>29301</v>
      </c>
      <c r="B127" s="84" t="s">
        <v>432</v>
      </c>
      <c r="C127" s="486">
        <v>12623</v>
      </c>
      <c r="D127" s="486">
        <v>0</v>
      </c>
      <c r="E127" s="486">
        <v>12623</v>
      </c>
      <c r="F127" s="486">
        <v>847.2</v>
      </c>
      <c r="G127" s="486">
        <v>847.2</v>
      </c>
      <c r="H127" s="487">
        <v>11775.8</v>
      </c>
      <c r="I127" s="488">
        <v>6.7115582666561049E-2</v>
      </c>
    </row>
    <row r="128" spans="1:9" s="266" customFormat="1" ht="22.5" x14ac:dyDescent="0.25">
      <c r="A128" s="484">
        <v>294</v>
      </c>
      <c r="B128" s="481" t="s">
        <v>433</v>
      </c>
      <c r="C128" s="482">
        <v>90745</v>
      </c>
      <c r="D128" s="482">
        <v>0</v>
      </c>
      <c r="E128" s="482">
        <v>90745</v>
      </c>
      <c r="F128" s="482">
        <v>4716.2800000000007</v>
      </c>
      <c r="G128" s="482">
        <v>4765.2800000000007</v>
      </c>
      <c r="H128" s="482">
        <v>86028.72</v>
      </c>
      <c r="I128" s="483">
        <v>5.1972891068378428E-2</v>
      </c>
    </row>
    <row r="129" spans="1:9" ht="22.5" x14ac:dyDescent="0.25">
      <c r="A129" s="485">
        <v>29401</v>
      </c>
      <c r="B129" s="84" t="s">
        <v>433</v>
      </c>
      <c r="C129" s="486">
        <v>90745</v>
      </c>
      <c r="D129" s="486">
        <v>0</v>
      </c>
      <c r="E129" s="486">
        <v>90745</v>
      </c>
      <c r="F129" s="486">
        <v>4716.2800000000007</v>
      </c>
      <c r="G129" s="486">
        <v>4765.2800000000007</v>
      </c>
      <c r="H129" s="487">
        <v>86028.72</v>
      </c>
      <c r="I129" s="488">
        <v>5.1972891068378428E-2</v>
      </c>
    </row>
    <row r="130" spans="1:9" s="266" customFormat="1" ht="22.5" x14ac:dyDescent="0.25">
      <c r="A130" s="484">
        <v>296</v>
      </c>
      <c r="B130" s="481" t="s">
        <v>434</v>
      </c>
      <c r="C130" s="482">
        <v>1029841</v>
      </c>
      <c r="D130" s="482">
        <v>0</v>
      </c>
      <c r="E130" s="482">
        <v>1029841</v>
      </c>
      <c r="F130" s="482">
        <v>281708.45</v>
      </c>
      <c r="G130" s="482">
        <v>169863.32</v>
      </c>
      <c r="H130" s="482">
        <v>748132.55</v>
      </c>
      <c r="I130" s="483">
        <v>0.2735455764530641</v>
      </c>
    </row>
    <row r="131" spans="1:9" ht="15" customHeight="1" x14ac:dyDescent="0.25">
      <c r="A131" s="485">
        <v>29601</v>
      </c>
      <c r="B131" s="84" t="s">
        <v>434</v>
      </c>
      <c r="C131" s="486">
        <v>1029841</v>
      </c>
      <c r="D131" s="486">
        <v>0</v>
      </c>
      <c r="E131" s="486">
        <v>1029841</v>
      </c>
      <c r="F131" s="486">
        <v>281708.45</v>
      </c>
      <c r="G131" s="486">
        <v>169863.32</v>
      </c>
      <c r="H131" s="487">
        <v>748132.55</v>
      </c>
      <c r="I131" s="488">
        <v>0.2735455764530641</v>
      </c>
    </row>
    <row r="132" spans="1:9" s="266" customFormat="1" ht="22.5" x14ac:dyDescent="0.25">
      <c r="A132" s="484">
        <v>298</v>
      </c>
      <c r="B132" s="481" t="s">
        <v>435</v>
      </c>
      <c r="C132" s="482">
        <v>1104463</v>
      </c>
      <c r="D132" s="482">
        <v>0</v>
      </c>
      <c r="E132" s="482">
        <v>1104463</v>
      </c>
      <c r="F132" s="482">
        <v>143834.66999999998</v>
      </c>
      <c r="G132" s="482">
        <v>111352.22</v>
      </c>
      <c r="H132" s="482">
        <v>960628.33000000007</v>
      </c>
      <c r="I132" s="483">
        <v>0.13023041061583773</v>
      </c>
    </row>
    <row r="133" spans="1:9" ht="22.5" x14ac:dyDescent="0.25">
      <c r="A133" s="485">
        <v>29801</v>
      </c>
      <c r="B133" s="84" t="s">
        <v>435</v>
      </c>
      <c r="C133" s="486">
        <v>1104463</v>
      </c>
      <c r="D133" s="486">
        <v>0</v>
      </c>
      <c r="E133" s="486">
        <v>1104463</v>
      </c>
      <c r="F133" s="486">
        <v>143834.66999999998</v>
      </c>
      <c r="G133" s="486">
        <v>111352.22</v>
      </c>
      <c r="H133" s="487">
        <v>960628.33000000007</v>
      </c>
      <c r="I133" s="488">
        <v>0.13023041061583773</v>
      </c>
    </row>
    <row r="134" spans="1:9" ht="15" customHeight="1" x14ac:dyDescent="0.25">
      <c r="A134" s="485"/>
      <c r="B134" s="84"/>
      <c r="C134" s="486"/>
      <c r="D134" s="486"/>
      <c r="E134" s="486"/>
      <c r="F134" s="486"/>
      <c r="G134" s="486"/>
      <c r="H134" s="487"/>
      <c r="I134" s="488"/>
    </row>
    <row r="135" spans="1:9" ht="15" customHeight="1" x14ac:dyDescent="0.25">
      <c r="A135" s="485"/>
      <c r="B135" s="84"/>
      <c r="C135" s="486"/>
      <c r="D135" s="482"/>
      <c r="E135" s="486"/>
      <c r="F135" s="486"/>
      <c r="G135" s="486"/>
      <c r="H135" s="487"/>
      <c r="I135" s="488"/>
    </row>
    <row r="136" spans="1:9" s="266" customFormat="1" ht="15" customHeight="1" x14ac:dyDescent="0.25">
      <c r="A136" s="476">
        <v>3000</v>
      </c>
      <c r="B136" s="481" t="s">
        <v>436</v>
      </c>
      <c r="C136" s="482">
        <v>105560131</v>
      </c>
      <c r="D136" s="482">
        <v>-1190708.28</v>
      </c>
      <c r="E136" s="482">
        <v>104369422.72</v>
      </c>
      <c r="F136" s="482">
        <v>37102666.159999996</v>
      </c>
      <c r="G136" s="482">
        <v>23351617.66</v>
      </c>
      <c r="H136" s="482">
        <v>67266756.560000002</v>
      </c>
      <c r="I136" s="483">
        <v>0.35549364165343922</v>
      </c>
    </row>
    <row r="137" spans="1:9" s="266" customFormat="1" ht="15" customHeight="1" x14ac:dyDescent="0.25">
      <c r="A137" s="480">
        <v>3100</v>
      </c>
      <c r="B137" s="481" t="s">
        <v>54</v>
      </c>
      <c r="C137" s="482">
        <v>32535685</v>
      </c>
      <c r="D137" s="482">
        <v>11131.41</v>
      </c>
      <c r="E137" s="482">
        <v>32546816.41</v>
      </c>
      <c r="F137" s="482">
        <v>22071042.319999997</v>
      </c>
      <c r="G137" s="482">
        <v>16259487.870000001</v>
      </c>
      <c r="H137" s="482">
        <v>10475774.09</v>
      </c>
      <c r="I137" s="483">
        <v>0.67813214177281789</v>
      </c>
    </row>
    <row r="138" spans="1:9" s="266" customFormat="1" ht="15" customHeight="1" x14ac:dyDescent="0.25">
      <c r="A138" s="484">
        <v>311</v>
      </c>
      <c r="B138" s="481" t="s">
        <v>437</v>
      </c>
      <c r="C138" s="482">
        <v>31306408</v>
      </c>
      <c r="D138" s="482">
        <v>11131.41</v>
      </c>
      <c r="E138" s="482">
        <v>31317539.41</v>
      </c>
      <c r="F138" s="482">
        <v>21828720</v>
      </c>
      <c r="G138" s="482">
        <v>16042009</v>
      </c>
      <c r="H138" s="482">
        <v>9488819.4100000001</v>
      </c>
      <c r="I138" s="483">
        <v>0.69701261373777901</v>
      </c>
    </row>
    <row r="139" spans="1:9" ht="15" customHeight="1" x14ac:dyDescent="0.25">
      <c r="A139" s="485">
        <v>31101</v>
      </c>
      <c r="B139" s="84" t="s">
        <v>437</v>
      </c>
      <c r="C139" s="486">
        <v>31306408</v>
      </c>
      <c r="D139" s="486">
        <v>11131.41</v>
      </c>
      <c r="E139" s="486">
        <v>31317539.41</v>
      </c>
      <c r="F139" s="486">
        <v>21828720</v>
      </c>
      <c r="G139" s="486">
        <v>16042009</v>
      </c>
      <c r="H139" s="487">
        <v>9488819.4100000001</v>
      </c>
      <c r="I139" s="488">
        <v>0.69701261373777901</v>
      </c>
    </row>
    <row r="140" spans="1:9" s="266" customFormat="1" ht="15" customHeight="1" x14ac:dyDescent="0.25">
      <c r="A140" s="484">
        <v>312</v>
      </c>
      <c r="B140" s="481" t="s">
        <v>438</v>
      </c>
      <c r="C140" s="482">
        <v>4500</v>
      </c>
      <c r="D140" s="482">
        <v>0</v>
      </c>
      <c r="E140" s="482">
        <v>4500</v>
      </c>
      <c r="F140" s="482">
        <v>290</v>
      </c>
      <c r="G140" s="482">
        <v>150</v>
      </c>
      <c r="H140" s="482">
        <v>4210</v>
      </c>
      <c r="I140" s="483">
        <v>6.4444444444444443E-2</v>
      </c>
    </row>
    <row r="141" spans="1:9" ht="15" customHeight="1" x14ac:dyDescent="0.25">
      <c r="A141" s="485">
        <v>31201</v>
      </c>
      <c r="B141" s="84" t="s">
        <v>438</v>
      </c>
      <c r="C141" s="486">
        <v>4500</v>
      </c>
      <c r="D141" s="486">
        <v>0</v>
      </c>
      <c r="E141" s="486">
        <v>4500</v>
      </c>
      <c r="F141" s="486">
        <v>290</v>
      </c>
      <c r="G141" s="486">
        <v>150</v>
      </c>
      <c r="H141" s="487">
        <v>4210</v>
      </c>
      <c r="I141" s="488">
        <v>6.4444444444444443E-2</v>
      </c>
    </row>
    <row r="142" spans="1:9" s="266" customFormat="1" ht="15" customHeight="1" x14ac:dyDescent="0.25">
      <c r="A142" s="484">
        <v>313</v>
      </c>
      <c r="B142" s="481" t="s">
        <v>439</v>
      </c>
      <c r="C142" s="482">
        <v>66583</v>
      </c>
      <c r="D142" s="482">
        <v>0</v>
      </c>
      <c r="E142" s="482">
        <v>66583</v>
      </c>
      <c r="F142" s="482">
        <v>33004</v>
      </c>
      <c r="G142" s="482">
        <v>33004</v>
      </c>
      <c r="H142" s="482">
        <v>33579</v>
      </c>
      <c r="I142" s="483">
        <v>0.49568208101166966</v>
      </c>
    </row>
    <row r="143" spans="1:9" ht="15" customHeight="1" x14ac:dyDescent="0.25">
      <c r="A143" s="485">
        <v>31301</v>
      </c>
      <c r="B143" s="84" t="s">
        <v>440</v>
      </c>
      <c r="C143" s="486">
        <v>66583</v>
      </c>
      <c r="D143" s="486">
        <v>0</v>
      </c>
      <c r="E143" s="486">
        <v>66583</v>
      </c>
      <c r="F143" s="486">
        <v>33004</v>
      </c>
      <c r="G143" s="486">
        <v>33004</v>
      </c>
      <c r="H143" s="487">
        <v>33579</v>
      </c>
      <c r="I143" s="488">
        <v>0.49568208101166966</v>
      </c>
    </row>
    <row r="144" spans="1:9" s="266" customFormat="1" ht="15" customHeight="1" x14ac:dyDescent="0.25">
      <c r="A144" s="484">
        <v>314</v>
      </c>
      <c r="B144" s="481" t="s">
        <v>441</v>
      </c>
      <c r="C144" s="482">
        <v>516445</v>
      </c>
      <c r="D144" s="482">
        <v>0</v>
      </c>
      <c r="E144" s="482">
        <v>516445</v>
      </c>
      <c r="F144" s="482">
        <v>97927.88</v>
      </c>
      <c r="G144" s="482">
        <v>70541.97</v>
      </c>
      <c r="H144" s="482">
        <v>418517.12</v>
      </c>
      <c r="I144" s="483">
        <v>0.18961918500517966</v>
      </c>
    </row>
    <row r="145" spans="1:9" ht="15" customHeight="1" x14ac:dyDescent="0.25">
      <c r="A145" s="485">
        <v>31401</v>
      </c>
      <c r="B145" s="84" t="s">
        <v>441</v>
      </c>
      <c r="C145" s="486">
        <v>516445</v>
      </c>
      <c r="D145" s="486">
        <v>0</v>
      </c>
      <c r="E145" s="486">
        <v>516445</v>
      </c>
      <c r="F145" s="486">
        <v>97927.88</v>
      </c>
      <c r="G145" s="486">
        <v>70541.97</v>
      </c>
      <c r="H145" s="487">
        <v>418517.12</v>
      </c>
      <c r="I145" s="488">
        <v>0.18961918500517966</v>
      </c>
    </row>
    <row r="146" spans="1:9" s="266" customFormat="1" ht="15" customHeight="1" x14ac:dyDescent="0.25">
      <c r="A146" s="484">
        <v>315</v>
      </c>
      <c r="B146" s="481" t="s">
        <v>442</v>
      </c>
      <c r="C146" s="482">
        <v>450854</v>
      </c>
      <c r="D146" s="482">
        <v>0</v>
      </c>
      <c r="E146" s="482">
        <v>450854</v>
      </c>
      <c r="F146" s="482">
        <v>90600.88</v>
      </c>
      <c r="G146" s="482">
        <v>82135.88</v>
      </c>
      <c r="H146" s="482">
        <v>360253.12</v>
      </c>
      <c r="I146" s="483">
        <v>0.20095392299946324</v>
      </c>
    </row>
    <row r="147" spans="1:9" ht="15" customHeight="1" x14ac:dyDescent="0.25">
      <c r="A147" s="485">
        <v>31501</v>
      </c>
      <c r="B147" s="84" t="s">
        <v>442</v>
      </c>
      <c r="C147" s="486">
        <v>450854</v>
      </c>
      <c r="D147" s="486">
        <v>0</v>
      </c>
      <c r="E147" s="486">
        <v>450854</v>
      </c>
      <c r="F147" s="486">
        <v>90600.88</v>
      </c>
      <c r="G147" s="486">
        <v>82135.88</v>
      </c>
      <c r="H147" s="487">
        <v>360253.12</v>
      </c>
      <c r="I147" s="488">
        <v>0.20095392299946324</v>
      </c>
    </row>
    <row r="148" spans="1:9" s="266" customFormat="1" ht="15" customHeight="1" x14ac:dyDescent="0.25">
      <c r="A148" s="484">
        <v>316</v>
      </c>
      <c r="B148" s="481" t="s">
        <v>443</v>
      </c>
      <c r="C148" s="482">
        <v>500</v>
      </c>
      <c r="D148" s="482">
        <v>0</v>
      </c>
      <c r="E148" s="482">
        <v>500</v>
      </c>
      <c r="F148" s="482">
        <v>499.99</v>
      </c>
      <c r="G148" s="482">
        <v>499.99</v>
      </c>
      <c r="H148" s="482">
        <v>9.9999999999909051E-3</v>
      </c>
      <c r="I148" s="483">
        <v>0.99997999999999998</v>
      </c>
    </row>
    <row r="149" spans="1:9" ht="15" customHeight="1" x14ac:dyDescent="0.25">
      <c r="A149" s="485">
        <v>31601</v>
      </c>
      <c r="B149" s="84" t="s">
        <v>443</v>
      </c>
      <c r="C149" s="486">
        <v>500</v>
      </c>
      <c r="D149" s="486">
        <v>0</v>
      </c>
      <c r="E149" s="486">
        <v>500</v>
      </c>
      <c r="F149" s="486">
        <v>499.99</v>
      </c>
      <c r="G149" s="486">
        <v>499.99</v>
      </c>
      <c r="H149" s="487">
        <v>9.9999999999909051E-3</v>
      </c>
      <c r="I149" s="494">
        <v>0.99997999999999998</v>
      </c>
    </row>
    <row r="150" spans="1:9" s="266" customFormat="1" ht="22.5" x14ac:dyDescent="0.25">
      <c r="A150" s="484">
        <v>317</v>
      </c>
      <c r="B150" s="481" t="s">
        <v>444</v>
      </c>
      <c r="C150" s="482">
        <v>173944</v>
      </c>
      <c r="D150" s="482">
        <v>0</v>
      </c>
      <c r="E150" s="482">
        <v>173944</v>
      </c>
      <c r="F150" s="482">
        <v>16654.04</v>
      </c>
      <c r="G150" s="482">
        <v>27884.5</v>
      </c>
      <c r="H150" s="482">
        <v>157289.96</v>
      </c>
      <c r="I150" s="483">
        <v>9.574368762360301E-2</v>
      </c>
    </row>
    <row r="151" spans="1:9" ht="22.5" x14ac:dyDescent="0.25">
      <c r="A151" s="485">
        <v>31701</v>
      </c>
      <c r="B151" s="84" t="s">
        <v>444</v>
      </c>
      <c r="C151" s="486">
        <v>173944</v>
      </c>
      <c r="D151" s="486">
        <v>0</v>
      </c>
      <c r="E151" s="486">
        <v>173944</v>
      </c>
      <c r="F151" s="486">
        <v>16654.04</v>
      </c>
      <c r="G151" s="489">
        <v>27884.5</v>
      </c>
      <c r="H151" s="487">
        <v>157289.96</v>
      </c>
      <c r="I151" s="488">
        <v>9.574368762360301E-2</v>
      </c>
    </row>
    <row r="152" spans="1:9" s="266" customFormat="1" x14ac:dyDescent="0.25">
      <c r="A152" s="484">
        <v>318</v>
      </c>
      <c r="B152" s="481" t="s">
        <v>445</v>
      </c>
      <c r="C152" s="482">
        <v>16451</v>
      </c>
      <c r="D152" s="482">
        <v>0</v>
      </c>
      <c r="E152" s="482">
        <v>16451</v>
      </c>
      <c r="F152" s="482">
        <v>3345.53</v>
      </c>
      <c r="G152" s="482">
        <v>3262.53</v>
      </c>
      <c r="H152" s="482">
        <v>13105.47</v>
      </c>
      <c r="I152" s="483">
        <v>0.20336332137863961</v>
      </c>
    </row>
    <row r="153" spans="1:9" ht="15" customHeight="1" x14ac:dyDescent="0.25">
      <c r="A153" s="485">
        <v>31801</v>
      </c>
      <c r="B153" s="84" t="s">
        <v>446</v>
      </c>
      <c r="C153" s="486">
        <v>16451</v>
      </c>
      <c r="D153" s="486">
        <v>0</v>
      </c>
      <c r="E153" s="486">
        <v>16451</v>
      </c>
      <c r="F153" s="486">
        <v>3345.53</v>
      </c>
      <c r="G153" s="486">
        <v>3262.53</v>
      </c>
      <c r="H153" s="487">
        <v>13105.47</v>
      </c>
      <c r="I153" s="488">
        <v>0.20336332137863961</v>
      </c>
    </row>
    <row r="154" spans="1:9" s="266" customFormat="1" x14ac:dyDescent="0.25">
      <c r="A154" s="480">
        <v>3200</v>
      </c>
      <c r="B154" s="481" t="s">
        <v>55</v>
      </c>
      <c r="C154" s="482">
        <v>4992956</v>
      </c>
      <c r="D154" s="482">
        <v>0</v>
      </c>
      <c r="E154" s="482">
        <v>4992956</v>
      </c>
      <c r="F154" s="482">
        <v>1234918.7999999998</v>
      </c>
      <c r="G154" s="482">
        <v>1086253.2000000002</v>
      </c>
      <c r="H154" s="497">
        <v>3758037.2</v>
      </c>
      <c r="I154" s="483">
        <v>0.24733220160562197</v>
      </c>
    </row>
    <row r="155" spans="1:9" s="266" customFormat="1" ht="15" customHeight="1" x14ac:dyDescent="0.25">
      <c r="A155" s="484">
        <v>321</v>
      </c>
      <c r="B155" s="481" t="s">
        <v>447</v>
      </c>
      <c r="C155" s="482">
        <v>510460</v>
      </c>
      <c r="D155" s="482">
        <v>0</v>
      </c>
      <c r="E155" s="482">
        <v>510460</v>
      </c>
      <c r="F155" s="482">
        <v>68993.33</v>
      </c>
      <c r="G155" s="482">
        <v>135264.15</v>
      </c>
      <c r="H155" s="482">
        <v>441466.67</v>
      </c>
      <c r="I155" s="483">
        <v>0.13515913097990048</v>
      </c>
    </row>
    <row r="156" spans="1:9" ht="15" customHeight="1" x14ac:dyDescent="0.25">
      <c r="A156" s="485">
        <v>32101</v>
      </c>
      <c r="B156" s="84" t="s">
        <v>447</v>
      </c>
      <c r="C156" s="486">
        <v>510460</v>
      </c>
      <c r="D156" s="486">
        <v>0</v>
      </c>
      <c r="E156" s="486">
        <v>510460</v>
      </c>
      <c r="F156" s="486">
        <v>68993.33</v>
      </c>
      <c r="G156" s="486">
        <v>135264.15</v>
      </c>
      <c r="H156" s="487">
        <v>441466.67</v>
      </c>
      <c r="I156" s="488">
        <v>0.13515913097990048</v>
      </c>
    </row>
    <row r="157" spans="1:9" s="266" customFormat="1" ht="15" customHeight="1" x14ac:dyDescent="0.25">
      <c r="A157" s="484">
        <v>322</v>
      </c>
      <c r="B157" s="481" t="s">
        <v>448</v>
      </c>
      <c r="C157" s="482">
        <v>2482087</v>
      </c>
      <c r="D157" s="482">
        <v>0</v>
      </c>
      <c r="E157" s="482">
        <v>2482087</v>
      </c>
      <c r="F157" s="482">
        <v>604294.75</v>
      </c>
      <c r="G157" s="482">
        <v>515607.01</v>
      </c>
      <c r="H157" s="482">
        <v>1877792.25</v>
      </c>
      <c r="I157" s="483">
        <v>0.24346235647662631</v>
      </c>
    </row>
    <row r="158" spans="1:9" ht="15" customHeight="1" x14ac:dyDescent="0.25">
      <c r="A158" s="485">
        <v>32201</v>
      </c>
      <c r="B158" s="84" t="s">
        <v>448</v>
      </c>
      <c r="C158" s="486">
        <v>2482087</v>
      </c>
      <c r="D158" s="486">
        <v>0</v>
      </c>
      <c r="E158" s="486">
        <v>2482087</v>
      </c>
      <c r="F158" s="486">
        <v>604294.75</v>
      </c>
      <c r="G158" s="486">
        <v>515607.01</v>
      </c>
      <c r="H158" s="487">
        <v>1877792.25</v>
      </c>
      <c r="I158" s="488">
        <v>0.24346235647662631</v>
      </c>
    </row>
    <row r="159" spans="1:9" s="266" customFormat="1" ht="22.5" x14ac:dyDescent="0.25">
      <c r="A159" s="484">
        <v>323</v>
      </c>
      <c r="B159" s="481" t="s">
        <v>449</v>
      </c>
      <c r="C159" s="482">
        <v>991103</v>
      </c>
      <c r="D159" s="482">
        <v>0</v>
      </c>
      <c r="E159" s="482">
        <v>991103</v>
      </c>
      <c r="F159" s="482">
        <v>192794.32</v>
      </c>
      <c r="G159" s="482">
        <v>151326.64000000001</v>
      </c>
      <c r="H159" s="482">
        <v>798308.68</v>
      </c>
      <c r="I159" s="483">
        <v>0.19452500900511854</v>
      </c>
    </row>
    <row r="160" spans="1:9" ht="15" customHeight="1" x14ac:dyDescent="0.25">
      <c r="A160" s="485">
        <v>32301</v>
      </c>
      <c r="B160" s="84" t="s">
        <v>450</v>
      </c>
      <c r="C160" s="486">
        <v>193269</v>
      </c>
      <c r="D160" s="486">
        <v>0</v>
      </c>
      <c r="E160" s="486">
        <v>193269</v>
      </c>
      <c r="F160" s="486">
        <v>34384.720000000001</v>
      </c>
      <c r="G160" s="486">
        <v>44328.240000000005</v>
      </c>
      <c r="H160" s="487">
        <v>158884.28</v>
      </c>
      <c r="I160" s="488">
        <v>0.17791120148601172</v>
      </c>
    </row>
    <row r="161" spans="1:9" ht="15" customHeight="1" x14ac:dyDescent="0.25">
      <c r="A161" s="485">
        <v>32302</v>
      </c>
      <c r="B161" s="84" t="s">
        <v>451</v>
      </c>
      <c r="C161" s="486">
        <v>797834</v>
      </c>
      <c r="D161" s="486">
        <v>0</v>
      </c>
      <c r="E161" s="486">
        <v>797834</v>
      </c>
      <c r="F161" s="486">
        <v>158409.60000000001</v>
      </c>
      <c r="G161" s="486">
        <v>106998.39999999999</v>
      </c>
      <c r="H161" s="487">
        <v>639424.4</v>
      </c>
      <c r="I161" s="488">
        <v>0.19854957296881307</v>
      </c>
    </row>
    <row r="162" spans="1:9" s="266" customFormat="1" x14ac:dyDescent="0.25">
      <c r="A162" s="484">
        <v>325</v>
      </c>
      <c r="B162" s="481" t="s">
        <v>452</v>
      </c>
      <c r="C162" s="482">
        <v>12000</v>
      </c>
      <c r="D162" s="482">
        <v>0</v>
      </c>
      <c r="E162" s="482">
        <v>12000</v>
      </c>
      <c r="F162" s="482">
        <v>0</v>
      </c>
      <c r="G162" s="482">
        <v>0</v>
      </c>
      <c r="H162" s="482">
        <v>12000</v>
      </c>
      <c r="I162" s="483">
        <v>0</v>
      </c>
    </row>
    <row r="163" spans="1:9" ht="15" customHeight="1" x14ac:dyDescent="0.25">
      <c r="A163" s="485">
        <v>32501</v>
      </c>
      <c r="B163" s="84" t="s">
        <v>452</v>
      </c>
      <c r="C163" s="486">
        <v>12000</v>
      </c>
      <c r="D163" s="486">
        <v>0</v>
      </c>
      <c r="E163" s="486">
        <v>12000</v>
      </c>
      <c r="F163" s="486">
        <v>0</v>
      </c>
      <c r="G163" s="486">
        <v>0</v>
      </c>
      <c r="H163" s="487">
        <v>12000</v>
      </c>
      <c r="I163" s="488">
        <v>0</v>
      </c>
    </row>
    <row r="164" spans="1:9" s="266" customFormat="1" ht="15" customHeight="1" x14ac:dyDescent="0.25">
      <c r="A164" s="484">
        <v>326</v>
      </c>
      <c r="B164" s="481" t="s">
        <v>453</v>
      </c>
      <c r="C164" s="482">
        <v>995625</v>
      </c>
      <c r="D164" s="482">
        <v>0</v>
      </c>
      <c r="E164" s="482">
        <v>995625</v>
      </c>
      <c r="F164" s="482">
        <v>368488.4</v>
      </c>
      <c r="G164" s="482">
        <v>283707.40000000002</v>
      </c>
      <c r="H164" s="482">
        <v>627136.6</v>
      </c>
      <c r="I164" s="483">
        <v>0.37010762084118021</v>
      </c>
    </row>
    <row r="165" spans="1:9" ht="15" customHeight="1" x14ac:dyDescent="0.25">
      <c r="A165" s="485">
        <v>32601</v>
      </c>
      <c r="B165" s="84" t="s">
        <v>453</v>
      </c>
      <c r="C165" s="486">
        <v>995625</v>
      </c>
      <c r="D165" s="486">
        <v>0</v>
      </c>
      <c r="E165" s="486">
        <v>995625</v>
      </c>
      <c r="F165" s="486">
        <v>368488.4</v>
      </c>
      <c r="G165" s="486">
        <v>283707.40000000002</v>
      </c>
      <c r="H165" s="487">
        <v>627136.6</v>
      </c>
      <c r="I165" s="488">
        <v>0.37010762084118021</v>
      </c>
    </row>
    <row r="166" spans="1:9" s="266" customFormat="1" ht="15" customHeight="1" x14ac:dyDescent="0.25">
      <c r="A166" s="484">
        <v>329</v>
      </c>
      <c r="B166" s="481" t="s">
        <v>454</v>
      </c>
      <c r="C166" s="482">
        <v>1681</v>
      </c>
      <c r="D166" s="482">
        <v>0</v>
      </c>
      <c r="E166" s="482">
        <v>1681</v>
      </c>
      <c r="F166" s="482">
        <v>348</v>
      </c>
      <c r="G166" s="482">
        <v>348</v>
      </c>
      <c r="H166" s="482">
        <v>1333</v>
      </c>
      <c r="I166" s="483">
        <v>0.20701963117192149</v>
      </c>
    </row>
    <row r="167" spans="1:9" ht="15" customHeight="1" x14ac:dyDescent="0.25">
      <c r="A167" s="485">
        <v>32901</v>
      </c>
      <c r="B167" s="84" t="s">
        <v>454</v>
      </c>
      <c r="C167" s="486">
        <v>1681</v>
      </c>
      <c r="D167" s="486">
        <v>0</v>
      </c>
      <c r="E167" s="486">
        <v>1681</v>
      </c>
      <c r="F167" s="486">
        <v>348</v>
      </c>
      <c r="G167" s="486">
        <v>348</v>
      </c>
      <c r="H167" s="487">
        <v>1333</v>
      </c>
      <c r="I167" s="488">
        <v>0.20701963117192149</v>
      </c>
    </row>
    <row r="168" spans="1:9" s="266" customFormat="1" ht="15" customHeight="1" x14ac:dyDescent="0.25">
      <c r="A168" s="480">
        <v>3300</v>
      </c>
      <c r="B168" s="481" t="s">
        <v>56</v>
      </c>
      <c r="C168" s="482">
        <v>10247481</v>
      </c>
      <c r="D168" s="482">
        <v>-1250000</v>
      </c>
      <c r="E168" s="482">
        <v>8997481</v>
      </c>
      <c r="F168" s="482">
        <v>3457811.39</v>
      </c>
      <c r="G168" s="482">
        <v>1211599.5199999998</v>
      </c>
      <c r="H168" s="482">
        <v>5539669.6100000003</v>
      </c>
      <c r="I168" s="483">
        <v>0.38430882932678606</v>
      </c>
    </row>
    <row r="169" spans="1:9" s="266" customFormat="1" ht="15" customHeight="1" x14ac:dyDescent="0.25">
      <c r="A169" s="484">
        <v>331</v>
      </c>
      <c r="B169" s="481" t="s">
        <v>455</v>
      </c>
      <c r="C169" s="482">
        <v>5325833</v>
      </c>
      <c r="D169" s="482">
        <v>-1250000</v>
      </c>
      <c r="E169" s="482">
        <v>4075833</v>
      </c>
      <c r="F169" s="482">
        <v>2652601.13</v>
      </c>
      <c r="G169" s="482">
        <v>710516.66999999993</v>
      </c>
      <c r="H169" s="482">
        <v>1423231.87</v>
      </c>
      <c r="I169" s="483">
        <v>0.65081202541909833</v>
      </c>
    </row>
    <row r="170" spans="1:9" ht="15" customHeight="1" x14ac:dyDescent="0.25">
      <c r="A170" s="485">
        <v>33101</v>
      </c>
      <c r="B170" s="84" t="s">
        <v>455</v>
      </c>
      <c r="C170" s="486">
        <v>5325833</v>
      </c>
      <c r="D170" s="486">
        <v>-1250000</v>
      </c>
      <c r="E170" s="486">
        <v>4075833</v>
      </c>
      <c r="F170" s="486">
        <v>2652601.13</v>
      </c>
      <c r="G170" s="486">
        <v>710516.66999999993</v>
      </c>
      <c r="H170" s="487">
        <v>1423231.87</v>
      </c>
      <c r="I170" s="488">
        <v>0.65081202541909833</v>
      </c>
    </row>
    <row r="171" spans="1:9" s="266" customFormat="1" ht="15" customHeight="1" x14ac:dyDescent="0.25">
      <c r="A171" s="484">
        <v>332</v>
      </c>
      <c r="B171" s="481" t="s">
        <v>456</v>
      </c>
      <c r="C171" s="482">
        <v>291056</v>
      </c>
      <c r="D171" s="482">
        <v>0</v>
      </c>
      <c r="E171" s="482">
        <v>291056</v>
      </c>
      <c r="F171" s="482">
        <v>54649.919999999998</v>
      </c>
      <c r="G171" s="482">
        <v>0</v>
      </c>
      <c r="H171" s="482">
        <v>236406.08000000002</v>
      </c>
      <c r="I171" s="483">
        <v>0.18776427903908527</v>
      </c>
    </row>
    <row r="172" spans="1:9" ht="15" customHeight="1" x14ac:dyDescent="0.25">
      <c r="A172" s="485">
        <v>33201</v>
      </c>
      <c r="B172" s="84" t="s">
        <v>456</v>
      </c>
      <c r="C172" s="486">
        <v>291056</v>
      </c>
      <c r="D172" s="486">
        <v>0</v>
      </c>
      <c r="E172" s="486">
        <v>291056</v>
      </c>
      <c r="F172" s="486">
        <v>54649.919999999998</v>
      </c>
      <c r="G172" s="486">
        <v>0</v>
      </c>
      <c r="H172" s="487">
        <v>236406.08000000002</v>
      </c>
      <c r="I172" s="488">
        <v>0.18776427903908527</v>
      </c>
    </row>
    <row r="173" spans="1:9" s="266" customFormat="1" ht="22.5" x14ac:dyDescent="0.25">
      <c r="A173" s="484">
        <v>333</v>
      </c>
      <c r="B173" s="481" t="s">
        <v>457</v>
      </c>
      <c r="C173" s="482">
        <v>684681</v>
      </c>
      <c r="D173" s="482">
        <v>0</v>
      </c>
      <c r="E173" s="482">
        <v>684681</v>
      </c>
      <c r="F173" s="482">
        <v>171179.24</v>
      </c>
      <c r="G173" s="482">
        <v>94451.63</v>
      </c>
      <c r="H173" s="482">
        <v>513501.76</v>
      </c>
      <c r="I173" s="483">
        <v>0.25001313020224014</v>
      </c>
    </row>
    <row r="174" spans="1:9" ht="15" customHeight="1" x14ac:dyDescent="0.25">
      <c r="A174" s="485">
        <v>33301</v>
      </c>
      <c r="B174" s="84" t="s">
        <v>458</v>
      </c>
      <c r="C174" s="486">
        <v>334681</v>
      </c>
      <c r="D174" s="486">
        <v>0</v>
      </c>
      <c r="E174" s="486">
        <v>334681</v>
      </c>
      <c r="F174" s="486">
        <v>84179.24</v>
      </c>
      <c r="G174" s="486">
        <v>36451.630000000005</v>
      </c>
      <c r="H174" s="487">
        <v>250501.76000000001</v>
      </c>
      <c r="I174" s="488">
        <v>0.25152082131940567</v>
      </c>
    </row>
    <row r="175" spans="1:9" ht="15" customHeight="1" x14ac:dyDescent="0.25">
      <c r="A175" s="485">
        <v>33302</v>
      </c>
      <c r="B175" s="84" t="s">
        <v>459</v>
      </c>
      <c r="C175" s="486">
        <v>350000</v>
      </c>
      <c r="D175" s="486">
        <v>0</v>
      </c>
      <c r="E175" s="486">
        <v>350000</v>
      </c>
      <c r="F175" s="486">
        <v>87000</v>
      </c>
      <c r="G175" s="486">
        <v>58000</v>
      </c>
      <c r="H175" s="487">
        <v>263000</v>
      </c>
      <c r="I175" s="488">
        <v>0.24857142857142858</v>
      </c>
    </row>
    <row r="176" spans="1:9" s="266" customFormat="1" ht="15" customHeight="1" x14ac:dyDescent="0.25">
      <c r="A176" s="484">
        <v>334</v>
      </c>
      <c r="B176" s="481" t="s">
        <v>460</v>
      </c>
      <c r="C176" s="482">
        <v>156481</v>
      </c>
      <c r="D176" s="482">
        <v>0</v>
      </c>
      <c r="E176" s="482">
        <v>156481</v>
      </c>
      <c r="F176" s="482">
        <v>870</v>
      </c>
      <c r="G176" s="482">
        <v>870</v>
      </c>
      <c r="H176" s="482">
        <v>155611</v>
      </c>
      <c r="I176" s="483">
        <v>5.5597804206261462E-3</v>
      </c>
    </row>
    <row r="177" spans="1:9" ht="15" customHeight="1" x14ac:dyDescent="0.25">
      <c r="A177" s="485">
        <v>33401</v>
      </c>
      <c r="B177" s="84" t="s">
        <v>460</v>
      </c>
      <c r="C177" s="486">
        <v>156481</v>
      </c>
      <c r="D177" s="486">
        <v>0</v>
      </c>
      <c r="E177" s="486">
        <v>156481</v>
      </c>
      <c r="F177" s="486">
        <v>870</v>
      </c>
      <c r="G177" s="486">
        <v>870</v>
      </c>
      <c r="H177" s="487">
        <v>155611</v>
      </c>
      <c r="I177" s="488">
        <v>5.5597804206261462E-3</v>
      </c>
    </row>
    <row r="178" spans="1:9" s="266" customFormat="1" ht="22.5" x14ac:dyDescent="0.25">
      <c r="A178" s="484">
        <v>336</v>
      </c>
      <c r="B178" s="481" t="s">
        <v>461</v>
      </c>
      <c r="C178" s="482">
        <v>1093616</v>
      </c>
      <c r="D178" s="482">
        <v>0</v>
      </c>
      <c r="E178" s="482">
        <v>1093616</v>
      </c>
      <c r="F178" s="482">
        <v>230461.5</v>
      </c>
      <c r="G178" s="482">
        <v>128557.58</v>
      </c>
      <c r="H178" s="482">
        <v>863154.5</v>
      </c>
      <c r="I178" s="483">
        <v>0.21073347500402334</v>
      </c>
    </row>
    <row r="179" spans="1:9" ht="15" customHeight="1" x14ac:dyDescent="0.25">
      <c r="A179" s="485">
        <v>33601</v>
      </c>
      <c r="B179" s="84" t="s">
        <v>462</v>
      </c>
      <c r="C179" s="486">
        <v>5000</v>
      </c>
      <c r="D179" s="486">
        <v>0</v>
      </c>
      <c r="E179" s="486">
        <v>5000</v>
      </c>
      <c r="F179" s="486">
        <v>0</v>
      </c>
      <c r="G179" s="486">
        <v>0</v>
      </c>
      <c r="H179" s="487">
        <v>5000</v>
      </c>
      <c r="I179" s="488">
        <v>0</v>
      </c>
    </row>
    <row r="180" spans="1:9" ht="15" customHeight="1" x14ac:dyDescent="0.25">
      <c r="A180" s="485">
        <v>33603</v>
      </c>
      <c r="B180" s="84" t="s">
        <v>463</v>
      </c>
      <c r="C180" s="486">
        <v>788616</v>
      </c>
      <c r="D180" s="486">
        <v>0</v>
      </c>
      <c r="E180" s="486">
        <v>788616</v>
      </c>
      <c r="F180" s="486">
        <v>185753.71</v>
      </c>
      <c r="G180" s="486">
        <v>128557.58</v>
      </c>
      <c r="H180" s="487">
        <v>602862.29</v>
      </c>
      <c r="I180" s="488">
        <v>0.23554392758959999</v>
      </c>
    </row>
    <row r="181" spans="1:9" ht="15" customHeight="1" x14ac:dyDescent="0.25">
      <c r="A181" s="485">
        <v>33605</v>
      </c>
      <c r="B181" s="84" t="s">
        <v>464</v>
      </c>
      <c r="C181" s="486">
        <v>300000</v>
      </c>
      <c r="D181" s="486">
        <v>0</v>
      </c>
      <c r="E181" s="486">
        <v>300000</v>
      </c>
      <c r="F181" s="486">
        <v>44707.79</v>
      </c>
      <c r="G181" s="486">
        <v>0</v>
      </c>
      <c r="H181" s="487">
        <v>255292.21</v>
      </c>
      <c r="I181" s="488">
        <v>0.14902596666666668</v>
      </c>
    </row>
    <row r="182" spans="1:9" s="266" customFormat="1" ht="15" customHeight="1" x14ac:dyDescent="0.25">
      <c r="A182" s="484">
        <v>338</v>
      </c>
      <c r="B182" s="481" t="s">
        <v>465</v>
      </c>
      <c r="C182" s="482">
        <v>1197592</v>
      </c>
      <c r="D182" s="482">
        <v>0</v>
      </c>
      <c r="E182" s="482">
        <v>1197592</v>
      </c>
      <c r="F182" s="482">
        <v>189709.6</v>
      </c>
      <c r="G182" s="482">
        <v>118863.64</v>
      </c>
      <c r="H182" s="482">
        <v>1007882.4</v>
      </c>
      <c r="I182" s="483">
        <v>0.15840920781033943</v>
      </c>
    </row>
    <row r="183" spans="1:9" ht="15" customHeight="1" x14ac:dyDescent="0.25">
      <c r="A183" s="485">
        <v>33801</v>
      </c>
      <c r="B183" s="84" t="s">
        <v>465</v>
      </c>
      <c r="C183" s="486">
        <v>1197592</v>
      </c>
      <c r="D183" s="486">
        <v>0</v>
      </c>
      <c r="E183" s="486">
        <v>1197592</v>
      </c>
      <c r="F183" s="486">
        <v>189709.6</v>
      </c>
      <c r="G183" s="486">
        <v>118863.64</v>
      </c>
      <c r="H183" s="487">
        <v>1007882.4</v>
      </c>
      <c r="I183" s="488">
        <v>0.15840920781033943</v>
      </c>
    </row>
    <row r="184" spans="1:9" s="266" customFormat="1" ht="15" customHeight="1" x14ac:dyDescent="0.25">
      <c r="A184" s="484">
        <v>339</v>
      </c>
      <c r="B184" s="481" t="s">
        <v>466</v>
      </c>
      <c r="C184" s="482">
        <v>1498222</v>
      </c>
      <c r="D184" s="482">
        <v>0</v>
      </c>
      <c r="E184" s="482">
        <v>1498222</v>
      </c>
      <c r="F184" s="482">
        <v>158340</v>
      </c>
      <c r="G184" s="482">
        <v>158340</v>
      </c>
      <c r="H184" s="482">
        <v>1339882</v>
      </c>
      <c r="I184" s="483">
        <v>0.10568527227607123</v>
      </c>
    </row>
    <row r="185" spans="1:9" ht="15" customHeight="1" x14ac:dyDescent="0.25">
      <c r="A185" s="485">
        <v>33901</v>
      </c>
      <c r="B185" s="84" t="s">
        <v>467</v>
      </c>
      <c r="C185" s="486">
        <v>1498222</v>
      </c>
      <c r="D185" s="486">
        <v>0</v>
      </c>
      <c r="E185" s="486">
        <v>1498222</v>
      </c>
      <c r="F185" s="486">
        <v>158340</v>
      </c>
      <c r="G185" s="486">
        <v>158340</v>
      </c>
      <c r="H185" s="487">
        <v>1339882</v>
      </c>
      <c r="I185" s="488">
        <v>0.10568527227607123</v>
      </c>
    </row>
    <row r="186" spans="1:9" s="266" customFormat="1" ht="15" customHeight="1" x14ac:dyDescent="0.25">
      <c r="A186" s="480">
        <v>3400</v>
      </c>
      <c r="B186" s="481" t="s">
        <v>57</v>
      </c>
      <c r="C186" s="482">
        <v>11364127</v>
      </c>
      <c r="D186" s="482">
        <v>0</v>
      </c>
      <c r="E186" s="490">
        <v>11364127</v>
      </c>
      <c r="F186" s="482">
        <v>2165561.6900000004</v>
      </c>
      <c r="G186" s="482">
        <v>1862803.8699999999</v>
      </c>
      <c r="H186" s="482">
        <v>9198565.3100000005</v>
      </c>
      <c r="I186" s="483">
        <v>0.19056120104958352</v>
      </c>
    </row>
    <row r="187" spans="1:9" s="266" customFormat="1" ht="15" customHeight="1" x14ac:dyDescent="0.25">
      <c r="A187" s="484">
        <v>341</v>
      </c>
      <c r="B187" s="481" t="s">
        <v>468</v>
      </c>
      <c r="C187" s="482">
        <v>253145</v>
      </c>
      <c r="D187" s="482">
        <v>0</v>
      </c>
      <c r="E187" s="482">
        <v>253145</v>
      </c>
      <c r="F187" s="482">
        <v>117150.86</v>
      </c>
      <c r="G187" s="482">
        <v>111286.47</v>
      </c>
      <c r="H187" s="482">
        <v>135994.14000000001</v>
      </c>
      <c r="I187" s="483">
        <v>0.46278164688222168</v>
      </c>
    </row>
    <row r="188" spans="1:9" ht="15" customHeight="1" x14ac:dyDescent="0.25">
      <c r="A188" s="485">
        <v>34101</v>
      </c>
      <c r="B188" s="84" t="s">
        <v>468</v>
      </c>
      <c r="C188" s="486">
        <v>253145</v>
      </c>
      <c r="D188" s="486">
        <v>0</v>
      </c>
      <c r="E188" s="486">
        <v>253145</v>
      </c>
      <c r="F188" s="486">
        <v>117150.86</v>
      </c>
      <c r="G188" s="486">
        <v>111286.47</v>
      </c>
      <c r="H188" s="487">
        <v>135994.14000000001</v>
      </c>
      <c r="I188" s="488">
        <v>0.46278164688222168</v>
      </c>
    </row>
    <row r="189" spans="1:9" s="266" customFormat="1" ht="15" customHeight="1" x14ac:dyDescent="0.25">
      <c r="A189" s="484">
        <v>343</v>
      </c>
      <c r="B189" s="481" t="s">
        <v>469</v>
      </c>
      <c r="C189" s="482">
        <v>9550922</v>
      </c>
      <c r="D189" s="482">
        <v>0</v>
      </c>
      <c r="E189" s="482">
        <v>9550922</v>
      </c>
      <c r="F189" s="482">
        <v>1577214.76</v>
      </c>
      <c r="G189" s="482">
        <v>1312728.1199999999</v>
      </c>
      <c r="H189" s="482">
        <v>7973707.2400000002</v>
      </c>
      <c r="I189" s="483">
        <v>0.1651374348989553</v>
      </c>
    </row>
    <row r="190" spans="1:9" ht="15" customHeight="1" x14ac:dyDescent="0.25">
      <c r="A190" s="485">
        <v>34301</v>
      </c>
      <c r="B190" s="84" t="s">
        <v>469</v>
      </c>
      <c r="C190" s="486">
        <v>9550922</v>
      </c>
      <c r="D190" s="486">
        <v>0</v>
      </c>
      <c r="E190" s="486">
        <v>9550922</v>
      </c>
      <c r="F190" s="486">
        <v>1577214.76</v>
      </c>
      <c r="G190" s="486">
        <v>1312728.1199999999</v>
      </c>
      <c r="H190" s="487">
        <v>7973707.2400000002</v>
      </c>
      <c r="I190" s="488">
        <v>0.1651374348989553</v>
      </c>
    </row>
    <row r="191" spans="1:9" s="266" customFormat="1" ht="15" customHeight="1" x14ac:dyDescent="0.25">
      <c r="A191" s="484">
        <v>344</v>
      </c>
      <c r="B191" s="481" t="s">
        <v>470</v>
      </c>
      <c r="C191" s="482">
        <v>1083455</v>
      </c>
      <c r="D191" s="482">
        <v>0</v>
      </c>
      <c r="E191" s="482">
        <v>1083455</v>
      </c>
      <c r="F191" s="482">
        <v>252652.07</v>
      </c>
      <c r="G191" s="482">
        <v>220825.27999999997</v>
      </c>
      <c r="H191" s="482">
        <v>830802.92999999993</v>
      </c>
      <c r="I191" s="483">
        <v>0.23319110622960806</v>
      </c>
    </row>
    <row r="192" spans="1:9" ht="15" customHeight="1" x14ac:dyDescent="0.25">
      <c r="A192" s="485">
        <v>34401</v>
      </c>
      <c r="B192" s="84" t="s">
        <v>470</v>
      </c>
      <c r="C192" s="486">
        <v>1083455</v>
      </c>
      <c r="D192" s="486">
        <v>0</v>
      </c>
      <c r="E192" s="486">
        <v>1083455</v>
      </c>
      <c r="F192" s="486">
        <v>252652.07</v>
      </c>
      <c r="G192" s="486">
        <v>220825.27999999997</v>
      </c>
      <c r="H192" s="487">
        <v>830802.92999999993</v>
      </c>
      <c r="I192" s="488">
        <v>0.23319110622960806</v>
      </c>
    </row>
    <row r="193" spans="1:9" s="266" customFormat="1" ht="15" customHeight="1" x14ac:dyDescent="0.25">
      <c r="A193" s="484">
        <v>345</v>
      </c>
      <c r="B193" s="481" t="s">
        <v>471</v>
      </c>
      <c r="C193" s="482">
        <v>0</v>
      </c>
      <c r="D193" s="482">
        <v>0</v>
      </c>
      <c r="E193" s="482">
        <v>0</v>
      </c>
      <c r="F193" s="482">
        <v>0</v>
      </c>
      <c r="G193" s="482">
        <v>0</v>
      </c>
      <c r="H193" s="482">
        <v>0</v>
      </c>
      <c r="I193" s="483"/>
    </row>
    <row r="194" spans="1:9" ht="15" customHeight="1" x14ac:dyDescent="0.25">
      <c r="A194" s="485">
        <v>34501</v>
      </c>
      <c r="B194" s="84" t="s">
        <v>471</v>
      </c>
      <c r="C194" s="486">
        <v>0</v>
      </c>
      <c r="D194" s="486">
        <v>0</v>
      </c>
      <c r="E194" s="486"/>
      <c r="F194" s="486">
        <v>0</v>
      </c>
      <c r="G194" s="486">
        <v>0</v>
      </c>
      <c r="H194" s="487"/>
      <c r="I194" s="488"/>
    </row>
    <row r="195" spans="1:9" s="266" customFormat="1" ht="15" customHeight="1" x14ac:dyDescent="0.25">
      <c r="A195" s="484">
        <v>346</v>
      </c>
      <c r="B195" s="481" t="s">
        <v>472</v>
      </c>
      <c r="C195" s="482">
        <v>0</v>
      </c>
      <c r="D195" s="482">
        <v>0</v>
      </c>
      <c r="E195" s="482">
        <v>0</v>
      </c>
      <c r="F195" s="482">
        <v>0</v>
      </c>
      <c r="G195" s="482">
        <v>0</v>
      </c>
      <c r="H195" s="482">
        <v>0</v>
      </c>
      <c r="I195" s="483"/>
    </row>
    <row r="196" spans="1:9" ht="15" customHeight="1" x14ac:dyDescent="0.25">
      <c r="A196" s="485">
        <v>34601</v>
      </c>
      <c r="B196" s="84" t="s">
        <v>472</v>
      </c>
      <c r="C196" s="486">
        <v>0</v>
      </c>
      <c r="D196" s="486">
        <v>0</v>
      </c>
      <c r="E196" s="486">
        <v>0</v>
      </c>
      <c r="F196" s="486">
        <v>0</v>
      </c>
      <c r="G196" s="486">
        <v>0</v>
      </c>
      <c r="H196" s="487">
        <v>0</v>
      </c>
      <c r="I196" s="488"/>
    </row>
    <row r="197" spans="1:9" s="266" customFormat="1" ht="15" customHeight="1" x14ac:dyDescent="0.25">
      <c r="A197" s="484">
        <v>347</v>
      </c>
      <c r="B197" s="481" t="s">
        <v>473</v>
      </c>
      <c r="C197" s="482">
        <v>476605</v>
      </c>
      <c r="D197" s="482">
        <v>0</v>
      </c>
      <c r="E197" s="482">
        <v>476605</v>
      </c>
      <c r="F197" s="482">
        <v>218544</v>
      </c>
      <c r="G197" s="482">
        <v>217964</v>
      </c>
      <c r="H197" s="482">
        <v>258061</v>
      </c>
      <c r="I197" s="483">
        <v>0.45854323811122416</v>
      </c>
    </row>
    <row r="198" spans="1:9" ht="15" customHeight="1" x14ac:dyDescent="0.25">
      <c r="A198" s="485">
        <v>34701</v>
      </c>
      <c r="B198" s="84" t="s">
        <v>473</v>
      </c>
      <c r="C198" s="486">
        <v>476605</v>
      </c>
      <c r="D198" s="486">
        <v>0</v>
      </c>
      <c r="E198" s="486">
        <v>476605</v>
      </c>
      <c r="F198" s="486">
        <v>218544</v>
      </c>
      <c r="G198" s="486">
        <v>217964</v>
      </c>
      <c r="H198" s="487">
        <v>258061</v>
      </c>
      <c r="I198" s="488">
        <v>0.45854323811122416</v>
      </c>
    </row>
    <row r="199" spans="1:9" s="266" customFormat="1" ht="15" customHeight="1" x14ac:dyDescent="0.25">
      <c r="A199" s="480">
        <v>3500</v>
      </c>
      <c r="B199" s="481" t="s">
        <v>58</v>
      </c>
      <c r="C199" s="482">
        <v>6111098</v>
      </c>
      <c r="D199" s="482">
        <v>48160.31</v>
      </c>
      <c r="E199" s="482">
        <v>6159258.3100000005</v>
      </c>
      <c r="F199" s="482">
        <v>2673520.59</v>
      </c>
      <c r="G199" s="482">
        <v>2101978.75</v>
      </c>
      <c r="H199" s="482">
        <v>3485737.72</v>
      </c>
      <c r="I199" s="483">
        <v>0.43406534609197117</v>
      </c>
    </row>
    <row r="200" spans="1:9" s="266" customFormat="1" ht="15" customHeight="1" x14ac:dyDescent="0.25">
      <c r="A200" s="484">
        <v>351</v>
      </c>
      <c r="B200" s="481" t="s">
        <v>474</v>
      </c>
      <c r="C200" s="482">
        <v>430199</v>
      </c>
      <c r="D200" s="482">
        <v>29059.040000000001</v>
      </c>
      <c r="E200" s="482">
        <v>459258.04</v>
      </c>
      <c r="F200" s="482">
        <v>387982.54000000004</v>
      </c>
      <c r="G200" s="482">
        <v>332484.54000000004</v>
      </c>
      <c r="H200" s="482">
        <v>71275.499999999942</v>
      </c>
      <c r="I200" s="483">
        <v>0.8448029347510172</v>
      </c>
    </row>
    <row r="201" spans="1:9" ht="15" customHeight="1" x14ac:dyDescent="0.25">
      <c r="A201" s="485">
        <v>35101</v>
      </c>
      <c r="B201" s="84" t="s">
        <v>475</v>
      </c>
      <c r="C201" s="486">
        <v>430199</v>
      </c>
      <c r="D201" s="486">
        <v>29059.040000000001</v>
      </c>
      <c r="E201" s="486">
        <v>459258.04</v>
      </c>
      <c r="F201" s="486">
        <v>387982.54000000004</v>
      </c>
      <c r="G201" s="486">
        <v>332484.54000000004</v>
      </c>
      <c r="H201" s="487">
        <v>71275.499999999942</v>
      </c>
      <c r="I201" s="488">
        <v>0.8448029347510172</v>
      </c>
    </row>
    <row r="202" spans="1:9" s="266" customFormat="1" ht="22.5" x14ac:dyDescent="0.25">
      <c r="A202" s="484">
        <v>352</v>
      </c>
      <c r="B202" s="481" t="s">
        <v>476</v>
      </c>
      <c r="C202" s="482">
        <v>277408</v>
      </c>
      <c r="D202" s="482">
        <v>0</v>
      </c>
      <c r="E202" s="482">
        <v>277408</v>
      </c>
      <c r="F202" s="482">
        <v>53812</v>
      </c>
      <c r="G202" s="482">
        <v>53812</v>
      </c>
      <c r="H202" s="482">
        <v>223596</v>
      </c>
      <c r="I202" s="483">
        <v>0.19398142807705618</v>
      </c>
    </row>
    <row r="203" spans="1:9" ht="15" customHeight="1" x14ac:dyDescent="0.25">
      <c r="A203" s="485">
        <v>35201</v>
      </c>
      <c r="B203" s="84" t="s">
        <v>477</v>
      </c>
      <c r="C203" s="486">
        <v>277408</v>
      </c>
      <c r="D203" s="486">
        <v>0</v>
      </c>
      <c r="E203" s="486">
        <v>277408</v>
      </c>
      <c r="F203" s="486">
        <v>53812</v>
      </c>
      <c r="G203" s="486">
        <v>53812</v>
      </c>
      <c r="H203" s="487">
        <v>223596</v>
      </c>
      <c r="I203" s="488">
        <v>0.19398142807705618</v>
      </c>
    </row>
    <row r="204" spans="1:9" s="266" customFormat="1" ht="22.5" x14ac:dyDescent="0.25">
      <c r="A204" s="484">
        <v>353</v>
      </c>
      <c r="B204" s="481" t="s">
        <v>478</v>
      </c>
      <c r="C204" s="482">
        <v>77601</v>
      </c>
      <c r="D204" s="482">
        <v>0</v>
      </c>
      <c r="E204" s="482">
        <v>77601</v>
      </c>
      <c r="F204" s="482">
        <v>812</v>
      </c>
      <c r="G204" s="482">
        <v>812</v>
      </c>
      <c r="H204" s="482">
        <v>76789</v>
      </c>
      <c r="I204" s="483">
        <v>1.0463782683212845E-2</v>
      </c>
    </row>
    <row r="205" spans="1:9" ht="15" customHeight="1" x14ac:dyDescent="0.25">
      <c r="A205" s="485">
        <v>35301</v>
      </c>
      <c r="B205" s="84" t="s">
        <v>479</v>
      </c>
      <c r="C205" s="486">
        <v>2500</v>
      </c>
      <c r="D205" s="486">
        <v>0</v>
      </c>
      <c r="E205" s="486">
        <v>2500</v>
      </c>
      <c r="F205" s="486">
        <v>0</v>
      </c>
      <c r="G205" s="486">
        <v>0</v>
      </c>
      <c r="H205" s="487">
        <v>2500</v>
      </c>
      <c r="I205" s="488">
        <v>0</v>
      </c>
    </row>
    <row r="206" spans="1:9" ht="15" customHeight="1" x14ac:dyDescent="0.25">
      <c r="A206" s="485">
        <v>35302</v>
      </c>
      <c r="B206" s="84" t="s">
        <v>480</v>
      </c>
      <c r="C206" s="486">
        <v>75101</v>
      </c>
      <c r="D206" s="486">
        <v>0</v>
      </c>
      <c r="E206" s="486">
        <v>75101</v>
      </c>
      <c r="F206" s="486">
        <v>812</v>
      </c>
      <c r="G206" s="486">
        <v>812</v>
      </c>
      <c r="H206" s="487">
        <v>74289</v>
      </c>
      <c r="I206" s="488">
        <v>1.0812106363430581E-2</v>
      </c>
    </row>
    <row r="207" spans="1:9" s="266" customFormat="1" x14ac:dyDescent="0.25">
      <c r="A207" s="484">
        <v>355</v>
      </c>
      <c r="B207" s="481" t="s">
        <v>481</v>
      </c>
      <c r="C207" s="482">
        <v>1681613</v>
      </c>
      <c r="D207" s="482">
        <v>19101.27</v>
      </c>
      <c r="E207" s="482">
        <v>1700714.27</v>
      </c>
      <c r="F207" s="482">
        <v>703506.54999999993</v>
      </c>
      <c r="G207" s="482">
        <v>458872.79</v>
      </c>
      <c r="H207" s="482">
        <v>997207.72000000009</v>
      </c>
      <c r="I207" s="483">
        <v>0.41365358215051606</v>
      </c>
    </row>
    <row r="208" spans="1:9" ht="15" customHeight="1" x14ac:dyDescent="0.25">
      <c r="A208" s="485">
        <v>35501</v>
      </c>
      <c r="B208" s="84" t="s">
        <v>482</v>
      </c>
      <c r="C208" s="486">
        <v>1681613</v>
      </c>
      <c r="D208" s="486">
        <v>19101.27</v>
      </c>
      <c r="E208" s="486">
        <v>1700714.27</v>
      </c>
      <c r="F208" s="486">
        <v>703506.54999999993</v>
      </c>
      <c r="G208" s="486">
        <v>458872.79</v>
      </c>
      <c r="H208" s="487">
        <v>997207.72000000009</v>
      </c>
      <c r="I208" s="488">
        <v>0.41365358215051606</v>
      </c>
    </row>
    <row r="209" spans="1:9" s="266" customFormat="1" ht="22.5" x14ac:dyDescent="0.25">
      <c r="A209" s="484">
        <v>357</v>
      </c>
      <c r="B209" s="481" t="s">
        <v>483</v>
      </c>
      <c r="C209" s="482">
        <v>3354958</v>
      </c>
      <c r="D209" s="482">
        <v>0</v>
      </c>
      <c r="E209" s="482">
        <v>3354958</v>
      </c>
      <c r="F209" s="482">
        <v>1454992.7</v>
      </c>
      <c r="G209" s="482">
        <v>1222941.22</v>
      </c>
      <c r="H209" s="482">
        <v>1899965.3</v>
      </c>
      <c r="I209" s="483">
        <v>0.43368432630155129</v>
      </c>
    </row>
    <row r="210" spans="1:9" ht="15" customHeight="1" x14ac:dyDescent="0.25">
      <c r="A210" s="485">
        <v>35701</v>
      </c>
      <c r="B210" s="84" t="s">
        <v>484</v>
      </c>
      <c r="C210" s="486">
        <v>3352254</v>
      </c>
      <c r="D210" s="486">
        <v>0</v>
      </c>
      <c r="E210" s="486">
        <v>3352254</v>
      </c>
      <c r="F210" s="486">
        <v>1454992.7</v>
      </c>
      <c r="G210" s="486">
        <v>1222941.22</v>
      </c>
      <c r="H210" s="487">
        <v>1897261.3</v>
      </c>
      <c r="I210" s="488">
        <v>0.4340341453839715</v>
      </c>
    </row>
    <row r="211" spans="1:9" ht="22.5" x14ac:dyDescent="0.25">
      <c r="A211" s="485">
        <v>35702</v>
      </c>
      <c r="B211" s="84" t="s">
        <v>485</v>
      </c>
      <c r="C211" s="486">
        <v>2704</v>
      </c>
      <c r="D211" s="486">
        <v>0</v>
      </c>
      <c r="E211" s="486">
        <v>2704</v>
      </c>
      <c r="F211" s="486">
        <v>0</v>
      </c>
      <c r="G211" s="486">
        <v>0</v>
      </c>
      <c r="H211" s="487">
        <v>2704</v>
      </c>
      <c r="I211" s="488">
        <v>0</v>
      </c>
    </row>
    <row r="212" spans="1:9" s="266" customFormat="1" x14ac:dyDescent="0.25">
      <c r="A212" s="484">
        <v>358</v>
      </c>
      <c r="B212" s="481" t="s">
        <v>486</v>
      </c>
      <c r="C212" s="482">
        <v>217319</v>
      </c>
      <c r="D212" s="482">
        <v>0</v>
      </c>
      <c r="E212" s="482">
        <v>217319</v>
      </c>
      <c r="F212" s="482">
        <v>72414.8</v>
      </c>
      <c r="G212" s="482">
        <v>33056.199999999997</v>
      </c>
      <c r="H212" s="482">
        <v>144904.20000000001</v>
      </c>
      <c r="I212" s="483">
        <v>0.33321890860900338</v>
      </c>
    </row>
    <row r="213" spans="1:9" ht="15" customHeight="1" x14ac:dyDescent="0.25">
      <c r="A213" s="485">
        <v>35801</v>
      </c>
      <c r="B213" s="84" t="s">
        <v>486</v>
      </c>
      <c r="C213" s="486">
        <v>217319</v>
      </c>
      <c r="D213" s="486">
        <v>0</v>
      </c>
      <c r="E213" s="486">
        <v>217319</v>
      </c>
      <c r="F213" s="486">
        <v>72414.8</v>
      </c>
      <c r="G213" s="486">
        <v>33056.199999999997</v>
      </c>
      <c r="H213" s="487">
        <v>144904.20000000001</v>
      </c>
      <c r="I213" s="488">
        <v>0.33321890860900338</v>
      </c>
    </row>
    <row r="214" spans="1:9" s="266" customFormat="1" ht="15" customHeight="1" x14ac:dyDescent="0.25">
      <c r="A214" s="484">
        <v>359</v>
      </c>
      <c r="B214" s="481" t="s">
        <v>487</v>
      </c>
      <c r="C214" s="482">
        <v>72000</v>
      </c>
      <c r="D214" s="482">
        <v>0</v>
      </c>
      <c r="E214" s="482">
        <v>72000</v>
      </c>
      <c r="F214" s="482">
        <v>0</v>
      </c>
      <c r="G214" s="482">
        <v>0</v>
      </c>
      <c r="H214" s="482">
        <v>72000</v>
      </c>
      <c r="I214" s="483">
        <v>0</v>
      </c>
    </row>
    <row r="215" spans="1:9" ht="15" customHeight="1" x14ac:dyDescent="0.25">
      <c r="A215" s="485">
        <v>35901</v>
      </c>
      <c r="B215" s="84" t="s">
        <v>487</v>
      </c>
      <c r="C215" s="486">
        <v>72000</v>
      </c>
      <c r="D215" s="486">
        <v>0</v>
      </c>
      <c r="E215" s="486">
        <v>72000</v>
      </c>
      <c r="F215" s="486">
        <v>0</v>
      </c>
      <c r="G215" s="486">
        <v>0</v>
      </c>
      <c r="H215" s="487">
        <v>72000</v>
      </c>
      <c r="I215" s="488">
        <v>0</v>
      </c>
    </row>
    <row r="216" spans="1:9" s="266" customFormat="1" ht="15" customHeight="1" x14ac:dyDescent="0.25">
      <c r="A216" s="480">
        <v>3600</v>
      </c>
      <c r="B216" s="481" t="s">
        <v>59</v>
      </c>
      <c r="C216" s="482">
        <v>31064023</v>
      </c>
      <c r="D216" s="482">
        <v>0</v>
      </c>
      <c r="E216" s="482">
        <v>31064023</v>
      </c>
      <c r="F216" s="482">
        <v>261348</v>
      </c>
      <c r="G216" s="482">
        <v>143028</v>
      </c>
      <c r="H216" s="482">
        <v>30802675</v>
      </c>
      <c r="I216" s="483">
        <v>8.4132052052626922E-3</v>
      </c>
    </row>
    <row r="217" spans="1:9" s="266" customFormat="1" ht="33.75" x14ac:dyDescent="0.25">
      <c r="A217" s="484">
        <v>361</v>
      </c>
      <c r="B217" s="481" t="s">
        <v>488</v>
      </c>
      <c r="C217" s="482">
        <v>31058275</v>
      </c>
      <c r="D217" s="482">
        <v>0</v>
      </c>
      <c r="E217" s="482">
        <v>31058275</v>
      </c>
      <c r="F217" s="482">
        <v>261348</v>
      </c>
      <c r="G217" s="482">
        <v>143028</v>
      </c>
      <c r="H217" s="482">
        <v>30796927</v>
      </c>
      <c r="I217" s="483">
        <v>8.4147622493522256E-3</v>
      </c>
    </row>
    <row r="218" spans="1:9" ht="22.5" x14ac:dyDescent="0.25">
      <c r="A218" s="485">
        <v>36101</v>
      </c>
      <c r="B218" s="84" t="s">
        <v>488</v>
      </c>
      <c r="C218" s="486">
        <v>31058275</v>
      </c>
      <c r="D218" s="486">
        <v>0</v>
      </c>
      <c r="E218" s="486">
        <v>31058275</v>
      </c>
      <c r="F218" s="486">
        <v>261348</v>
      </c>
      <c r="G218" s="486">
        <v>143028</v>
      </c>
      <c r="H218" s="487">
        <v>30796927</v>
      </c>
      <c r="I218" s="488">
        <v>8.4147622493522256E-3</v>
      </c>
    </row>
    <row r="219" spans="1:9" s="266" customFormat="1" ht="15" customHeight="1" x14ac:dyDescent="0.25">
      <c r="A219" s="484">
        <v>365</v>
      </c>
      <c r="B219" s="481" t="s">
        <v>489</v>
      </c>
      <c r="C219" s="482"/>
      <c r="D219" s="482">
        <v>0</v>
      </c>
      <c r="E219" s="482">
        <v>0</v>
      </c>
      <c r="F219" s="482">
        <v>0</v>
      </c>
      <c r="G219" s="482">
        <v>0</v>
      </c>
      <c r="H219" s="482">
        <v>0</v>
      </c>
      <c r="I219" s="483"/>
    </row>
    <row r="220" spans="1:9" ht="15" customHeight="1" x14ac:dyDescent="0.25">
      <c r="A220" s="485">
        <v>36501</v>
      </c>
      <c r="B220" s="84" t="s">
        <v>489</v>
      </c>
      <c r="C220" s="486">
        <v>0</v>
      </c>
      <c r="D220" s="486">
        <v>0</v>
      </c>
      <c r="E220" s="486">
        <v>0</v>
      </c>
      <c r="F220" s="486">
        <v>0</v>
      </c>
      <c r="G220" s="486">
        <v>0</v>
      </c>
      <c r="H220" s="487">
        <v>0</v>
      </c>
      <c r="I220" s="488"/>
    </row>
    <row r="221" spans="1:9" s="266" customFormat="1" ht="15" customHeight="1" x14ac:dyDescent="0.25">
      <c r="A221" s="484">
        <v>369</v>
      </c>
      <c r="B221" s="481" t="s">
        <v>490</v>
      </c>
      <c r="C221" s="482">
        <v>5748</v>
      </c>
      <c r="D221" s="482">
        <v>0</v>
      </c>
      <c r="E221" s="482">
        <v>5748</v>
      </c>
      <c r="F221" s="482">
        <v>0</v>
      </c>
      <c r="G221" s="482">
        <v>0</v>
      </c>
      <c r="H221" s="482">
        <v>5748</v>
      </c>
      <c r="I221" s="483">
        <v>0</v>
      </c>
    </row>
    <row r="222" spans="1:9" ht="15" customHeight="1" x14ac:dyDescent="0.25">
      <c r="A222" s="485">
        <v>36901</v>
      </c>
      <c r="B222" s="84" t="s">
        <v>490</v>
      </c>
      <c r="C222" s="486">
        <v>5748</v>
      </c>
      <c r="D222" s="486">
        <v>0</v>
      </c>
      <c r="E222" s="486">
        <v>5748</v>
      </c>
      <c r="F222" s="486">
        <v>0</v>
      </c>
      <c r="G222" s="486">
        <v>0</v>
      </c>
      <c r="H222" s="487">
        <v>5748</v>
      </c>
      <c r="I222" s="488">
        <v>0</v>
      </c>
    </row>
    <row r="223" spans="1:9" s="266" customFormat="1" ht="15" customHeight="1" x14ac:dyDescent="0.25">
      <c r="A223" s="480">
        <v>3700</v>
      </c>
      <c r="B223" s="481" t="s">
        <v>60</v>
      </c>
      <c r="C223" s="482">
        <v>2357546</v>
      </c>
      <c r="D223" s="482">
        <v>0</v>
      </c>
      <c r="E223" s="482">
        <v>2357546</v>
      </c>
      <c r="F223" s="482">
        <v>864723.77000000014</v>
      </c>
      <c r="G223" s="482">
        <v>792827.77000000014</v>
      </c>
      <c r="H223" s="482">
        <v>1492822.23</v>
      </c>
      <c r="I223" s="483">
        <v>0.36678977631825643</v>
      </c>
    </row>
    <row r="224" spans="1:9" s="266" customFormat="1" ht="15" customHeight="1" x14ac:dyDescent="0.25">
      <c r="A224" s="484">
        <v>371</v>
      </c>
      <c r="B224" s="481" t="s">
        <v>491</v>
      </c>
      <c r="C224" s="482">
        <v>530000</v>
      </c>
      <c r="D224" s="482">
        <v>0</v>
      </c>
      <c r="E224" s="482">
        <v>530000</v>
      </c>
      <c r="F224" s="482">
        <v>131142</v>
      </c>
      <c r="G224" s="482">
        <v>62741</v>
      </c>
      <c r="H224" s="482">
        <v>398858</v>
      </c>
      <c r="I224" s="483">
        <v>0.24743773584905659</v>
      </c>
    </row>
    <row r="225" spans="1:9" ht="15" customHeight="1" x14ac:dyDescent="0.25">
      <c r="A225" s="485">
        <v>37101</v>
      </c>
      <c r="B225" s="84" t="s">
        <v>491</v>
      </c>
      <c r="C225" s="486">
        <v>420000</v>
      </c>
      <c r="D225" s="486">
        <v>0</v>
      </c>
      <c r="E225" s="486">
        <v>420000</v>
      </c>
      <c r="F225" s="486">
        <v>131142</v>
      </c>
      <c r="G225" s="486">
        <v>62741</v>
      </c>
      <c r="H225" s="487">
        <v>288858</v>
      </c>
      <c r="I225" s="488">
        <v>0.31224285714285716</v>
      </c>
    </row>
    <row r="226" spans="1:9" ht="15" customHeight="1" x14ac:dyDescent="0.25">
      <c r="A226" s="485">
        <v>37104</v>
      </c>
      <c r="B226" s="84" t="s">
        <v>492</v>
      </c>
      <c r="C226" s="486">
        <v>110000</v>
      </c>
      <c r="D226" s="486">
        <v>0</v>
      </c>
      <c r="E226" s="486">
        <v>110000</v>
      </c>
      <c r="F226" s="486">
        <v>0</v>
      </c>
      <c r="G226" s="486">
        <v>0</v>
      </c>
      <c r="H226" s="487">
        <v>110000</v>
      </c>
      <c r="I226" s="488">
        <v>0</v>
      </c>
    </row>
    <row r="227" spans="1:9" s="266" customFormat="1" ht="15" customHeight="1" x14ac:dyDescent="0.25">
      <c r="A227" s="484">
        <v>372</v>
      </c>
      <c r="B227" s="481" t="s">
        <v>493</v>
      </c>
      <c r="C227" s="482">
        <v>102500</v>
      </c>
      <c r="D227" s="482">
        <v>0</v>
      </c>
      <c r="E227" s="482">
        <v>102500</v>
      </c>
      <c r="F227" s="482">
        <v>16272.03</v>
      </c>
      <c r="G227" s="482">
        <v>16277.03</v>
      </c>
      <c r="H227" s="482">
        <v>86227.97</v>
      </c>
      <c r="I227" s="483">
        <v>0.15875151219512196</v>
      </c>
    </row>
    <row r="228" spans="1:9" ht="15" customHeight="1" x14ac:dyDescent="0.25">
      <c r="A228" s="485">
        <v>37201</v>
      </c>
      <c r="B228" s="84" t="s">
        <v>493</v>
      </c>
      <c r="C228" s="486">
        <v>102500</v>
      </c>
      <c r="D228" s="486">
        <v>0</v>
      </c>
      <c r="E228" s="486">
        <v>102500</v>
      </c>
      <c r="F228" s="486">
        <v>16272.03</v>
      </c>
      <c r="G228" s="486">
        <v>16277.03</v>
      </c>
      <c r="H228" s="487">
        <v>86227.97</v>
      </c>
      <c r="I228" s="488">
        <v>0.15875151219512196</v>
      </c>
    </row>
    <row r="229" spans="1:9" s="266" customFormat="1" ht="15" customHeight="1" x14ac:dyDescent="0.25">
      <c r="A229" s="484">
        <v>375</v>
      </c>
      <c r="B229" s="481" t="s">
        <v>494</v>
      </c>
      <c r="C229" s="482">
        <v>1541318</v>
      </c>
      <c r="D229" s="482">
        <v>0</v>
      </c>
      <c r="E229" s="482">
        <v>1541318</v>
      </c>
      <c r="F229" s="482">
        <v>661449.52</v>
      </c>
      <c r="G229" s="482">
        <v>657949.52</v>
      </c>
      <c r="H229" s="482">
        <v>879868.48</v>
      </c>
      <c r="I229" s="483">
        <v>0.42914539374742916</v>
      </c>
    </row>
    <row r="230" spans="1:9" ht="15" customHeight="1" x14ac:dyDescent="0.25">
      <c r="A230" s="485">
        <v>37501</v>
      </c>
      <c r="B230" s="84" t="s">
        <v>494</v>
      </c>
      <c r="C230" s="486">
        <v>1123595</v>
      </c>
      <c r="D230" s="486">
        <v>0</v>
      </c>
      <c r="E230" s="486">
        <v>1123595</v>
      </c>
      <c r="F230" s="486">
        <v>506149.52</v>
      </c>
      <c r="G230" s="486">
        <v>504549.52</v>
      </c>
      <c r="H230" s="487">
        <v>617445.48</v>
      </c>
      <c r="I230" s="488">
        <v>0.450473275512974</v>
      </c>
    </row>
    <row r="231" spans="1:9" ht="15" customHeight="1" x14ac:dyDescent="0.25">
      <c r="A231" s="485">
        <v>37502</v>
      </c>
      <c r="B231" s="84" t="s">
        <v>495</v>
      </c>
      <c r="C231" s="486">
        <v>417723</v>
      </c>
      <c r="D231" s="486">
        <v>0</v>
      </c>
      <c r="E231" s="486">
        <v>417723</v>
      </c>
      <c r="F231" s="486">
        <v>155300</v>
      </c>
      <c r="G231" s="486">
        <v>153400</v>
      </c>
      <c r="H231" s="487">
        <v>262423</v>
      </c>
      <c r="I231" s="488">
        <v>0.37177746975866782</v>
      </c>
    </row>
    <row r="232" spans="1:9" s="266" customFormat="1" ht="15" customHeight="1" x14ac:dyDescent="0.25">
      <c r="A232" s="484">
        <v>376</v>
      </c>
      <c r="B232" s="481" t="s">
        <v>496</v>
      </c>
      <c r="C232" s="482">
        <v>95000</v>
      </c>
      <c r="D232" s="482">
        <v>0</v>
      </c>
      <c r="E232" s="482">
        <v>95000</v>
      </c>
      <c r="F232" s="482">
        <v>42808.800000000003</v>
      </c>
      <c r="G232" s="482">
        <v>42808.800000000003</v>
      </c>
      <c r="H232" s="482">
        <v>52191.199999999997</v>
      </c>
      <c r="I232" s="483">
        <v>0.45061894736842106</v>
      </c>
    </row>
    <row r="233" spans="1:9" ht="15" customHeight="1" x14ac:dyDescent="0.25">
      <c r="A233" s="485">
        <v>37601</v>
      </c>
      <c r="B233" s="84" t="s">
        <v>496</v>
      </c>
      <c r="C233" s="486">
        <v>95000</v>
      </c>
      <c r="D233" s="486">
        <v>0</v>
      </c>
      <c r="E233" s="486">
        <v>95000</v>
      </c>
      <c r="F233" s="486">
        <v>42808.800000000003</v>
      </c>
      <c r="G233" s="486">
        <v>42808.800000000003</v>
      </c>
      <c r="H233" s="487">
        <v>52191.199999999997</v>
      </c>
      <c r="I233" s="488">
        <v>0.45061894736842106</v>
      </c>
    </row>
    <row r="234" spans="1:9" s="266" customFormat="1" ht="15" customHeight="1" x14ac:dyDescent="0.25">
      <c r="A234" s="484">
        <v>378</v>
      </c>
      <c r="B234" s="481" t="s">
        <v>497</v>
      </c>
      <c r="C234" s="482">
        <v>40228</v>
      </c>
      <c r="D234" s="482">
        <v>0</v>
      </c>
      <c r="E234" s="482">
        <v>40228</v>
      </c>
      <c r="F234" s="482">
        <v>5369.42</v>
      </c>
      <c r="G234" s="482">
        <v>5369.42</v>
      </c>
      <c r="H234" s="482">
        <v>34858.58</v>
      </c>
      <c r="I234" s="483">
        <v>0.13347469424281594</v>
      </c>
    </row>
    <row r="235" spans="1:9" ht="15" customHeight="1" x14ac:dyDescent="0.25">
      <c r="A235" s="485">
        <v>37801</v>
      </c>
      <c r="B235" s="84" t="s">
        <v>497</v>
      </c>
      <c r="C235" s="486">
        <v>40228</v>
      </c>
      <c r="D235" s="486">
        <v>0</v>
      </c>
      <c r="E235" s="486">
        <v>40228</v>
      </c>
      <c r="F235" s="486">
        <v>5369.42</v>
      </c>
      <c r="G235" s="486">
        <v>5369.42</v>
      </c>
      <c r="H235" s="487">
        <v>34858.58</v>
      </c>
      <c r="I235" s="488">
        <v>0.13347469424281594</v>
      </c>
    </row>
    <row r="236" spans="1:9" s="266" customFormat="1" ht="15" customHeight="1" x14ac:dyDescent="0.25">
      <c r="A236" s="484">
        <v>379</v>
      </c>
      <c r="B236" s="481" t="s">
        <v>498</v>
      </c>
      <c r="C236" s="482">
        <v>48500</v>
      </c>
      <c r="D236" s="482">
        <v>0</v>
      </c>
      <c r="E236" s="482">
        <v>48500</v>
      </c>
      <c r="F236" s="482">
        <v>7682</v>
      </c>
      <c r="G236" s="482">
        <v>7682</v>
      </c>
      <c r="H236" s="482">
        <v>40818</v>
      </c>
      <c r="I236" s="483">
        <v>0.15839175257731958</v>
      </c>
    </row>
    <row r="237" spans="1:9" ht="15" customHeight="1" x14ac:dyDescent="0.25">
      <c r="A237" s="485">
        <v>37901</v>
      </c>
      <c r="B237" s="84" t="s">
        <v>499</v>
      </c>
      <c r="C237" s="486">
        <v>48500</v>
      </c>
      <c r="D237" s="486">
        <v>0</v>
      </c>
      <c r="E237" s="486">
        <v>48500</v>
      </c>
      <c r="F237" s="486">
        <v>7682</v>
      </c>
      <c r="G237" s="486">
        <v>7682</v>
      </c>
      <c r="H237" s="487">
        <v>40818</v>
      </c>
      <c r="I237" s="488">
        <v>0.15839175257731958</v>
      </c>
    </row>
    <row r="238" spans="1:9" s="266" customFormat="1" ht="15" customHeight="1" x14ac:dyDescent="0.25">
      <c r="A238" s="480">
        <v>3800</v>
      </c>
      <c r="B238" s="481" t="s">
        <v>61</v>
      </c>
      <c r="C238" s="482">
        <v>271257</v>
      </c>
      <c r="D238" s="482">
        <v>0</v>
      </c>
      <c r="E238" s="482">
        <v>271257</v>
      </c>
      <c r="F238" s="482">
        <v>20852.150000000001</v>
      </c>
      <c r="G238" s="482">
        <v>20619.150000000001</v>
      </c>
      <c r="H238" s="482">
        <v>250404.85</v>
      </c>
      <c r="I238" s="483">
        <v>7.6872301912946028E-2</v>
      </c>
    </row>
    <row r="239" spans="1:9" s="266" customFormat="1" ht="15" customHeight="1" x14ac:dyDescent="0.25">
      <c r="A239" s="484">
        <v>381</v>
      </c>
      <c r="B239" s="481" t="s">
        <v>500</v>
      </c>
      <c r="C239" s="482">
        <v>35000</v>
      </c>
      <c r="D239" s="482">
        <v>0</v>
      </c>
      <c r="E239" s="482">
        <v>35000</v>
      </c>
      <c r="F239" s="482">
        <v>9279.15</v>
      </c>
      <c r="G239" s="482">
        <v>9279.15</v>
      </c>
      <c r="H239" s="482">
        <v>25720.85</v>
      </c>
      <c r="I239" s="483">
        <v>0.26511857142857143</v>
      </c>
    </row>
    <row r="240" spans="1:9" ht="15" customHeight="1" x14ac:dyDescent="0.25">
      <c r="A240" s="485">
        <v>38101</v>
      </c>
      <c r="B240" s="84" t="s">
        <v>500</v>
      </c>
      <c r="C240" s="486">
        <v>35000</v>
      </c>
      <c r="D240" s="486">
        <v>0</v>
      </c>
      <c r="E240" s="486">
        <v>35000</v>
      </c>
      <c r="F240" s="486">
        <v>9279.15</v>
      </c>
      <c r="G240" s="486">
        <v>9279.15</v>
      </c>
      <c r="H240" s="487">
        <v>25720.85</v>
      </c>
      <c r="I240" s="488">
        <v>0.26511857142857143</v>
      </c>
    </row>
    <row r="241" spans="1:9" s="266" customFormat="1" ht="15" customHeight="1" x14ac:dyDescent="0.25">
      <c r="A241" s="484">
        <v>382</v>
      </c>
      <c r="B241" s="481" t="s">
        <v>501</v>
      </c>
      <c r="C241" s="482">
        <v>14799</v>
      </c>
      <c r="D241" s="482">
        <v>0</v>
      </c>
      <c r="E241" s="482">
        <v>14799</v>
      </c>
      <c r="F241" s="482">
        <v>0</v>
      </c>
      <c r="G241" s="482">
        <v>0</v>
      </c>
      <c r="H241" s="482">
        <v>14799</v>
      </c>
      <c r="I241" s="483">
        <v>0</v>
      </c>
    </row>
    <row r="242" spans="1:9" ht="15" customHeight="1" x14ac:dyDescent="0.25">
      <c r="A242" s="485">
        <v>38201</v>
      </c>
      <c r="B242" s="84" t="s">
        <v>501</v>
      </c>
      <c r="C242" s="486">
        <v>14799</v>
      </c>
      <c r="D242" s="486">
        <v>0</v>
      </c>
      <c r="E242" s="486">
        <v>14799</v>
      </c>
      <c r="F242" s="486">
        <v>0</v>
      </c>
      <c r="G242" s="486">
        <v>0</v>
      </c>
      <c r="H242" s="487">
        <v>14799</v>
      </c>
      <c r="I242" s="488">
        <v>0</v>
      </c>
    </row>
    <row r="243" spans="1:9" s="266" customFormat="1" ht="15" customHeight="1" x14ac:dyDescent="0.25">
      <c r="A243" s="484">
        <v>383</v>
      </c>
      <c r="B243" s="481" t="s">
        <v>502</v>
      </c>
      <c r="C243" s="482">
        <v>221458</v>
      </c>
      <c r="D243" s="482">
        <v>0</v>
      </c>
      <c r="E243" s="482">
        <v>221458</v>
      </c>
      <c r="F243" s="482">
        <v>11573</v>
      </c>
      <c r="G243" s="482">
        <v>11340</v>
      </c>
      <c r="H243" s="482">
        <v>209885</v>
      </c>
      <c r="I243" s="483">
        <v>5.2258216004840645E-2</v>
      </c>
    </row>
    <row r="244" spans="1:9" ht="15" customHeight="1" x14ac:dyDescent="0.25">
      <c r="A244" s="485">
        <v>38301</v>
      </c>
      <c r="B244" s="84" t="s">
        <v>502</v>
      </c>
      <c r="C244" s="486">
        <v>221458</v>
      </c>
      <c r="D244" s="486">
        <v>0</v>
      </c>
      <c r="E244" s="486">
        <v>221458</v>
      </c>
      <c r="F244" s="486">
        <v>11573</v>
      </c>
      <c r="G244" s="486">
        <v>11340</v>
      </c>
      <c r="H244" s="487">
        <v>209885</v>
      </c>
      <c r="I244" s="488">
        <v>5.2258216004840645E-2</v>
      </c>
    </row>
    <row r="245" spans="1:9" s="266" customFormat="1" ht="15" customHeight="1" x14ac:dyDescent="0.25">
      <c r="A245" s="484">
        <v>385</v>
      </c>
      <c r="B245" s="481" t="s">
        <v>503</v>
      </c>
      <c r="C245" s="482">
        <v>0</v>
      </c>
      <c r="D245" s="482">
        <v>0</v>
      </c>
      <c r="E245" s="482">
        <v>0</v>
      </c>
      <c r="F245" s="482">
        <v>0</v>
      </c>
      <c r="G245" s="482">
        <v>0</v>
      </c>
      <c r="H245" s="482">
        <v>0</v>
      </c>
      <c r="I245" s="483"/>
    </row>
    <row r="246" spans="1:9" ht="15" customHeight="1" x14ac:dyDescent="0.25">
      <c r="A246" s="485">
        <v>38501</v>
      </c>
      <c r="B246" s="84" t="s">
        <v>504</v>
      </c>
      <c r="C246" s="486">
        <v>0</v>
      </c>
      <c r="D246" s="486">
        <v>0</v>
      </c>
      <c r="E246" s="486">
        <v>0</v>
      </c>
      <c r="F246" s="486">
        <v>0</v>
      </c>
      <c r="G246" s="486">
        <v>0</v>
      </c>
      <c r="H246" s="487">
        <v>0</v>
      </c>
      <c r="I246" s="488"/>
    </row>
    <row r="247" spans="1:9" s="266" customFormat="1" ht="15" customHeight="1" x14ac:dyDescent="0.25">
      <c r="A247" s="480">
        <v>3900</v>
      </c>
      <c r="B247" s="481" t="s">
        <v>62</v>
      </c>
      <c r="C247" s="482">
        <v>6615958</v>
      </c>
      <c r="D247" s="482">
        <v>0</v>
      </c>
      <c r="E247" s="482">
        <v>6615958</v>
      </c>
      <c r="F247" s="482">
        <v>4352887.45</v>
      </c>
      <c r="G247" s="482">
        <v>-126980.47</v>
      </c>
      <c r="H247" s="482">
        <v>2263070.5499999998</v>
      </c>
      <c r="I247" s="483">
        <v>0.65793758817695036</v>
      </c>
    </row>
    <row r="248" spans="1:9" s="266" customFormat="1" ht="15" customHeight="1" x14ac:dyDescent="0.25">
      <c r="A248" s="484">
        <v>392</v>
      </c>
      <c r="B248" s="481" t="s">
        <v>505</v>
      </c>
      <c r="C248" s="482">
        <v>5012744</v>
      </c>
      <c r="D248" s="482">
        <v>0</v>
      </c>
      <c r="E248" s="482">
        <v>5012744</v>
      </c>
      <c r="F248" s="482">
        <v>2841775.9200000004</v>
      </c>
      <c r="G248" s="482">
        <v>0</v>
      </c>
      <c r="H248" s="482">
        <v>2170968.0799999996</v>
      </c>
      <c r="I248" s="483">
        <v>0.56691024317220273</v>
      </c>
    </row>
    <row r="249" spans="1:9" ht="15" customHeight="1" x14ac:dyDescent="0.25">
      <c r="A249" s="485">
        <v>39201</v>
      </c>
      <c r="B249" s="84" t="s">
        <v>505</v>
      </c>
      <c r="C249" s="486">
        <v>5012744</v>
      </c>
      <c r="D249" s="486">
        <v>0</v>
      </c>
      <c r="E249" s="486">
        <v>5012744</v>
      </c>
      <c r="F249" s="486">
        <v>2841775.9200000004</v>
      </c>
      <c r="G249" s="486">
        <v>0</v>
      </c>
      <c r="H249" s="487">
        <v>2170968.0799999996</v>
      </c>
      <c r="I249" s="488">
        <v>0.56691024317220273</v>
      </c>
    </row>
    <row r="250" spans="1:9" s="266" customFormat="1" ht="15" customHeight="1" x14ac:dyDescent="0.25">
      <c r="A250" s="484">
        <v>395</v>
      </c>
      <c r="B250" s="481" t="s">
        <v>506</v>
      </c>
      <c r="C250" s="482">
        <v>1586021</v>
      </c>
      <c r="D250" s="482">
        <v>0</v>
      </c>
      <c r="E250" s="482">
        <v>1586021</v>
      </c>
      <c r="F250" s="482">
        <v>1507011.53</v>
      </c>
      <c r="G250" s="482">
        <v>-131080.47</v>
      </c>
      <c r="H250" s="482">
        <v>79009.469999999972</v>
      </c>
      <c r="I250" s="483">
        <v>0.95018384371959763</v>
      </c>
    </row>
    <row r="251" spans="1:9" ht="15" customHeight="1" x14ac:dyDescent="0.25">
      <c r="A251" s="485">
        <v>39501</v>
      </c>
      <c r="B251" s="84" t="s">
        <v>506</v>
      </c>
      <c r="C251" s="486">
        <v>1586021</v>
      </c>
      <c r="D251" s="486">
        <v>0</v>
      </c>
      <c r="E251" s="486">
        <v>1586021</v>
      </c>
      <c r="F251" s="486">
        <v>1507011.53</v>
      </c>
      <c r="G251" s="486">
        <v>-131080.47</v>
      </c>
      <c r="H251" s="487">
        <v>79009.469999999972</v>
      </c>
      <c r="I251" s="488">
        <v>0.95018384371959763</v>
      </c>
    </row>
    <row r="252" spans="1:9" s="266" customFormat="1" ht="15" customHeight="1" x14ac:dyDescent="0.25">
      <c r="A252" s="484">
        <v>396</v>
      </c>
      <c r="B252" s="481" t="s">
        <v>507</v>
      </c>
      <c r="C252" s="482">
        <v>17193</v>
      </c>
      <c r="D252" s="482">
        <v>0</v>
      </c>
      <c r="E252" s="482">
        <v>17193</v>
      </c>
      <c r="F252" s="482">
        <v>4100</v>
      </c>
      <c r="G252" s="482">
        <v>4100</v>
      </c>
      <c r="H252" s="482">
        <v>13093</v>
      </c>
      <c r="I252" s="483">
        <v>0.23846914441924039</v>
      </c>
    </row>
    <row r="253" spans="1:9" ht="15" customHeight="1" x14ac:dyDescent="0.25">
      <c r="A253" s="485">
        <v>39601</v>
      </c>
      <c r="B253" s="84" t="s">
        <v>508</v>
      </c>
      <c r="C253" s="486">
        <v>17193</v>
      </c>
      <c r="D253" s="486">
        <v>0</v>
      </c>
      <c r="E253" s="486">
        <v>17193</v>
      </c>
      <c r="F253" s="486">
        <v>4100</v>
      </c>
      <c r="G253" s="486">
        <v>4100</v>
      </c>
      <c r="H253" s="487">
        <v>13093</v>
      </c>
      <c r="I253" s="488">
        <v>0.23846914441924039</v>
      </c>
    </row>
    <row r="254" spans="1:9" ht="15" customHeight="1" x14ac:dyDescent="0.25">
      <c r="A254" s="485"/>
      <c r="B254" s="84"/>
      <c r="C254" s="486"/>
      <c r="D254" s="486"/>
      <c r="E254" s="486"/>
      <c r="F254" s="486"/>
      <c r="G254" s="486"/>
      <c r="H254" s="487"/>
      <c r="I254" s="488"/>
    </row>
    <row r="255" spans="1:9" s="266" customFormat="1" ht="15" customHeight="1" x14ac:dyDescent="0.25">
      <c r="A255" s="476">
        <v>4000</v>
      </c>
      <c r="B255" s="481" t="s">
        <v>509</v>
      </c>
      <c r="C255" s="482">
        <v>2066000</v>
      </c>
      <c r="D255" s="482">
        <v>0</v>
      </c>
      <c r="E255" s="482">
        <v>2066000</v>
      </c>
      <c r="F255" s="482">
        <v>1000000</v>
      </c>
      <c r="G255" s="482">
        <v>1000000</v>
      </c>
      <c r="H255" s="482">
        <v>1066000</v>
      </c>
      <c r="I255" s="483">
        <v>0.48402710551790901</v>
      </c>
    </row>
    <row r="256" spans="1:9" s="266" customFormat="1" ht="22.5" x14ac:dyDescent="0.25">
      <c r="A256" s="480">
        <v>4100</v>
      </c>
      <c r="B256" s="481" t="s">
        <v>64</v>
      </c>
      <c r="C256" s="482">
        <v>0</v>
      </c>
      <c r="D256" s="482">
        <v>0</v>
      </c>
      <c r="E256" s="482">
        <v>0</v>
      </c>
      <c r="F256" s="482">
        <v>0</v>
      </c>
      <c r="G256" s="482">
        <v>0</v>
      </c>
      <c r="H256" s="482">
        <v>0</v>
      </c>
      <c r="I256" s="483"/>
    </row>
    <row r="257" spans="1:9" s="266" customFormat="1" ht="22.5" x14ac:dyDescent="0.25">
      <c r="A257" s="484">
        <v>415</v>
      </c>
      <c r="B257" s="481" t="s">
        <v>510</v>
      </c>
      <c r="C257" s="482">
        <v>0</v>
      </c>
      <c r="D257" s="482">
        <v>0</v>
      </c>
      <c r="E257" s="482">
        <v>0</v>
      </c>
      <c r="F257" s="482">
        <v>0</v>
      </c>
      <c r="G257" s="482">
        <v>0</v>
      </c>
      <c r="H257" s="482">
        <v>0</v>
      </c>
      <c r="I257" s="483"/>
    </row>
    <row r="258" spans="1:9" ht="15" customHeight="1" x14ac:dyDescent="0.25">
      <c r="A258" s="485">
        <v>41502</v>
      </c>
      <c r="B258" s="84" t="s">
        <v>511</v>
      </c>
      <c r="C258" s="486">
        <v>0</v>
      </c>
      <c r="D258" s="486">
        <v>0</v>
      </c>
      <c r="E258" s="486">
        <v>0</v>
      </c>
      <c r="F258" s="486">
        <v>0</v>
      </c>
      <c r="G258" s="486">
        <v>0</v>
      </c>
      <c r="H258" s="487">
        <v>0</v>
      </c>
      <c r="I258" s="488"/>
    </row>
    <row r="259" spans="1:9" s="266" customFormat="1" ht="15" customHeight="1" x14ac:dyDescent="0.25">
      <c r="A259" s="480">
        <v>4200</v>
      </c>
      <c r="B259" s="481" t="s">
        <v>512</v>
      </c>
      <c r="C259" s="482">
        <v>2066000</v>
      </c>
      <c r="D259" s="482">
        <v>0</v>
      </c>
      <c r="E259" s="482">
        <v>2066000</v>
      </c>
      <c r="F259" s="482">
        <v>1000000</v>
      </c>
      <c r="G259" s="482">
        <v>1000000</v>
      </c>
      <c r="H259" s="482">
        <v>1066000</v>
      </c>
      <c r="I259" s="483">
        <v>0.48402710551790901</v>
      </c>
    </row>
    <row r="260" spans="1:9" s="266" customFormat="1" ht="15" customHeight="1" x14ac:dyDescent="0.25">
      <c r="A260" s="484">
        <v>424</v>
      </c>
      <c r="B260" s="481" t="s">
        <v>513</v>
      </c>
      <c r="C260" s="482">
        <v>2066000</v>
      </c>
      <c r="D260" s="482">
        <v>0</v>
      </c>
      <c r="E260" s="482">
        <v>2066000</v>
      </c>
      <c r="F260" s="482">
        <v>1000000</v>
      </c>
      <c r="G260" s="482">
        <v>1000000</v>
      </c>
      <c r="H260" s="482">
        <v>1066000</v>
      </c>
      <c r="I260" s="483">
        <v>0.48402710551790901</v>
      </c>
    </row>
    <row r="261" spans="1:9" ht="15" customHeight="1" x14ac:dyDescent="0.25">
      <c r="A261" s="485">
        <v>42401</v>
      </c>
      <c r="B261" s="84" t="s">
        <v>513</v>
      </c>
      <c r="C261" s="486">
        <v>2066000</v>
      </c>
      <c r="D261" s="486">
        <v>0</v>
      </c>
      <c r="E261" s="486">
        <v>2066000</v>
      </c>
      <c r="F261" s="486">
        <v>1000000</v>
      </c>
      <c r="G261" s="486">
        <v>1000000</v>
      </c>
      <c r="H261" s="487">
        <v>1066000</v>
      </c>
      <c r="I261" s="483">
        <v>0.48402710551790901</v>
      </c>
    </row>
    <row r="262" spans="1:9" s="266" customFormat="1" ht="15" customHeight="1" x14ac:dyDescent="0.25">
      <c r="A262" s="480">
        <v>4400</v>
      </c>
      <c r="B262" s="481" t="s">
        <v>514</v>
      </c>
      <c r="C262" s="482">
        <v>0</v>
      </c>
      <c r="D262" s="482">
        <v>0</v>
      </c>
      <c r="E262" s="482">
        <v>0</v>
      </c>
      <c r="F262" s="482">
        <v>0</v>
      </c>
      <c r="G262" s="482">
        <v>0</v>
      </c>
      <c r="H262" s="482">
        <v>0</v>
      </c>
      <c r="I262" s="483"/>
    </row>
    <row r="263" spans="1:9" s="266" customFormat="1" ht="15" customHeight="1" x14ac:dyDescent="0.25">
      <c r="A263" s="484">
        <v>442</v>
      </c>
      <c r="B263" s="481" t="s">
        <v>515</v>
      </c>
      <c r="C263" s="482">
        <v>0</v>
      </c>
      <c r="D263" s="482">
        <v>0</v>
      </c>
      <c r="E263" s="482">
        <v>0</v>
      </c>
      <c r="F263" s="482">
        <v>0</v>
      </c>
      <c r="G263" s="482">
        <v>0</v>
      </c>
      <c r="H263" s="482">
        <v>0</v>
      </c>
      <c r="I263" s="483"/>
    </row>
    <row r="264" spans="1:9" ht="15" customHeight="1" x14ac:dyDescent="0.25">
      <c r="A264" s="485">
        <v>44204</v>
      </c>
      <c r="B264" s="84" t="s">
        <v>516</v>
      </c>
      <c r="C264" s="486">
        <v>0</v>
      </c>
      <c r="D264" s="486">
        <v>0</v>
      </c>
      <c r="E264" s="486">
        <v>0</v>
      </c>
      <c r="F264" s="486"/>
      <c r="G264" s="486"/>
      <c r="H264" s="487">
        <v>0</v>
      </c>
      <c r="I264" s="488"/>
    </row>
    <row r="265" spans="1:9" s="266" customFormat="1" ht="15" customHeight="1" x14ac:dyDescent="0.25">
      <c r="A265" s="480">
        <v>4800</v>
      </c>
      <c r="B265" s="481" t="s">
        <v>67</v>
      </c>
      <c r="C265" s="482">
        <v>0</v>
      </c>
      <c r="D265" s="482">
        <v>0</v>
      </c>
      <c r="E265" s="482">
        <v>0</v>
      </c>
      <c r="F265" s="482">
        <v>0</v>
      </c>
      <c r="G265" s="482">
        <v>0</v>
      </c>
      <c r="H265" s="482">
        <v>0</v>
      </c>
      <c r="I265" s="483"/>
    </row>
    <row r="266" spans="1:9" s="266" customFormat="1" ht="15" customHeight="1" x14ac:dyDescent="0.25">
      <c r="A266" s="484">
        <v>481</v>
      </c>
      <c r="B266" s="481" t="s">
        <v>517</v>
      </c>
      <c r="C266" s="482">
        <v>0</v>
      </c>
      <c r="D266" s="482">
        <v>0</v>
      </c>
      <c r="E266" s="482">
        <v>0</v>
      </c>
      <c r="F266" s="482">
        <v>0</v>
      </c>
      <c r="G266" s="482">
        <v>0</v>
      </c>
      <c r="H266" s="482">
        <v>0</v>
      </c>
      <c r="I266" s="483"/>
    </row>
    <row r="267" spans="1:9" ht="15" customHeight="1" x14ac:dyDescent="0.25">
      <c r="A267" s="485">
        <v>48101</v>
      </c>
      <c r="B267" s="84" t="s">
        <v>517</v>
      </c>
      <c r="C267" s="486"/>
      <c r="D267" s="486">
        <v>0</v>
      </c>
      <c r="E267" s="486">
        <v>0</v>
      </c>
      <c r="F267" s="486"/>
      <c r="G267" s="486"/>
      <c r="H267" s="487">
        <v>0</v>
      </c>
      <c r="I267" s="488"/>
    </row>
    <row r="268" spans="1:9" ht="15" customHeight="1" x14ac:dyDescent="0.25">
      <c r="A268" s="485"/>
      <c r="B268" s="84"/>
      <c r="C268" s="486"/>
      <c r="D268" s="486"/>
      <c r="E268" s="486"/>
      <c r="F268" s="486"/>
      <c r="G268" s="486"/>
      <c r="H268" s="487"/>
      <c r="I268" s="488"/>
    </row>
    <row r="269" spans="1:9" ht="15" customHeight="1" x14ac:dyDescent="0.25">
      <c r="A269" s="485"/>
      <c r="B269" s="84"/>
      <c r="C269" s="486"/>
      <c r="D269" s="486"/>
      <c r="E269" s="486"/>
      <c r="F269" s="486"/>
      <c r="G269" s="486"/>
      <c r="H269" s="487"/>
      <c r="I269" s="488"/>
    </row>
    <row r="270" spans="1:9" s="266" customFormat="1" ht="15" customHeight="1" x14ac:dyDescent="0.25">
      <c r="A270" s="476">
        <v>5000</v>
      </c>
      <c r="B270" s="481" t="s">
        <v>518</v>
      </c>
      <c r="C270" s="482">
        <v>1140200</v>
      </c>
      <c r="D270" s="482">
        <v>0</v>
      </c>
      <c r="E270" s="482">
        <v>1140200</v>
      </c>
      <c r="F270" s="482">
        <v>819621.52</v>
      </c>
      <c r="G270" s="482">
        <v>714257.56</v>
      </c>
      <c r="H270" s="482">
        <v>320578.48</v>
      </c>
      <c r="I270" s="483">
        <v>0.71884013330994567</v>
      </c>
    </row>
    <row r="271" spans="1:9" s="266" customFormat="1" ht="15" customHeight="1" x14ac:dyDescent="0.25">
      <c r="A271" s="480">
        <v>5100</v>
      </c>
      <c r="B271" s="481" t="s">
        <v>69</v>
      </c>
      <c r="C271" s="482">
        <v>340200</v>
      </c>
      <c r="D271" s="482">
        <v>0</v>
      </c>
      <c r="E271" s="482">
        <v>340200</v>
      </c>
      <c r="F271" s="482">
        <v>118073.52</v>
      </c>
      <c r="G271" s="482">
        <v>12709.560000000001</v>
      </c>
      <c r="H271" s="482">
        <v>222126.47999999998</v>
      </c>
      <c r="I271" s="483">
        <v>0.34707089947089947</v>
      </c>
    </row>
    <row r="272" spans="1:9" s="266" customFormat="1" ht="15" customHeight="1" x14ac:dyDescent="0.25">
      <c r="A272" s="484">
        <v>511</v>
      </c>
      <c r="B272" s="481" t="s">
        <v>519</v>
      </c>
      <c r="C272" s="482">
        <v>64200</v>
      </c>
      <c r="D272" s="482">
        <v>0</v>
      </c>
      <c r="E272" s="482">
        <v>64200</v>
      </c>
      <c r="F272" s="482">
        <v>6070</v>
      </c>
      <c r="G272" s="482">
        <v>6070</v>
      </c>
      <c r="H272" s="482">
        <v>58130</v>
      </c>
      <c r="I272" s="483">
        <v>9.4548286604361376E-2</v>
      </c>
    </row>
    <row r="273" spans="1:9" ht="15" customHeight="1" x14ac:dyDescent="0.25">
      <c r="A273" s="485">
        <v>51101</v>
      </c>
      <c r="B273" s="84" t="s">
        <v>520</v>
      </c>
      <c r="C273" s="486">
        <v>64200</v>
      </c>
      <c r="D273" s="486">
        <v>0</v>
      </c>
      <c r="E273" s="486">
        <v>64200</v>
      </c>
      <c r="F273" s="486">
        <v>6070</v>
      </c>
      <c r="G273" s="486">
        <v>6070</v>
      </c>
      <c r="H273" s="487">
        <v>58130</v>
      </c>
      <c r="I273" s="488">
        <v>9.4548286604361376E-2</v>
      </c>
    </row>
    <row r="274" spans="1:9" s="266" customFormat="1" ht="15" customHeight="1" x14ac:dyDescent="0.25">
      <c r="A274" s="484">
        <v>515</v>
      </c>
      <c r="B274" s="481" t="s">
        <v>521</v>
      </c>
      <c r="C274" s="482">
        <v>276000</v>
      </c>
      <c r="D274" s="482">
        <v>0</v>
      </c>
      <c r="E274" s="482">
        <v>276000</v>
      </c>
      <c r="F274" s="482">
        <v>112003.52</v>
      </c>
      <c r="G274" s="482">
        <v>6639.56</v>
      </c>
      <c r="H274" s="482">
        <v>163996.47999999998</v>
      </c>
      <c r="I274" s="483">
        <v>0.40580985507246381</v>
      </c>
    </row>
    <row r="275" spans="1:9" ht="15" customHeight="1" x14ac:dyDescent="0.25">
      <c r="A275" s="485">
        <v>51501</v>
      </c>
      <c r="B275" s="84" t="s">
        <v>522</v>
      </c>
      <c r="C275" s="486">
        <v>276000</v>
      </c>
      <c r="D275" s="486">
        <v>0</v>
      </c>
      <c r="E275" s="486">
        <v>276000</v>
      </c>
      <c r="F275" s="486">
        <v>112003.52</v>
      </c>
      <c r="G275" s="486">
        <v>6639.56</v>
      </c>
      <c r="H275" s="487">
        <v>163996.47999999998</v>
      </c>
      <c r="I275" s="488">
        <v>0.40580985507246381</v>
      </c>
    </row>
    <row r="276" spans="1:9" s="266" customFormat="1" ht="15" customHeight="1" x14ac:dyDescent="0.25">
      <c r="A276" s="484">
        <v>519</v>
      </c>
      <c r="B276" s="481" t="s">
        <v>523</v>
      </c>
      <c r="C276" s="482">
        <v>0</v>
      </c>
      <c r="D276" s="482">
        <v>0</v>
      </c>
      <c r="E276" s="482">
        <v>0</v>
      </c>
      <c r="F276" s="482">
        <v>0</v>
      </c>
      <c r="G276" s="482">
        <v>0</v>
      </c>
      <c r="H276" s="482">
        <v>0</v>
      </c>
      <c r="I276" s="483"/>
    </row>
    <row r="277" spans="1:9" ht="15" customHeight="1" x14ac:dyDescent="0.25">
      <c r="A277" s="485">
        <v>51901</v>
      </c>
      <c r="B277" s="84" t="s">
        <v>524</v>
      </c>
      <c r="C277" s="486">
        <v>0</v>
      </c>
      <c r="D277" s="486">
        <v>0</v>
      </c>
      <c r="E277" s="486">
        <v>0</v>
      </c>
      <c r="F277" s="486">
        <v>0</v>
      </c>
      <c r="G277" s="486">
        <v>0</v>
      </c>
      <c r="H277" s="487">
        <v>0</v>
      </c>
      <c r="I277" s="488"/>
    </row>
    <row r="278" spans="1:9" s="266" customFormat="1" ht="15" customHeight="1" x14ac:dyDescent="0.25">
      <c r="A278" s="480">
        <v>5200</v>
      </c>
      <c r="B278" s="481" t="s">
        <v>70</v>
      </c>
      <c r="C278" s="482">
        <v>0</v>
      </c>
      <c r="D278" s="482">
        <v>0</v>
      </c>
      <c r="E278" s="482">
        <v>0</v>
      </c>
      <c r="F278" s="482">
        <v>0</v>
      </c>
      <c r="G278" s="482">
        <v>0</v>
      </c>
      <c r="H278" s="482">
        <v>0</v>
      </c>
      <c r="I278" s="483"/>
    </row>
    <row r="279" spans="1:9" s="266" customFormat="1" ht="15" customHeight="1" x14ac:dyDescent="0.25">
      <c r="A279" s="484">
        <v>521</v>
      </c>
      <c r="B279" s="481" t="s">
        <v>525</v>
      </c>
      <c r="C279" s="482">
        <v>0</v>
      </c>
      <c r="D279" s="482">
        <v>0</v>
      </c>
      <c r="E279" s="482">
        <v>0</v>
      </c>
      <c r="F279" s="482">
        <v>0</v>
      </c>
      <c r="G279" s="482">
        <v>0</v>
      </c>
      <c r="H279" s="482">
        <v>0</v>
      </c>
      <c r="I279" s="483"/>
    </row>
    <row r="280" spans="1:9" ht="15" customHeight="1" x14ac:dyDescent="0.25">
      <c r="A280" s="485">
        <v>52101</v>
      </c>
      <c r="B280" s="84" t="s">
        <v>525</v>
      </c>
      <c r="C280" s="486">
        <v>0</v>
      </c>
      <c r="D280" s="486">
        <v>0</v>
      </c>
      <c r="E280" s="486">
        <v>0</v>
      </c>
      <c r="F280" s="486">
        <v>0</v>
      </c>
      <c r="G280" s="486">
        <v>0</v>
      </c>
      <c r="H280" s="487">
        <v>0</v>
      </c>
      <c r="I280" s="488"/>
    </row>
    <row r="281" spans="1:9" ht="15" customHeight="1" x14ac:dyDescent="0.25">
      <c r="A281" s="484">
        <v>523</v>
      </c>
      <c r="B281" s="481" t="s">
        <v>526</v>
      </c>
      <c r="C281" s="482">
        <v>0</v>
      </c>
      <c r="D281" s="482">
        <v>0</v>
      </c>
      <c r="E281" s="482">
        <v>0</v>
      </c>
      <c r="F281" s="482">
        <v>0</v>
      </c>
      <c r="G281" s="482">
        <v>0</v>
      </c>
      <c r="H281" s="482">
        <v>0</v>
      </c>
      <c r="I281" s="483"/>
    </row>
    <row r="282" spans="1:9" ht="15" customHeight="1" x14ac:dyDescent="0.25">
      <c r="A282" s="485">
        <v>52301</v>
      </c>
      <c r="B282" s="84" t="s">
        <v>526</v>
      </c>
      <c r="C282" s="486">
        <v>0</v>
      </c>
      <c r="D282" s="486">
        <v>0</v>
      </c>
      <c r="E282" s="486">
        <v>0</v>
      </c>
      <c r="F282" s="486">
        <v>0</v>
      </c>
      <c r="G282" s="486">
        <v>0</v>
      </c>
      <c r="H282" s="487">
        <v>0</v>
      </c>
      <c r="I282" s="488"/>
    </row>
    <row r="283" spans="1:9" s="266" customFormat="1" ht="15" customHeight="1" x14ac:dyDescent="0.25">
      <c r="A283" s="480">
        <v>5400</v>
      </c>
      <c r="B283" s="481" t="s">
        <v>71</v>
      </c>
      <c r="C283" s="482">
        <v>0</v>
      </c>
      <c r="D283" s="482">
        <v>0</v>
      </c>
      <c r="E283" s="482">
        <v>0</v>
      </c>
      <c r="F283" s="482">
        <v>0</v>
      </c>
      <c r="G283" s="482">
        <v>0</v>
      </c>
      <c r="H283" s="482">
        <v>0</v>
      </c>
      <c r="I283" s="483"/>
    </row>
    <row r="284" spans="1:9" s="266" customFormat="1" ht="15" customHeight="1" x14ac:dyDescent="0.25">
      <c r="A284" s="484">
        <v>541</v>
      </c>
      <c r="B284" s="481" t="s">
        <v>71</v>
      </c>
      <c r="C284" s="482">
        <v>0</v>
      </c>
      <c r="D284" s="482">
        <v>0</v>
      </c>
      <c r="E284" s="482">
        <v>0</v>
      </c>
      <c r="F284" s="482">
        <v>0</v>
      </c>
      <c r="G284" s="482">
        <v>0</v>
      </c>
      <c r="H284" s="482">
        <v>0</v>
      </c>
      <c r="I284" s="483"/>
    </row>
    <row r="285" spans="1:9" ht="15" customHeight="1" x14ac:dyDescent="0.25">
      <c r="A285" s="485">
        <v>54101</v>
      </c>
      <c r="B285" s="84" t="s">
        <v>527</v>
      </c>
      <c r="C285" s="486">
        <v>0</v>
      </c>
      <c r="D285" s="486">
        <v>0</v>
      </c>
      <c r="E285" s="486">
        <v>0</v>
      </c>
      <c r="F285" s="486">
        <v>0</v>
      </c>
      <c r="G285" s="486">
        <v>0</v>
      </c>
      <c r="H285" s="487">
        <v>0</v>
      </c>
      <c r="I285" s="488"/>
    </row>
    <row r="286" spans="1:9" s="266" customFormat="1" ht="15" customHeight="1" x14ac:dyDescent="0.25">
      <c r="A286" s="480">
        <v>5600</v>
      </c>
      <c r="B286" s="481" t="s">
        <v>72</v>
      </c>
      <c r="C286" s="482">
        <v>800000</v>
      </c>
      <c r="D286" s="482">
        <v>0</v>
      </c>
      <c r="E286" s="482">
        <v>800000</v>
      </c>
      <c r="F286" s="482">
        <v>701548</v>
      </c>
      <c r="G286" s="482">
        <v>701548</v>
      </c>
      <c r="H286" s="482">
        <v>98452</v>
      </c>
      <c r="I286" s="483">
        <v>0.87693500000000002</v>
      </c>
    </row>
    <row r="287" spans="1:9" s="266" customFormat="1" ht="15" customHeight="1" x14ac:dyDescent="0.25">
      <c r="A287" s="484">
        <v>562</v>
      </c>
      <c r="B287" s="481" t="s">
        <v>528</v>
      </c>
      <c r="C287" s="482">
        <v>800000</v>
      </c>
      <c r="D287" s="482">
        <v>0</v>
      </c>
      <c r="E287" s="482">
        <v>800000</v>
      </c>
      <c r="F287" s="482">
        <v>701548</v>
      </c>
      <c r="G287" s="482">
        <v>701548</v>
      </c>
      <c r="H287" s="482">
        <v>98452</v>
      </c>
      <c r="I287" s="483">
        <v>0.87693500000000002</v>
      </c>
    </row>
    <row r="288" spans="1:9" ht="15" customHeight="1" x14ac:dyDescent="0.25">
      <c r="A288" s="485">
        <v>56201</v>
      </c>
      <c r="B288" s="84" t="s">
        <v>528</v>
      </c>
      <c r="C288" s="486">
        <v>800000</v>
      </c>
      <c r="D288" s="486">
        <v>0</v>
      </c>
      <c r="E288" s="486">
        <v>800000</v>
      </c>
      <c r="F288" s="486">
        <v>701548</v>
      </c>
      <c r="G288" s="486">
        <v>701548</v>
      </c>
      <c r="H288" s="487">
        <v>98452</v>
      </c>
      <c r="I288" s="488">
        <v>0.87693500000000002</v>
      </c>
    </row>
    <row r="289" spans="1:9" s="266" customFormat="1" ht="15" customHeight="1" x14ac:dyDescent="0.25">
      <c r="A289" s="484">
        <v>564</v>
      </c>
      <c r="B289" s="481" t="s">
        <v>529</v>
      </c>
      <c r="C289" s="482">
        <v>0</v>
      </c>
      <c r="D289" s="482">
        <v>0</v>
      </c>
      <c r="E289" s="482">
        <v>0</v>
      </c>
      <c r="F289" s="482">
        <v>0</v>
      </c>
      <c r="G289" s="482">
        <v>0</v>
      </c>
      <c r="H289" s="482">
        <v>0</v>
      </c>
      <c r="I289" s="483"/>
    </row>
    <row r="290" spans="1:9" ht="22.5" x14ac:dyDescent="0.25">
      <c r="A290" s="485">
        <v>56401</v>
      </c>
      <c r="B290" s="84" t="s">
        <v>529</v>
      </c>
      <c r="C290" s="486">
        <v>0</v>
      </c>
      <c r="D290" s="486">
        <v>0</v>
      </c>
      <c r="E290" s="486">
        <v>0</v>
      </c>
      <c r="F290" s="486">
        <v>0</v>
      </c>
      <c r="G290" s="486">
        <v>0</v>
      </c>
      <c r="H290" s="487">
        <v>0</v>
      </c>
      <c r="I290" s="488"/>
    </row>
    <row r="291" spans="1:9" s="266" customFormat="1" ht="15" customHeight="1" x14ac:dyDescent="0.25">
      <c r="A291" s="492">
        <v>565</v>
      </c>
      <c r="B291" s="498" t="s">
        <v>530</v>
      </c>
      <c r="C291" s="482">
        <v>0</v>
      </c>
      <c r="D291" s="482">
        <v>0</v>
      </c>
      <c r="E291" s="482">
        <v>0</v>
      </c>
      <c r="F291" s="482">
        <v>0</v>
      </c>
      <c r="G291" s="482">
        <v>0</v>
      </c>
      <c r="H291" s="482">
        <v>0</v>
      </c>
      <c r="I291" s="483"/>
    </row>
    <row r="292" spans="1:9" ht="15" customHeight="1" x14ac:dyDescent="0.25">
      <c r="A292" s="499">
        <v>56501</v>
      </c>
      <c r="B292" s="94" t="s">
        <v>530</v>
      </c>
      <c r="C292" s="486">
        <v>0</v>
      </c>
      <c r="D292" s="486">
        <v>0</v>
      </c>
      <c r="E292" s="486">
        <v>0</v>
      </c>
      <c r="F292" s="486">
        <v>0</v>
      </c>
      <c r="G292" s="486">
        <v>0</v>
      </c>
      <c r="H292" s="487">
        <v>0</v>
      </c>
      <c r="I292" s="488"/>
    </row>
    <row r="293" spans="1:9" s="266" customFormat="1" ht="15" customHeight="1" x14ac:dyDescent="0.25">
      <c r="A293" s="492">
        <v>566</v>
      </c>
      <c r="B293" s="498" t="s">
        <v>531</v>
      </c>
      <c r="C293" s="482">
        <v>0</v>
      </c>
      <c r="D293" s="482">
        <v>0</v>
      </c>
      <c r="E293" s="482">
        <v>0</v>
      </c>
      <c r="F293" s="482">
        <v>0</v>
      </c>
      <c r="G293" s="482">
        <v>0</v>
      </c>
      <c r="H293" s="482">
        <v>0</v>
      </c>
      <c r="I293" s="483"/>
    </row>
    <row r="294" spans="1:9" ht="15" customHeight="1" x14ac:dyDescent="0.25">
      <c r="A294" s="499">
        <v>56601</v>
      </c>
      <c r="B294" s="94" t="s">
        <v>532</v>
      </c>
      <c r="C294" s="486">
        <v>0</v>
      </c>
      <c r="D294" s="486">
        <v>0</v>
      </c>
      <c r="E294" s="486">
        <v>0</v>
      </c>
      <c r="F294" s="486">
        <v>0</v>
      </c>
      <c r="G294" s="486">
        <v>0</v>
      </c>
      <c r="H294" s="487">
        <v>0</v>
      </c>
      <c r="I294" s="488"/>
    </row>
    <row r="295" spans="1:9" ht="15" customHeight="1" x14ac:dyDescent="0.25">
      <c r="A295" s="492">
        <v>567</v>
      </c>
      <c r="B295" s="498" t="s">
        <v>533</v>
      </c>
      <c r="C295" s="482">
        <v>0</v>
      </c>
      <c r="D295" s="482">
        <v>0</v>
      </c>
      <c r="E295" s="482">
        <v>0</v>
      </c>
      <c r="F295" s="482">
        <v>0</v>
      </c>
      <c r="G295" s="482">
        <v>0</v>
      </c>
      <c r="H295" s="482">
        <v>0</v>
      </c>
      <c r="I295" s="483"/>
    </row>
    <row r="296" spans="1:9" ht="15" customHeight="1" x14ac:dyDescent="0.25">
      <c r="A296" s="499">
        <v>56701</v>
      </c>
      <c r="B296" s="94" t="s">
        <v>534</v>
      </c>
      <c r="C296" s="486">
        <v>0</v>
      </c>
      <c r="D296" s="486">
        <v>0</v>
      </c>
      <c r="E296" s="486">
        <v>0</v>
      </c>
      <c r="F296" s="486">
        <v>0</v>
      </c>
      <c r="G296" s="486">
        <v>0</v>
      </c>
      <c r="H296" s="487">
        <v>0</v>
      </c>
      <c r="I296" s="488"/>
    </row>
    <row r="297" spans="1:9" s="266" customFormat="1" ht="15" customHeight="1" x14ac:dyDescent="0.25">
      <c r="A297" s="492">
        <v>569</v>
      </c>
      <c r="B297" s="498" t="s">
        <v>535</v>
      </c>
      <c r="C297" s="482">
        <v>0</v>
      </c>
      <c r="D297" s="482">
        <v>0</v>
      </c>
      <c r="E297" s="482">
        <v>0</v>
      </c>
      <c r="F297" s="482">
        <v>0</v>
      </c>
      <c r="G297" s="482">
        <v>0</v>
      </c>
      <c r="H297" s="482">
        <v>0</v>
      </c>
      <c r="I297" s="483"/>
    </row>
    <row r="298" spans="1:9" ht="15" customHeight="1" x14ac:dyDescent="0.25">
      <c r="A298" s="499">
        <v>56902</v>
      </c>
      <c r="B298" s="94" t="s">
        <v>536</v>
      </c>
      <c r="C298" s="486">
        <v>0</v>
      </c>
      <c r="D298" s="486">
        <v>0</v>
      </c>
      <c r="E298" s="486">
        <v>0</v>
      </c>
      <c r="F298" s="486">
        <v>0</v>
      </c>
      <c r="G298" s="486">
        <v>0</v>
      </c>
      <c r="H298" s="487">
        <v>0</v>
      </c>
      <c r="I298" s="488"/>
    </row>
    <row r="299" spans="1:9" s="266" customFormat="1" ht="15" customHeight="1" x14ac:dyDescent="0.25">
      <c r="A299" s="480">
        <v>5800</v>
      </c>
      <c r="B299" s="498" t="s">
        <v>73</v>
      </c>
      <c r="C299" s="482">
        <v>0</v>
      </c>
      <c r="D299" s="482">
        <v>0</v>
      </c>
      <c r="E299" s="482">
        <v>0</v>
      </c>
      <c r="F299" s="482">
        <v>0</v>
      </c>
      <c r="G299" s="482">
        <v>0</v>
      </c>
      <c r="H299" s="482">
        <v>0</v>
      </c>
      <c r="I299" s="483"/>
    </row>
    <row r="300" spans="1:9" s="266" customFormat="1" ht="15" customHeight="1" x14ac:dyDescent="0.25">
      <c r="A300" s="484">
        <v>581</v>
      </c>
      <c r="B300" s="498" t="s">
        <v>537</v>
      </c>
      <c r="C300" s="482">
        <v>0</v>
      </c>
      <c r="D300" s="482">
        <v>0</v>
      </c>
      <c r="E300" s="482">
        <v>0</v>
      </c>
      <c r="F300" s="482">
        <v>0</v>
      </c>
      <c r="G300" s="482">
        <v>0</v>
      </c>
      <c r="H300" s="482">
        <v>0</v>
      </c>
      <c r="I300" s="483"/>
    </row>
    <row r="301" spans="1:9" ht="15" customHeight="1" x14ac:dyDescent="0.25">
      <c r="A301" s="485">
        <v>58101</v>
      </c>
      <c r="B301" s="94" t="s">
        <v>537</v>
      </c>
      <c r="C301" s="486">
        <v>0</v>
      </c>
      <c r="D301" s="486">
        <v>0</v>
      </c>
      <c r="E301" s="486">
        <v>0</v>
      </c>
      <c r="F301" s="486">
        <v>0</v>
      </c>
      <c r="G301" s="486">
        <v>0</v>
      </c>
      <c r="H301" s="487">
        <v>0</v>
      </c>
      <c r="I301" s="488"/>
    </row>
    <row r="302" spans="1:9" s="266" customFormat="1" ht="15" customHeight="1" x14ac:dyDescent="0.25">
      <c r="A302" s="480">
        <v>5900</v>
      </c>
      <c r="B302" s="498" t="s">
        <v>74</v>
      </c>
      <c r="C302" s="482">
        <v>0</v>
      </c>
      <c r="D302" s="482">
        <v>0</v>
      </c>
      <c r="E302" s="482">
        <v>0</v>
      </c>
      <c r="F302" s="482">
        <v>0</v>
      </c>
      <c r="G302" s="482">
        <v>0</v>
      </c>
      <c r="H302" s="482">
        <v>0</v>
      </c>
      <c r="I302" s="483"/>
    </row>
    <row r="303" spans="1:9" s="266" customFormat="1" ht="15" customHeight="1" x14ac:dyDescent="0.25">
      <c r="A303" s="484">
        <v>591</v>
      </c>
      <c r="B303" s="498" t="s">
        <v>538</v>
      </c>
      <c r="C303" s="482">
        <v>0</v>
      </c>
      <c r="D303" s="482">
        <v>0</v>
      </c>
      <c r="E303" s="482">
        <v>0</v>
      </c>
      <c r="F303" s="482">
        <v>0</v>
      </c>
      <c r="G303" s="482">
        <v>0</v>
      </c>
      <c r="H303" s="482">
        <v>0</v>
      </c>
      <c r="I303" s="483"/>
    </row>
    <row r="304" spans="1:9" ht="15" customHeight="1" x14ac:dyDescent="0.25">
      <c r="A304" s="485">
        <v>59101</v>
      </c>
      <c r="B304" s="94" t="s">
        <v>538</v>
      </c>
      <c r="C304" s="486">
        <v>0</v>
      </c>
      <c r="D304" s="486">
        <v>0</v>
      </c>
      <c r="E304" s="486">
        <v>0</v>
      </c>
      <c r="F304" s="486">
        <v>0</v>
      </c>
      <c r="G304" s="486">
        <v>0</v>
      </c>
      <c r="H304" s="487">
        <v>0</v>
      </c>
      <c r="I304" s="488"/>
    </row>
    <row r="305" spans="1:9" ht="15" customHeight="1" x14ac:dyDescent="0.25">
      <c r="A305" s="485"/>
      <c r="B305" s="84"/>
      <c r="C305" s="486"/>
      <c r="D305" s="486"/>
      <c r="E305" s="486"/>
      <c r="F305" s="486"/>
      <c r="G305" s="486"/>
      <c r="H305" s="487"/>
      <c r="I305" s="488"/>
    </row>
    <row r="306" spans="1:9" ht="15" customHeight="1" x14ac:dyDescent="0.25">
      <c r="A306" s="485"/>
      <c r="B306" s="84"/>
      <c r="C306" s="486"/>
      <c r="D306" s="482"/>
      <c r="E306" s="486"/>
      <c r="F306" s="486"/>
      <c r="G306" s="486"/>
      <c r="H306" s="487"/>
      <c r="I306" s="488"/>
    </row>
    <row r="307" spans="1:9" s="266" customFormat="1" ht="15" customHeight="1" x14ac:dyDescent="0.25">
      <c r="A307" s="500">
        <v>6000</v>
      </c>
      <c r="B307" s="501" t="s">
        <v>75</v>
      </c>
      <c r="C307" s="482">
        <v>100201200</v>
      </c>
      <c r="D307" s="482">
        <v>52313605.240000002</v>
      </c>
      <c r="E307" s="482">
        <v>152514805.24000001</v>
      </c>
      <c r="F307" s="482">
        <v>46475487.07</v>
      </c>
      <c r="G307" s="482">
        <v>21022357.450000003</v>
      </c>
      <c r="H307" s="482">
        <v>106039318.17</v>
      </c>
      <c r="I307" s="483">
        <v>0.30472770821734552</v>
      </c>
    </row>
    <row r="308" spans="1:9" s="266" customFormat="1" ht="15" customHeight="1" x14ac:dyDescent="0.25">
      <c r="A308" s="502"/>
      <c r="B308" s="501" t="s">
        <v>539</v>
      </c>
      <c r="C308" s="482">
        <v>100201200</v>
      </c>
      <c r="D308" s="482">
        <v>764518.95</v>
      </c>
      <c r="E308" s="482">
        <v>100965718.95</v>
      </c>
      <c r="F308" s="482">
        <v>16206461.059999999</v>
      </c>
      <c r="G308" s="482">
        <v>1347029.76</v>
      </c>
      <c r="H308" s="482">
        <v>84759257.890000001</v>
      </c>
      <c r="I308" s="483">
        <v>0.16051449173581106</v>
      </c>
    </row>
    <row r="309" spans="1:9" s="266" customFormat="1" ht="15" customHeight="1" x14ac:dyDescent="0.25">
      <c r="A309" s="500">
        <v>6100</v>
      </c>
      <c r="B309" s="501" t="s">
        <v>77</v>
      </c>
      <c r="C309" s="482">
        <v>100201200</v>
      </c>
      <c r="D309" s="482">
        <v>764518.95</v>
      </c>
      <c r="E309" s="482">
        <v>100965718.95</v>
      </c>
      <c r="F309" s="482">
        <v>16206461.059999999</v>
      </c>
      <c r="G309" s="482">
        <v>1347029.76</v>
      </c>
      <c r="H309" s="497">
        <v>84759257.890000001</v>
      </c>
      <c r="I309" s="483">
        <v>0.16051449173581106</v>
      </c>
    </row>
    <row r="310" spans="1:9" s="266" customFormat="1" ht="22.5" x14ac:dyDescent="0.25">
      <c r="A310" s="502">
        <v>613</v>
      </c>
      <c r="B310" s="501" t="s">
        <v>540</v>
      </c>
      <c r="C310" s="482">
        <v>37700000</v>
      </c>
      <c r="D310" s="482">
        <v>0</v>
      </c>
      <c r="E310" s="482">
        <v>37700000</v>
      </c>
      <c r="F310" s="482">
        <v>0</v>
      </c>
      <c r="G310" s="482">
        <v>0</v>
      </c>
      <c r="H310" s="482">
        <v>37700000</v>
      </c>
      <c r="I310" s="483">
        <v>0</v>
      </c>
    </row>
    <row r="311" spans="1:9" ht="22.5" x14ac:dyDescent="0.25">
      <c r="A311" s="503">
        <v>61305</v>
      </c>
      <c r="B311" s="103" t="s">
        <v>541</v>
      </c>
      <c r="C311" s="486">
        <v>34600000</v>
      </c>
      <c r="D311" s="486">
        <v>0</v>
      </c>
      <c r="E311" s="486">
        <v>34600000</v>
      </c>
      <c r="F311" s="486">
        <v>0</v>
      </c>
      <c r="G311" s="486">
        <v>0</v>
      </c>
      <c r="H311" s="487">
        <v>34600000</v>
      </c>
      <c r="I311" s="488">
        <v>0</v>
      </c>
    </row>
    <row r="312" spans="1:9" ht="15" customHeight="1" x14ac:dyDescent="0.25">
      <c r="A312" s="503">
        <v>61309</v>
      </c>
      <c r="B312" s="103" t="s">
        <v>542</v>
      </c>
      <c r="C312" s="486">
        <v>3100000</v>
      </c>
      <c r="D312" s="486">
        <v>0</v>
      </c>
      <c r="E312" s="486">
        <v>3100000</v>
      </c>
      <c r="F312" s="486">
        <v>0</v>
      </c>
      <c r="G312" s="486">
        <v>0</v>
      </c>
      <c r="H312" s="487">
        <v>3100000</v>
      </c>
      <c r="I312" s="488"/>
    </row>
    <row r="313" spans="1:9" ht="15" customHeight="1" x14ac:dyDescent="0.25">
      <c r="A313" s="503">
        <v>61310</v>
      </c>
      <c r="B313" s="103" t="s">
        <v>543</v>
      </c>
      <c r="C313" s="486"/>
      <c r="D313" s="486">
        <v>0</v>
      </c>
      <c r="E313" s="486">
        <v>0</v>
      </c>
      <c r="F313" s="486">
        <v>0</v>
      </c>
      <c r="G313" s="486">
        <v>0</v>
      </c>
      <c r="H313" s="487">
        <v>0</v>
      </c>
      <c r="I313" s="488"/>
    </row>
    <row r="314" spans="1:9" s="266" customFormat="1" ht="15" customHeight="1" x14ac:dyDescent="0.25">
      <c r="A314" s="502">
        <v>614</v>
      </c>
      <c r="B314" s="501" t="s">
        <v>544</v>
      </c>
      <c r="C314" s="482">
        <v>62501200</v>
      </c>
      <c r="D314" s="482">
        <v>764518.95</v>
      </c>
      <c r="E314" s="482">
        <v>63265718.950000003</v>
      </c>
      <c r="F314" s="482">
        <v>16206461.059999999</v>
      </c>
      <c r="G314" s="482">
        <v>1347029.76</v>
      </c>
      <c r="H314" s="482">
        <v>47059257.890000008</v>
      </c>
      <c r="I314" s="483">
        <v>0.25616497099808899</v>
      </c>
    </row>
    <row r="315" spans="1:9" ht="15" customHeight="1" x14ac:dyDescent="0.25">
      <c r="A315" s="503">
        <v>61404</v>
      </c>
      <c r="B315" s="103" t="s">
        <v>545</v>
      </c>
      <c r="C315" s="486">
        <v>0</v>
      </c>
      <c r="D315" s="486">
        <v>0</v>
      </c>
      <c r="E315" s="486">
        <v>0</v>
      </c>
      <c r="F315" s="486">
        <v>0</v>
      </c>
      <c r="G315" s="486">
        <v>0</v>
      </c>
      <c r="H315" s="487">
        <v>0</v>
      </c>
      <c r="I315" s="488"/>
    </row>
    <row r="316" spans="1:9" ht="15" customHeight="1" x14ac:dyDescent="0.25">
      <c r="A316" s="503">
        <v>61406</v>
      </c>
      <c r="B316" s="103" t="s">
        <v>546</v>
      </c>
      <c r="C316" s="486">
        <v>0</v>
      </c>
      <c r="D316" s="486">
        <v>0</v>
      </c>
      <c r="E316" s="486">
        <v>0</v>
      </c>
      <c r="F316" s="486">
        <v>355368.69</v>
      </c>
      <c r="G316" s="486">
        <v>0</v>
      </c>
      <c r="H316" s="487">
        <v>-355368.69</v>
      </c>
      <c r="I316" s="488"/>
    </row>
    <row r="317" spans="1:9" ht="15" customHeight="1" x14ac:dyDescent="0.25">
      <c r="A317" s="503">
        <v>61408</v>
      </c>
      <c r="B317" s="103" t="s">
        <v>547</v>
      </c>
      <c r="C317" s="486">
        <v>49176200</v>
      </c>
      <c r="D317" s="486">
        <v>764518.95</v>
      </c>
      <c r="E317" s="486">
        <v>49940718.950000003</v>
      </c>
      <c r="F317" s="486">
        <v>15851092.369999999</v>
      </c>
      <c r="G317" s="486">
        <v>1347029.76</v>
      </c>
      <c r="H317" s="487">
        <v>34089626.580000006</v>
      </c>
      <c r="I317" s="488">
        <v>0.31739816132542881</v>
      </c>
    </row>
    <row r="318" spans="1:9" ht="15" customHeight="1" x14ac:dyDescent="0.25">
      <c r="A318" s="503">
        <v>61409</v>
      </c>
      <c r="B318" s="103" t="s">
        <v>548</v>
      </c>
      <c r="C318" s="486">
        <v>13325000</v>
      </c>
      <c r="D318" s="486">
        <v>0</v>
      </c>
      <c r="E318" s="486">
        <v>13325000</v>
      </c>
      <c r="F318" s="486">
        <v>0</v>
      </c>
      <c r="G318" s="486">
        <v>0</v>
      </c>
      <c r="H318" s="487">
        <v>13325000</v>
      </c>
      <c r="I318" s="488">
        <v>0</v>
      </c>
    </row>
    <row r="319" spans="1:9" ht="22.5" x14ac:dyDescent="0.25">
      <c r="A319" s="504">
        <v>61424</v>
      </c>
      <c r="B319" s="104" t="s">
        <v>549</v>
      </c>
      <c r="C319" s="486">
        <v>0</v>
      </c>
      <c r="D319" s="486">
        <v>0</v>
      </c>
      <c r="E319" s="486"/>
      <c r="F319" s="486">
        <v>0</v>
      </c>
      <c r="G319" s="486">
        <v>0</v>
      </c>
      <c r="H319" s="487">
        <v>0</v>
      </c>
      <c r="I319" s="488"/>
    </row>
    <row r="320" spans="1:9" ht="15" customHeight="1" x14ac:dyDescent="0.25">
      <c r="A320" s="504">
        <v>61425</v>
      </c>
      <c r="B320" s="104" t="s">
        <v>550</v>
      </c>
      <c r="C320" s="486">
        <v>0</v>
      </c>
      <c r="D320" s="486">
        <v>0</v>
      </c>
      <c r="E320" s="486">
        <v>0</v>
      </c>
      <c r="F320" s="486">
        <v>0</v>
      </c>
      <c r="G320" s="486">
        <v>0</v>
      </c>
      <c r="H320" s="487">
        <v>0</v>
      </c>
      <c r="I320" s="488"/>
    </row>
    <row r="321" spans="1:9" s="266" customFormat="1" ht="15" customHeight="1" x14ac:dyDescent="0.25">
      <c r="A321" s="505">
        <v>6200</v>
      </c>
      <c r="B321" s="506" t="s">
        <v>78</v>
      </c>
      <c r="C321" s="482">
        <v>0</v>
      </c>
      <c r="D321" s="482">
        <v>0</v>
      </c>
      <c r="E321" s="482">
        <v>0</v>
      </c>
      <c r="F321" s="482">
        <v>0</v>
      </c>
      <c r="G321" s="482">
        <v>0</v>
      </c>
      <c r="H321" s="482">
        <v>0</v>
      </c>
      <c r="I321" s="483"/>
    </row>
    <row r="322" spans="1:9" s="266" customFormat="1" ht="15" customHeight="1" x14ac:dyDescent="0.25">
      <c r="A322" s="502">
        <v>624</v>
      </c>
      <c r="B322" s="506" t="s">
        <v>544</v>
      </c>
      <c r="C322" s="482">
        <v>0</v>
      </c>
      <c r="D322" s="482">
        <v>0</v>
      </c>
      <c r="E322" s="482">
        <v>0</v>
      </c>
      <c r="F322" s="482">
        <v>0</v>
      </c>
      <c r="G322" s="482">
        <v>0</v>
      </c>
      <c r="H322" s="482">
        <v>0</v>
      </c>
      <c r="I322" s="483"/>
    </row>
    <row r="323" spans="1:9" ht="15" customHeight="1" x14ac:dyDescent="0.25">
      <c r="A323" s="504">
        <v>62404</v>
      </c>
      <c r="B323" s="104" t="s">
        <v>545</v>
      </c>
      <c r="C323" s="486">
        <v>0</v>
      </c>
      <c r="D323" s="486">
        <v>0</v>
      </c>
      <c r="E323" s="486">
        <v>0</v>
      </c>
      <c r="F323" s="486">
        <v>0</v>
      </c>
      <c r="G323" s="486">
        <v>0</v>
      </c>
      <c r="H323" s="487">
        <v>0</v>
      </c>
      <c r="I323" s="488"/>
    </row>
    <row r="324" spans="1:9" ht="15" customHeight="1" x14ac:dyDescent="0.25">
      <c r="A324" s="504"/>
      <c r="B324" s="104"/>
      <c r="C324" s="486"/>
      <c r="D324" s="486"/>
      <c r="E324" s="486"/>
      <c r="F324" s="486"/>
      <c r="G324" s="486"/>
      <c r="H324" s="487"/>
      <c r="I324" s="488"/>
    </row>
    <row r="325" spans="1:9" s="266" customFormat="1" ht="15" customHeight="1" x14ac:dyDescent="0.25">
      <c r="A325" s="507"/>
      <c r="B325" s="505" t="s">
        <v>551</v>
      </c>
      <c r="C325" s="482">
        <v>0</v>
      </c>
      <c r="D325" s="482">
        <v>51549086.289999999</v>
      </c>
      <c r="E325" s="482">
        <v>51549086.289999999</v>
      </c>
      <c r="F325" s="482">
        <v>30269026.010000002</v>
      </c>
      <c r="G325" s="482">
        <v>19675327.690000001</v>
      </c>
      <c r="H325" s="482">
        <v>21280060.280000001</v>
      </c>
      <c r="I325" s="483">
        <v>0.58718840989179444</v>
      </c>
    </row>
    <row r="326" spans="1:9" s="266" customFormat="1" ht="15" customHeight="1" x14ac:dyDescent="0.25">
      <c r="A326" s="505">
        <v>6100</v>
      </c>
      <c r="B326" s="506" t="s">
        <v>77</v>
      </c>
      <c r="C326" s="482">
        <v>0</v>
      </c>
      <c r="D326" s="482">
        <v>51549086.289999999</v>
      </c>
      <c r="E326" s="482">
        <v>51549086.289999999</v>
      </c>
      <c r="F326" s="482">
        <v>30269026.010000002</v>
      </c>
      <c r="G326" s="482">
        <v>19675327.690000001</v>
      </c>
      <c r="H326" s="482">
        <v>21280060.280000001</v>
      </c>
      <c r="I326" s="483">
        <v>0.58718840989179444</v>
      </c>
    </row>
    <row r="327" spans="1:9" s="266" customFormat="1" ht="22.5" x14ac:dyDescent="0.25">
      <c r="A327" s="507">
        <v>613</v>
      </c>
      <c r="B327" s="501" t="s">
        <v>540</v>
      </c>
      <c r="C327" s="482">
        <v>0</v>
      </c>
      <c r="D327" s="482">
        <v>0</v>
      </c>
      <c r="E327" s="482">
        <v>0</v>
      </c>
      <c r="F327" s="482">
        <v>0</v>
      </c>
      <c r="G327" s="482">
        <v>0</v>
      </c>
      <c r="H327" s="482">
        <v>0</v>
      </c>
      <c r="I327" s="483"/>
    </row>
    <row r="328" spans="1:9" x14ac:dyDescent="0.25">
      <c r="A328" s="504">
        <v>61310</v>
      </c>
      <c r="B328" s="103" t="s">
        <v>543</v>
      </c>
      <c r="C328" s="486"/>
      <c r="D328" s="486">
        <v>0</v>
      </c>
      <c r="E328" s="486">
        <v>0</v>
      </c>
      <c r="F328" s="486">
        <v>0</v>
      </c>
      <c r="G328" s="486">
        <v>0</v>
      </c>
      <c r="H328" s="487">
        <v>0</v>
      </c>
      <c r="I328" s="488"/>
    </row>
    <row r="329" spans="1:9" ht="22.5" x14ac:dyDescent="0.25">
      <c r="A329" s="504">
        <v>61313</v>
      </c>
      <c r="B329" s="103" t="s">
        <v>552</v>
      </c>
      <c r="C329" s="486"/>
      <c r="D329" s="486">
        <v>0</v>
      </c>
      <c r="E329" s="486">
        <v>0</v>
      </c>
      <c r="F329" s="486">
        <v>0</v>
      </c>
      <c r="G329" s="486">
        <v>0</v>
      </c>
      <c r="H329" s="487">
        <v>0</v>
      </c>
      <c r="I329" s="488"/>
    </row>
    <row r="330" spans="1:9" s="266" customFormat="1" ht="15" customHeight="1" x14ac:dyDescent="0.25">
      <c r="A330" s="502">
        <v>614</v>
      </c>
      <c r="B330" s="501" t="s">
        <v>544</v>
      </c>
      <c r="C330" s="482">
        <v>0</v>
      </c>
      <c r="D330" s="482">
        <v>51549086.289999999</v>
      </c>
      <c r="E330" s="482">
        <v>51549086.289999999</v>
      </c>
      <c r="F330" s="482">
        <v>30269026.010000002</v>
      </c>
      <c r="G330" s="482">
        <v>19675327.690000001</v>
      </c>
      <c r="H330" s="482">
        <v>21280060.280000001</v>
      </c>
      <c r="I330" s="483">
        <v>0.58718840989179444</v>
      </c>
    </row>
    <row r="331" spans="1:9" ht="15" customHeight="1" x14ac:dyDescent="0.25">
      <c r="A331" s="503">
        <v>61406</v>
      </c>
      <c r="B331" s="103" t="s">
        <v>546</v>
      </c>
      <c r="C331" s="486"/>
      <c r="D331" s="486">
        <v>1421475</v>
      </c>
      <c r="E331" s="486">
        <v>1421475</v>
      </c>
      <c r="F331" s="486">
        <v>1421474.76</v>
      </c>
      <c r="G331" s="486">
        <v>1061046.06</v>
      </c>
      <c r="H331" s="487">
        <v>0.23999999999068677</v>
      </c>
      <c r="I331" s="488">
        <v>0.99999983116129376</v>
      </c>
    </row>
    <row r="332" spans="1:9" ht="15" customHeight="1" x14ac:dyDescent="0.25">
      <c r="A332" s="503">
        <v>61408</v>
      </c>
      <c r="B332" s="103" t="s">
        <v>547</v>
      </c>
      <c r="C332" s="486"/>
      <c r="D332" s="486">
        <v>50024266.460000001</v>
      </c>
      <c r="E332" s="486">
        <v>50024266.460000001</v>
      </c>
      <c r="F332" s="486">
        <v>28764392.77</v>
      </c>
      <c r="G332" s="486">
        <v>18569756.510000002</v>
      </c>
      <c r="H332" s="487">
        <v>21259873.690000001</v>
      </c>
      <c r="I332" s="488">
        <v>0.57500878684548729</v>
      </c>
    </row>
    <row r="333" spans="1:9" x14ac:dyDescent="0.25">
      <c r="A333" s="503">
        <v>61409</v>
      </c>
      <c r="B333" s="103" t="s">
        <v>548</v>
      </c>
      <c r="C333" s="486"/>
      <c r="D333" s="486">
        <v>0</v>
      </c>
      <c r="E333" s="486">
        <v>0</v>
      </c>
      <c r="F333" s="486">
        <v>0</v>
      </c>
      <c r="G333" s="486">
        <v>0</v>
      </c>
      <c r="H333" s="487">
        <v>0</v>
      </c>
      <c r="I333" s="488"/>
    </row>
    <row r="334" spans="1:9" ht="22.5" x14ac:dyDescent="0.25">
      <c r="A334" s="503">
        <v>61424</v>
      </c>
      <c r="B334" s="103" t="s">
        <v>549</v>
      </c>
      <c r="C334" s="486"/>
      <c r="D334" s="486">
        <v>0</v>
      </c>
      <c r="E334" s="486">
        <v>0</v>
      </c>
      <c r="F334" s="486">
        <v>0</v>
      </c>
      <c r="G334" s="486">
        <v>0</v>
      </c>
      <c r="H334" s="487">
        <v>0</v>
      </c>
      <c r="I334" s="488"/>
    </row>
    <row r="335" spans="1:9" ht="15" customHeight="1" x14ac:dyDescent="0.25">
      <c r="A335" s="503">
        <v>61425</v>
      </c>
      <c r="B335" s="103" t="s">
        <v>550</v>
      </c>
      <c r="C335" s="486"/>
      <c r="D335" s="486">
        <v>103344.83</v>
      </c>
      <c r="E335" s="486">
        <v>103344.83</v>
      </c>
      <c r="F335" s="486">
        <v>83158.48</v>
      </c>
      <c r="G335" s="486">
        <v>44525.120000000003</v>
      </c>
      <c r="H335" s="487">
        <v>20186.350000000006</v>
      </c>
      <c r="I335" s="494">
        <v>0.80466995784888318</v>
      </c>
    </row>
    <row r="336" spans="1:9" ht="15" customHeight="1" x14ac:dyDescent="0.25">
      <c r="A336" s="504"/>
      <c r="B336" s="104"/>
      <c r="C336" s="486"/>
      <c r="D336" s="486"/>
      <c r="E336" s="486"/>
      <c r="F336" s="486"/>
      <c r="G336" s="486"/>
      <c r="H336" s="487"/>
      <c r="I336" s="488"/>
    </row>
    <row r="337" spans="1:9" s="266" customFormat="1" ht="15" customHeight="1" x14ac:dyDescent="0.25">
      <c r="A337" s="500">
        <v>9000</v>
      </c>
      <c r="B337" s="506" t="s">
        <v>553</v>
      </c>
      <c r="C337" s="482">
        <v>57873304</v>
      </c>
      <c r="D337" s="482">
        <v>43944988.469999991</v>
      </c>
      <c r="E337" s="482">
        <v>101818292.47</v>
      </c>
      <c r="F337" s="482">
        <v>68125445.670000002</v>
      </c>
      <c r="G337" s="482">
        <v>67687406.659999996</v>
      </c>
      <c r="H337" s="482">
        <v>33692846.799999997</v>
      </c>
      <c r="I337" s="483">
        <v>0.66908847140677252</v>
      </c>
    </row>
    <row r="338" spans="1:9" s="266" customFormat="1" ht="15" customHeight="1" x14ac:dyDescent="0.25">
      <c r="A338" s="500">
        <v>9100</v>
      </c>
      <c r="B338" s="506" t="s">
        <v>81</v>
      </c>
      <c r="C338" s="482">
        <v>14400000</v>
      </c>
      <c r="D338" s="482">
        <v>0</v>
      </c>
      <c r="E338" s="482">
        <v>14400000</v>
      </c>
      <c r="F338" s="482">
        <v>3015391.03</v>
      </c>
      <c r="G338" s="482">
        <v>3015391.03</v>
      </c>
      <c r="H338" s="482">
        <v>11384608.970000001</v>
      </c>
      <c r="I338" s="483">
        <v>0.20940215486111111</v>
      </c>
    </row>
    <row r="339" spans="1:9" s="266" customFormat="1" ht="22.5" x14ac:dyDescent="0.25">
      <c r="A339" s="502">
        <v>911</v>
      </c>
      <c r="B339" s="506" t="s">
        <v>554</v>
      </c>
      <c r="C339" s="482">
        <v>14400000</v>
      </c>
      <c r="D339" s="482">
        <v>0</v>
      </c>
      <c r="E339" s="482">
        <v>14400000</v>
      </c>
      <c r="F339" s="482">
        <v>3015391.03</v>
      </c>
      <c r="G339" s="482">
        <v>3015391.03</v>
      </c>
      <c r="H339" s="482">
        <v>11384608.970000001</v>
      </c>
      <c r="I339" s="483">
        <v>0.20940215486111111</v>
      </c>
    </row>
    <row r="340" spans="1:9" ht="15" customHeight="1" x14ac:dyDescent="0.25">
      <c r="A340" s="503">
        <v>91102</v>
      </c>
      <c r="B340" s="104" t="s">
        <v>555</v>
      </c>
      <c r="C340" s="486">
        <v>14400000</v>
      </c>
      <c r="D340" s="486">
        <v>0</v>
      </c>
      <c r="E340" s="486">
        <v>14400000</v>
      </c>
      <c r="F340" s="486">
        <v>3015391.03</v>
      </c>
      <c r="G340" s="486">
        <v>3015391.03</v>
      </c>
      <c r="H340" s="487">
        <v>11384608.970000001</v>
      </c>
      <c r="I340" s="488">
        <v>0.20940215486111111</v>
      </c>
    </row>
    <row r="341" spans="1:9" s="266" customFormat="1" ht="15" customHeight="1" x14ac:dyDescent="0.25">
      <c r="A341" s="500">
        <v>9200</v>
      </c>
      <c r="B341" s="506" t="s">
        <v>82</v>
      </c>
      <c r="C341" s="482">
        <v>21600000</v>
      </c>
      <c r="D341" s="482">
        <v>0</v>
      </c>
      <c r="E341" s="482">
        <v>21600000</v>
      </c>
      <c r="F341" s="482">
        <v>6388835.5199999996</v>
      </c>
      <c r="G341" s="482">
        <v>6388835.5199999996</v>
      </c>
      <c r="H341" s="482">
        <v>15211164.48</v>
      </c>
      <c r="I341" s="483">
        <v>0.2957794222222222</v>
      </c>
    </row>
    <row r="342" spans="1:9" s="266" customFormat="1" ht="22.5" x14ac:dyDescent="0.25">
      <c r="A342" s="502">
        <v>921</v>
      </c>
      <c r="B342" s="506" t="s">
        <v>556</v>
      </c>
      <c r="C342" s="482">
        <v>21600000</v>
      </c>
      <c r="D342" s="482">
        <v>0</v>
      </c>
      <c r="E342" s="482">
        <v>21600000</v>
      </c>
      <c r="F342" s="482">
        <v>6388835.5199999996</v>
      </c>
      <c r="G342" s="482">
        <v>6388835.5199999996</v>
      </c>
      <c r="H342" s="482">
        <v>15211164.48</v>
      </c>
      <c r="I342" s="483">
        <v>0.2957794222222222</v>
      </c>
    </row>
    <row r="343" spans="1:9" ht="15" customHeight="1" x14ac:dyDescent="0.25">
      <c r="A343" s="503">
        <v>92102</v>
      </c>
      <c r="B343" s="104" t="s">
        <v>557</v>
      </c>
      <c r="C343" s="486">
        <v>21600000</v>
      </c>
      <c r="D343" s="486">
        <v>0</v>
      </c>
      <c r="E343" s="486">
        <v>21600000</v>
      </c>
      <c r="F343" s="486">
        <v>6388835.5199999996</v>
      </c>
      <c r="G343" s="486">
        <v>6388835.5199999996</v>
      </c>
      <c r="H343" s="487">
        <v>15211164.48</v>
      </c>
      <c r="I343" s="488">
        <v>0.2957794222222222</v>
      </c>
    </row>
    <row r="344" spans="1:9" s="266" customFormat="1" ht="15" customHeight="1" x14ac:dyDescent="0.25">
      <c r="A344" s="500">
        <v>9900</v>
      </c>
      <c r="B344" s="506" t="s">
        <v>83</v>
      </c>
      <c r="C344" s="482">
        <v>21873304</v>
      </c>
      <c r="D344" s="482">
        <v>43944988.469999991</v>
      </c>
      <c r="E344" s="482">
        <v>65818292.469999991</v>
      </c>
      <c r="F344" s="482">
        <v>58721219.119999997</v>
      </c>
      <c r="G344" s="482">
        <v>58283180.109999999</v>
      </c>
      <c r="H344" s="482">
        <v>7097073.349999994</v>
      </c>
      <c r="I344" s="483">
        <v>0.89217171877810653</v>
      </c>
    </row>
    <row r="345" spans="1:9" ht="15" customHeight="1" x14ac:dyDescent="0.25">
      <c r="A345" s="502">
        <v>991</v>
      </c>
      <c r="B345" s="104" t="s">
        <v>558</v>
      </c>
      <c r="C345" s="482">
        <v>21873304</v>
      </c>
      <c r="D345" s="482">
        <v>43944988.469999991</v>
      </c>
      <c r="E345" s="482">
        <v>65818292.469999991</v>
      </c>
      <c r="F345" s="482">
        <v>58721219.119999997</v>
      </c>
      <c r="G345" s="482">
        <v>58283180.109999999</v>
      </c>
      <c r="H345" s="482">
        <v>7097073.349999994</v>
      </c>
      <c r="I345" s="483">
        <v>0.89217171877810653</v>
      </c>
    </row>
    <row r="346" spans="1:9" ht="15" customHeight="1" x14ac:dyDescent="0.25">
      <c r="A346" s="504">
        <v>99101</v>
      </c>
      <c r="B346" s="104" t="s">
        <v>558</v>
      </c>
      <c r="C346" s="486">
        <v>21873304</v>
      </c>
      <c r="D346" s="486">
        <v>43944988.469999991</v>
      </c>
      <c r="E346" s="486">
        <v>65818292.469999991</v>
      </c>
      <c r="F346" s="486">
        <v>58721219.119999997</v>
      </c>
      <c r="G346" s="486">
        <v>58283180.109999999</v>
      </c>
      <c r="H346" s="487">
        <v>7097073.349999994</v>
      </c>
      <c r="I346" s="488">
        <v>0.89217171877810653</v>
      </c>
    </row>
    <row r="347" spans="1:9" ht="15" customHeight="1" x14ac:dyDescent="0.25">
      <c r="C347" s="442"/>
      <c r="D347" s="442"/>
      <c r="E347" s="442"/>
    </row>
    <row r="348" spans="1:9" ht="15" customHeight="1" x14ac:dyDescent="0.25">
      <c r="A348" s="508"/>
      <c r="B348" s="509" t="s">
        <v>559</v>
      </c>
      <c r="C348" s="482">
        <f t="shared" ref="C348:H348" si="0">C337+C307+C270+C255+C136+C62+C9</f>
        <v>447123542</v>
      </c>
      <c r="D348" s="482">
        <f t="shared" si="0"/>
        <v>95067885.429999992</v>
      </c>
      <c r="E348" s="482">
        <f t="shared" si="0"/>
        <v>542191427.43000007</v>
      </c>
      <c r="F348" s="482">
        <f t="shared" si="0"/>
        <v>202162057.31900001</v>
      </c>
      <c r="G348" s="482">
        <f t="shared" si="0"/>
        <v>157634764.09999999</v>
      </c>
      <c r="H348" s="482">
        <f t="shared" si="0"/>
        <v>340029370.111</v>
      </c>
      <c r="I348" s="483">
        <f t="shared" ref="I348" si="1">+F348/E348</f>
        <v>0.37286103595782183</v>
      </c>
    </row>
    <row r="349" spans="1:9" ht="15" customHeight="1" x14ac:dyDescent="0.25">
      <c r="C349" s="442"/>
      <c r="D349" s="442"/>
      <c r="E349" s="442"/>
    </row>
    <row r="350" spans="1:9" ht="15" customHeight="1" x14ac:dyDescent="0.25">
      <c r="C350" s="442"/>
      <c r="D350" s="442"/>
      <c r="E350" s="442"/>
      <c r="F350" s="442"/>
      <c r="G350" s="442"/>
      <c r="H350" s="442"/>
      <c r="I350" s="442"/>
    </row>
    <row r="351" spans="1:9" ht="15" customHeight="1" x14ac:dyDescent="0.25">
      <c r="C351" s="442"/>
      <c r="D351" s="442"/>
      <c r="E351" s="442"/>
      <c r="F351" s="442"/>
      <c r="G351" s="442"/>
    </row>
    <row r="352" spans="1:9" ht="15" customHeight="1" x14ac:dyDescent="0.25">
      <c r="C352" s="442"/>
      <c r="D352" s="442"/>
      <c r="E352" s="442"/>
    </row>
    <row r="353" spans="2:9" ht="15" customHeight="1" x14ac:dyDescent="0.25">
      <c r="C353" s="442"/>
      <c r="D353" s="442"/>
      <c r="E353" s="442"/>
    </row>
    <row r="354" spans="2:9" ht="15" customHeight="1" x14ac:dyDescent="0.25">
      <c r="C354" s="442"/>
      <c r="D354" s="442"/>
      <c r="E354" s="442"/>
    </row>
    <row r="355" spans="2:9" ht="15" customHeight="1" x14ac:dyDescent="0.25">
      <c r="B355" s="113" t="s">
        <v>85</v>
      </c>
      <c r="C355" s="442"/>
      <c r="D355" s="442"/>
      <c r="E355" s="442"/>
      <c r="F355" s="114" t="s">
        <v>86</v>
      </c>
      <c r="G355" s="114"/>
      <c r="H355" s="114"/>
      <c r="I355" s="114"/>
    </row>
    <row r="356" spans="2:9" ht="15" customHeight="1" x14ac:dyDescent="0.25">
      <c r="B356" s="113" t="s">
        <v>87</v>
      </c>
      <c r="C356" s="442"/>
      <c r="D356" s="442"/>
      <c r="E356" s="442"/>
      <c r="F356" s="114" t="s">
        <v>88</v>
      </c>
      <c r="G356" s="114"/>
      <c r="H356" s="114"/>
      <c r="I356" s="114"/>
    </row>
    <row r="357" spans="2:9" ht="15" customHeight="1" x14ac:dyDescent="0.25">
      <c r="C357" s="442"/>
      <c r="D357" s="442"/>
      <c r="E357" s="442"/>
    </row>
    <row r="358" spans="2:9" ht="15" customHeight="1" x14ac:dyDescent="0.25">
      <c r="C358" s="442"/>
      <c r="D358" s="442"/>
      <c r="E358" s="442"/>
    </row>
    <row r="359" spans="2:9" ht="15" customHeight="1" x14ac:dyDescent="0.25">
      <c r="C359" s="442"/>
      <c r="D359" s="442"/>
      <c r="E359" s="442"/>
    </row>
    <row r="360" spans="2:9" ht="15" customHeight="1" x14ac:dyDescent="0.25">
      <c r="C360" s="442"/>
      <c r="D360" s="442"/>
      <c r="E360" s="442"/>
    </row>
    <row r="361" spans="2:9" ht="15" customHeight="1" x14ac:dyDescent="0.25">
      <c r="C361" s="442"/>
      <c r="D361" s="442"/>
      <c r="E361" s="442"/>
    </row>
    <row r="362" spans="2:9" ht="15" customHeight="1" x14ac:dyDescent="0.25">
      <c r="C362" s="442"/>
      <c r="D362" s="442"/>
      <c r="E362" s="442"/>
    </row>
    <row r="363" spans="2:9" ht="15" customHeight="1" x14ac:dyDescent="0.25">
      <c r="C363" s="442"/>
      <c r="D363" s="442"/>
      <c r="E363" s="442"/>
    </row>
    <row r="364" spans="2:9" x14ac:dyDescent="0.25">
      <c r="C364" s="442"/>
      <c r="D364" s="442"/>
      <c r="E364" s="442"/>
    </row>
    <row r="365" spans="2:9" x14ac:dyDescent="0.25">
      <c r="C365" s="442"/>
      <c r="D365" s="442"/>
      <c r="E365" s="442"/>
    </row>
    <row r="366" spans="2:9" x14ac:dyDescent="0.25">
      <c r="C366" s="442"/>
      <c r="D366" s="442"/>
      <c r="E366" s="442"/>
    </row>
    <row r="367" spans="2:9" x14ac:dyDescent="0.25">
      <c r="C367" s="442"/>
      <c r="D367" s="442"/>
      <c r="E367" s="442"/>
    </row>
    <row r="368" spans="2:9" x14ac:dyDescent="0.25">
      <c r="C368" s="442"/>
      <c r="D368" s="442"/>
      <c r="E368" s="442"/>
    </row>
    <row r="369" spans="3:5" x14ac:dyDescent="0.25">
      <c r="C369" s="442"/>
      <c r="D369" s="442"/>
      <c r="E369" s="442"/>
    </row>
    <row r="370" spans="3:5" x14ac:dyDescent="0.25">
      <c r="C370" s="442"/>
      <c r="D370" s="442"/>
      <c r="E370" s="442"/>
    </row>
    <row r="371" spans="3:5" x14ac:dyDescent="0.25">
      <c r="C371" s="442"/>
      <c r="D371" s="442"/>
      <c r="E371" s="442"/>
    </row>
    <row r="372" spans="3:5" x14ac:dyDescent="0.25">
      <c r="C372" s="442"/>
      <c r="D372" s="442"/>
      <c r="E372" s="442"/>
    </row>
    <row r="373" spans="3:5" x14ac:dyDescent="0.25">
      <c r="C373" s="442"/>
      <c r="D373" s="442"/>
      <c r="E373" s="442"/>
    </row>
    <row r="374" spans="3:5" x14ac:dyDescent="0.25">
      <c r="C374" s="442"/>
      <c r="D374" s="442"/>
      <c r="E374" s="442"/>
    </row>
    <row r="375" spans="3:5" x14ac:dyDescent="0.25">
      <c r="C375" s="442"/>
      <c r="D375" s="442"/>
      <c r="E375" s="442"/>
    </row>
    <row r="376" spans="3:5" x14ac:dyDescent="0.25">
      <c r="C376" s="442"/>
      <c r="D376" s="442"/>
      <c r="E376" s="442"/>
    </row>
    <row r="377" spans="3:5" x14ac:dyDescent="0.25">
      <c r="C377" s="442"/>
      <c r="D377" s="442"/>
      <c r="E377" s="442"/>
    </row>
    <row r="378" spans="3:5" x14ac:dyDescent="0.25">
      <c r="C378" s="442"/>
      <c r="D378" s="442"/>
      <c r="E378" s="442"/>
    </row>
    <row r="379" spans="3:5" x14ac:dyDescent="0.25">
      <c r="C379" s="442"/>
      <c r="D379" s="442"/>
      <c r="E379" s="442"/>
    </row>
    <row r="380" spans="3:5" x14ac:dyDescent="0.25">
      <c r="C380" s="442"/>
      <c r="D380" s="442"/>
      <c r="E380" s="442"/>
    </row>
    <row r="381" spans="3:5" x14ac:dyDescent="0.25">
      <c r="C381" s="442"/>
      <c r="D381" s="442"/>
      <c r="E381" s="442"/>
    </row>
    <row r="382" spans="3:5" x14ac:dyDescent="0.25">
      <c r="C382" s="442"/>
      <c r="D382" s="442"/>
      <c r="E382" s="442"/>
    </row>
    <row r="383" spans="3:5" x14ac:dyDescent="0.25">
      <c r="C383" s="442"/>
      <c r="D383" s="442"/>
      <c r="E383" s="442"/>
    </row>
    <row r="384" spans="3:5" x14ac:dyDescent="0.25">
      <c r="C384" s="442"/>
      <c r="D384" s="442"/>
      <c r="E384" s="442"/>
    </row>
    <row r="385" spans="3:5" x14ac:dyDescent="0.25">
      <c r="C385" s="442"/>
      <c r="D385" s="442"/>
      <c r="E385" s="442"/>
    </row>
    <row r="386" spans="3:5" x14ac:dyDescent="0.25">
      <c r="C386" s="442"/>
      <c r="D386" s="442"/>
      <c r="E386" s="442"/>
    </row>
    <row r="387" spans="3:5" x14ac:dyDescent="0.25">
      <c r="C387" s="442"/>
      <c r="D387" s="442"/>
      <c r="E387" s="442"/>
    </row>
    <row r="388" spans="3:5" x14ac:dyDescent="0.25">
      <c r="C388" s="442"/>
      <c r="D388" s="442"/>
      <c r="E388" s="442"/>
    </row>
    <row r="389" spans="3:5" x14ac:dyDescent="0.25">
      <c r="C389" s="442"/>
      <c r="D389" s="442"/>
      <c r="E389" s="442"/>
    </row>
    <row r="390" spans="3:5" x14ac:dyDescent="0.25">
      <c r="C390" s="442"/>
      <c r="D390" s="442"/>
      <c r="E390" s="442"/>
    </row>
    <row r="391" spans="3:5" x14ac:dyDescent="0.25">
      <c r="C391" s="442"/>
      <c r="D391" s="442"/>
      <c r="E391" s="442"/>
    </row>
    <row r="392" spans="3:5" x14ac:dyDescent="0.25">
      <c r="C392" s="442"/>
      <c r="D392" s="442"/>
      <c r="E392" s="442"/>
    </row>
    <row r="393" spans="3:5" x14ac:dyDescent="0.25">
      <c r="C393" s="442"/>
      <c r="D393" s="442"/>
      <c r="E393" s="442"/>
    </row>
    <row r="394" spans="3:5" x14ac:dyDescent="0.25">
      <c r="C394" s="442"/>
      <c r="D394" s="442"/>
      <c r="E394" s="442"/>
    </row>
    <row r="395" spans="3:5" x14ac:dyDescent="0.25">
      <c r="C395" s="442"/>
      <c r="D395" s="442"/>
      <c r="E395" s="442"/>
    </row>
    <row r="396" spans="3:5" x14ac:dyDescent="0.25">
      <c r="C396" s="442"/>
      <c r="D396" s="442"/>
      <c r="E396" s="442"/>
    </row>
    <row r="397" spans="3:5" x14ac:dyDescent="0.25">
      <c r="C397" s="442"/>
      <c r="D397" s="442"/>
      <c r="E397" s="442"/>
    </row>
    <row r="398" spans="3:5" x14ac:dyDescent="0.25">
      <c r="C398" s="442"/>
      <c r="D398" s="442"/>
      <c r="E398" s="442"/>
    </row>
    <row r="399" spans="3:5" x14ac:dyDescent="0.25">
      <c r="C399" s="442"/>
      <c r="D399" s="442"/>
      <c r="E399" s="442"/>
    </row>
    <row r="400" spans="3:5" x14ac:dyDescent="0.25">
      <c r="C400" s="442"/>
      <c r="D400" s="442"/>
      <c r="E400" s="442"/>
    </row>
    <row r="401" spans="3:5" x14ac:dyDescent="0.25">
      <c r="C401" s="442"/>
      <c r="D401" s="442"/>
      <c r="E401" s="442"/>
    </row>
    <row r="402" spans="3:5" x14ac:dyDescent="0.25">
      <c r="C402" s="442"/>
      <c r="D402" s="442"/>
      <c r="E402" s="442"/>
    </row>
    <row r="403" spans="3:5" x14ac:dyDescent="0.25">
      <c r="C403" s="442"/>
      <c r="D403" s="442"/>
      <c r="E403" s="442"/>
    </row>
    <row r="404" spans="3:5" x14ac:dyDescent="0.25">
      <c r="C404" s="442"/>
      <c r="D404" s="442"/>
      <c r="E404" s="442"/>
    </row>
    <row r="405" spans="3:5" x14ac:dyDescent="0.25">
      <c r="C405" s="442"/>
      <c r="D405" s="442"/>
      <c r="E405" s="442"/>
    </row>
    <row r="406" spans="3:5" x14ac:dyDescent="0.25">
      <c r="C406" s="442"/>
      <c r="D406" s="442"/>
      <c r="E406" s="442"/>
    </row>
    <row r="407" spans="3:5" x14ac:dyDescent="0.25">
      <c r="C407" s="442"/>
      <c r="D407" s="442"/>
      <c r="E407" s="442"/>
    </row>
    <row r="408" spans="3:5" x14ac:dyDescent="0.25">
      <c r="C408" s="442"/>
      <c r="D408" s="442"/>
      <c r="E408" s="442"/>
    </row>
    <row r="409" spans="3:5" x14ac:dyDescent="0.25">
      <c r="C409" s="442"/>
      <c r="D409" s="442"/>
      <c r="E409" s="442"/>
    </row>
    <row r="410" spans="3:5" x14ac:dyDescent="0.25">
      <c r="C410" s="442"/>
      <c r="D410" s="442"/>
      <c r="E410" s="442"/>
    </row>
    <row r="411" spans="3:5" x14ac:dyDescent="0.25">
      <c r="C411" s="442"/>
      <c r="D411" s="442"/>
      <c r="E411" s="442"/>
    </row>
    <row r="412" spans="3:5" x14ac:dyDescent="0.25">
      <c r="C412" s="442"/>
      <c r="D412" s="442"/>
      <c r="E412" s="442"/>
    </row>
    <row r="413" spans="3:5" x14ac:dyDescent="0.25">
      <c r="C413" s="442"/>
      <c r="D413" s="442"/>
      <c r="E413" s="442"/>
    </row>
    <row r="414" spans="3:5" x14ac:dyDescent="0.25">
      <c r="C414" s="442"/>
      <c r="D414" s="442"/>
      <c r="E414" s="442"/>
    </row>
    <row r="415" spans="3:5" x14ac:dyDescent="0.25">
      <c r="C415" s="442"/>
      <c r="D415" s="442"/>
      <c r="E415" s="442"/>
    </row>
    <row r="416" spans="3:5" x14ac:dyDescent="0.25">
      <c r="C416" s="442"/>
      <c r="D416" s="442"/>
      <c r="E416" s="442"/>
    </row>
    <row r="417" spans="3:5" x14ac:dyDescent="0.25">
      <c r="C417" s="442"/>
      <c r="D417" s="442"/>
      <c r="E417" s="442"/>
    </row>
    <row r="418" spans="3:5" x14ac:dyDescent="0.25">
      <c r="C418" s="442"/>
      <c r="D418" s="442"/>
      <c r="E418" s="442"/>
    </row>
    <row r="419" spans="3:5" x14ac:dyDescent="0.25">
      <c r="C419" s="442"/>
      <c r="D419" s="442"/>
      <c r="E419" s="442"/>
    </row>
    <row r="420" spans="3:5" x14ac:dyDescent="0.25">
      <c r="C420" s="442"/>
      <c r="D420" s="442"/>
      <c r="E420" s="442"/>
    </row>
    <row r="421" spans="3:5" x14ac:dyDescent="0.25">
      <c r="C421" s="442"/>
      <c r="D421" s="442"/>
      <c r="E421" s="442"/>
    </row>
    <row r="422" spans="3:5" x14ac:dyDescent="0.25">
      <c r="C422" s="442"/>
      <c r="D422" s="442"/>
      <c r="E422" s="442"/>
    </row>
    <row r="423" spans="3:5" x14ac:dyDescent="0.25">
      <c r="C423" s="442"/>
      <c r="D423" s="442"/>
      <c r="E423" s="442"/>
    </row>
    <row r="424" spans="3:5" x14ac:dyDescent="0.25">
      <c r="C424" s="442"/>
      <c r="D424" s="442"/>
      <c r="E424" s="442"/>
    </row>
    <row r="425" spans="3:5" x14ac:dyDescent="0.25">
      <c r="C425" s="442"/>
      <c r="D425" s="442"/>
      <c r="E425" s="442"/>
    </row>
    <row r="426" spans="3:5" x14ac:dyDescent="0.25">
      <c r="C426" s="442"/>
      <c r="D426" s="442"/>
      <c r="E426" s="442"/>
    </row>
    <row r="427" spans="3:5" x14ac:dyDescent="0.25">
      <c r="C427" s="442"/>
      <c r="D427" s="442"/>
      <c r="E427" s="442"/>
    </row>
    <row r="428" spans="3:5" x14ac:dyDescent="0.25">
      <c r="C428" s="442"/>
      <c r="D428" s="442"/>
      <c r="E428" s="442"/>
    </row>
    <row r="429" spans="3:5" x14ac:dyDescent="0.25">
      <c r="C429" s="442"/>
      <c r="D429" s="442"/>
      <c r="E429" s="442"/>
    </row>
    <row r="430" spans="3:5" x14ac:dyDescent="0.25">
      <c r="C430" s="442"/>
      <c r="D430" s="442"/>
      <c r="E430" s="442"/>
    </row>
    <row r="431" spans="3:5" x14ac:dyDescent="0.25">
      <c r="C431" s="442"/>
      <c r="D431" s="442"/>
      <c r="E431" s="442"/>
    </row>
    <row r="432" spans="3:5" x14ac:dyDescent="0.25">
      <c r="C432" s="442"/>
      <c r="D432" s="442"/>
      <c r="E432" s="442"/>
    </row>
    <row r="433" spans="3:5" x14ac:dyDescent="0.25">
      <c r="C433" s="442"/>
      <c r="D433" s="442"/>
      <c r="E433" s="442"/>
    </row>
    <row r="434" spans="3:5" x14ac:dyDescent="0.25">
      <c r="C434" s="442"/>
      <c r="D434" s="442"/>
      <c r="E434" s="442"/>
    </row>
    <row r="435" spans="3:5" x14ac:dyDescent="0.25">
      <c r="C435" s="442"/>
      <c r="D435" s="442"/>
      <c r="E435" s="442"/>
    </row>
    <row r="436" spans="3:5" x14ac:dyDescent="0.25">
      <c r="C436" s="442"/>
      <c r="D436" s="442"/>
      <c r="E436" s="442"/>
    </row>
    <row r="437" spans="3:5" x14ac:dyDescent="0.25">
      <c r="C437" s="442"/>
      <c r="D437" s="442"/>
      <c r="E437" s="442"/>
    </row>
    <row r="438" spans="3:5" x14ac:dyDescent="0.25">
      <c r="C438" s="442"/>
      <c r="D438" s="442"/>
      <c r="E438" s="442"/>
    </row>
    <row r="439" spans="3:5" x14ac:dyDescent="0.25">
      <c r="C439" s="442"/>
      <c r="D439" s="442"/>
      <c r="E439" s="442"/>
    </row>
    <row r="440" spans="3:5" x14ac:dyDescent="0.25">
      <c r="C440" s="442"/>
      <c r="D440" s="442"/>
      <c r="E440" s="442"/>
    </row>
    <row r="441" spans="3:5" x14ac:dyDescent="0.25">
      <c r="C441" s="442"/>
      <c r="D441" s="442"/>
      <c r="E441" s="442"/>
    </row>
    <row r="442" spans="3:5" x14ac:dyDescent="0.25">
      <c r="C442" s="442"/>
      <c r="D442" s="442"/>
      <c r="E442" s="442"/>
    </row>
    <row r="443" spans="3:5" x14ac:dyDescent="0.25">
      <c r="C443" s="442"/>
      <c r="D443" s="442"/>
      <c r="E443" s="442"/>
    </row>
    <row r="444" spans="3:5" x14ac:dyDescent="0.25">
      <c r="C444" s="442"/>
      <c r="D444" s="442"/>
      <c r="E444" s="442"/>
    </row>
    <row r="445" spans="3:5" x14ac:dyDescent="0.25">
      <c r="C445" s="442"/>
      <c r="D445" s="442"/>
      <c r="E445" s="442"/>
    </row>
    <row r="446" spans="3:5" x14ac:dyDescent="0.25">
      <c r="C446" s="442"/>
      <c r="D446" s="442"/>
      <c r="E446" s="442"/>
    </row>
    <row r="447" spans="3:5" x14ac:dyDescent="0.25">
      <c r="C447" s="442"/>
      <c r="D447" s="442"/>
      <c r="E447" s="442"/>
    </row>
    <row r="448" spans="3:5" x14ac:dyDescent="0.25">
      <c r="C448" s="442"/>
      <c r="D448" s="442"/>
      <c r="E448" s="442"/>
    </row>
    <row r="449" spans="3:5" x14ac:dyDescent="0.25">
      <c r="C449" s="442"/>
      <c r="D449" s="442"/>
      <c r="E449" s="442"/>
    </row>
    <row r="450" spans="3:5" x14ac:dyDescent="0.25">
      <c r="C450" s="442"/>
      <c r="D450" s="442"/>
      <c r="E450" s="442"/>
    </row>
    <row r="451" spans="3:5" x14ac:dyDescent="0.25">
      <c r="C451" s="442"/>
      <c r="D451" s="442"/>
      <c r="E451" s="442"/>
    </row>
    <row r="452" spans="3:5" x14ac:dyDescent="0.25">
      <c r="C452" s="442"/>
      <c r="D452" s="442"/>
      <c r="E452" s="442"/>
    </row>
    <row r="453" spans="3:5" x14ac:dyDescent="0.25">
      <c r="C453" s="442"/>
      <c r="D453" s="442"/>
      <c r="E453" s="442"/>
    </row>
    <row r="454" spans="3:5" x14ac:dyDescent="0.25">
      <c r="C454" s="442"/>
      <c r="D454" s="442"/>
      <c r="E454" s="442"/>
    </row>
    <row r="455" spans="3:5" x14ac:dyDescent="0.25">
      <c r="C455" s="442"/>
      <c r="D455" s="442"/>
      <c r="E455" s="442"/>
    </row>
    <row r="456" spans="3:5" x14ac:dyDescent="0.25">
      <c r="C456" s="442"/>
      <c r="D456" s="442"/>
      <c r="E456" s="442"/>
    </row>
    <row r="457" spans="3:5" x14ac:dyDescent="0.25">
      <c r="C457" s="442"/>
      <c r="D457" s="442"/>
      <c r="E457" s="442"/>
    </row>
    <row r="458" spans="3:5" x14ac:dyDescent="0.25">
      <c r="C458" s="442"/>
      <c r="D458" s="442"/>
      <c r="E458" s="442"/>
    </row>
    <row r="459" spans="3:5" x14ac:dyDescent="0.25">
      <c r="C459" s="442"/>
      <c r="D459" s="442"/>
      <c r="E459" s="442"/>
    </row>
    <row r="460" spans="3:5" x14ac:dyDescent="0.25">
      <c r="C460" s="442"/>
      <c r="D460" s="442"/>
      <c r="E460" s="442"/>
    </row>
    <row r="461" spans="3:5" x14ac:dyDescent="0.25">
      <c r="C461" s="442"/>
      <c r="D461" s="442"/>
      <c r="E461" s="442"/>
    </row>
    <row r="462" spans="3:5" x14ac:dyDescent="0.25">
      <c r="C462" s="442"/>
      <c r="D462" s="442"/>
      <c r="E462" s="442"/>
    </row>
    <row r="463" spans="3:5" x14ac:dyDescent="0.25">
      <c r="C463" s="442"/>
      <c r="D463" s="442"/>
      <c r="E463" s="442"/>
    </row>
    <row r="464" spans="3:5" x14ac:dyDescent="0.25">
      <c r="C464" s="442"/>
      <c r="D464" s="442"/>
      <c r="E464" s="442"/>
    </row>
    <row r="465" spans="3:5" x14ac:dyDescent="0.25">
      <c r="C465" s="442"/>
      <c r="D465" s="442"/>
      <c r="E465" s="442"/>
    </row>
    <row r="466" spans="3:5" x14ac:dyDescent="0.25">
      <c r="C466" s="442"/>
      <c r="D466" s="442"/>
      <c r="E466" s="442"/>
    </row>
    <row r="467" spans="3:5" x14ac:dyDescent="0.25">
      <c r="C467" s="442"/>
      <c r="D467" s="442"/>
      <c r="E467" s="442"/>
    </row>
    <row r="468" spans="3:5" x14ac:dyDescent="0.25">
      <c r="C468" s="442"/>
      <c r="D468" s="442"/>
      <c r="E468" s="442"/>
    </row>
    <row r="469" spans="3:5" x14ac:dyDescent="0.25">
      <c r="C469" s="442"/>
      <c r="D469" s="442"/>
      <c r="E469" s="442"/>
    </row>
    <row r="470" spans="3:5" x14ac:dyDescent="0.25">
      <c r="C470" s="442"/>
      <c r="D470" s="442"/>
      <c r="E470" s="442"/>
    </row>
    <row r="471" spans="3:5" x14ac:dyDescent="0.25">
      <c r="C471" s="442"/>
      <c r="D471" s="442"/>
      <c r="E471" s="442"/>
    </row>
    <row r="472" spans="3:5" x14ac:dyDescent="0.25">
      <c r="C472" s="442"/>
      <c r="D472" s="442"/>
      <c r="E472" s="442"/>
    </row>
    <row r="473" spans="3:5" x14ac:dyDescent="0.25">
      <c r="C473" s="442"/>
      <c r="D473" s="442"/>
      <c r="E473" s="442"/>
    </row>
    <row r="474" spans="3:5" x14ac:dyDescent="0.25">
      <c r="C474" s="442"/>
      <c r="D474" s="442"/>
      <c r="E474" s="442"/>
    </row>
    <row r="475" spans="3:5" x14ac:dyDescent="0.25">
      <c r="C475" s="442"/>
      <c r="D475" s="442"/>
      <c r="E475" s="442"/>
    </row>
    <row r="476" spans="3:5" x14ac:dyDescent="0.25">
      <c r="C476" s="442"/>
      <c r="D476" s="442"/>
      <c r="E476" s="442"/>
    </row>
    <row r="477" spans="3:5" x14ac:dyDescent="0.25">
      <c r="C477" s="442"/>
      <c r="D477" s="442"/>
      <c r="E477" s="442"/>
    </row>
    <row r="478" spans="3:5" x14ac:dyDescent="0.25">
      <c r="C478" s="442"/>
      <c r="D478" s="442"/>
      <c r="E478" s="442"/>
    </row>
    <row r="479" spans="3:5" x14ac:dyDescent="0.25">
      <c r="C479" s="442"/>
      <c r="D479" s="442"/>
      <c r="E479" s="442"/>
    </row>
    <row r="480" spans="3:5" x14ac:dyDescent="0.25">
      <c r="C480" s="442"/>
      <c r="D480" s="442"/>
      <c r="E480" s="442"/>
    </row>
    <row r="481" spans="3:5" x14ac:dyDescent="0.25">
      <c r="C481" s="442"/>
      <c r="D481" s="442"/>
      <c r="E481" s="442"/>
    </row>
    <row r="482" spans="3:5" x14ac:dyDescent="0.25">
      <c r="C482" s="442"/>
      <c r="D482" s="442"/>
      <c r="E482" s="442"/>
    </row>
    <row r="483" spans="3:5" x14ac:dyDescent="0.25">
      <c r="C483" s="442"/>
      <c r="D483" s="442"/>
      <c r="E483" s="442"/>
    </row>
    <row r="484" spans="3:5" x14ac:dyDescent="0.25">
      <c r="C484" s="442"/>
      <c r="D484" s="442"/>
      <c r="E484" s="442"/>
    </row>
    <row r="485" spans="3:5" x14ac:dyDescent="0.25">
      <c r="C485" s="442"/>
      <c r="D485" s="442"/>
      <c r="E485" s="442"/>
    </row>
    <row r="486" spans="3:5" x14ac:dyDescent="0.25">
      <c r="C486" s="442"/>
      <c r="D486" s="442"/>
      <c r="E486" s="442"/>
    </row>
    <row r="487" spans="3:5" x14ac:dyDescent="0.25">
      <c r="C487" s="442"/>
      <c r="D487" s="442"/>
      <c r="E487" s="442"/>
    </row>
    <row r="488" spans="3:5" x14ac:dyDescent="0.25">
      <c r="C488" s="442"/>
      <c r="D488" s="442"/>
      <c r="E488" s="442"/>
    </row>
    <row r="489" spans="3:5" x14ac:dyDescent="0.25">
      <c r="C489" s="442"/>
      <c r="D489" s="442"/>
      <c r="E489" s="442"/>
    </row>
    <row r="490" spans="3:5" x14ac:dyDescent="0.25">
      <c r="C490" s="442"/>
      <c r="D490" s="442"/>
      <c r="E490" s="442"/>
    </row>
    <row r="491" spans="3:5" x14ac:dyDescent="0.25">
      <c r="C491" s="442"/>
      <c r="D491" s="442"/>
      <c r="E491" s="442"/>
    </row>
    <row r="492" spans="3:5" x14ac:dyDescent="0.25">
      <c r="C492" s="442"/>
      <c r="D492" s="442"/>
      <c r="E492" s="442"/>
    </row>
    <row r="493" spans="3:5" x14ac:dyDescent="0.25">
      <c r="C493" s="442"/>
      <c r="D493" s="442"/>
      <c r="E493" s="442"/>
    </row>
    <row r="494" spans="3:5" x14ac:dyDescent="0.25">
      <c r="C494" s="442"/>
      <c r="D494" s="442"/>
      <c r="E494" s="442"/>
    </row>
    <row r="495" spans="3:5" x14ac:dyDescent="0.25">
      <c r="C495" s="442"/>
      <c r="D495" s="442"/>
      <c r="E495" s="442"/>
    </row>
    <row r="496" spans="3:5" x14ac:dyDescent="0.25">
      <c r="C496" s="442"/>
      <c r="D496" s="442"/>
      <c r="E496" s="442"/>
    </row>
    <row r="497" spans="3:5" x14ac:dyDescent="0.25">
      <c r="C497" s="442"/>
      <c r="D497" s="442"/>
      <c r="E497" s="442"/>
    </row>
    <row r="498" spans="3:5" x14ac:dyDescent="0.25">
      <c r="C498" s="442"/>
      <c r="D498" s="442"/>
      <c r="E498" s="442"/>
    </row>
    <row r="499" spans="3:5" x14ac:dyDescent="0.25">
      <c r="C499" s="442"/>
      <c r="D499" s="442"/>
      <c r="E499" s="442"/>
    </row>
    <row r="500" spans="3:5" x14ac:dyDescent="0.25">
      <c r="C500" s="442"/>
      <c r="D500" s="442"/>
      <c r="E500" s="442"/>
    </row>
    <row r="501" spans="3:5" x14ac:dyDescent="0.25">
      <c r="C501" s="442"/>
      <c r="D501" s="442"/>
      <c r="E501" s="442"/>
    </row>
    <row r="502" spans="3:5" x14ac:dyDescent="0.25">
      <c r="C502" s="442"/>
      <c r="D502" s="442"/>
      <c r="E502" s="442"/>
    </row>
    <row r="503" spans="3:5" x14ac:dyDescent="0.25">
      <c r="C503" s="442"/>
      <c r="D503" s="442"/>
      <c r="E503" s="442"/>
    </row>
    <row r="504" spans="3:5" x14ac:dyDescent="0.25">
      <c r="C504" s="442"/>
      <c r="D504" s="442"/>
      <c r="E504" s="442"/>
    </row>
    <row r="505" spans="3:5" x14ac:dyDescent="0.25">
      <c r="C505" s="442"/>
      <c r="D505" s="442"/>
      <c r="E505" s="442"/>
    </row>
    <row r="506" spans="3:5" x14ac:dyDescent="0.25">
      <c r="C506" s="442"/>
      <c r="D506" s="442"/>
      <c r="E506" s="442"/>
    </row>
    <row r="507" spans="3:5" x14ac:dyDescent="0.25">
      <c r="C507" s="442"/>
      <c r="D507" s="442"/>
      <c r="E507" s="442"/>
    </row>
    <row r="508" spans="3:5" x14ac:dyDescent="0.25">
      <c r="C508" s="442"/>
      <c r="D508" s="442"/>
      <c r="E508" s="442"/>
    </row>
    <row r="509" spans="3:5" x14ac:dyDescent="0.25">
      <c r="C509" s="442"/>
      <c r="D509" s="442"/>
      <c r="E509" s="442"/>
    </row>
    <row r="510" spans="3:5" x14ac:dyDescent="0.25">
      <c r="C510" s="442"/>
      <c r="D510" s="442"/>
      <c r="E510" s="442"/>
    </row>
    <row r="511" spans="3:5" x14ac:dyDescent="0.25">
      <c r="C511" s="442"/>
      <c r="D511" s="442"/>
      <c r="E511" s="442"/>
    </row>
    <row r="512" spans="3:5" x14ac:dyDescent="0.25">
      <c r="C512" s="442"/>
      <c r="D512" s="442"/>
      <c r="E512" s="442"/>
    </row>
    <row r="513" spans="3:5" x14ac:dyDescent="0.25">
      <c r="C513" s="442"/>
      <c r="D513" s="442"/>
      <c r="E513" s="442"/>
    </row>
    <row r="514" spans="3:5" x14ac:dyDescent="0.25">
      <c r="C514" s="442"/>
      <c r="D514" s="442"/>
      <c r="E514" s="442"/>
    </row>
    <row r="515" spans="3:5" x14ac:dyDescent="0.25">
      <c r="C515" s="442"/>
      <c r="D515" s="442"/>
      <c r="E515" s="442"/>
    </row>
    <row r="516" spans="3:5" x14ac:dyDescent="0.25">
      <c r="C516" s="442"/>
      <c r="D516" s="442"/>
      <c r="E516" s="442"/>
    </row>
    <row r="517" spans="3:5" x14ac:dyDescent="0.25">
      <c r="C517" s="442"/>
      <c r="D517" s="442"/>
      <c r="E517" s="442"/>
    </row>
    <row r="518" spans="3:5" x14ac:dyDescent="0.25">
      <c r="C518" s="442"/>
      <c r="D518" s="442"/>
      <c r="E518" s="442"/>
    </row>
    <row r="519" spans="3:5" x14ac:dyDescent="0.25">
      <c r="C519" s="442"/>
      <c r="D519" s="442"/>
      <c r="E519" s="442"/>
    </row>
    <row r="520" spans="3:5" x14ac:dyDescent="0.25">
      <c r="C520" s="442"/>
      <c r="D520" s="442"/>
      <c r="E520" s="442"/>
    </row>
    <row r="521" spans="3:5" x14ac:dyDescent="0.25">
      <c r="C521" s="442"/>
      <c r="D521" s="442"/>
      <c r="E521" s="442"/>
    </row>
    <row r="522" spans="3:5" x14ac:dyDescent="0.25">
      <c r="C522" s="442"/>
      <c r="D522" s="442"/>
      <c r="E522" s="442"/>
    </row>
    <row r="523" spans="3:5" x14ac:dyDescent="0.25">
      <c r="C523" s="442"/>
      <c r="D523" s="442"/>
      <c r="E523" s="442"/>
    </row>
    <row r="524" spans="3:5" x14ac:dyDescent="0.25">
      <c r="C524" s="442"/>
      <c r="D524" s="442"/>
      <c r="E524" s="442"/>
    </row>
    <row r="525" spans="3:5" x14ac:dyDescent="0.25">
      <c r="C525" s="442"/>
      <c r="D525" s="442"/>
      <c r="E525" s="442"/>
    </row>
    <row r="526" spans="3:5" x14ac:dyDescent="0.25">
      <c r="C526" s="442"/>
      <c r="D526" s="442"/>
      <c r="E526" s="442"/>
    </row>
    <row r="527" spans="3:5" x14ac:dyDescent="0.25">
      <c r="C527" s="442"/>
      <c r="D527" s="442"/>
      <c r="E527" s="442"/>
    </row>
    <row r="528" spans="3:5" x14ac:dyDescent="0.25">
      <c r="C528" s="442"/>
      <c r="D528" s="442"/>
      <c r="E528" s="442"/>
    </row>
    <row r="529" spans="3:5" x14ac:dyDescent="0.25">
      <c r="C529" s="442"/>
      <c r="D529" s="442"/>
      <c r="E529" s="442"/>
    </row>
    <row r="530" spans="3:5" x14ac:dyDescent="0.25">
      <c r="C530" s="442"/>
      <c r="D530" s="442"/>
      <c r="E530" s="442"/>
    </row>
    <row r="531" spans="3:5" x14ac:dyDescent="0.25">
      <c r="C531" s="442"/>
      <c r="D531" s="442"/>
      <c r="E531" s="442"/>
    </row>
    <row r="532" spans="3:5" x14ac:dyDescent="0.25">
      <c r="C532" s="442"/>
      <c r="D532" s="442"/>
      <c r="E532" s="442"/>
    </row>
    <row r="533" spans="3:5" x14ac:dyDescent="0.25">
      <c r="C533" s="442"/>
      <c r="D533" s="442"/>
      <c r="E533" s="442"/>
    </row>
    <row r="534" spans="3:5" x14ac:dyDescent="0.25">
      <c r="C534" s="442"/>
      <c r="D534" s="442"/>
      <c r="E534" s="442"/>
    </row>
    <row r="535" spans="3:5" x14ac:dyDescent="0.25">
      <c r="C535" s="442"/>
      <c r="D535" s="442"/>
      <c r="E535" s="442"/>
    </row>
    <row r="536" spans="3:5" x14ac:dyDescent="0.25">
      <c r="C536" s="442"/>
      <c r="D536" s="442"/>
      <c r="E536" s="442"/>
    </row>
    <row r="537" spans="3:5" x14ac:dyDescent="0.25">
      <c r="C537" s="442"/>
      <c r="D537" s="442"/>
      <c r="E537" s="442"/>
    </row>
    <row r="538" spans="3:5" x14ac:dyDescent="0.25">
      <c r="C538" s="442"/>
      <c r="D538" s="442"/>
      <c r="E538" s="442"/>
    </row>
    <row r="539" spans="3:5" x14ac:dyDescent="0.25">
      <c r="C539" s="442"/>
      <c r="D539" s="442"/>
      <c r="E539" s="442"/>
    </row>
    <row r="540" spans="3:5" x14ac:dyDescent="0.25">
      <c r="C540" s="442"/>
      <c r="D540" s="442"/>
      <c r="E540" s="442"/>
    </row>
    <row r="541" spans="3:5" x14ac:dyDescent="0.25">
      <c r="C541" s="442"/>
      <c r="D541" s="442"/>
      <c r="E541" s="442"/>
    </row>
    <row r="542" spans="3:5" x14ac:dyDescent="0.25">
      <c r="C542" s="442"/>
      <c r="D542" s="442"/>
      <c r="E542" s="442"/>
    </row>
    <row r="543" spans="3:5" x14ac:dyDescent="0.25">
      <c r="C543" s="442"/>
      <c r="D543" s="442"/>
      <c r="E543" s="442"/>
    </row>
    <row r="544" spans="3:5" x14ac:dyDescent="0.25">
      <c r="C544" s="442"/>
      <c r="D544" s="442"/>
      <c r="E544" s="442"/>
    </row>
    <row r="545" spans="3:5" x14ac:dyDescent="0.25">
      <c r="C545" s="442"/>
      <c r="D545" s="442"/>
      <c r="E545" s="442"/>
    </row>
    <row r="546" spans="3:5" x14ac:dyDescent="0.25">
      <c r="C546" s="442"/>
      <c r="D546" s="442"/>
      <c r="E546" s="442"/>
    </row>
    <row r="547" spans="3:5" x14ac:dyDescent="0.25">
      <c r="C547" s="442"/>
      <c r="D547" s="442"/>
      <c r="E547" s="442"/>
    </row>
    <row r="548" spans="3:5" x14ac:dyDescent="0.25">
      <c r="C548" s="442"/>
      <c r="D548" s="442"/>
      <c r="E548" s="442"/>
    </row>
    <row r="549" spans="3:5" x14ac:dyDescent="0.25">
      <c r="C549" s="442"/>
      <c r="D549" s="442"/>
      <c r="E549" s="442"/>
    </row>
    <row r="550" spans="3:5" x14ac:dyDescent="0.25">
      <c r="C550" s="442"/>
      <c r="D550" s="442"/>
      <c r="E550" s="442"/>
    </row>
    <row r="551" spans="3:5" x14ac:dyDescent="0.25">
      <c r="C551" s="442"/>
      <c r="D551" s="442"/>
      <c r="E551" s="442"/>
    </row>
    <row r="552" spans="3:5" x14ac:dyDescent="0.25">
      <c r="C552" s="442"/>
      <c r="D552" s="442"/>
      <c r="E552" s="442"/>
    </row>
    <row r="553" spans="3:5" x14ac:dyDescent="0.25">
      <c r="C553" s="442"/>
      <c r="D553" s="442"/>
      <c r="E553" s="442"/>
    </row>
    <row r="554" spans="3:5" x14ac:dyDescent="0.25">
      <c r="C554" s="442"/>
      <c r="D554" s="442"/>
      <c r="E554" s="442"/>
    </row>
    <row r="555" spans="3:5" x14ac:dyDescent="0.25">
      <c r="C555" s="442"/>
      <c r="D555" s="442"/>
      <c r="E555" s="442"/>
    </row>
    <row r="556" spans="3:5" x14ac:dyDescent="0.25">
      <c r="C556" s="442"/>
      <c r="D556" s="442"/>
      <c r="E556" s="442"/>
    </row>
    <row r="557" spans="3:5" x14ac:dyDescent="0.25">
      <c r="C557" s="442"/>
      <c r="D557" s="442"/>
      <c r="E557" s="442"/>
    </row>
    <row r="558" spans="3:5" x14ac:dyDescent="0.25">
      <c r="C558" s="442"/>
      <c r="D558" s="442"/>
      <c r="E558" s="442"/>
    </row>
    <row r="559" spans="3:5" x14ac:dyDescent="0.25">
      <c r="C559" s="442"/>
      <c r="D559" s="442"/>
      <c r="E559" s="442"/>
    </row>
    <row r="560" spans="3:5" x14ac:dyDescent="0.25">
      <c r="C560" s="442"/>
      <c r="D560" s="442"/>
      <c r="E560" s="442"/>
    </row>
    <row r="561" spans="3:5" x14ac:dyDescent="0.25">
      <c r="C561" s="442"/>
      <c r="D561" s="442"/>
      <c r="E561" s="442"/>
    </row>
    <row r="562" spans="3:5" x14ac:dyDescent="0.25">
      <c r="C562" s="442"/>
      <c r="D562" s="442"/>
      <c r="E562" s="442"/>
    </row>
    <row r="563" spans="3:5" x14ac:dyDescent="0.25">
      <c r="C563" s="442"/>
      <c r="D563" s="442"/>
      <c r="E563" s="442"/>
    </row>
    <row r="564" spans="3:5" x14ac:dyDescent="0.25">
      <c r="C564" s="442"/>
      <c r="D564" s="442"/>
      <c r="E564" s="442"/>
    </row>
    <row r="565" spans="3:5" x14ac:dyDescent="0.25">
      <c r="C565" s="442"/>
      <c r="D565" s="442"/>
      <c r="E565" s="442"/>
    </row>
    <row r="566" spans="3:5" x14ac:dyDescent="0.25">
      <c r="C566" s="442"/>
      <c r="D566" s="442"/>
      <c r="E566" s="442"/>
    </row>
    <row r="567" spans="3:5" x14ac:dyDescent="0.25">
      <c r="C567" s="442"/>
      <c r="D567" s="442"/>
      <c r="E567" s="442"/>
    </row>
    <row r="568" spans="3:5" x14ac:dyDescent="0.25">
      <c r="C568" s="442"/>
      <c r="D568" s="442"/>
      <c r="E568" s="442"/>
    </row>
    <row r="569" spans="3:5" x14ac:dyDescent="0.25">
      <c r="C569" s="442"/>
      <c r="D569" s="442"/>
      <c r="E569" s="442"/>
    </row>
    <row r="570" spans="3:5" x14ac:dyDescent="0.25">
      <c r="C570" s="442"/>
      <c r="D570" s="442"/>
      <c r="E570" s="442"/>
    </row>
    <row r="571" spans="3:5" x14ac:dyDescent="0.25">
      <c r="C571" s="442"/>
      <c r="D571" s="442"/>
      <c r="E571" s="442"/>
    </row>
    <row r="572" spans="3:5" x14ac:dyDescent="0.25">
      <c r="C572" s="442"/>
      <c r="D572" s="442"/>
      <c r="E572" s="442"/>
    </row>
    <row r="573" spans="3:5" x14ac:dyDescent="0.25">
      <c r="C573" s="442"/>
      <c r="D573" s="442"/>
      <c r="E573" s="442"/>
    </row>
    <row r="574" spans="3:5" x14ac:dyDescent="0.25">
      <c r="C574" s="442"/>
      <c r="D574" s="442"/>
      <c r="E574" s="442"/>
    </row>
    <row r="575" spans="3:5" x14ac:dyDescent="0.25">
      <c r="C575" s="442"/>
      <c r="D575" s="442"/>
      <c r="E575" s="442"/>
    </row>
    <row r="576" spans="3:5" x14ac:dyDescent="0.25">
      <c r="C576" s="442"/>
      <c r="D576" s="442"/>
      <c r="E576" s="442"/>
    </row>
    <row r="577" spans="3:5" x14ac:dyDescent="0.25">
      <c r="C577" s="442"/>
      <c r="D577" s="442"/>
      <c r="E577" s="442"/>
    </row>
    <row r="578" spans="3:5" x14ac:dyDescent="0.25">
      <c r="C578" s="442"/>
      <c r="D578" s="442"/>
      <c r="E578" s="442"/>
    </row>
    <row r="579" spans="3:5" x14ac:dyDescent="0.25">
      <c r="C579" s="442"/>
      <c r="D579" s="442"/>
      <c r="E579" s="442"/>
    </row>
    <row r="580" spans="3:5" x14ac:dyDescent="0.25">
      <c r="C580" s="442"/>
      <c r="D580" s="442"/>
      <c r="E580" s="442"/>
    </row>
    <row r="581" spans="3:5" x14ac:dyDescent="0.25">
      <c r="C581" s="442"/>
      <c r="D581" s="442"/>
      <c r="E581" s="442"/>
    </row>
    <row r="582" spans="3:5" x14ac:dyDescent="0.25">
      <c r="C582" s="442"/>
      <c r="D582" s="442"/>
      <c r="E582" s="442"/>
    </row>
    <row r="583" spans="3:5" x14ac:dyDescent="0.25">
      <c r="C583" s="442"/>
      <c r="D583" s="442"/>
      <c r="E583" s="442"/>
    </row>
    <row r="584" spans="3:5" x14ac:dyDescent="0.25">
      <c r="C584" s="442"/>
      <c r="D584" s="442"/>
      <c r="E584" s="442"/>
    </row>
    <row r="585" spans="3:5" x14ac:dyDescent="0.25">
      <c r="C585" s="442"/>
      <c r="D585" s="442"/>
      <c r="E585" s="442"/>
    </row>
    <row r="586" spans="3:5" x14ac:dyDescent="0.25">
      <c r="C586" s="442"/>
      <c r="D586" s="442"/>
      <c r="E586" s="442"/>
    </row>
    <row r="587" spans="3:5" x14ac:dyDescent="0.25">
      <c r="C587" s="442"/>
      <c r="D587" s="442"/>
      <c r="E587" s="442"/>
    </row>
  </sheetData>
  <mergeCells count="17">
    <mergeCell ref="G7:G8"/>
    <mergeCell ref="H7:H8"/>
    <mergeCell ref="I7:I8"/>
    <mergeCell ref="F355:I355"/>
    <mergeCell ref="F356:I356"/>
    <mergeCell ref="A7:A8"/>
    <mergeCell ref="B7:B8"/>
    <mergeCell ref="C7:C8"/>
    <mergeCell ref="D7:D8"/>
    <mergeCell ref="E7:E8"/>
    <mergeCell ref="F7:F8"/>
    <mergeCell ref="A1:I1"/>
    <mergeCell ref="A2:I2"/>
    <mergeCell ref="A3:I3"/>
    <mergeCell ref="A4:I4"/>
    <mergeCell ref="A5:I5"/>
    <mergeCell ref="G6:I6"/>
  </mergeCells>
  <printOptions horizontalCentered="1"/>
  <pageMargins left="0.27559055118110237" right="0.15748031496062992" top="0.35433070866141736" bottom="0.27559055118110237" header="0.19685039370078741" footer="0.27559055118110237"/>
  <pageSetup scale="7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7" sqref="A7:A8"/>
    </sheetView>
  </sheetViews>
  <sheetFormatPr baseColWidth="10" defaultColWidth="11.42578125" defaultRowHeight="15" x14ac:dyDescent="0.25"/>
  <cols>
    <col min="1" max="1" width="32.140625" customWidth="1"/>
    <col min="2" max="2" width="12.85546875" customWidth="1"/>
    <col min="3" max="4" width="13" customWidth="1"/>
    <col min="5" max="5" width="13.7109375" customWidth="1"/>
    <col min="6" max="6" width="13.85546875" customWidth="1"/>
    <col min="7" max="7" width="12" bestFit="1" customWidth="1"/>
  </cols>
  <sheetData>
    <row r="1" spans="1:9" ht="15.75" x14ac:dyDescent="0.25">
      <c r="A1" s="510" t="s">
        <v>0</v>
      </c>
      <c r="B1" s="510"/>
      <c r="C1" s="510"/>
      <c r="D1" s="510"/>
      <c r="E1" s="510"/>
      <c r="F1" s="510"/>
      <c r="G1" s="510"/>
      <c r="H1" s="511"/>
      <c r="I1" s="511"/>
    </row>
    <row r="2" spans="1:9" ht="15.75" customHeight="1" x14ac:dyDescent="0.25">
      <c r="A2" s="512" t="s">
        <v>560</v>
      </c>
      <c r="B2" s="512"/>
      <c r="C2" s="512"/>
      <c r="D2" s="512"/>
      <c r="E2" s="512"/>
      <c r="F2" s="512"/>
      <c r="G2" s="512"/>
      <c r="H2" s="513"/>
      <c r="I2" s="513"/>
    </row>
    <row r="3" spans="1:9" ht="15.75" customHeight="1" x14ac:dyDescent="0.25">
      <c r="A3" s="512" t="s">
        <v>561</v>
      </c>
      <c r="B3" s="512"/>
      <c r="C3" s="512"/>
      <c r="D3" s="512"/>
      <c r="E3" s="512"/>
      <c r="F3" s="512"/>
      <c r="G3" s="512"/>
      <c r="H3" s="513"/>
      <c r="I3" s="513"/>
    </row>
    <row r="4" spans="1:9" ht="16.5" customHeight="1" x14ac:dyDescent="0.25">
      <c r="A4" s="512" t="s">
        <v>20</v>
      </c>
      <c r="B4" s="512"/>
      <c r="C4" s="512"/>
      <c r="D4" s="512"/>
      <c r="E4" s="512"/>
      <c r="F4" s="512"/>
      <c r="G4" s="512"/>
      <c r="H4" s="513"/>
      <c r="I4" s="513"/>
    </row>
    <row r="5" spans="1:9" ht="15.75" customHeight="1" x14ac:dyDescent="0.25">
      <c r="A5" s="514" t="s">
        <v>131</v>
      </c>
      <c r="B5" s="514"/>
      <c r="C5" s="514"/>
      <c r="D5" s="514"/>
      <c r="E5" s="514"/>
      <c r="F5" s="514"/>
      <c r="G5" s="514"/>
      <c r="H5" s="515"/>
      <c r="I5" s="515"/>
    </row>
    <row r="6" spans="1:9" ht="15.75" customHeight="1" thickBot="1" x14ac:dyDescent="0.3">
      <c r="A6" s="516" t="s">
        <v>90</v>
      </c>
      <c r="B6" s="516"/>
      <c r="C6" s="516"/>
      <c r="D6" s="516"/>
      <c r="E6" s="516"/>
      <c r="F6" s="516"/>
      <c r="G6" s="516"/>
      <c r="H6" s="517"/>
      <c r="I6" s="517"/>
    </row>
    <row r="7" spans="1:9" ht="15.75" thickBot="1" x14ac:dyDescent="0.3">
      <c r="A7" s="518" t="s">
        <v>132</v>
      </c>
      <c r="B7" s="519" t="s">
        <v>133</v>
      </c>
      <c r="C7" s="520"/>
      <c r="D7" s="520"/>
      <c r="E7" s="520"/>
      <c r="F7" s="521"/>
      <c r="G7" s="522" t="s">
        <v>134</v>
      </c>
    </row>
    <row r="8" spans="1:9" ht="20.25" thickBot="1" x14ac:dyDescent="0.3">
      <c r="A8" s="523"/>
      <c r="B8" s="524" t="s">
        <v>135</v>
      </c>
      <c r="C8" s="524" t="s">
        <v>136</v>
      </c>
      <c r="D8" s="524" t="s">
        <v>137</v>
      </c>
      <c r="E8" s="524" t="s">
        <v>562</v>
      </c>
      <c r="F8" s="524" t="s">
        <v>248</v>
      </c>
      <c r="G8" s="525"/>
    </row>
    <row r="9" spans="1:9" ht="19.5" x14ac:dyDescent="0.25">
      <c r="A9" s="526" t="s">
        <v>563</v>
      </c>
      <c r="B9" s="527">
        <f t="shared" ref="B9:G9" si="0">B10+B11+B12+B13+B14+B15+B16+B19</f>
        <v>154938336</v>
      </c>
      <c r="C9" s="527">
        <f t="shared" si="0"/>
        <v>0</v>
      </c>
      <c r="D9" s="527">
        <f t="shared" si="0"/>
        <v>154938336</v>
      </c>
      <c r="E9" s="527">
        <f t="shared" si="0"/>
        <v>43744401</v>
      </c>
      <c r="F9" s="527">
        <f t="shared" si="0"/>
        <v>39899668</v>
      </c>
      <c r="G9" s="527">
        <f t="shared" si="0"/>
        <v>111193935</v>
      </c>
    </row>
    <row r="10" spans="1:9" ht="19.5" x14ac:dyDescent="0.25">
      <c r="A10" s="528" t="s">
        <v>564</v>
      </c>
      <c r="B10" s="529">
        <v>154938336</v>
      </c>
      <c r="C10" s="530"/>
      <c r="D10" s="531">
        <f>B10+C10</f>
        <v>154938336</v>
      </c>
      <c r="E10" s="530">
        <v>43744401</v>
      </c>
      <c r="F10" s="530">
        <v>39899668</v>
      </c>
      <c r="G10" s="531">
        <f>D10-E10</f>
        <v>111193935</v>
      </c>
    </row>
    <row r="11" spans="1:9" x14ac:dyDescent="0.25">
      <c r="A11" s="528" t="s">
        <v>565</v>
      </c>
      <c r="B11" s="532"/>
      <c r="C11" s="533"/>
      <c r="D11" s="534">
        <f t="shared" ref="D11:D19" si="1">B11+C11</f>
        <v>0</v>
      </c>
      <c r="E11" s="533"/>
      <c r="F11" s="533"/>
      <c r="G11" s="534">
        <f t="shared" ref="G11:G15" si="2">D11-E11</f>
        <v>0</v>
      </c>
    </row>
    <row r="12" spans="1:9" x14ac:dyDescent="0.25">
      <c r="A12" s="528" t="s">
        <v>566</v>
      </c>
      <c r="B12" s="532"/>
      <c r="C12" s="533"/>
      <c r="D12" s="534">
        <f t="shared" si="1"/>
        <v>0</v>
      </c>
      <c r="E12" s="533"/>
      <c r="F12" s="533"/>
      <c r="G12" s="534">
        <f t="shared" si="2"/>
        <v>0</v>
      </c>
    </row>
    <row r="13" spans="1:9" x14ac:dyDescent="0.25">
      <c r="A13" s="528" t="s">
        <v>567</v>
      </c>
      <c r="B13" s="532"/>
      <c r="C13" s="533"/>
      <c r="D13" s="534">
        <f t="shared" si="1"/>
        <v>0</v>
      </c>
      <c r="E13" s="533"/>
      <c r="F13" s="533"/>
      <c r="G13" s="534">
        <f t="shared" si="2"/>
        <v>0</v>
      </c>
    </row>
    <row r="14" spans="1:9" x14ac:dyDescent="0.25">
      <c r="A14" s="528" t="s">
        <v>568</v>
      </c>
      <c r="B14" s="532"/>
      <c r="C14" s="533"/>
      <c r="D14" s="534">
        <f t="shared" si="1"/>
        <v>0</v>
      </c>
      <c r="E14" s="533"/>
      <c r="F14" s="533"/>
      <c r="G14" s="534">
        <f t="shared" si="2"/>
        <v>0</v>
      </c>
    </row>
    <row r="15" spans="1:9" x14ac:dyDescent="0.25">
      <c r="A15" s="528" t="s">
        <v>569</v>
      </c>
      <c r="B15" s="532"/>
      <c r="C15" s="533"/>
      <c r="D15" s="534">
        <f t="shared" si="1"/>
        <v>0</v>
      </c>
      <c r="E15" s="533"/>
      <c r="F15" s="533"/>
      <c r="G15" s="534">
        <f t="shared" si="2"/>
        <v>0</v>
      </c>
    </row>
    <row r="16" spans="1:9" ht="29.25" x14ac:dyDescent="0.25">
      <c r="A16" s="528" t="s">
        <v>570</v>
      </c>
      <c r="B16" s="535">
        <f>B17+B18</f>
        <v>0</v>
      </c>
      <c r="C16" s="535">
        <f t="shared" ref="C16:G16" si="3">C17+C18</f>
        <v>0</v>
      </c>
      <c r="D16" s="535">
        <f t="shared" si="3"/>
        <v>0</v>
      </c>
      <c r="E16" s="535">
        <f t="shared" si="3"/>
        <v>0</v>
      </c>
      <c r="F16" s="535">
        <f t="shared" si="3"/>
        <v>0</v>
      </c>
      <c r="G16" s="535">
        <f t="shared" si="3"/>
        <v>0</v>
      </c>
    </row>
    <row r="17" spans="1:7" x14ac:dyDescent="0.25">
      <c r="A17" s="536" t="s">
        <v>571</v>
      </c>
      <c r="B17" s="532"/>
      <c r="C17" s="533"/>
      <c r="D17" s="534">
        <f t="shared" si="1"/>
        <v>0</v>
      </c>
      <c r="E17" s="533"/>
      <c r="F17" s="533"/>
      <c r="G17" s="534">
        <f t="shared" ref="G17:G19" si="4">D17-E17</f>
        <v>0</v>
      </c>
    </row>
    <row r="18" spans="1:7" x14ac:dyDescent="0.25">
      <c r="A18" s="536" t="s">
        <v>572</v>
      </c>
      <c r="B18" s="532"/>
      <c r="C18" s="533"/>
      <c r="D18" s="534">
        <f t="shared" si="1"/>
        <v>0</v>
      </c>
      <c r="E18" s="533"/>
      <c r="F18" s="533"/>
      <c r="G18" s="534">
        <f t="shared" si="4"/>
        <v>0</v>
      </c>
    </row>
    <row r="19" spans="1:7" x14ac:dyDescent="0.25">
      <c r="A19" s="528" t="s">
        <v>573</v>
      </c>
      <c r="B19" s="532"/>
      <c r="C19" s="533"/>
      <c r="D19" s="534">
        <f t="shared" si="1"/>
        <v>0</v>
      </c>
      <c r="E19" s="533"/>
      <c r="F19" s="533"/>
      <c r="G19" s="534">
        <f t="shared" si="4"/>
        <v>0</v>
      </c>
    </row>
    <row r="20" spans="1:7" x14ac:dyDescent="0.25">
      <c r="A20" s="528"/>
      <c r="B20" s="535"/>
      <c r="C20" s="534"/>
      <c r="D20" s="534"/>
      <c r="E20" s="534"/>
      <c r="F20" s="534"/>
      <c r="G20" s="534"/>
    </row>
    <row r="21" spans="1:7" ht="19.5" x14ac:dyDescent="0.25">
      <c r="A21" s="526" t="s">
        <v>574</v>
      </c>
      <c r="B21" s="535">
        <f>B22+B23+B24+B25+B26+B27+B28+B31</f>
        <v>0</v>
      </c>
      <c r="C21" s="535">
        <f t="shared" ref="C21:G21" si="5">C22+C23+C24+C25+C26+C27+C28+C31</f>
        <v>0</v>
      </c>
      <c r="D21" s="535">
        <f t="shared" si="5"/>
        <v>0</v>
      </c>
      <c r="E21" s="535">
        <f t="shared" si="5"/>
        <v>0</v>
      </c>
      <c r="F21" s="535">
        <f t="shared" si="5"/>
        <v>0</v>
      </c>
      <c r="G21" s="535">
        <f t="shared" si="5"/>
        <v>0</v>
      </c>
    </row>
    <row r="22" spans="1:7" ht="19.5" x14ac:dyDescent="0.25">
      <c r="A22" s="528" t="s">
        <v>564</v>
      </c>
      <c r="B22" s="532"/>
      <c r="C22" s="533"/>
      <c r="D22" s="534">
        <f>B22+C22</f>
        <v>0</v>
      </c>
      <c r="E22" s="533"/>
      <c r="F22" s="533"/>
      <c r="G22" s="534">
        <f t="shared" ref="G22:G27" si="6">D22-E22</f>
        <v>0</v>
      </c>
    </row>
    <row r="23" spans="1:7" x14ac:dyDescent="0.25">
      <c r="A23" s="528" t="s">
        <v>565</v>
      </c>
      <c r="B23" s="532"/>
      <c r="C23" s="533"/>
      <c r="D23" s="534">
        <f t="shared" ref="D23:D27" si="7">B23+C23</f>
        <v>0</v>
      </c>
      <c r="E23" s="533"/>
      <c r="F23" s="533"/>
      <c r="G23" s="534">
        <f t="shared" si="6"/>
        <v>0</v>
      </c>
    </row>
    <row r="24" spans="1:7" x14ac:dyDescent="0.25">
      <c r="A24" s="528" t="s">
        <v>566</v>
      </c>
      <c r="B24" s="532"/>
      <c r="C24" s="533"/>
      <c r="D24" s="534">
        <f t="shared" si="7"/>
        <v>0</v>
      </c>
      <c r="E24" s="533"/>
      <c r="F24" s="533"/>
      <c r="G24" s="534">
        <f t="shared" si="6"/>
        <v>0</v>
      </c>
    </row>
    <row r="25" spans="1:7" x14ac:dyDescent="0.25">
      <c r="A25" s="528" t="s">
        <v>567</v>
      </c>
      <c r="B25" s="532"/>
      <c r="C25" s="533"/>
      <c r="D25" s="534">
        <f t="shared" si="7"/>
        <v>0</v>
      </c>
      <c r="E25" s="533"/>
      <c r="F25" s="533"/>
      <c r="G25" s="534">
        <f t="shared" si="6"/>
        <v>0</v>
      </c>
    </row>
    <row r="26" spans="1:7" x14ac:dyDescent="0.25">
      <c r="A26" s="528" t="s">
        <v>568</v>
      </c>
      <c r="B26" s="532"/>
      <c r="C26" s="533"/>
      <c r="D26" s="534">
        <f t="shared" si="7"/>
        <v>0</v>
      </c>
      <c r="E26" s="533"/>
      <c r="F26" s="533"/>
      <c r="G26" s="534">
        <f t="shared" si="6"/>
        <v>0</v>
      </c>
    </row>
    <row r="27" spans="1:7" x14ac:dyDescent="0.25">
      <c r="A27" s="528" t="s">
        <v>569</v>
      </c>
      <c r="B27" s="532"/>
      <c r="C27" s="533"/>
      <c r="D27" s="534">
        <f t="shared" si="7"/>
        <v>0</v>
      </c>
      <c r="E27" s="533"/>
      <c r="F27" s="533"/>
      <c r="G27" s="534">
        <f t="shared" si="6"/>
        <v>0</v>
      </c>
    </row>
    <row r="28" spans="1:7" ht="29.25" x14ac:dyDescent="0.25">
      <c r="A28" s="528" t="s">
        <v>570</v>
      </c>
      <c r="B28" s="535">
        <f>B29+B30</f>
        <v>0</v>
      </c>
      <c r="C28" s="535">
        <f t="shared" ref="C28:G28" si="8">C29+C30</f>
        <v>0</v>
      </c>
      <c r="D28" s="535">
        <f t="shared" si="8"/>
        <v>0</v>
      </c>
      <c r="E28" s="535">
        <f t="shared" si="8"/>
        <v>0</v>
      </c>
      <c r="F28" s="535">
        <f t="shared" si="8"/>
        <v>0</v>
      </c>
      <c r="G28" s="535">
        <f t="shared" si="8"/>
        <v>0</v>
      </c>
    </row>
    <row r="29" spans="1:7" x14ac:dyDescent="0.25">
      <c r="A29" s="536" t="s">
        <v>571</v>
      </c>
      <c r="B29" s="532"/>
      <c r="C29" s="533"/>
      <c r="D29" s="534">
        <f>B29+C29</f>
        <v>0</v>
      </c>
      <c r="E29" s="533"/>
      <c r="F29" s="533"/>
      <c r="G29" s="534">
        <f t="shared" ref="G29:G31" si="9">D29-E29</f>
        <v>0</v>
      </c>
    </row>
    <row r="30" spans="1:7" x14ac:dyDescent="0.25">
      <c r="A30" s="536" t="s">
        <v>572</v>
      </c>
      <c r="B30" s="532"/>
      <c r="C30" s="533"/>
      <c r="D30" s="534">
        <f>B30+C30</f>
        <v>0</v>
      </c>
      <c r="E30" s="533"/>
      <c r="F30" s="533"/>
      <c r="G30" s="534">
        <f t="shared" si="9"/>
        <v>0</v>
      </c>
    </row>
    <row r="31" spans="1:7" x14ac:dyDescent="0.25">
      <c r="A31" s="528" t="s">
        <v>573</v>
      </c>
      <c r="B31" s="537"/>
      <c r="C31" s="538"/>
      <c r="D31" s="539">
        <f>B31+C31</f>
        <v>0</v>
      </c>
      <c r="E31" s="538"/>
      <c r="F31" s="538"/>
      <c r="G31" s="539">
        <f t="shared" si="9"/>
        <v>0</v>
      </c>
    </row>
    <row r="32" spans="1:7" ht="19.5" x14ac:dyDescent="0.25">
      <c r="A32" s="526" t="s">
        <v>575</v>
      </c>
      <c r="B32" s="527">
        <f t="shared" ref="B32:G32" si="10">B9+B21</f>
        <v>154938336</v>
      </c>
      <c r="C32" s="527">
        <f t="shared" si="10"/>
        <v>0</v>
      </c>
      <c r="D32" s="527">
        <f t="shared" si="10"/>
        <v>154938336</v>
      </c>
      <c r="E32" s="527">
        <f t="shared" si="10"/>
        <v>43744401</v>
      </c>
      <c r="F32" s="527">
        <f t="shared" si="10"/>
        <v>39899668</v>
      </c>
      <c r="G32" s="527">
        <f t="shared" si="10"/>
        <v>111193935</v>
      </c>
    </row>
    <row r="33" spans="1:7" ht="15.75" thickBot="1" x14ac:dyDescent="0.3">
      <c r="A33" s="540"/>
      <c r="B33" s="541"/>
      <c r="C33" s="542"/>
      <c r="D33" s="542"/>
      <c r="E33" s="542"/>
      <c r="F33" s="542"/>
      <c r="G33" s="542"/>
    </row>
    <row r="40" spans="1:7" x14ac:dyDescent="0.25">
      <c r="A40" s="307" t="s">
        <v>85</v>
      </c>
      <c r="B40" s="307"/>
      <c r="C40" s="307"/>
      <c r="D40" s="266" t="s">
        <v>229</v>
      </c>
    </row>
    <row r="41" spans="1:7" x14ac:dyDescent="0.25">
      <c r="A41" s="428" t="s">
        <v>253</v>
      </c>
      <c r="B41" s="429"/>
      <c r="C41" s="428" t="s">
        <v>340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" right="0" top="0.74803149606299213" bottom="0.74803149606299213" header="0.31496062992125984" footer="0.31496062992125984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D1"/>
    </sheetView>
  </sheetViews>
  <sheetFormatPr baseColWidth="10" defaultColWidth="11.42578125" defaultRowHeight="16.5" x14ac:dyDescent="0.25"/>
  <cols>
    <col min="1" max="1" width="1.42578125" style="63" customWidth="1"/>
    <col min="2" max="2" width="47.42578125" style="63" customWidth="1"/>
    <col min="3" max="4" width="25.7109375" style="63" customWidth="1"/>
    <col min="5" max="5" width="11.42578125" style="63"/>
    <col min="6" max="9" width="14.42578125" style="63" bestFit="1" customWidth="1"/>
    <col min="10" max="11" width="11.42578125" style="63"/>
    <col min="12" max="13" width="12.42578125" style="63" bestFit="1" customWidth="1"/>
    <col min="14" max="14" width="11.5703125" style="63" bestFit="1" customWidth="1"/>
    <col min="15" max="16384" width="11.42578125" style="63"/>
  </cols>
  <sheetData>
    <row r="1" spans="1:8" x14ac:dyDescent="0.25">
      <c r="A1" s="212" t="s">
        <v>0</v>
      </c>
      <c r="B1" s="212"/>
      <c r="C1" s="212"/>
      <c r="D1" s="212"/>
    </row>
    <row r="2" spans="1:8" s="65" customFormat="1" ht="15.75" x14ac:dyDescent="0.25">
      <c r="A2" s="212" t="s">
        <v>576</v>
      </c>
      <c r="B2" s="212"/>
      <c r="C2" s="212"/>
      <c r="D2" s="212"/>
    </row>
    <row r="3" spans="1:8" s="65" customFormat="1" x14ac:dyDescent="0.25">
      <c r="A3" s="384" t="s">
        <v>20</v>
      </c>
      <c r="B3" s="384"/>
      <c r="C3" s="384"/>
      <c r="D3" s="384"/>
    </row>
    <row r="4" spans="1:8" s="65" customFormat="1" x14ac:dyDescent="0.25">
      <c r="A4" s="384" t="s">
        <v>577</v>
      </c>
      <c r="B4" s="384"/>
      <c r="C4" s="384"/>
      <c r="D4" s="384"/>
    </row>
    <row r="5" spans="1:8" s="69" customFormat="1" ht="17.25" thickBot="1" x14ac:dyDescent="0.3">
      <c r="A5" s="274" t="s">
        <v>578</v>
      </c>
      <c r="B5" s="274"/>
      <c r="C5" s="274"/>
      <c r="D5" s="308" t="s">
        <v>23</v>
      </c>
    </row>
    <row r="6" spans="1:8" s="547" customFormat="1" ht="27" customHeight="1" thickBot="1" x14ac:dyDescent="0.3">
      <c r="A6" s="543" t="s">
        <v>579</v>
      </c>
      <c r="B6" s="544"/>
      <c r="C6" s="545"/>
      <c r="D6" s="546">
        <v>202162057.31900001</v>
      </c>
      <c r="E6" s="63"/>
      <c r="F6" s="63"/>
      <c r="G6" s="63"/>
      <c r="H6" s="63"/>
    </row>
    <row r="7" spans="1:8" s="550" customFormat="1" ht="9.75" customHeight="1" x14ac:dyDescent="0.25">
      <c r="A7" s="548"/>
      <c r="B7" s="548"/>
      <c r="C7" s="549"/>
      <c r="D7" s="549"/>
    </row>
    <row r="8" spans="1:8" s="550" customFormat="1" ht="17.25" customHeight="1" thickBot="1" x14ac:dyDescent="0.3">
      <c r="A8" s="551" t="s">
        <v>11</v>
      </c>
      <c r="B8" s="551"/>
      <c r="C8" s="552"/>
      <c r="D8" s="552"/>
    </row>
    <row r="9" spans="1:8" ht="20.100000000000001" customHeight="1" thickBot="1" x14ac:dyDescent="0.3">
      <c r="A9" s="553" t="s">
        <v>580</v>
      </c>
      <c r="B9" s="554"/>
      <c r="C9" s="555"/>
      <c r="D9" s="556">
        <f>SUM(C10:C26)</f>
        <v>114019741.60055172</v>
      </c>
    </row>
    <row r="10" spans="1:8" ht="20.100000000000001" customHeight="1" x14ac:dyDescent="0.25">
      <c r="A10" s="557"/>
      <c r="B10" s="558" t="s">
        <v>69</v>
      </c>
      <c r="C10" s="559">
        <v>118073.52</v>
      </c>
      <c r="D10" s="560"/>
    </row>
    <row r="11" spans="1:8" ht="33" customHeight="1" x14ac:dyDescent="0.25">
      <c r="A11" s="557"/>
      <c r="B11" s="558" t="s">
        <v>70</v>
      </c>
      <c r="C11" s="561"/>
      <c r="D11" s="560"/>
    </row>
    <row r="12" spans="1:8" ht="20.100000000000001" customHeight="1" x14ac:dyDescent="0.25">
      <c r="A12" s="562"/>
      <c r="B12" s="558" t="s">
        <v>581</v>
      </c>
      <c r="C12" s="561"/>
      <c r="D12" s="560"/>
    </row>
    <row r="13" spans="1:8" ht="20.100000000000001" customHeight="1" x14ac:dyDescent="0.25">
      <c r="A13" s="562"/>
      <c r="B13" s="558" t="s">
        <v>582</v>
      </c>
      <c r="C13" s="561"/>
      <c r="D13" s="560"/>
    </row>
    <row r="14" spans="1:8" ht="20.100000000000001" customHeight="1" x14ac:dyDescent="0.25">
      <c r="A14" s="562"/>
      <c r="B14" s="558" t="s">
        <v>583</v>
      </c>
      <c r="C14" s="561"/>
      <c r="D14" s="560"/>
    </row>
    <row r="15" spans="1:8" ht="20.100000000000001" customHeight="1" x14ac:dyDescent="0.25">
      <c r="A15" s="562"/>
      <c r="B15" s="558" t="s">
        <v>72</v>
      </c>
      <c r="C15" s="563">
        <v>701548</v>
      </c>
      <c r="D15" s="560"/>
    </row>
    <row r="16" spans="1:8" ht="20.100000000000001" customHeight="1" x14ac:dyDescent="0.25">
      <c r="A16" s="562"/>
      <c r="B16" s="558" t="s">
        <v>584</v>
      </c>
      <c r="C16" s="561"/>
      <c r="D16" s="560"/>
    </row>
    <row r="17" spans="1:10" x14ac:dyDescent="0.25">
      <c r="A17" s="562"/>
      <c r="B17" s="558" t="s">
        <v>585</v>
      </c>
      <c r="C17" s="563"/>
      <c r="D17" s="560"/>
    </row>
    <row r="18" spans="1:10" x14ac:dyDescent="0.25">
      <c r="A18" s="562"/>
      <c r="B18" s="558" t="s">
        <v>74</v>
      </c>
      <c r="C18" s="561"/>
      <c r="D18" s="560"/>
    </row>
    <row r="19" spans="1:10" x14ac:dyDescent="0.25">
      <c r="A19" s="562"/>
      <c r="B19" s="558" t="s">
        <v>586</v>
      </c>
      <c r="C19" s="561">
        <v>46402794.990000002</v>
      </c>
      <c r="D19" s="560"/>
      <c r="E19" s="564"/>
      <c r="F19" s="565"/>
    </row>
    <row r="20" spans="1:10" x14ac:dyDescent="0.25">
      <c r="A20" s="562"/>
      <c r="B20" s="558" t="s">
        <v>587</v>
      </c>
      <c r="C20" s="561"/>
      <c r="D20" s="560"/>
      <c r="G20" s="325"/>
      <c r="H20" s="325"/>
      <c r="I20" s="566"/>
    </row>
    <row r="21" spans="1:10" x14ac:dyDescent="0.25">
      <c r="A21" s="562"/>
      <c r="B21" s="558" t="s">
        <v>588</v>
      </c>
      <c r="C21" s="561"/>
      <c r="D21" s="560"/>
    </row>
    <row r="22" spans="1:10" x14ac:dyDescent="0.25">
      <c r="A22" s="562"/>
      <c r="B22" s="558" t="s">
        <v>589</v>
      </c>
      <c r="C22" s="561"/>
      <c r="D22" s="560"/>
      <c r="E22" s="564"/>
      <c r="F22" s="564"/>
    </row>
    <row r="23" spans="1:10" x14ac:dyDescent="0.25">
      <c r="A23" s="562"/>
      <c r="B23" s="558" t="s">
        <v>590</v>
      </c>
      <c r="C23" s="561"/>
      <c r="D23" s="560"/>
    </row>
    <row r="24" spans="1:10" x14ac:dyDescent="0.25">
      <c r="A24" s="562"/>
      <c r="B24" s="558" t="s">
        <v>591</v>
      </c>
      <c r="C24" s="561">
        <v>3015391.03</v>
      </c>
      <c r="D24" s="560"/>
      <c r="I24" s="567"/>
      <c r="J24" s="568"/>
    </row>
    <row r="25" spans="1:10" x14ac:dyDescent="0.25">
      <c r="A25" s="562"/>
      <c r="B25" s="558" t="s">
        <v>592</v>
      </c>
      <c r="C25" s="569">
        <v>58721219.119999997</v>
      </c>
      <c r="D25" s="560"/>
    </row>
    <row r="26" spans="1:10" x14ac:dyDescent="0.25">
      <c r="A26" s="570" t="s">
        <v>593</v>
      </c>
      <c r="B26" s="558"/>
      <c r="C26" s="561">
        <v>5060714.9405517252</v>
      </c>
      <c r="D26" s="560"/>
      <c r="G26" s="325"/>
    </row>
    <row r="27" spans="1:10" x14ac:dyDescent="0.25">
      <c r="A27" s="562"/>
      <c r="B27" s="558"/>
      <c r="C27" s="571"/>
      <c r="D27" s="560"/>
    </row>
    <row r="28" spans="1:10" ht="17.25" thickBot="1" x14ac:dyDescent="0.3">
      <c r="A28" s="572" t="s">
        <v>4</v>
      </c>
      <c r="B28" s="573"/>
      <c r="C28" s="571"/>
      <c r="D28" s="560"/>
    </row>
    <row r="29" spans="1:10" ht="17.25" thickBot="1" x14ac:dyDescent="0.3">
      <c r="A29" s="553" t="s">
        <v>594</v>
      </c>
      <c r="B29" s="554"/>
      <c r="C29" s="574"/>
      <c r="D29" s="556">
        <f>SUM(C30:C36)</f>
        <v>26816687.650000006</v>
      </c>
    </row>
    <row r="30" spans="1:10" ht="25.5" x14ac:dyDescent="0.25">
      <c r="A30" s="562"/>
      <c r="B30" s="558" t="s">
        <v>595</v>
      </c>
      <c r="C30" s="561">
        <v>2290806</v>
      </c>
      <c r="D30" s="560"/>
    </row>
    <row r="31" spans="1:10" x14ac:dyDescent="0.25">
      <c r="A31" s="562"/>
      <c r="B31" s="558" t="s">
        <v>596</v>
      </c>
      <c r="C31" s="575">
        <v>24115366.980000004</v>
      </c>
      <c r="D31" s="560"/>
    </row>
    <row r="32" spans="1:10" x14ac:dyDescent="0.25">
      <c r="A32" s="562"/>
      <c r="B32" s="558" t="s">
        <v>597</v>
      </c>
      <c r="C32" s="571"/>
      <c r="D32" s="560"/>
    </row>
    <row r="33" spans="1:14" ht="25.5" x14ac:dyDescent="0.25">
      <c r="A33" s="562"/>
      <c r="B33" s="558" t="s">
        <v>598</v>
      </c>
      <c r="C33" s="561">
        <v>45437.67</v>
      </c>
      <c r="D33" s="560"/>
    </row>
    <row r="34" spans="1:14" x14ac:dyDescent="0.25">
      <c r="A34" s="562"/>
      <c r="B34" s="558" t="s">
        <v>599</v>
      </c>
      <c r="C34" s="571"/>
      <c r="D34" s="560"/>
      <c r="G34" s="325"/>
    </row>
    <row r="35" spans="1:14" x14ac:dyDescent="0.25">
      <c r="A35" s="562"/>
      <c r="B35" s="558" t="s">
        <v>600</v>
      </c>
      <c r="C35" s="561"/>
      <c r="D35" s="560"/>
      <c r="G35" s="325"/>
      <c r="H35" s="325"/>
      <c r="L35" s="325"/>
      <c r="M35" s="325"/>
      <c r="N35" s="576"/>
    </row>
    <row r="36" spans="1:14" x14ac:dyDescent="0.25">
      <c r="A36" s="570" t="s">
        <v>601</v>
      </c>
      <c r="B36" s="558"/>
      <c r="C36" s="561">
        <v>365077</v>
      </c>
      <c r="D36" s="560"/>
      <c r="G36" s="325"/>
      <c r="H36" s="325"/>
      <c r="I36" s="325"/>
      <c r="J36" s="325"/>
      <c r="L36" s="325"/>
      <c r="M36" s="325"/>
      <c r="N36" s="325"/>
    </row>
    <row r="37" spans="1:14" ht="17.25" thickBot="1" x14ac:dyDescent="0.3">
      <c r="A37" s="562"/>
      <c r="B37" s="558"/>
      <c r="C37" s="577"/>
      <c r="D37" s="560"/>
      <c r="G37" s="325"/>
      <c r="H37" s="325"/>
      <c r="I37" s="325"/>
      <c r="J37" s="325"/>
    </row>
    <row r="38" spans="1:14" ht="17.25" thickBot="1" x14ac:dyDescent="0.3">
      <c r="A38" s="578" t="s">
        <v>602</v>
      </c>
      <c r="B38" s="579"/>
      <c r="C38" s="580"/>
      <c r="D38" s="581">
        <f>+D6-D9+D29</f>
        <v>114959003.36844829</v>
      </c>
      <c r="F38" s="73"/>
      <c r="G38" s="566"/>
      <c r="H38" s="325"/>
      <c r="I38" s="325"/>
    </row>
    <row r="39" spans="1:14" x14ac:dyDescent="0.25">
      <c r="H39" s="325"/>
      <c r="I39" s="325"/>
      <c r="J39" s="325"/>
    </row>
    <row r="40" spans="1:14" x14ac:dyDescent="0.25">
      <c r="D40" s="342"/>
      <c r="H40" s="325"/>
      <c r="I40" s="325"/>
      <c r="J40" s="325"/>
    </row>
    <row r="41" spans="1:14" x14ac:dyDescent="0.25">
      <c r="D41" s="342"/>
      <c r="F41" s="325"/>
      <c r="G41" s="325"/>
      <c r="H41" s="325"/>
      <c r="I41" s="325"/>
      <c r="J41" s="325"/>
    </row>
    <row r="42" spans="1:14" x14ac:dyDescent="0.25">
      <c r="G42" s="338"/>
      <c r="H42" s="325"/>
      <c r="I42" s="325"/>
      <c r="J42" s="325"/>
    </row>
    <row r="43" spans="1:14" x14ac:dyDescent="0.25">
      <c r="H43" s="325"/>
      <c r="I43" s="325"/>
      <c r="J43" s="325"/>
    </row>
    <row r="44" spans="1:14" x14ac:dyDescent="0.25">
      <c r="F44" s="325"/>
      <c r="H44" s="325"/>
      <c r="I44" s="325"/>
      <c r="J44" s="325"/>
    </row>
    <row r="45" spans="1:14" x14ac:dyDescent="0.25">
      <c r="B45" s="307" t="s">
        <v>603</v>
      </c>
      <c r="C45" s="266" t="s">
        <v>229</v>
      </c>
      <c r="D45" s="307"/>
      <c r="E45" s="402"/>
      <c r="F45" s="582"/>
      <c r="G45" s="402"/>
      <c r="H45" s="325"/>
      <c r="I45" s="325"/>
      <c r="J45" s="325"/>
    </row>
    <row r="46" spans="1:14" x14ac:dyDescent="0.25">
      <c r="B46" s="268" t="s">
        <v>604</v>
      </c>
      <c r="C46" s="266" t="s">
        <v>605</v>
      </c>
      <c r="D46" s="268"/>
      <c r="F46" s="582"/>
    </row>
    <row r="47" spans="1:14" x14ac:dyDescent="0.25">
      <c r="F47" s="325"/>
      <c r="G47" s="325"/>
    </row>
    <row r="48" spans="1:14" x14ac:dyDescent="0.25">
      <c r="F48" s="566"/>
      <c r="G48" s="325"/>
    </row>
    <row r="49" spans="7:7" x14ac:dyDescent="0.25">
      <c r="G49" s="325"/>
    </row>
  </sheetData>
  <mergeCells count="6">
    <mergeCell ref="A1:D1"/>
    <mergeCell ref="A2:D2"/>
    <mergeCell ref="A3:D3"/>
    <mergeCell ref="A4:D4"/>
    <mergeCell ref="A5:C5"/>
    <mergeCell ref="A6:B6"/>
  </mergeCells>
  <printOptions horizontalCentered="1"/>
  <pageMargins left="0.39370078740157483" right="0" top="0.35433070866141736" bottom="0.15748031496062992" header="0.31496062992125984" footer="0.31496062992125984"/>
  <pageSetup scale="90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activeCell="B5" sqref="B5:C5"/>
    </sheetView>
  </sheetViews>
  <sheetFormatPr baseColWidth="10" defaultColWidth="11.28515625" defaultRowHeight="16.5" x14ac:dyDescent="0.3"/>
  <cols>
    <col min="1" max="1" width="4.28515625" style="584" customWidth="1"/>
    <col min="2" max="2" width="41.7109375" style="583" customWidth="1"/>
    <col min="3" max="5" width="16.7109375" style="583" customWidth="1"/>
    <col min="6" max="16384" width="11.28515625" style="583"/>
  </cols>
  <sheetData>
    <row r="1" spans="1:7" x14ac:dyDescent="0.3">
      <c r="A1" s="625" t="s">
        <v>0</v>
      </c>
      <c r="B1" s="625"/>
      <c r="C1" s="625"/>
      <c r="D1" s="625"/>
      <c r="E1" s="625"/>
    </row>
    <row r="2" spans="1:7" x14ac:dyDescent="0.3">
      <c r="A2" s="621" t="s">
        <v>615</v>
      </c>
      <c r="B2" s="621"/>
      <c r="C2" s="621"/>
      <c r="D2" s="621"/>
      <c r="E2" s="621"/>
    </row>
    <row r="3" spans="1:7" x14ac:dyDescent="0.3">
      <c r="A3" s="624" t="str">
        <f>'[1]ETCA-I-01'!A3:G3</f>
        <v>Comision Estatal del Agua</v>
      </c>
      <c r="B3" s="624"/>
      <c r="C3" s="624"/>
      <c r="D3" s="624"/>
      <c r="E3" s="624"/>
      <c r="G3" s="623"/>
    </row>
    <row r="4" spans="1:7" x14ac:dyDescent="0.3">
      <c r="A4" s="622" t="str">
        <f>'[1]ETCA-I-03'!A4:D4</f>
        <v>Del 01 de Enero al 31 de Marzo de 2017</v>
      </c>
      <c r="B4" s="622"/>
      <c r="C4" s="622"/>
      <c r="D4" s="622"/>
      <c r="E4" s="622"/>
    </row>
    <row r="5" spans="1:7" ht="17.25" thickBot="1" x14ac:dyDescent="0.35">
      <c r="A5" s="620"/>
      <c r="B5" s="621" t="s">
        <v>619</v>
      </c>
      <c r="C5" s="621"/>
      <c r="D5" s="117"/>
      <c r="E5" s="620"/>
    </row>
    <row r="6" spans="1:7" s="122" customFormat="1" ht="30" customHeight="1" x14ac:dyDescent="0.25">
      <c r="A6" s="619" t="s">
        <v>618</v>
      </c>
      <c r="B6" s="618"/>
      <c r="C6" s="617" t="s">
        <v>617</v>
      </c>
      <c r="D6" s="616" t="s">
        <v>616</v>
      </c>
      <c r="E6" s="615" t="s">
        <v>615</v>
      </c>
    </row>
    <row r="7" spans="1:7" s="122" customFormat="1" ht="30" customHeight="1" thickBot="1" x14ac:dyDescent="0.3">
      <c r="A7" s="614"/>
      <c r="B7" s="613"/>
      <c r="C7" s="612" t="s">
        <v>614</v>
      </c>
      <c r="D7" s="612" t="s">
        <v>613</v>
      </c>
      <c r="E7" s="611" t="s">
        <v>612</v>
      </c>
    </row>
    <row r="8" spans="1:7" s="122" customFormat="1" ht="21" customHeight="1" x14ac:dyDescent="0.25">
      <c r="A8" s="610" t="s">
        <v>611</v>
      </c>
      <c r="B8" s="609"/>
      <c r="C8" s="609"/>
      <c r="D8" s="609"/>
      <c r="E8" s="608"/>
    </row>
    <row r="9" spans="1:7" s="122" customFormat="1" ht="20.25" customHeight="1" x14ac:dyDescent="0.25">
      <c r="A9" s="600">
        <v>1</v>
      </c>
      <c r="B9" s="603" t="s">
        <v>610</v>
      </c>
      <c r="C9" s="602">
        <v>446913961</v>
      </c>
      <c r="D9" s="601">
        <v>91681105.140000001</v>
      </c>
      <c r="E9" s="596">
        <f>IF(B9="","",C9-D9)</f>
        <v>355232855.86000001</v>
      </c>
    </row>
    <row r="10" spans="1:7" s="122" customFormat="1" ht="20.25" customHeight="1" x14ac:dyDescent="0.25">
      <c r="A10" s="600">
        <v>2</v>
      </c>
      <c r="B10" s="603"/>
      <c r="C10" s="602"/>
      <c r="D10" s="601"/>
      <c r="E10" s="596" t="str">
        <f>IF(B10="","",C10-D10)</f>
        <v/>
      </c>
    </row>
    <row r="11" spans="1:7" s="122" customFormat="1" ht="20.25" customHeight="1" x14ac:dyDescent="0.25">
      <c r="A11" s="600">
        <v>3</v>
      </c>
      <c r="B11" s="603"/>
      <c r="C11" s="602"/>
      <c r="D11" s="601"/>
      <c r="E11" s="596" t="str">
        <f>IF(B11="","",C11-D11)</f>
        <v/>
      </c>
    </row>
    <row r="12" spans="1:7" s="122" customFormat="1" ht="20.25" customHeight="1" x14ac:dyDescent="0.25">
      <c r="A12" s="600">
        <v>4</v>
      </c>
      <c r="B12" s="603"/>
      <c r="C12" s="602"/>
      <c r="D12" s="601"/>
      <c r="E12" s="596" t="str">
        <f>IF(B12="","",C12-D12)</f>
        <v/>
      </c>
    </row>
    <row r="13" spans="1:7" s="122" customFormat="1" ht="20.25" customHeight="1" x14ac:dyDescent="0.25">
      <c r="A13" s="600">
        <v>5</v>
      </c>
      <c r="B13" s="603"/>
      <c r="C13" s="602"/>
      <c r="D13" s="601"/>
      <c r="E13" s="596" t="str">
        <f>IF(B13="","",C13-D13)</f>
        <v/>
      </c>
    </row>
    <row r="14" spans="1:7" s="122" customFormat="1" ht="20.25" customHeight="1" x14ac:dyDescent="0.25">
      <c r="A14" s="600">
        <v>6</v>
      </c>
      <c r="B14" s="603"/>
      <c r="C14" s="602"/>
      <c r="D14" s="601"/>
      <c r="E14" s="596" t="str">
        <f>IF(B14="","",C14-D14)</f>
        <v/>
      </c>
    </row>
    <row r="15" spans="1:7" s="122" customFormat="1" ht="20.25" customHeight="1" x14ac:dyDescent="0.25">
      <c r="A15" s="600">
        <v>7</v>
      </c>
      <c r="B15" s="603"/>
      <c r="C15" s="602"/>
      <c r="D15" s="601"/>
      <c r="E15" s="596" t="str">
        <f>IF(B15="","",C15-D15)</f>
        <v/>
      </c>
    </row>
    <row r="16" spans="1:7" s="122" customFormat="1" ht="20.25" customHeight="1" x14ac:dyDescent="0.25">
      <c r="A16" s="600">
        <v>8</v>
      </c>
      <c r="B16" s="603"/>
      <c r="C16" s="602"/>
      <c r="D16" s="601"/>
      <c r="E16" s="596" t="str">
        <f>IF(B16="","",C16-D16)</f>
        <v/>
      </c>
    </row>
    <row r="17" spans="1:5" s="122" customFormat="1" ht="20.25" customHeight="1" x14ac:dyDescent="0.25">
      <c r="A17" s="600">
        <v>9</v>
      </c>
      <c r="B17" s="603"/>
      <c r="C17" s="602"/>
      <c r="D17" s="601"/>
      <c r="E17" s="596" t="str">
        <f>IF(B17="","",C17-D17)</f>
        <v/>
      </c>
    </row>
    <row r="18" spans="1:5" s="122" customFormat="1" ht="20.25" customHeight="1" x14ac:dyDescent="0.25">
      <c r="A18" s="600">
        <v>10</v>
      </c>
      <c r="B18" s="603"/>
      <c r="C18" s="602"/>
      <c r="D18" s="601"/>
      <c r="E18" s="596" t="str">
        <f>IF(B18="","",C18-D18)</f>
        <v/>
      </c>
    </row>
    <row r="19" spans="1:5" s="122" customFormat="1" ht="20.25" customHeight="1" x14ac:dyDescent="0.25">
      <c r="A19" s="600"/>
      <c r="B19" s="607" t="s">
        <v>609</v>
      </c>
      <c r="C19" s="598">
        <f>SUM(C9:C18)</f>
        <v>446913961</v>
      </c>
      <c r="D19" s="597">
        <f>SUM(D9:D18)</f>
        <v>91681105.140000001</v>
      </c>
      <c r="E19" s="596">
        <f>SUM(E9:E18)</f>
        <v>355232855.86000001</v>
      </c>
    </row>
    <row r="20" spans="1:5" s="122" customFormat="1" ht="21" customHeight="1" x14ac:dyDescent="0.25">
      <c r="A20" s="606" t="s">
        <v>608</v>
      </c>
      <c r="B20" s="605"/>
      <c r="C20" s="605"/>
      <c r="D20" s="605"/>
      <c r="E20" s="604"/>
    </row>
    <row r="21" spans="1:5" s="122" customFormat="1" ht="20.25" customHeight="1" x14ac:dyDescent="0.25">
      <c r="A21" s="600">
        <v>1</v>
      </c>
      <c r="B21" s="603"/>
      <c r="C21" s="602"/>
      <c r="D21" s="601"/>
      <c r="E21" s="596" t="str">
        <f>IF(B21="","",C21-D21)</f>
        <v/>
      </c>
    </row>
    <row r="22" spans="1:5" s="122" customFormat="1" ht="20.25" customHeight="1" x14ac:dyDescent="0.25">
      <c r="A22" s="600">
        <v>2</v>
      </c>
      <c r="B22" s="603"/>
      <c r="C22" s="602"/>
      <c r="D22" s="601"/>
      <c r="E22" s="596" t="str">
        <f>IF(B22="","",C22-D22)</f>
        <v/>
      </c>
    </row>
    <row r="23" spans="1:5" s="122" customFormat="1" ht="20.25" customHeight="1" x14ac:dyDescent="0.25">
      <c r="A23" s="600">
        <v>3</v>
      </c>
      <c r="B23" s="603"/>
      <c r="C23" s="602"/>
      <c r="D23" s="601"/>
      <c r="E23" s="596" t="str">
        <f>IF(B23="","",C23-D23)</f>
        <v/>
      </c>
    </row>
    <row r="24" spans="1:5" s="122" customFormat="1" ht="20.25" customHeight="1" x14ac:dyDescent="0.25">
      <c r="A24" s="600">
        <v>4</v>
      </c>
      <c r="B24" s="603"/>
      <c r="C24" s="602"/>
      <c r="D24" s="601"/>
      <c r="E24" s="596" t="str">
        <f>IF(B24="","",C24-D24)</f>
        <v/>
      </c>
    </row>
    <row r="25" spans="1:5" s="122" customFormat="1" ht="20.25" customHeight="1" x14ac:dyDescent="0.25">
      <c r="A25" s="600">
        <v>5</v>
      </c>
      <c r="B25" s="603"/>
      <c r="C25" s="602"/>
      <c r="D25" s="601"/>
      <c r="E25" s="596" t="str">
        <f>IF(B25="","",C25-D25)</f>
        <v/>
      </c>
    </row>
    <row r="26" spans="1:5" s="122" customFormat="1" ht="20.25" customHeight="1" x14ac:dyDescent="0.25">
      <c r="A26" s="600">
        <v>6</v>
      </c>
      <c r="B26" s="603"/>
      <c r="C26" s="602"/>
      <c r="D26" s="601"/>
      <c r="E26" s="596" t="str">
        <f>IF(B26="","",C26-D26)</f>
        <v/>
      </c>
    </row>
    <row r="27" spans="1:5" s="122" customFormat="1" ht="20.25" customHeight="1" x14ac:dyDescent="0.25">
      <c r="A27" s="600">
        <v>7</v>
      </c>
      <c r="B27" s="603"/>
      <c r="C27" s="602"/>
      <c r="D27" s="601"/>
      <c r="E27" s="596" t="str">
        <f>IF(B27="","",C27-D27)</f>
        <v/>
      </c>
    </row>
    <row r="28" spans="1:5" s="122" customFormat="1" ht="20.25" customHeight="1" x14ac:dyDescent="0.25">
      <c r="A28" s="600">
        <v>8</v>
      </c>
      <c r="B28" s="603"/>
      <c r="C28" s="602"/>
      <c r="D28" s="601"/>
      <c r="E28" s="596" t="str">
        <f>IF(B28="","",C28-D29)</f>
        <v/>
      </c>
    </row>
    <row r="29" spans="1:5" s="122" customFormat="1" ht="20.25" customHeight="1" x14ac:dyDescent="0.25">
      <c r="A29" s="600">
        <v>9</v>
      </c>
      <c r="B29" s="603"/>
      <c r="C29" s="602"/>
      <c r="D29" s="601"/>
      <c r="E29" s="596" t="str">
        <f>IF(B29="","",C29-#REF!)</f>
        <v/>
      </c>
    </row>
    <row r="30" spans="1:5" s="122" customFormat="1" ht="20.25" customHeight="1" x14ac:dyDescent="0.25">
      <c r="A30" s="600">
        <v>10</v>
      </c>
      <c r="B30" s="603"/>
      <c r="C30" s="602"/>
      <c r="D30" s="601"/>
      <c r="E30" s="596" t="str">
        <f>IF(B30="","",C30-D30)</f>
        <v/>
      </c>
    </row>
    <row r="31" spans="1:5" s="595" customFormat="1" ht="39.950000000000003" customHeight="1" thickBot="1" x14ac:dyDescent="0.35">
      <c r="A31" s="600"/>
      <c r="B31" s="599" t="s">
        <v>607</v>
      </c>
      <c r="C31" s="598">
        <f>SUM(C21:C30)</f>
        <v>0</v>
      </c>
      <c r="D31" s="597">
        <f>SUM(D21:D30)</f>
        <v>0</v>
      </c>
      <c r="E31" s="596">
        <f>SUM(E21:E30)</f>
        <v>0</v>
      </c>
    </row>
    <row r="32" spans="1:5" ht="30" customHeight="1" thickBot="1" x14ac:dyDescent="0.35">
      <c r="A32" s="594"/>
      <c r="B32" s="593" t="s">
        <v>559</v>
      </c>
      <c r="C32" s="592">
        <f>SUM(C19,C31)</f>
        <v>446913961</v>
      </c>
      <c r="D32" s="592">
        <f>SUM(D19,D31)</f>
        <v>91681105.140000001</v>
      </c>
      <c r="E32" s="591">
        <f>SUM(E19,E31)</f>
        <v>355232855.86000001</v>
      </c>
    </row>
    <row r="33" spans="1:10" ht="17.100000000000001" customHeight="1" x14ac:dyDescent="0.3">
      <c r="A33" s="590" t="s">
        <v>606</v>
      </c>
    </row>
    <row r="34" spans="1:10" ht="17.100000000000001" customHeight="1" x14ac:dyDescent="0.3">
      <c r="A34" s="589"/>
      <c r="B34" s="588"/>
      <c r="C34" s="587"/>
      <c r="D34" s="587"/>
      <c r="E34" s="587"/>
    </row>
    <row r="35" spans="1:10" ht="17.100000000000001" customHeight="1" x14ac:dyDescent="0.3">
      <c r="A35" s="589"/>
      <c r="B35" s="588"/>
      <c r="C35" s="587"/>
      <c r="D35" s="587"/>
      <c r="E35" s="587"/>
    </row>
    <row r="36" spans="1:10" ht="17.100000000000001" customHeight="1" x14ac:dyDescent="0.3">
      <c r="A36" s="589"/>
      <c r="B36" s="588"/>
      <c r="C36" s="587"/>
      <c r="D36" s="587"/>
      <c r="E36" s="587"/>
    </row>
    <row r="37" spans="1:10" ht="17.100000000000001" customHeight="1" x14ac:dyDescent="0.3">
      <c r="A37" s="589"/>
      <c r="B37" s="588"/>
      <c r="C37" s="587"/>
      <c r="D37" s="587"/>
      <c r="E37" s="587"/>
    </row>
    <row r="38" spans="1:10" ht="17.100000000000001" customHeight="1" x14ac:dyDescent="0.3">
      <c r="A38" s="586" t="s">
        <v>315</v>
      </c>
      <c r="J38" s="585"/>
    </row>
  </sheetData>
  <sheetProtection algorithmName="SHA-512" hashValue="sKb0zJ4aH2BrDZiSodLaTPm/JckBS36jfRFuA9bMELiKeOOH8fl29hSP2q63FuchZDEHv/1maqMMXArlbt7XfA==" saltValue="HqvE38sH+oj2fl+jPp6rOA==" spinCount="100000" sheet="1" objects="1" scenarios="1"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90" zoomScaleNormal="100" zoomScaleSheetLayoutView="90" workbookViewId="0">
      <selection activeCell="N17" sqref="N17"/>
    </sheetView>
  </sheetViews>
  <sheetFormatPr baseColWidth="10" defaultColWidth="11.28515625" defaultRowHeight="16.5" x14ac:dyDescent="0.3"/>
  <cols>
    <col min="1" max="1" width="4.85546875" style="584" customWidth="1"/>
    <col min="2" max="2" width="41" style="583" customWidth="1"/>
    <col min="3" max="4" width="25.7109375" style="583" customWidth="1"/>
    <col min="5" max="16384" width="11.28515625" style="583"/>
  </cols>
  <sheetData>
    <row r="1" spans="1:6" x14ac:dyDescent="0.3">
      <c r="A1" s="626"/>
      <c r="B1" s="625" t="s">
        <v>0</v>
      </c>
      <c r="C1" s="625"/>
      <c r="D1" s="625"/>
    </row>
    <row r="2" spans="1:6" x14ac:dyDescent="0.3">
      <c r="A2" s="583"/>
      <c r="B2" s="621" t="s">
        <v>620</v>
      </c>
      <c r="C2" s="621"/>
      <c r="D2" s="621"/>
      <c r="F2" s="623"/>
    </row>
    <row r="3" spans="1:6" x14ac:dyDescent="0.3">
      <c r="B3" s="624" t="str">
        <f>'[1]ETCA-I-01'!A3</f>
        <v>Comision Estatal del Agua</v>
      </c>
      <c r="C3" s="624"/>
      <c r="D3" s="624"/>
    </row>
    <row r="4" spans="1:6" x14ac:dyDescent="0.3">
      <c r="B4" s="622" t="str">
        <f>'[1]ETCA-I-03'!A4</f>
        <v>Del 01 de Enero al 31 de Marzo de 2017</v>
      </c>
      <c r="C4" s="622"/>
      <c r="D4" s="622"/>
    </row>
    <row r="5" spans="1:6" x14ac:dyDescent="0.3">
      <c r="A5" s="627"/>
      <c r="B5" s="628" t="s">
        <v>621</v>
      </c>
      <c r="C5" s="628"/>
      <c r="D5" s="11"/>
    </row>
    <row r="6" spans="1:6" ht="6.75" customHeight="1" thickBot="1" x14ac:dyDescent="0.35"/>
    <row r="7" spans="1:6" s="122" customFormat="1" ht="27.95" customHeight="1" x14ac:dyDescent="0.25">
      <c r="A7" s="619" t="s">
        <v>618</v>
      </c>
      <c r="B7" s="618"/>
      <c r="C7" s="629" t="s">
        <v>138</v>
      </c>
      <c r="D7" s="630" t="s">
        <v>248</v>
      </c>
    </row>
    <row r="8" spans="1:6" s="122" customFormat="1" ht="4.5" customHeight="1" thickBot="1" x14ac:dyDescent="0.3">
      <c r="A8" s="614"/>
      <c r="B8" s="613"/>
      <c r="C8" s="631"/>
      <c r="D8" s="632"/>
    </row>
    <row r="9" spans="1:6" s="122" customFormat="1" ht="21" customHeight="1" x14ac:dyDescent="0.25">
      <c r="A9" s="610" t="s">
        <v>611</v>
      </c>
      <c r="B9" s="609"/>
      <c r="C9" s="609"/>
      <c r="D9" s="608"/>
    </row>
    <row r="10" spans="1:6" s="122" customFormat="1" ht="18" customHeight="1" x14ac:dyDescent="0.25">
      <c r="A10" s="600">
        <v>1</v>
      </c>
      <c r="B10" s="603" t="s">
        <v>622</v>
      </c>
      <c r="C10" s="633">
        <v>6388835.5199999996</v>
      </c>
      <c r="D10" s="634">
        <v>6388835.5199999996</v>
      </c>
    </row>
    <row r="11" spans="1:6" s="122" customFormat="1" ht="18" customHeight="1" x14ac:dyDescent="0.25">
      <c r="A11" s="600">
        <v>2</v>
      </c>
      <c r="B11" s="603"/>
      <c r="C11" s="633"/>
      <c r="D11" s="634"/>
    </row>
    <row r="12" spans="1:6" s="122" customFormat="1" ht="18" customHeight="1" x14ac:dyDescent="0.25">
      <c r="A12" s="600">
        <v>3</v>
      </c>
      <c r="B12" s="603"/>
      <c r="C12" s="633"/>
      <c r="D12" s="634"/>
    </row>
    <row r="13" spans="1:6" s="122" customFormat="1" ht="18" customHeight="1" x14ac:dyDescent="0.25">
      <c r="A13" s="600">
        <v>4</v>
      </c>
      <c r="B13" s="603"/>
      <c r="C13" s="633"/>
      <c r="D13" s="634"/>
    </row>
    <row r="14" spans="1:6" s="122" customFormat="1" ht="18" customHeight="1" x14ac:dyDescent="0.25">
      <c r="A14" s="600">
        <v>5</v>
      </c>
      <c r="B14" s="603"/>
      <c r="C14" s="633"/>
      <c r="D14" s="634"/>
    </row>
    <row r="15" spans="1:6" s="122" customFormat="1" ht="18" customHeight="1" x14ac:dyDescent="0.25">
      <c r="A15" s="600">
        <v>6</v>
      </c>
      <c r="B15" s="603"/>
      <c r="C15" s="633"/>
      <c r="D15" s="634"/>
    </row>
    <row r="16" spans="1:6" s="122" customFormat="1" ht="18" customHeight="1" x14ac:dyDescent="0.25">
      <c r="A16" s="600">
        <v>7</v>
      </c>
      <c r="B16" s="603"/>
      <c r="C16" s="633"/>
      <c r="D16" s="634"/>
    </row>
    <row r="17" spans="1:4" s="122" customFormat="1" ht="18" customHeight="1" x14ac:dyDescent="0.25">
      <c r="A17" s="600">
        <v>8</v>
      </c>
      <c r="B17" s="603"/>
      <c r="C17" s="633"/>
      <c r="D17" s="634"/>
    </row>
    <row r="18" spans="1:4" s="122" customFormat="1" ht="18" customHeight="1" x14ac:dyDescent="0.25">
      <c r="A18" s="600">
        <v>9</v>
      </c>
      <c r="B18" s="603"/>
      <c r="C18" s="633"/>
      <c r="D18" s="634"/>
    </row>
    <row r="19" spans="1:4" s="122" customFormat="1" ht="18" customHeight="1" x14ac:dyDescent="0.25">
      <c r="A19" s="600">
        <v>10</v>
      </c>
      <c r="B19" s="603"/>
      <c r="C19" s="633"/>
      <c r="D19" s="634"/>
    </row>
    <row r="20" spans="1:4" s="122" customFormat="1" ht="18" customHeight="1" x14ac:dyDescent="0.25">
      <c r="A20" s="600"/>
      <c r="B20" s="607" t="s">
        <v>623</v>
      </c>
      <c r="C20" s="598">
        <f>SUM(C10:C19)</f>
        <v>6388835.5199999996</v>
      </c>
      <c r="D20" s="596">
        <f>SUM(D10:D19)</f>
        <v>6388835.5199999996</v>
      </c>
    </row>
    <row r="21" spans="1:4" s="122" customFormat="1" ht="21" customHeight="1" x14ac:dyDescent="0.25">
      <c r="A21" s="606" t="s">
        <v>608</v>
      </c>
      <c r="B21" s="605"/>
      <c r="C21" s="605"/>
      <c r="D21" s="604"/>
    </row>
    <row r="22" spans="1:4" s="122" customFormat="1" ht="18" customHeight="1" x14ac:dyDescent="0.25">
      <c r="A22" s="600">
        <v>1</v>
      </c>
      <c r="B22" s="603"/>
      <c r="C22" s="633"/>
      <c r="D22" s="634"/>
    </row>
    <row r="23" spans="1:4" s="122" customFormat="1" ht="18" customHeight="1" x14ac:dyDescent="0.25">
      <c r="A23" s="600">
        <v>2</v>
      </c>
      <c r="B23" s="603"/>
      <c r="C23" s="633"/>
      <c r="D23" s="634"/>
    </row>
    <row r="24" spans="1:4" s="122" customFormat="1" ht="18" customHeight="1" x14ac:dyDescent="0.25">
      <c r="A24" s="600">
        <v>3</v>
      </c>
      <c r="B24" s="603"/>
      <c r="C24" s="633"/>
      <c r="D24" s="634"/>
    </row>
    <row r="25" spans="1:4" s="122" customFormat="1" ht="18" customHeight="1" x14ac:dyDescent="0.25">
      <c r="A25" s="600">
        <v>4</v>
      </c>
      <c r="B25" s="603"/>
      <c r="C25" s="633"/>
      <c r="D25" s="634"/>
    </row>
    <row r="26" spans="1:4" s="122" customFormat="1" ht="18" customHeight="1" x14ac:dyDescent="0.25">
      <c r="A26" s="600">
        <v>5</v>
      </c>
      <c r="B26" s="603"/>
      <c r="C26" s="633"/>
      <c r="D26" s="634"/>
    </row>
    <row r="27" spans="1:4" s="122" customFormat="1" ht="18" customHeight="1" x14ac:dyDescent="0.25">
      <c r="A27" s="600">
        <v>6</v>
      </c>
      <c r="B27" s="603"/>
      <c r="C27" s="633"/>
      <c r="D27" s="634"/>
    </row>
    <row r="28" spans="1:4" s="122" customFormat="1" ht="18" customHeight="1" x14ac:dyDescent="0.25">
      <c r="A28" s="600">
        <v>7</v>
      </c>
      <c r="B28" s="603"/>
      <c r="C28" s="633"/>
      <c r="D28" s="634"/>
    </row>
    <row r="29" spans="1:4" s="122" customFormat="1" ht="18" customHeight="1" x14ac:dyDescent="0.25">
      <c r="A29" s="600">
        <v>8</v>
      </c>
      <c r="B29" s="603"/>
      <c r="C29" s="633"/>
      <c r="D29" s="634"/>
    </row>
    <row r="30" spans="1:4" s="122" customFormat="1" ht="18" customHeight="1" x14ac:dyDescent="0.25">
      <c r="A30" s="600">
        <v>9</v>
      </c>
      <c r="B30" s="603"/>
      <c r="C30" s="633"/>
      <c r="D30" s="634"/>
    </row>
    <row r="31" spans="1:4" s="122" customFormat="1" ht="18" customHeight="1" x14ac:dyDescent="0.25">
      <c r="A31" s="600">
        <v>10</v>
      </c>
      <c r="B31" s="603"/>
      <c r="C31" s="633" t="s">
        <v>315</v>
      </c>
      <c r="D31" s="634"/>
    </row>
    <row r="32" spans="1:4" s="595" customFormat="1" ht="18" customHeight="1" thickBot="1" x14ac:dyDescent="0.35">
      <c r="A32" s="600"/>
      <c r="B32" s="599" t="s">
        <v>624</v>
      </c>
      <c r="C32" s="598">
        <f>SUM(C22:C31)</f>
        <v>0</v>
      </c>
      <c r="D32" s="596">
        <f>SUM(D22:D31)</f>
        <v>0</v>
      </c>
    </row>
    <row r="33" spans="1:9" ht="27.95" customHeight="1" thickBot="1" x14ac:dyDescent="0.35">
      <c r="A33" s="594"/>
      <c r="B33" s="593" t="s">
        <v>559</v>
      </c>
      <c r="C33" s="592">
        <f>SUM(C32,C20)</f>
        <v>6388835.5199999996</v>
      </c>
      <c r="D33" s="635">
        <f>SUM(D32,D20)</f>
        <v>6388835.5199999996</v>
      </c>
    </row>
    <row r="34" spans="1:9" s="636" customFormat="1" ht="18" customHeight="1" x14ac:dyDescent="0.3">
      <c r="A34" s="590" t="s">
        <v>606</v>
      </c>
      <c r="B34" s="583"/>
      <c r="C34" s="583"/>
      <c r="D34" s="583"/>
      <c r="E34" s="583"/>
    </row>
    <row r="35" spans="1:9" s="636" customFormat="1" ht="18" customHeight="1" x14ac:dyDescent="0.3">
      <c r="A35" s="586"/>
      <c r="B35" s="583"/>
      <c r="C35" s="583"/>
      <c r="D35" s="583"/>
      <c r="E35" s="583"/>
    </row>
    <row r="36" spans="1:9" s="636" customFormat="1" ht="18" customHeight="1" x14ac:dyDescent="0.3">
      <c r="A36" s="586"/>
      <c r="B36" s="583"/>
      <c r="C36" s="583"/>
      <c r="D36" s="583"/>
      <c r="E36" s="583"/>
    </row>
    <row r="37" spans="1:9" s="637" customFormat="1" ht="17.100000000000001" customHeight="1" x14ac:dyDescent="0.3">
      <c r="A37" s="589"/>
      <c r="B37" s="588"/>
      <c r="C37" s="587"/>
      <c r="D37" s="587"/>
    </row>
    <row r="38" spans="1:9" ht="17.100000000000001" customHeight="1" x14ac:dyDescent="0.3">
      <c r="A38" s="586"/>
      <c r="I38" s="585"/>
    </row>
  </sheetData>
  <sheetProtection insertHyperlinks="0"/>
  <mergeCells count="10">
    <mergeCell ref="A9:D9"/>
    <mergeCell ref="A21:D21"/>
    <mergeCell ref="B1:D1"/>
    <mergeCell ref="B2:D2"/>
    <mergeCell ref="B3:D3"/>
    <mergeCell ref="B4:D4"/>
    <mergeCell ref="B5:C5"/>
    <mergeCell ref="A7:B8"/>
    <mergeCell ref="C7:C8"/>
    <mergeCell ref="D7:D8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view="pageBreakPreview" topLeftCell="B1" zoomScaleNormal="100" zoomScaleSheetLayoutView="100" workbookViewId="0">
      <selection activeCell="E33" sqref="E33"/>
    </sheetView>
  </sheetViews>
  <sheetFormatPr baseColWidth="10" defaultColWidth="11.28515625" defaultRowHeight="16.5" x14ac:dyDescent="0.25"/>
  <cols>
    <col min="1" max="1" width="1.140625" style="206" customWidth="1"/>
    <col min="2" max="2" width="31.7109375" style="206" customWidth="1"/>
    <col min="3" max="4" width="14.28515625" style="3" customWidth="1"/>
    <col min="5" max="5" width="13.140625" style="3" customWidth="1"/>
    <col min="6" max="6" width="14" style="3" customWidth="1"/>
    <col min="7" max="7" width="15" style="3" customWidth="1"/>
    <col min="8" max="8" width="14.28515625" style="3" customWidth="1"/>
    <col min="9" max="16384" width="11.28515625" style="3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.75" x14ac:dyDescent="0.25">
      <c r="A2" s="1" t="s">
        <v>89</v>
      </c>
      <c r="B2" s="1"/>
      <c r="C2" s="1"/>
      <c r="D2" s="1"/>
      <c r="E2" s="1"/>
      <c r="F2" s="1"/>
      <c r="G2" s="1"/>
      <c r="H2" s="1"/>
    </row>
    <row r="3" spans="1:8" s="5" customFormat="1" ht="15.75" x14ac:dyDescent="0.25">
      <c r="A3" s="6" t="str">
        <f>'[1]ETCA-I-01'!A3:G3</f>
        <v>Comision Estatal del Agua</v>
      </c>
      <c r="B3" s="6"/>
      <c r="C3" s="6"/>
      <c r="D3" s="6"/>
      <c r="E3" s="6"/>
      <c r="F3" s="6"/>
      <c r="G3" s="6"/>
      <c r="H3" s="6"/>
    </row>
    <row r="4" spans="1:8" s="5" customFormat="1" x14ac:dyDescent="0.25">
      <c r="A4" s="8" t="str">
        <f>'[1]ETCA-I-03'!A4:D4</f>
        <v>Del 01 de Enero al 31 de Marzo de 2017</v>
      </c>
      <c r="B4" s="8"/>
      <c r="C4" s="8"/>
      <c r="D4" s="8"/>
      <c r="E4" s="8"/>
      <c r="F4" s="8"/>
      <c r="G4" s="8"/>
      <c r="H4" s="8"/>
    </row>
    <row r="5" spans="1:8" s="13" customFormat="1" ht="17.25" thickBot="1" x14ac:dyDescent="0.3">
      <c r="A5" s="9"/>
      <c r="B5" s="9"/>
      <c r="C5" s="10" t="s">
        <v>90</v>
      </c>
      <c r="D5" s="10"/>
      <c r="E5" s="10"/>
      <c r="F5" s="10"/>
      <c r="G5" s="116"/>
      <c r="H5" s="117"/>
    </row>
    <row r="6" spans="1:8" s="122" customFormat="1" ht="38.25" x14ac:dyDescent="0.25">
      <c r="A6" s="118" t="s">
        <v>91</v>
      </c>
      <c r="B6" s="119"/>
      <c r="C6" s="120" t="s">
        <v>92</v>
      </c>
      <c r="D6" s="120" t="s">
        <v>93</v>
      </c>
      <c r="E6" s="120" t="s">
        <v>94</v>
      </c>
      <c r="F6" s="121" t="s">
        <v>95</v>
      </c>
      <c r="G6" s="121" t="s">
        <v>96</v>
      </c>
      <c r="H6" s="120" t="s">
        <v>97</v>
      </c>
    </row>
    <row r="7" spans="1:8" s="122" customFormat="1" ht="17.25" thickBot="1" x14ac:dyDescent="0.3">
      <c r="A7" s="123"/>
      <c r="B7" s="124"/>
      <c r="C7" s="125" t="s">
        <v>31</v>
      </c>
      <c r="D7" s="125" t="s">
        <v>32</v>
      </c>
      <c r="E7" s="125" t="s">
        <v>98</v>
      </c>
      <c r="F7" s="126" t="s">
        <v>34</v>
      </c>
      <c r="G7" s="126" t="s">
        <v>35</v>
      </c>
      <c r="H7" s="125" t="s">
        <v>99</v>
      </c>
    </row>
    <row r="8" spans="1:8" s="122" customFormat="1" ht="8.25" customHeight="1" x14ac:dyDescent="0.25">
      <c r="A8" s="127"/>
      <c r="B8" s="128"/>
      <c r="C8" s="129"/>
      <c r="D8" s="129"/>
      <c r="E8" s="130"/>
      <c r="F8" s="129"/>
      <c r="G8" s="129"/>
      <c r="H8" s="130"/>
    </row>
    <row r="9" spans="1:8" ht="17.100000000000001" customHeight="1" x14ac:dyDescent="0.25">
      <c r="A9" s="131"/>
      <c r="B9" s="132" t="s">
        <v>100</v>
      </c>
      <c r="C9" s="133"/>
      <c r="D9" s="133"/>
      <c r="E9" s="134">
        <f>C9+D9</f>
        <v>0</v>
      </c>
      <c r="F9" s="133"/>
      <c r="G9" s="133"/>
      <c r="H9" s="134">
        <f>G9-C9</f>
        <v>0</v>
      </c>
    </row>
    <row r="10" spans="1:8" ht="17.100000000000001" customHeight="1" x14ac:dyDescent="0.25">
      <c r="A10" s="131"/>
      <c r="B10" s="132" t="s">
        <v>101</v>
      </c>
      <c r="C10" s="133">
        <v>0</v>
      </c>
      <c r="D10" s="133">
        <v>0</v>
      </c>
      <c r="E10" s="134">
        <f t="shared" ref="E10:E24" si="0">C10+D10</f>
        <v>0</v>
      </c>
      <c r="F10" s="133">
        <v>0</v>
      </c>
      <c r="G10" s="133">
        <v>0</v>
      </c>
      <c r="H10" s="134">
        <f t="shared" ref="H10:H24" si="1">G10-C10</f>
        <v>0</v>
      </c>
    </row>
    <row r="11" spans="1:8" ht="17.100000000000001" customHeight="1" x14ac:dyDescent="0.25">
      <c r="A11" s="131"/>
      <c r="B11" s="132" t="s">
        <v>102</v>
      </c>
      <c r="C11" s="133"/>
      <c r="D11" s="133"/>
      <c r="E11" s="134">
        <f t="shared" si="0"/>
        <v>0</v>
      </c>
      <c r="F11" s="133"/>
      <c r="G11" s="133"/>
      <c r="H11" s="134">
        <f t="shared" si="1"/>
        <v>0</v>
      </c>
    </row>
    <row r="12" spans="1:8" ht="17.100000000000001" customHeight="1" x14ac:dyDescent="0.25">
      <c r="A12" s="131"/>
      <c r="B12" s="132" t="s">
        <v>103</v>
      </c>
      <c r="C12" s="133"/>
      <c r="D12" s="133"/>
      <c r="E12" s="134">
        <f t="shared" si="0"/>
        <v>0</v>
      </c>
      <c r="F12" s="133"/>
      <c r="G12" s="133"/>
      <c r="H12" s="134">
        <f t="shared" si="1"/>
        <v>0</v>
      </c>
    </row>
    <row r="13" spans="1:8" ht="17.100000000000001" customHeight="1" x14ac:dyDescent="0.25">
      <c r="A13" s="131"/>
      <c r="B13" s="132" t="s">
        <v>104</v>
      </c>
      <c r="C13" s="134">
        <f>C14+C15</f>
        <v>0</v>
      </c>
      <c r="D13" s="134">
        <f>D14+D15</f>
        <v>0</v>
      </c>
      <c r="E13" s="134">
        <f t="shared" si="0"/>
        <v>0</v>
      </c>
      <c r="F13" s="134">
        <f>F14+F15</f>
        <v>0</v>
      </c>
      <c r="G13" s="134">
        <f>G14+G15</f>
        <v>0</v>
      </c>
      <c r="H13" s="134">
        <f t="shared" si="1"/>
        <v>0</v>
      </c>
    </row>
    <row r="14" spans="1:8" ht="17.100000000000001" customHeight="1" x14ac:dyDescent="0.25">
      <c r="A14" s="131"/>
      <c r="B14" s="132" t="s">
        <v>105</v>
      </c>
      <c r="C14" s="133"/>
      <c r="D14" s="133"/>
      <c r="E14" s="134">
        <f t="shared" si="0"/>
        <v>0</v>
      </c>
      <c r="F14" s="133"/>
      <c r="G14" s="133"/>
      <c r="H14" s="134">
        <f t="shared" si="1"/>
        <v>0</v>
      </c>
    </row>
    <row r="15" spans="1:8" ht="17.100000000000001" customHeight="1" x14ac:dyDescent="0.25">
      <c r="A15" s="131"/>
      <c r="B15" s="132" t="s">
        <v>106</v>
      </c>
      <c r="C15" s="133"/>
      <c r="D15" s="133"/>
      <c r="E15" s="134">
        <f t="shared" si="0"/>
        <v>0</v>
      </c>
      <c r="F15" s="133"/>
      <c r="G15" s="135"/>
      <c r="H15" s="134">
        <f t="shared" si="1"/>
        <v>0</v>
      </c>
    </row>
    <row r="16" spans="1:8" ht="17.100000000000001" customHeight="1" x14ac:dyDescent="0.25">
      <c r="A16" s="131"/>
      <c r="B16" s="132" t="s">
        <v>107</v>
      </c>
      <c r="C16" s="134">
        <f>C17+C18</f>
        <v>0</v>
      </c>
      <c r="D16" s="134">
        <f>D17+D18</f>
        <v>0</v>
      </c>
      <c r="E16" s="134">
        <f t="shared" si="0"/>
        <v>0</v>
      </c>
      <c r="F16" s="134">
        <f>F17+F18</f>
        <v>0</v>
      </c>
      <c r="G16" s="134">
        <f>G17+G18</f>
        <v>0</v>
      </c>
      <c r="H16" s="134">
        <f t="shared" si="1"/>
        <v>0</v>
      </c>
    </row>
    <row r="17" spans="1:8" ht="17.100000000000001" customHeight="1" x14ac:dyDescent="0.25">
      <c r="A17" s="131"/>
      <c r="B17" s="132" t="s">
        <v>105</v>
      </c>
      <c r="C17" s="133"/>
      <c r="D17" s="133"/>
      <c r="E17" s="134">
        <f t="shared" si="0"/>
        <v>0</v>
      </c>
      <c r="F17" s="133"/>
      <c r="G17" s="133"/>
      <c r="H17" s="134">
        <f t="shared" si="1"/>
        <v>0</v>
      </c>
    </row>
    <row r="18" spans="1:8" ht="17.100000000000001" customHeight="1" x14ac:dyDescent="0.25">
      <c r="A18" s="131"/>
      <c r="B18" s="132" t="s">
        <v>106</v>
      </c>
      <c r="C18" s="133"/>
      <c r="D18" s="133"/>
      <c r="E18" s="134">
        <f t="shared" si="0"/>
        <v>0</v>
      </c>
      <c r="F18" s="133"/>
      <c r="G18" s="133"/>
      <c r="H18" s="134">
        <f t="shared" si="1"/>
        <v>0</v>
      </c>
    </row>
    <row r="19" spans="1:8" ht="17.100000000000001" customHeight="1" x14ac:dyDescent="0.25">
      <c r="A19" s="131"/>
      <c r="B19" s="132" t="s">
        <v>108</v>
      </c>
      <c r="C19" s="133">
        <v>184423772</v>
      </c>
      <c r="D19" s="133">
        <v>59291.78</v>
      </c>
      <c r="E19" s="134">
        <f t="shared" si="0"/>
        <v>184483063.78</v>
      </c>
      <c r="F19" s="133">
        <v>60596450.539999999</v>
      </c>
      <c r="G19" s="133">
        <v>51466575.289999999</v>
      </c>
      <c r="H19" s="134">
        <f t="shared" si="1"/>
        <v>-132957196.71000001</v>
      </c>
    </row>
    <row r="20" spans="1:8" ht="17.100000000000001" customHeight="1" x14ac:dyDescent="0.25">
      <c r="A20" s="131"/>
      <c r="B20" s="132" t="s">
        <v>109</v>
      </c>
      <c r="C20" s="133"/>
      <c r="D20" s="133"/>
      <c r="E20" s="134">
        <f t="shared" si="0"/>
        <v>0</v>
      </c>
      <c r="F20" s="133"/>
      <c r="G20" s="133"/>
      <c r="H20" s="134">
        <f t="shared" si="1"/>
        <v>0</v>
      </c>
    </row>
    <row r="21" spans="1:8" ht="25.5" x14ac:dyDescent="0.25">
      <c r="A21" s="131"/>
      <c r="B21" s="132" t="s">
        <v>110</v>
      </c>
      <c r="C21" s="133">
        <v>0</v>
      </c>
      <c r="D21" s="133">
        <v>78497673.040000007</v>
      </c>
      <c r="E21" s="134">
        <f t="shared" si="0"/>
        <v>78497673.040000007</v>
      </c>
      <c r="F21" s="133">
        <v>78497673.040000007</v>
      </c>
      <c r="G21" s="133">
        <v>78497673.040000007</v>
      </c>
      <c r="H21" s="134">
        <f t="shared" si="1"/>
        <v>78497673.040000007</v>
      </c>
    </row>
    <row r="22" spans="1:8" ht="25.5" x14ac:dyDescent="0.25">
      <c r="A22" s="131"/>
      <c r="B22" s="132" t="s">
        <v>111</v>
      </c>
      <c r="C22" s="133">
        <v>262699770</v>
      </c>
      <c r="D22" s="133">
        <v>16510920.519999992</v>
      </c>
      <c r="E22" s="134">
        <f t="shared" si="0"/>
        <v>279210690.51999998</v>
      </c>
      <c r="F22" s="133">
        <v>61373116</v>
      </c>
      <c r="G22" s="133">
        <v>61373116.129999995</v>
      </c>
      <c r="H22" s="134">
        <f t="shared" si="1"/>
        <v>-201326653.87</v>
      </c>
    </row>
    <row r="23" spans="1:8" ht="17.100000000000001" customHeight="1" thickBot="1" x14ac:dyDescent="0.3">
      <c r="A23" s="136"/>
      <c r="B23" s="137" t="s">
        <v>112</v>
      </c>
      <c r="C23" s="138"/>
      <c r="D23" s="138"/>
      <c r="E23" s="139">
        <f t="shared" si="0"/>
        <v>0</v>
      </c>
      <c r="F23" s="138"/>
      <c r="G23" s="138"/>
      <c r="H23" s="139">
        <f t="shared" si="1"/>
        <v>0</v>
      </c>
    </row>
    <row r="24" spans="1:8" s="2" customFormat="1" ht="28.5" customHeight="1" thickBot="1" x14ac:dyDescent="0.3">
      <c r="A24" s="140" t="s">
        <v>113</v>
      </c>
      <c r="B24" s="141"/>
      <c r="C24" s="142">
        <f>C9+C10+C11+C12+C13+C16+C19+C20+C21+C22+C23</f>
        <v>447123542</v>
      </c>
      <c r="D24" s="142">
        <f>D9+D10+D11+D12+D13+D16+D19+D20+D21+D22+D23</f>
        <v>95067885.340000004</v>
      </c>
      <c r="E24" s="142">
        <f t="shared" si="0"/>
        <v>542191427.34000003</v>
      </c>
      <c r="F24" s="142">
        <f>F9+F10+F11+F12+F13+F16+F19+F20+F21+F22+F23</f>
        <v>200467239.58000001</v>
      </c>
      <c r="G24" s="142">
        <f>G9+G10+G11+G12+G13+G16+G19+G20+G21+G22+G23</f>
        <v>191337364.46000001</v>
      </c>
      <c r="H24" s="142">
        <f t="shared" si="1"/>
        <v>-255786177.53999999</v>
      </c>
    </row>
    <row r="25" spans="1:8" ht="22.5" customHeight="1" thickBot="1" x14ac:dyDescent="0.3">
      <c r="A25" s="143"/>
      <c r="B25" s="143"/>
      <c r="C25" s="144"/>
      <c r="D25" s="144"/>
      <c r="E25" s="144"/>
      <c r="F25" s="145"/>
      <c r="G25" s="146" t="s">
        <v>114</v>
      </c>
      <c r="H25" s="147" t="str">
        <f>IF(($G$24-$C$24)&lt;=0,"",$G$24-$C$24)</f>
        <v/>
      </c>
    </row>
    <row r="26" spans="1:8" ht="10.5" customHeight="1" thickBot="1" x14ac:dyDescent="0.3">
      <c r="A26" s="148"/>
      <c r="B26" s="148"/>
      <c r="C26" s="149"/>
      <c r="D26" s="149"/>
      <c r="E26" s="149"/>
      <c r="F26" s="150"/>
      <c r="G26" s="151"/>
      <c r="H26" s="145"/>
    </row>
    <row r="27" spans="1:8" s="122" customFormat="1" ht="38.25" x14ac:dyDescent="0.25">
      <c r="A27" s="152" t="s">
        <v>115</v>
      </c>
      <c r="B27" s="153"/>
      <c r="C27" s="154" t="s">
        <v>92</v>
      </c>
      <c r="D27" s="155" t="s">
        <v>93</v>
      </c>
      <c r="E27" s="120" t="s">
        <v>94</v>
      </c>
      <c r="F27" s="121" t="s">
        <v>95</v>
      </c>
      <c r="G27" s="121" t="s">
        <v>96</v>
      </c>
      <c r="H27" s="120" t="s">
        <v>97</v>
      </c>
    </row>
    <row r="28" spans="1:8" s="122" customFormat="1" ht="17.25" thickBot="1" x14ac:dyDescent="0.3">
      <c r="A28" s="156"/>
      <c r="B28" s="157" t="s">
        <v>116</v>
      </c>
      <c r="C28" s="158" t="s">
        <v>31</v>
      </c>
      <c r="D28" s="159" t="s">
        <v>32</v>
      </c>
      <c r="E28" s="125" t="s">
        <v>98</v>
      </c>
      <c r="F28" s="126" t="s">
        <v>34</v>
      </c>
      <c r="G28" s="126" t="s">
        <v>35</v>
      </c>
      <c r="H28" s="125" t="s">
        <v>99</v>
      </c>
    </row>
    <row r="29" spans="1:8" s="163" customFormat="1" ht="17.100000000000001" customHeight="1" x14ac:dyDescent="0.25">
      <c r="A29" s="160" t="s">
        <v>117</v>
      </c>
      <c r="B29" s="161"/>
      <c r="C29" s="162">
        <f t="shared" ref="C29:H29" si="2">SUM(C30:C33,C36,C39:C40)</f>
        <v>0</v>
      </c>
      <c r="D29" s="162">
        <f t="shared" si="2"/>
        <v>0</v>
      </c>
      <c r="E29" s="162">
        <f t="shared" si="2"/>
        <v>0</v>
      </c>
      <c r="F29" s="162">
        <f t="shared" si="2"/>
        <v>0</v>
      </c>
      <c r="G29" s="162">
        <f t="shared" si="2"/>
        <v>0</v>
      </c>
      <c r="H29" s="162">
        <f t="shared" si="2"/>
        <v>0</v>
      </c>
    </row>
    <row r="30" spans="1:8" s="163" customFormat="1" ht="17.100000000000001" customHeight="1" x14ac:dyDescent="0.25">
      <c r="A30" s="164" t="s">
        <v>118</v>
      </c>
      <c r="B30" s="165"/>
      <c r="C30" s="166">
        <v>0</v>
      </c>
      <c r="D30" s="166">
        <v>0</v>
      </c>
      <c r="E30" s="167">
        <f>C30+D30</f>
        <v>0</v>
      </c>
      <c r="F30" s="166">
        <v>0</v>
      </c>
      <c r="G30" s="166">
        <v>0</v>
      </c>
      <c r="H30" s="168">
        <f>G30-C30</f>
        <v>0</v>
      </c>
    </row>
    <row r="31" spans="1:8" s="163" customFormat="1" ht="17.100000000000001" customHeight="1" x14ac:dyDescent="0.25">
      <c r="A31" s="164" t="s">
        <v>102</v>
      </c>
      <c r="B31" s="165"/>
      <c r="C31" s="166"/>
      <c r="D31" s="166"/>
      <c r="E31" s="167">
        <f t="shared" ref="E31:E49" si="3">C31+D31</f>
        <v>0</v>
      </c>
      <c r="F31" s="166"/>
      <c r="G31" s="166"/>
      <c r="H31" s="168">
        <f t="shared" ref="H31:H49" si="4">G31-C31</f>
        <v>0</v>
      </c>
    </row>
    <row r="32" spans="1:8" s="163" customFormat="1" x14ac:dyDescent="0.25">
      <c r="A32" s="169" t="s">
        <v>103</v>
      </c>
      <c r="B32" s="170"/>
      <c r="C32" s="166"/>
      <c r="D32" s="166"/>
      <c r="E32" s="167">
        <f t="shared" si="3"/>
        <v>0</v>
      </c>
      <c r="F32" s="166"/>
      <c r="G32" s="166"/>
      <c r="H32" s="168">
        <f t="shared" si="4"/>
        <v>0</v>
      </c>
    </row>
    <row r="33" spans="1:8" s="163" customFormat="1" ht="17.100000000000001" customHeight="1" x14ac:dyDescent="0.25">
      <c r="A33" s="164" t="s">
        <v>104</v>
      </c>
      <c r="B33" s="165"/>
      <c r="C33" s="171">
        <f>C34+C35</f>
        <v>0</v>
      </c>
      <c r="D33" s="171">
        <f>D34+D35</f>
        <v>0</v>
      </c>
      <c r="E33" s="171">
        <f>SUM(E34:E35)</f>
        <v>0</v>
      </c>
      <c r="F33" s="171">
        <f>F34+F35</f>
        <v>0</v>
      </c>
      <c r="G33" s="171">
        <f>G34+G35</f>
        <v>0</v>
      </c>
      <c r="H33" s="172">
        <f>SUM(H34:H35)</f>
        <v>0</v>
      </c>
    </row>
    <row r="34" spans="1:8" s="163" customFormat="1" ht="17.100000000000001" customHeight="1" x14ac:dyDescent="0.25">
      <c r="A34" s="173" t="s">
        <v>119</v>
      </c>
      <c r="B34" s="174"/>
      <c r="C34" s="166"/>
      <c r="D34" s="166"/>
      <c r="E34" s="167">
        <f t="shared" si="3"/>
        <v>0</v>
      </c>
      <c r="F34" s="166"/>
      <c r="G34" s="166"/>
      <c r="H34" s="168">
        <f t="shared" si="4"/>
        <v>0</v>
      </c>
    </row>
    <row r="35" spans="1:8" s="163" customFormat="1" ht="17.100000000000001" customHeight="1" x14ac:dyDescent="0.25">
      <c r="A35" s="173" t="s">
        <v>120</v>
      </c>
      <c r="B35" s="174"/>
      <c r="C35" s="166"/>
      <c r="D35" s="166"/>
      <c r="E35" s="167">
        <f t="shared" si="3"/>
        <v>0</v>
      </c>
      <c r="F35" s="166"/>
      <c r="G35" s="166"/>
      <c r="H35" s="168">
        <f t="shared" si="4"/>
        <v>0</v>
      </c>
    </row>
    <row r="36" spans="1:8" ht="17.100000000000001" customHeight="1" x14ac:dyDescent="0.25">
      <c r="A36" s="169" t="s">
        <v>107</v>
      </c>
      <c r="B36" s="170"/>
      <c r="C36" s="175">
        <f>C37+C38</f>
        <v>0</v>
      </c>
      <c r="D36" s="175">
        <f>D37+D38</f>
        <v>0</v>
      </c>
      <c r="E36" s="171">
        <f>SUM(E37:E38)</f>
        <v>0</v>
      </c>
      <c r="F36" s="175">
        <f>F37+F38</f>
        <v>0</v>
      </c>
      <c r="G36" s="175">
        <f>G37+G38</f>
        <v>0</v>
      </c>
      <c r="H36" s="172">
        <f>SUM(H37:H38)</f>
        <v>0</v>
      </c>
    </row>
    <row r="37" spans="1:8" ht="17.100000000000001" customHeight="1" x14ac:dyDescent="0.25">
      <c r="A37" s="176"/>
      <c r="B37" s="177" t="s">
        <v>119</v>
      </c>
      <c r="C37" s="178"/>
      <c r="D37" s="178"/>
      <c r="E37" s="167">
        <f t="shared" si="3"/>
        <v>0</v>
      </c>
      <c r="F37" s="178"/>
      <c r="G37" s="178"/>
      <c r="H37" s="168">
        <f t="shared" si="4"/>
        <v>0</v>
      </c>
    </row>
    <row r="38" spans="1:8" ht="17.100000000000001" customHeight="1" x14ac:dyDescent="0.25">
      <c r="A38" s="176"/>
      <c r="B38" s="177" t="s">
        <v>120</v>
      </c>
      <c r="C38" s="178"/>
      <c r="D38" s="178"/>
      <c r="E38" s="167">
        <f t="shared" si="3"/>
        <v>0</v>
      </c>
      <c r="F38" s="178"/>
      <c r="G38" s="178"/>
      <c r="H38" s="168">
        <f t="shared" si="4"/>
        <v>0</v>
      </c>
    </row>
    <row r="39" spans="1:8" s="163" customFormat="1" x14ac:dyDescent="0.25">
      <c r="A39" s="164" t="s">
        <v>109</v>
      </c>
      <c r="B39" s="165"/>
      <c r="C39" s="166"/>
      <c r="D39" s="166"/>
      <c r="E39" s="167">
        <f t="shared" si="3"/>
        <v>0</v>
      </c>
      <c r="F39" s="166"/>
      <c r="G39" s="166"/>
      <c r="H39" s="168">
        <f t="shared" si="4"/>
        <v>0</v>
      </c>
    </row>
    <row r="40" spans="1:8" s="163" customFormat="1" ht="27.75" customHeight="1" x14ac:dyDescent="0.25">
      <c r="A40" s="169" t="s">
        <v>63</v>
      </c>
      <c r="B40" s="170"/>
      <c r="C40" s="166"/>
      <c r="D40" s="166"/>
      <c r="E40" s="167">
        <f t="shared" si="3"/>
        <v>0</v>
      </c>
      <c r="F40" s="166"/>
      <c r="G40" s="166"/>
      <c r="H40" s="168">
        <f t="shared" si="4"/>
        <v>0</v>
      </c>
    </row>
    <row r="41" spans="1:8" s="163" customFormat="1" ht="8.25" customHeight="1" x14ac:dyDescent="0.25">
      <c r="A41" s="179"/>
      <c r="B41" s="180"/>
      <c r="C41" s="166"/>
      <c r="D41" s="166"/>
      <c r="E41" s="167"/>
      <c r="F41" s="166"/>
      <c r="G41" s="166"/>
      <c r="H41" s="168"/>
    </row>
    <row r="42" spans="1:8" s="163" customFormat="1" ht="17.100000000000001" customHeight="1" x14ac:dyDescent="0.25">
      <c r="A42" s="179" t="s">
        <v>121</v>
      </c>
      <c r="B42" s="180"/>
      <c r="C42" s="162">
        <f t="shared" ref="C42:H42" si="5">SUM(C43:C46)</f>
        <v>447123542</v>
      </c>
      <c r="D42" s="162">
        <f t="shared" si="5"/>
        <v>95067885.340000004</v>
      </c>
      <c r="E42" s="162">
        <f t="shared" si="5"/>
        <v>542191427.33999991</v>
      </c>
      <c r="F42" s="162">
        <f t="shared" si="5"/>
        <v>200467239.58000001</v>
      </c>
      <c r="G42" s="162">
        <f t="shared" si="5"/>
        <v>191337364.46000001</v>
      </c>
      <c r="H42" s="162">
        <f t="shared" si="5"/>
        <v>-255786177.54000002</v>
      </c>
    </row>
    <row r="43" spans="1:8" s="163" customFormat="1" ht="17.100000000000001" customHeight="1" x14ac:dyDescent="0.25">
      <c r="A43" s="181"/>
      <c r="B43" s="182" t="s">
        <v>122</v>
      </c>
      <c r="C43" s="166"/>
      <c r="D43" s="166"/>
      <c r="E43" s="167">
        <f t="shared" si="3"/>
        <v>0</v>
      </c>
      <c r="F43" s="166"/>
      <c r="G43" s="166"/>
      <c r="H43" s="168">
        <f t="shared" si="4"/>
        <v>0</v>
      </c>
    </row>
    <row r="44" spans="1:8" s="163" customFormat="1" ht="17.100000000000001" customHeight="1" x14ac:dyDescent="0.25">
      <c r="A44" s="181"/>
      <c r="B44" s="182" t="s">
        <v>123</v>
      </c>
      <c r="C44" s="166">
        <v>184423772</v>
      </c>
      <c r="D44" s="166">
        <v>59291.78</v>
      </c>
      <c r="E44" s="167">
        <f t="shared" si="3"/>
        <v>184483063.78</v>
      </c>
      <c r="F44" s="133">
        <v>60596450.539999999</v>
      </c>
      <c r="G44" s="133">
        <v>51466575.289999999</v>
      </c>
      <c r="H44" s="168">
        <f t="shared" si="4"/>
        <v>-132957196.71000001</v>
      </c>
    </row>
    <row r="45" spans="1:8" s="163" customFormat="1" ht="29.25" customHeight="1" x14ac:dyDescent="0.25">
      <c r="A45" s="181"/>
      <c r="B45" s="183" t="s">
        <v>124</v>
      </c>
      <c r="C45" s="133">
        <v>0</v>
      </c>
      <c r="D45" s="133">
        <v>78497673.040000007</v>
      </c>
      <c r="E45" s="167">
        <f t="shared" si="3"/>
        <v>78497673.040000007</v>
      </c>
      <c r="F45" s="133">
        <v>78497673.040000007</v>
      </c>
      <c r="G45" s="133">
        <v>78497673.040000007</v>
      </c>
      <c r="H45" s="168">
        <f t="shared" si="4"/>
        <v>78497673.040000007</v>
      </c>
    </row>
    <row r="46" spans="1:8" s="163" customFormat="1" ht="29.25" customHeight="1" x14ac:dyDescent="0.25">
      <c r="A46" s="181"/>
      <c r="B46" s="183" t="s">
        <v>125</v>
      </c>
      <c r="C46" s="133">
        <v>262699770</v>
      </c>
      <c r="D46" s="133">
        <v>16510920.519999992</v>
      </c>
      <c r="E46" s="167">
        <f t="shared" si="3"/>
        <v>279210690.51999998</v>
      </c>
      <c r="F46" s="133">
        <v>61373116</v>
      </c>
      <c r="G46" s="133">
        <v>61373116.129999995</v>
      </c>
      <c r="H46" s="168">
        <f t="shared" si="4"/>
        <v>-201326653.87</v>
      </c>
    </row>
    <row r="47" spans="1:8" s="163" customFormat="1" ht="6" customHeight="1" x14ac:dyDescent="0.25">
      <c r="A47" s="181"/>
      <c r="B47" s="182"/>
      <c r="C47" s="166"/>
      <c r="D47" s="166"/>
      <c r="E47" s="167"/>
      <c r="F47" s="166"/>
      <c r="G47" s="166"/>
      <c r="H47" s="168"/>
    </row>
    <row r="48" spans="1:8" s="163" customFormat="1" ht="17.100000000000001" customHeight="1" x14ac:dyDescent="0.25">
      <c r="A48" s="179" t="s">
        <v>126</v>
      </c>
      <c r="B48" s="180"/>
      <c r="C48" s="162">
        <f t="shared" ref="C48:H48" si="6">C49</f>
        <v>0</v>
      </c>
      <c r="D48" s="162">
        <f t="shared" si="6"/>
        <v>0</v>
      </c>
      <c r="E48" s="162">
        <f t="shared" si="6"/>
        <v>0</v>
      </c>
      <c r="F48" s="162">
        <f t="shared" si="6"/>
        <v>0</v>
      </c>
      <c r="G48" s="162">
        <f t="shared" si="6"/>
        <v>0</v>
      </c>
      <c r="H48" s="162">
        <f t="shared" si="6"/>
        <v>0</v>
      </c>
    </row>
    <row r="49" spans="1:8" s="163" customFormat="1" ht="17.100000000000001" customHeight="1" x14ac:dyDescent="0.25">
      <c r="A49" s="179"/>
      <c r="B49" s="184" t="s">
        <v>112</v>
      </c>
      <c r="C49" s="166"/>
      <c r="D49" s="166"/>
      <c r="E49" s="167">
        <f t="shared" si="3"/>
        <v>0</v>
      </c>
      <c r="F49" s="166"/>
      <c r="G49" s="166"/>
      <c r="H49" s="168">
        <f t="shared" si="4"/>
        <v>0</v>
      </c>
    </row>
    <row r="50" spans="1:8" s="163" customFormat="1" ht="12.75" customHeight="1" thickBot="1" x14ac:dyDescent="0.3">
      <c r="A50" s="185"/>
      <c r="B50" s="186"/>
      <c r="C50" s="187"/>
      <c r="D50" s="187"/>
      <c r="E50" s="188"/>
      <c r="F50" s="187"/>
      <c r="G50" s="187"/>
      <c r="H50" s="189"/>
    </row>
    <row r="51" spans="1:8" ht="21.75" customHeight="1" thickBot="1" x14ac:dyDescent="0.3">
      <c r="A51" s="190" t="s">
        <v>113</v>
      </c>
      <c r="B51" s="191"/>
      <c r="C51" s="192">
        <f t="shared" ref="C51:H51" si="7">C29+C42+C48</f>
        <v>447123542</v>
      </c>
      <c r="D51" s="192">
        <f t="shared" si="7"/>
        <v>95067885.340000004</v>
      </c>
      <c r="E51" s="192">
        <f t="shared" si="7"/>
        <v>542191427.33999991</v>
      </c>
      <c r="F51" s="192">
        <f t="shared" si="7"/>
        <v>200467239.58000001</v>
      </c>
      <c r="G51" s="192">
        <f t="shared" si="7"/>
        <v>191337364.46000001</v>
      </c>
      <c r="H51" s="192">
        <f t="shared" si="7"/>
        <v>-255786177.54000002</v>
      </c>
    </row>
    <row r="52" spans="1:8" ht="23.25" customHeight="1" thickBot="1" x14ac:dyDescent="0.3">
      <c r="A52" s="143"/>
      <c r="B52" s="143"/>
      <c r="C52" s="193"/>
      <c r="D52" s="193"/>
      <c r="E52" s="193"/>
      <c r="F52" s="194"/>
      <c r="G52" s="195" t="s">
        <v>114</v>
      </c>
      <c r="H52" s="196" t="str">
        <f>IF(($G$51-$C$51)&lt;=0,"",$G$51-$C$51)</f>
        <v/>
      </c>
    </row>
    <row r="53" spans="1:8" ht="23.25" customHeight="1" x14ac:dyDescent="0.25">
      <c r="A53" s="148"/>
      <c r="B53" s="148"/>
      <c r="C53" s="197"/>
      <c r="D53" s="197"/>
      <c r="E53" s="197"/>
      <c r="F53" s="198"/>
      <c r="G53" s="199"/>
      <c r="H53" s="199"/>
    </row>
    <row r="54" spans="1:8" ht="23.25" customHeight="1" x14ac:dyDescent="0.25">
      <c r="A54" s="148"/>
      <c r="B54" s="148"/>
      <c r="C54" s="197"/>
      <c r="D54" s="197"/>
      <c r="E54" s="197"/>
      <c r="F54" s="198"/>
      <c r="G54" s="199"/>
      <c r="H54" s="199"/>
    </row>
    <row r="55" spans="1:8" ht="23.25" customHeight="1" x14ac:dyDescent="0.25">
      <c r="A55" s="148"/>
      <c r="B55" s="148"/>
      <c r="C55" s="197"/>
      <c r="D55" s="197"/>
      <c r="E55" s="197"/>
      <c r="F55" s="198"/>
      <c r="G55" s="199"/>
      <c r="H55" s="199"/>
    </row>
    <row r="56" spans="1:8" ht="8.25" customHeight="1" x14ac:dyDescent="0.25">
      <c r="A56" s="200"/>
      <c r="B56" s="3"/>
    </row>
    <row r="57" spans="1:8" x14ac:dyDescent="0.25">
      <c r="A57" s="201"/>
      <c r="B57" s="3"/>
      <c r="H57" s="202"/>
    </row>
    <row r="58" spans="1:8" x14ac:dyDescent="0.25">
      <c r="A58" s="203"/>
      <c r="B58" s="204" t="s">
        <v>127</v>
      </c>
      <c r="C58" s="205"/>
      <c r="D58" s="205"/>
      <c r="E58" s="205"/>
      <c r="F58" s="205"/>
      <c r="G58" s="205"/>
      <c r="H58" s="205"/>
    </row>
    <row r="59" spans="1:8" x14ac:dyDescent="0.25">
      <c r="A59" s="203"/>
      <c r="B59" s="204" t="s">
        <v>128</v>
      </c>
      <c r="C59" s="205"/>
      <c r="D59" s="205"/>
      <c r="E59" s="205"/>
      <c r="F59" s="205"/>
      <c r="G59" s="205"/>
      <c r="H59" s="205"/>
    </row>
    <row r="60" spans="1:8" x14ac:dyDescent="0.25">
      <c r="A60" s="203"/>
      <c r="B60" s="204"/>
      <c r="C60" s="205"/>
      <c r="D60" s="205"/>
      <c r="E60" s="205"/>
      <c r="F60" s="205"/>
      <c r="G60" s="205"/>
      <c r="H60" s="205"/>
    </row>
  </sheetData>
  <sheetProtection algorithmName="SHA-512" hashValue="7WAD0b9V8OIN/PURt/LZsKUCt+AnO14EYxYQ5tJboQYpUooWJBgwrCK/7WeDIWpfUefy1gSON9/emMHPfMBLWg==" saltValue="DWK58iyjMDZEU8FL9I2bNA==" spinCount="100000" sheet="1" objects="1" scenarios="1" formatColumns="0" formatRows="0" insertHyperlinks="0"/>
  <mergeCells count="12">
    <mergeCell ref="A24:B24"/>
    <mergeCell ref="A27:B27"/>
    <mergeCell ref="A32:B32"/>
    <mergeCell ref="A36:B36"/>
    <mergeCell ref="A40:B40"/>
    <mergeCell ref="A51:B51"/>
    <mergeCell ref="A1:H1"/>
    <mergeCell ref="A2:H2"/>
    <mergeCell ref="A3:H3"/>
    <mergeCell ref="A4:H4"/>
    <mergeCell ref="C5:F5"/>
    <mergeCell ref="A6:B7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6" max="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>
      <selection activeCell="B23" sqref="B23"/>
    </sheetView>
  </sheetViews>
  <sheetFormatPr baseColWidth="10" defaultColWidth="11.28515625" defaultRowHeight="16.5" x14ac:dyDescent="0.25"/>
  <cols>
    <col min="1" max="1" width="1.28515625" style="3" customWidth="1"/>
    <col min="2" max="2" width="43.85546875" style="3" customWidth="1"/>
    <col min="3" max="4" width="25.7109375" style="3" customWidth="1"/>
    <col min="5" max="5" width="62" style="2" customWidth="1"/>
    <col min="6" max="16384" width="11.28515625" style="3"/>
  </cols>
  <sheetData>
    <row r="1" spans="1:5" x14ac:dyDescent="0.25">
      <c r="A1" s="1" t="s">
        <v>0</v>
      </c>
      <c r="B1" s="1"/>
      <c r="C1" s="1"/>
      <c r="D1" s="1"/>
    </row>
    <row r="2" spans="1:5" s="5" customFormat="1" ht="15.75" x14ac:dyDescent="0.25">
      <c r="A2" s="1" t="s">
        <v>1</v>
      </c>
      <c r="B2" s="1"/>
      <c r="C2" s="1"/>
      <c r="D2" s="1"/>
      <c r="E2" s="4"/>
    </row>
    <row r="3" spans="1:5" s="5" customFormat="1" ht="15.75" x14ac:dyDescent="0.25">
      <c r="A3" s="6" t="str">
        <f>'[1]ETCA-I-01'!A3:G3</f>
        <v>Comision Estatal del Agua</v>
      </c>
      <c r="B3" s="6"/>
      <c r="C3" s="6"/>
      <c r="D3" s="6"/>
      <c r="E3" s="7"/>
    </row>
    <row r="4" spans="1:5" s="5" customFormat="1" x14ac:dyDescent="0.25">
      <c r="A4" s="8" t="str">
        <f>'[1]ETCA-I-01'!A4:G4</f>
        <v>Al 31 de Marzo de 2017</v>
      </c>
      <c r="B4" s="8"/>
      <c r="C4" s="8"/>
      <c r="D4" s="8"/>
      <c r="E4" s="7"/>
    </row>
    <row r="5" spans="1:5" s="13" customFormat="1" ht="17.25" thickBot="1" x14ac:dyDescent="0.3">
      <c r="A5" s="9"/>
      <c r="B5" s="10" t="s">
        <v>2</v>
      </c>
      <c r="C5" s="10"/>
      <c r="D5" s="11"/>
      <c r="E5" s="12"/>
    </row>
    <row r="6" spans="1:5" s="19" customFormat="1" ht="27" customHeight="1" thickBot="1" x14ac:dyDescent="0.3">
      <c r="A6" s="14" t="s">
        <v>3</v>
      </c>
      <c r="B6" s="15"/>
      <c r="C6" s="16"/>
      <c r="D6" s="17">
        <f>'[1]ETCA-II-01'!F24</f>
        <v>200467239.58000001</v>
      </c>
      <c r="E6" s="18" t="str">
        <f>IF(D6&lt;&gt;'[1]ETCA-II-01'!F51,"ERROR!!!!! EL MONTO NO COINCIDE CON LO REPORTADO EN EL FORMATO ETCA-II-01 EN EL TOTAL DEVENGADO DEL ANALÍTICO DE INGRESOS","")</f>
        <v/>
      </c>
    </row>
    <row r="7" spans="1:5" s="25" customFormat="1" ht="9.75" customHeight="1" x14ac:dyDescent="0.25">
      <c r="A7" s="20"/>
      <c r="B7" s="21"/>
      <c r="C7" s="22"/>
      <c r="D7" s="23"/>
      <c r="E7" s="24"/>
    </row>
    <row r="8" spans="1:5" s="25" customFormat="1" ht="17.25" customHeight="1" thickBot="1" x14ac:dyDescent="0.3">
      <c r="A8" s="26" t="s">
        <v>4</v>
      </c>
      <c r="B8" s="27"/>
      <c r="C8" s="28"/>
      <c r="D8" s="29"/>
      <c r="E8" s="18"/>
    </row>
    <row r="9" spans="1:5" ht="20.100000000000001" customHeight="1" thickBot="1" x14ac:dyDescent="0.3">
      <c r="A9" s="30" t="s">
        <v>5</v>
      </c>
      <c r="B9" s="31"/>
      <c r="C9" s="32"/>
      <c r="D9" s="33">
        <f>SUM(C10:C14)</f>
        <v>0</v>
      </c>
      <c r="E9" s="18"/>
    </row>
    <row r="10" spans="1:5" ht="20.100000000000001" customHeight="1" x14ac:dyDescent="0.2">
      <c r="A10" s="34"/>
      <c r="B10" s="35" t="s">
        <v>6</v>
      </c>
      <c r="C10" s="36"/>
      <c r="D10" s="37"/>
      <c r="E10" s="38" t="str">
        <f>IF(C10&lt;&gt;'[1]ETCA-I-03'!C22,"ERROR!!!, NO COINCIDEN LOS MONTOS CON LO REPORTADO EN EL FORMATO ETCA-I-03 EN EL EJERCICIO 2017","")</f>
        <v/>
      </c>
    </row>
    <row r="11" spans="1:5" ht="33" customHeight="1" x14ac:dyDescent="0.2">
      <c r="A11" s="34"/>
      <c r="B11" s="39" t="s">
        <v>7</v>
      </c>
      <c r="C11" s="36"/>
      <c r="D11" s="37"/>
      <c r="E11" s="38" t="str">
        <f>IF(C11&lt;&gt;'[1]ETCA-I-03'!C23,"ERROR!!!, NO COINCIDEN LOS MONTOS CON LO REPORTADO EN EL FORMATO ETCA-I-03 EN EL EJERCICIO 2017","")</f>
        <v/>
      </c>
    </row>
    <row r="12" spans="1:5" ht="20.100000000000001" customHeight="1" x14ac:dyDescent="0.2">
      <c r="A12" s="40"/>
      <c r="B12" s="39" t="s">
        <v>8</v>
      </c>
      <c r="C12" s="36"/>
      <c r="D12" s="37"/>
      <c r="E12" s="38" t="str">
        <f>IF(C12&lt;&gt;'[1]ETCA-I-03'!C24,"ERROR!!!, NO COINCIDEN LOS MONTOS CON LO REPORTADO EN EL FORMATO ETCA-I-03 EN EL EJERCICIO 2017","")</f>
        <v/>
      </c>
    </row>
    <row r="13" spans="1:5" ht="20.100000000000001" customHeight="1" x14ac:dyDescent="0.2">
      <c r="A13" s="40"/>
      <c r="B13" s="39" t="s">
        <v>9</v>
      </c>
      <c r="C13" s="36"/>
      <c r="D13" s="37"/>
      <c r="E13" s="38" t="str">
        <f>IF(C13&lt;&gt;'[1]ETCA-I-03'!C25,"ERROR!!!, NO COINCIDEN LOS MONTOS CON LO REPORTADO EN EL FORMATO ETCA-I-03 EN EL EJERCICIO 2017","")</f>
        <v/>
      </c>
    </row>
    <row r="14" spans="1:5" ht="24.75" customHeight="1" thickBot="1" x14ac:dyDescent="0.3">
      <c r="A14" s="41" t="s">
        <v>10</v>
      </c>
      <c r="B14" s="42"/>
      <c r="C14" s="43"/>
      <c r="D14" s="44"/>
      <c r="E14" s="18"/>
    </row>
    <row r="15" spans="1:5" ht="7.5" customHeight="1" x14ac:dyDescent="0.25">
      <c r="A15" s="45"/>
      <c r="B15" s="46"/>
      <c r="C15" s="47"/>
      <c r="D15" s="48"/>
      <c r="E15" s="18"/>
    </row>
    <row r="16" spans="1:5" ht="20.100000000000001" customHeight="1" thickBot="1" x14ac:dyDescent="0.3">
      <c r="A16" s="49" t="s">
        <v>11</v>
      </c>
      <c r="B16" s="50"/>
      <c r="C16" s="51"/>
      <c r="D16" s="52"/>
      <c r="E16" s="18"/>
    </row>
    <row r="17" spans="1:5" ht="20.100000000000001" customHeight="1" thickBot="1" x14ac:dyDescent="0.3">
      <c r="A17" s="30" t="s">
        <v>12</v>
      </c>
      <c r="B17" s="31"/>
      <c r="C17" s="32"/>
      <c r="D17" s="33">
        <f>SUM(C18:C22)</f>
        <v>83091935.75</v>
      </c>
      <c r="E17" s="18"/>
    </row>
    <row r="18" spans="1:5" ht="20.100000000000001" customHeight="1" x14ac:dyDescent="0.25">
      <c r="A18" s="40"/>
      <c r="B18" s="35" t="s">
        <v>13</v>
      </c>
      <c r="C18" s="53"/>
      <c r="D18" s="37"/>
      <c r="E18" s="18"/>
    </row>
    <row r="19" spans="1:5" ht="20.100000000000001" customHeight="1" x14ac:dyDescent="0.25">
      <c r="A19" s="40"/>
      <c r="B19" s="39" t="s">
        <v>14</v>
      </c>
      <c r="C19" s="53"/>
      <c r="D19" s="37"/>
      <c r="E19" s="18"/>
    </row>
    <row r="20" spans="1:5" ht="20.100000000000001" customHeight="1" x14ac:dyDescent="0.25">
      <c r="A20" s="40"/>
      <c r="B20" s="39" t="s">
        <v>15</v>
      </c>
      <c r="C20" s="53"/>
      <c r="D20" s="37"/>
      <c r="E20" s="18"/>
    </row>
    <row r="21" spans="1:5" ht="20.100000000000001" customHeight="1" thickBot="1" x14ac:dyDescent="0.3">
      <c r="A21" s="54" t="s">
        <v>16</v>
      </c>
      <c r="B21" s="55"/>
      <c r="C21" s="43">
        <f>83091935.75</f>
        <v>83091935.75</v>
      </c>
      <c r="D21" s="37"/>
      <c r="E21" s="18"/>
    </row>
    <row r="22" spans="1:5" ht="20.100000000000001" customHeight="1" thickBot="1" x14ac:dyDescent="0.3">
      <c r="A22" s="40"/>
      <c r="B22" s="56"/>
      <c r="C22" s="57"/>
      <c r="D22" s="37"/>
      <c r="E22" s="18"/>
    </row>
    <row r="23" spans="1:5" ht="26.25" customHeight="1" thickBot="1" x14ac:dyDescent="0.3">
      <c r="A23" s="58" t="s">
        <v>17</v>
      </c>
      <c r="B23" s="59"/>
      <c r="C23" s="60"/>
      <c r="D23" s="17">
        <f>D6+D9-D17</f>
        <v>117375303.83000001</v>
      </c>
      <c r="E23" s="18" t="str">
        <f>IF(D23&lt;&gt;'[1]ETCA-I-03'!C27,"ERROR!!!!! EL MONTO NO COINCIDE CON LO REPORTADO EN EL FORMATO ETCA-I-03 EN EL TOTAL DE INGRESOS Y OTROS BENEFICIOS","")</f>
        <v/>
      </c>
    </row>
  </sheetData>
  <sheetProtection algorithmName="SHA-512" hashValue="MJ2+JBFkR5UfjTQWdzQXiy7rXsDqEeFVg6+HQ9XLXTFOVC7VwO4nDXaJsdtPRsAk6e94dx9ZkNTeqslAYmFGHA==" saltValue="wbrBgfNbh9tltUL7Lmz0bQ==" spinCount="100000" sheet="1" objects="1" scenarios="1" insertHyperlinks="0"/>
  <mergeCells count="6">
    <mergeCell ref="A1:D1"/>
    <mergeCell ref="A2:D2"/>
    <mergeCell ref="A3:D3"/>
    <mergeCell ref="A4:D4"/>
    <mergeCell ref="B5:C5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A7" sqref="A7:B7"/>
    </sheetView>
  </sheetViews>
  <sheetFormatPr baseColWidth="10" defaultRowHeight="16.5" x14ac:dyDescent="0.25"/>
  <cols>
    <col min="1" max="1" width="2.5703125" style="63" customWidth="1"/>
    <col min="2" max="2" width="31.5703125" style="63" customWidth="1"/>
    <col min="3" max="3" width="14.42578125" style="63" bestFit="1" customWidth="1"/>
    <col min="4" max="4" width="11.140625" style="63" customWidth="1"/>
    <col min="5" max="5" width="12.5703125" style="63" customWidth="1"/>
    <col min="6" max="6" width="14.42578125" style="63" bestFit="1" customWidth="1"/>
    <col min="7" max="7" width="13.140625" style="63" customWidth="1"/>
    <col min="8" max="8" width="14.42578125" style="63" customWidth="1"/>
    <col min="9" max="9" width="12" style="62" bestFit="1" customWidth="1"/>
    <col min="10" max="16384" width="11.42578125" style="63"/>
  </cols>
  <sheetData>
    <row r="1" spans="1:9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9" s="65" customFormat="1" ht="15.75" x14ac:dyDescent="0.25">
      <c r="A2" s="61" t="s">
        <v>18</v>
      </c>
      <c r="B2" s="61"/>
      <c r="C2" s="61"/>
      <c r="D2" s="61"/>
      <c r="E2" s="61"/>
      <c r="F2" s="61"/>
      <c r="G2" s="61"/>
      <c r="H2" s="61"/>
      <c r="I2" s="64"/>
    </row>
    <row r="3" spans="1:9" s="65" customFormat="1" ht="15.75" x14ac:dyDescent="0.25">
      <c r="A3" s="61" t="s">
        <v>19</v>
      </c>
      <c r="B3" s="61"/>
      <c r="C3" s="61"/>
      <c r="D3" s="61"/>
      <c r="E3" s="61"/>
      <c r="F3" s="61"/>
      <c r="G3" s="61"/>
      <c r="H3" s="61"/>
      <c r="I3" s="64"/>
    </row>
    <row r="4" spans="1:9" s="65" customFormat="1" x14ac:dyDescent="0.25">
      <c r="A4" s="66" t="s">
        <v>20</v>
      </c>
      <c r="B4" s="66"/>
      <c r="C4" s="66"/>
      <c r="D4" s="66"/>
      <c r="E4" s="66"/>
      <c r="F4" s="66"/>
      <c r="G4" s="66"/>
      <c r="H4" s="66"/>
      <c r="I4" s="64"/>
    </row>
    <row r="5" spans="1:9" s="65" customFormat="1" x14ac:dyDescent="0.25">
      <c r="A5" s="66" t="s">
        <v>21</v>
      </c>
      <c r="B5" s="66"/>
      <c r="C5" s="66"/>
      <c r="D5" s="66"/>
      <c r="E5" s="66"/>
      <c r="F5" s="66"/>
      <c r="G5" s="66"/>
      <c r="H5" s="66"/>
      <c r="I5" s="64"/>
    </row>
    <row r="6" spans="1:9" s="69" customFormat="1" ht="17.25" thickBot="1" x14ac:dyDescent="0.3">
      <c r="A6" s="67"/>
      <c r="B6" s="67"/>
      <c r="C6" s="67" t="s">
        <v>22</v>
      </c>
      <c r="D6" s="67"/>
      <c r="E6" s="67"/>
      <c r="F6" s="67"/>
      <c r="G6" s="68" t="s">
        <v>23</v>
      </c>
      <c r="H6" s="68"/>
      <c r="I6" s="64"/>
    </row>
    <row r="7" spans="1:9" s="74" customFormat="1" ht="51" x14ac:dyDescent="0.25">
      <c r="A7" s="70" t="s">
        <v>24</v>
      </c>
      <c r="B7" s="71"/>
      <c r="C7" s="72" t="s">
        <v>25</v>
      </c>
      <c r="D7" s="72" t="s">
        <v>26</v>
      </c>
      <c r="E7" s="72" t="s">
        <v>27</v>
      </c>
      <c r="F7" s="72" t="s">
        <v>28</v>
      </c>
      <c r="G7" s="72" t="s">
        <v>29</v>
      </c>
      <c r="H7" s="72" t="s">
        <v>30</v>
      </c>
      <c r="I7" s="73"/>
    </row>
    <row r="8" spans="1:9" s="79" customFormat="1" ht="13.5" thickBot="1" x14ac:dyDescent="0.3">
      <c r="A8" s="75"/>
      <c r="B8" s="76"/>
      <c r="C8" s="77" t="s">
        <v>31</v>
      </c>
      <c r="D8" s="77" t="s">
        <v>32</v>
      </c>
      <c r="E8" s="77" t="s">
        <v>33</v>
      </c>
      <c r="F8" s="77" t="s">
        <v>34</v>
      </c>
      <c r="G8" s="77" t="s">
        <v>35</v>
      </c>
      <c r="H8" s="77" t="s">
        <v>36</v>
      </c>
      <c r="I8" s="78"/>
    </row>
    <row r="9" spans="1:9" ht="16.5" customHeight="1" x14ac:dyDescent="0.25">
      <c r="A9" s="80" t="s">
        <v>37</v>
      </c>
      <c r="B9" s="81"/>
      <c r="C9" s="82">
        <v>154938336</v>
      </c>
      <c r="D9" s="82">
        <v>0</v>
      </c>
      <c r="E9" s="82">
        <v>154938336</v>
      </c>
      <c r="F9" s="82">
        <v>43744400.700000003</v>
      </c>
      <c r="G9" s="82">
        <v>39899668.379999995</v>
      </c>
      <c r="H9" s="82">
        <v>111193935.30000001</v>
      </c>
    </row>
    <row r="10" spans="1:9" ht="22.5" x14ac:dyDescent="0.25">
      <c r="A10" s="83"/>
      <c r="B10" s="84" t="s">
        <v>38</v>
      </c>
      <c r="C10" s="85">
        <v>106118555</v>
      </c>
      <c r="D10" s="85">
        <v>0</v>
      </c>
      <c r="E10" s="85">
        <v>106118555</v>
      </c>
      <c r="F10" s="85">
        <v>24914338.289999999</v>
      </c>
      <c r="G10" s="85">
        <v>22559704.439999998</v>
      </c>
      <c r="H10" s="86">
        <v>81204216.710000008</v>
      </c>
      <c r="I10" s="87"/>
    </row>
    <row r="11" spans="1:9" ht="22.5" x14ac:dyDescent="0.25">
      <c r="A11" s="83"/>
      <c r="B11" s="84" t="s">
        <v>39</v>
      </c>
      <c r="C11" s="85">
        <v>530028</v>
      </c>
      <c r="D11" s="85">
        <v>0</v>
      </c>
      <c r="E11" s="85">
        <v>530028</v>
      </c>
      <c r="F11" s="85">
        <v>299804.09999999998</v>
      </c>
      <c r="G11" s="85">
        <v>298970.76999999996</v>
      </c>
      <c r="H11" s="86">
        <v>230223.90000000002</v>
      </c>
      <c r="I11" s="87"/>
    </row>
    <row r="12" spans="1:9" x14ac:dyDescent="0.25">
      <c r="A12" s="83"/>
      <c r="B12" s="84" t="s">
        <v>40</v>
      </c>
      <c r="C12" s="85">
        <v>9895097</v>
      </c>
      <c r="D12" s="85">
        <v>0</v>
      </c>
      <c r="E12" s="85">
        <v>9895097</v>
      </c>
      <c r="F12" s="85">
        <v>2531397.83</v>
      </c>
      <c r="G12" s="85">
        <v>2225418.2199999997</v>
      </c>
      <c r="H12" s="86">
        <v>7363699.1699999999</v>
      </c>
      <c r="I12" s="87"/>
    </row>
    <row r="13" spans="1:9" x14ac:dyDescent="0.25">
      <c r="A13" s="83"/>
      <c r="B13" s="84" t="s">
        <v>41</v>
      </c>
      <c r="C13" s="85">
        <v>21956174</v>
      </c>
      <c r="D13" s="85">
        <v>0</v>
      </c>
      <c r="E13" s="85">
        <v>21956174</v>
      </c>
      <c r="F13" s="85">
        <v>8272272.4500000002</v>
      </c>
      <c r="G13" s="85">
        <v>7133928.9000000004</v>
      </c>
      <c r="H13" s="86">
        <v>13683901.550000001</v>
      </c>
      <c r="I13" s="87"/>
    </row>
    <row r="14" spans="1:9" x14ac:dyDescent="0.25">
      <c r="A14" s="83"/>
      <c r="B14" s="84" t="s">
        <v>42</v>
      </c>
      <c r="C14" s="85">
        <v>16137167</v>
      </c>
      <c r="D14" s="85">
        <v>0</v>
      </c>
      <c r="E14" s="85">
        <v>16137167</v>
      </c>
      <c r="F14" s="85">
        <v>7676088.0299999993</v>
      </c>
      <c r="G14" s="85">
        <v>7631146.0499999989</v>
      </c>
      <c r="H14" s="86">
        <v>8461078.9700000007</v>
      </c>
      <c r="I14" s="87"/>
    </row>
    <row r="15" spans="1:9" x14ac:dyDescent="0.25">
      <c r="A15" s="83"/>
      <c r="B15" s="84" t="s">
        <v>43</v>
      </c>
      <c r="C15" s="85">
        <v>301315</v>
      </c>
      <c r="D15" s="85">
        <v>0</v>
      </c>
      <c r="E15" s="85">
        <v>301315</v>
      </c>
      <c r="F15" s="85">
        <v>50500</v>
      </c>
      <c r="G15" s="85">
        <v>50500</v>
      </c>
      <c r="H15" s="86">
        <v>250815</v>
      </c>
      <c r="I15" s="87"/>
    </row>
    <row r="16" spans="1:9" ht="16.5" customHeight="1" x14ac:dyDescent="0.25">
      <c r="A16" s="88" t="s">
        <v>44</v>
      </c>
      <c r="B16" s="89"/>
      <c r="C16" s="82">
        <v>25344371</v>
      </c>
      <c r="D16" s="82">
        <v>0</v>
      </c>
      <c r="E16" s="82">
        <v>25344371</v>
      </c>
      <c r="F16" s="82">
        <v>4894436.199</v>
      </c>
      <c r="G16" s="82">
        <v>3959456.3899999997</v>
      </c>
      <c r="H16" s="90">
        <v>20449934.800999999</v>
      </c>
      <c r="I16" s="87"/>
    </row>
    <row r="17" spans="1:9" ht="30" customHeight="1" x14ac:dyDescent="0.25">
      <c r="A17" s="83"/>
      <c r="B17" s="84" t="s">
        <v>45</v>
      </c>
      <c r="C17" s="85">
        <v>2210296</v>
      </c>
      <c r="D17" s="85">
        <v>0</v>
      </c>
      <c r="E17" s="85">
        <v>2210296</v>
      </c>
      <c r="F17" s="85">
        <v>282231.18</v>
      </c>
      <c r="G17" s="85">
        <v>291709.90000000002</v>
      </c>
      <c r="H17" s="86">
        <v>1928064.82</v>
      </c>
      <c r="I17" s="87"/>
    </row>
    <row r="18" spans="1:9" x14ac:dyDescent="0.25">
      <c r="A18" s="83"/>
      <c r="B18" s="84" t="s">
        <v>46</v>
      </c>
      <c r="C18" s="85">
        <v>592962</v>
      </c>
      <c r="D18" s="85">
        <v>0</v>
      </c>
      <c r="E18" s="85">
        <v>592962</v>
      </c>
      <c r="F18" s="85">
        <v>174040.83000000002</v>
      </c>
      <c r="G18" s="85">
        <v>157699.83000000002</v>
      </c>
      <c r="H18" s="86">
        <v>418921.17</v>
      </c>
      <c r="I18" s="87"/>
    </row>
    <row r="19" spans="1:9" ht="22.5" x14ac:dyDescent="0.25">
      <c r="A19" s="83"/>
      <c r="B19" s="84" t="s">
        <v>47</v>
      </c>
      <c r="C19" s="85">
        <v>4523375</v>
      </c>
      <c r="D19" s="85">
        <v>0</v>
      </c>
      <c r="E19" s="85">
        <v>4523375</v>
      </c>
      <c r="F19" s="85">
        <v>1123540.53</v>
      </c>
      <c r="G19" s="85">
        <v>1015991.1199999999</v>
      </c>
      <c r="H19" s="86">
        <v>3399834.4699999997</v>
      </c>
      <c r="I19" s="87"/>
    </row>
    <row r="20" spans="1:9" ht="22.5" x14ac:dyDescent="0.25">
      <c r="A20" s="83"/>
      <c r="B20" s="84" t="s">
        <v>48</v>
      </c>
      <c r="C20" s="85">
        <v>552261</v>
      </c>
      <c r="D20" s="91">
        <v>0</v>
      </c>
      <c r="E20" s="85">
        <v>552261</v>
      </c>
      <c r="F20" s="85">
        <v>192918.49</v>
      </c>
      <c r="G20" s="85">
        <v>188196.57</v>
      </c>
      <c r="H20" s="86">
        <v>359342.51</v>
      </c>
      <c r="I20" s="87"/>
    </row>
    <row r="21" spans="1:9" ht="22.5" x14ac:dyDescent="0.25">
      <c r="A21" s="83"/>
      <c r="B21" s="84" t="s">
        <v>49</v>
      </c>
      <c r="C21" s="85">
        <v>7527002</v>
      </c>
      <c r="D21" s="85">
        <v>0</v>
      </c>
      <c r="E21" s="85">
        <v>7527002</v>
      </c>
      <c r="F21" s="85">
        <v>287196.12</v>
      </c>
      <c r="G21" s="85">
        <v>287196.12</v>
      </c>
      <c r="H21" s="86">
        <v>7239805.8799999999</v>
      </c>
      <c r="I21" s="87"/>
    </row>
    <row r="22" spans="1:9" x14ac:dyDescent="0.25">
      <c r="A22" s="83"/>
      <c r="B22" s="84" t="s">
        <v>50</v>
      </c>
      <c r="C22" s="85">
        <v>4942192</v>
      </c>
      <c r="D22" s="85">
        <v>0</v>
      </c>
      <c r="E22" s="85">
        <v>4942192</v>
      </c>
      <c r="F22" s="85">
        <v>2328832.0089999996</v>
      </c>
      <c r="G22" s="85">
        <v>1687664.4899999998</v>
      </c>
      <c r="H22" s="86">
        <v>2613359.9910000004</v>
      </c>
      <c r="I22" s="87"/>
    </row>
    <row r="23" spans="1:9" ht="22.5" x14ac:dyDescent="0.25">
      <c r="A23" s="83"/>
      <c r="B23" s="84" t="s">
        <v>51</v>
      </c>
      <c r="C23" s="85">
        <v>2482322</v>
      </c>
      <c r="D23" s="85">
        <v>0</v>
      </c>
      <c r="E23" s="85">
        <v>2482322</v>
      </c>
      <c r="F23" s="85">
        <v>15390.630000000001</v>
      </c>
      <c r="G23" s="85">
        <v>8038.33</v>
      </c>
      <c r="H23" s="86">
        <v>2466931.37</v>
      </c>
      <c r="I23" s="87"/>
    </row>
    <row r="24" spans="1:9" ht="22.5" x14ac:dyDescent="0.25">
      <c r="A24" s="83"/>
      <c r="B24" s="84" t="s">
        <v>52</v>
      </c>
      <c r="C24" s="85">
        <v>2513961</v>
      </c>
      <c r="D24" s="85">
        <v>0</v>
      </c>
      <c r="E24" s="85">
        <v>2513961</v>
      </c>
      <c r="F24" s="85">
        <v>490286.41</v>
      </c>
      <c r="G24" s="85">
        <v>322960.03000000003</v>
      </c>
      <c r="H24" s="86">
        <v>2023674.59</v>
      </c>
      <c r="I24" s="87"/>
    </row>
    <row r="25" spans="1:9" ht="16.5" customHeight="1" x14ac:dyDescent="0.25">
      <c r="A25" s="88" t="s">
        <v>53</v>
      </c>
      <c r="B25" s="89"/>
      <c r="C25" s="82">
        <v>105560131</v>
      </c>
      <c r="D25" s="82">
        <v>-1190708.28</v>
      </c>
      <c r="E25" s="82">
        <v>104369422.72</v>
      </c>
      <c r="F25" s="82">
        <v>37102666.159999996</v>
      </c>
      <c r="G25" s="82">
        <v>23351617.66</v>
      </c>
      <c r="H25" s="90">
        <v>67266756.560000002</v>
      </c>
      <c r="I25" s="87"/>
    </row>
    <row r="26" spans="1:9" x14ac:dyDescent="0.25">
      <c r="A26" s="83"/>
      <c r="B26" s="84" t="s">
        <v>54</v>
      </c>
      <c r="C26" s="85">
        <v>32535685</v>
      </c>
      <c r="D26" s="85">
        <v>11131.41</v>
      </c>
      <c r="E26" s="85">
        <v>32546816.41</v>
      </c>
      <c r="F26" s="85">
        <v>22071042.319999997</v>
      </c>
      <c r="G26" s="85">
        <v>16259487.870000001</v>
      </c>
      <c r="H26" s="86">
        <v>10475774.090000004</v>
      </c>
      <c r="I26" s="87"/>
    </row>
    <row r="27" spans="1:9" x14ac:dyDescent="0.25">
      <c r="A27" s="83"/>
      <c r="B27" s="84" t="s">
        <v>55</v>
      </c>
      <c r="C27" s="85">
        <v>4992956</v>
      </c>
      <c r="D27" s="85">
        <v>0</v>
      </c>
      <c r="E27" s="85">
        <v>4992956</v>
      </c>
      <c r="F27" s="85">
        <v>1234918.7999999998</v>
      </c>
      <c r="G27" s="85">
        <v>1086253.2000000002</v>
      </c>
      <c r="H27" s="86">
        <v>3758037.2</v>
      </c>
      <c r="I27" s="87"/>
    </row>
    <row r="28" spans="1:9" ht="22.5" x14ac:dyDescent="0.25">
      <c r="A28" s="83"/>
      <c r="B28" s="84" t="s">
        <v>56</v>
      </c>
      <c r="C28" s="85">
        <v>10247481</v>
      </c>
      <c r="D28" s="85">
        <v>-1250000</v>
      </c>
      <c r="E28" s="85">
        <v>8997481</v>
      </c>
      <c r="F28" s="85">
        <v>3457811.39</v>
      </c>
      <c r="G28" s="85">
        <v>1211599.5199999998</v>
      </c>
      <c r="H28" s="86">
        <v>5539669.6099999994</v>
      </c>
      <c r="I28" s="87"/>
    </row>
    <row r="29" spans="1:9" ht="22.5" x14ac:dyDescent="0.25">
      <c r="A29" s="83"/>
      <c r="B29" s="84" t="s">
        <v>57</v>
      </c>
      <c r="C29" s="85">
        <v>11364127</v>
      </c>
      <c r="D29" s="85">
        <v>0</v>
      </c>
      <c r="E29" s="85">
        <v>11364127</v>
      </c>
      <c r="F29" s="85">
        <v>2165561.6900000004</v>
      </c>
      <c r="G29" s="85">
        <v>1862803.8699999999</v>
      </c>
      <c r="H29" s="86">
        <v>9198565.3099999987</v>
      </c>
      <c r="I29" s="87"/>
    </row>
    <row r="30" spans="1:9" ht="22.5" x14ac:dyDescent="0.25">
      <c r="A30" s="83"/>
      <c r="B30" s="84" t="s">
        <v>58</v>
      </c>
      <c r="C30" s="85">
        <v>6111098</v>
      </c>
      <c r="D30" s="85">
        <v>48160.31</v>
      </c>
      <c r="E30" s="85">
        <v>6159258.3100000005</v>
      </c>
      <c r="F30" s="85">
        <v>2673520.59</v>
      </c>
      <c r="G30" s="85">
        <v>2101978.75</v>
      </c>
      <c r="H30" s="86">
        <v>3485737.7200000007</v>
      </c>
      <c r="I30" s="87"/>
    </row>
    <row r="31" spans="1:9" ht="22.5" x14ac:dyDescent="0.25">
      <c r="A31" s="83"/>
      <c r="B31" s="84" t="s">
        <v>59</v>
      </c>
      <c r="C31" s="85">
        <v>31064023</v>
      </c>
      <c r="D31" s="85">
        <v>0</v>
      </c>
      <c r="E31" s="85">
        <v>31064023</v>
      </c>
      <c r="F31" s="85">
        <v>261348</v>
      </c>
      <c r="G31" s="85">
        <v>143028</v>
      </c>
      <c r="H31" s="86">
        <v>30802675</v>
      </c>
      <c r="I31" s="87"/>
    </row>
    <row r="32" spans="1:9" x14ac:dyDescent="0.25">
      <c r="A32" s="83"/>
      <c r="B32" s="84" t="s">
        <v>60</v>
      </c>
      <c r="C32" s="85">
        <v>2357546</v>
      </c>
      <c r="D32" s="85">
        <v>0</v>
      </c>
      <c r="E32" s="85">
        <v>2357546</v>
      </c>
      <c r="F32" s="85">
        <v>864723.77000000014</v>
      </c>
      <c r="G32" s="85">
        <v>792827.77000000014</v>
      </c>
      <c r="H32" s="86">
        <v>1492822.23</v>
      </c>
      <c r="I32" s="87"/>
    </row>
    <row r="33" spans="1:9" x14ac:dyDescent="0.25">
      <c r="A33" s="83"/>
      <c r="B33" s="84" t="s">
        <v>61</v>
      </c>
      <c r="C33" s="85">
        <v>271257</v>
      </c>
      <c r="D33" s="85">
        <v>0</v>
      </c>
      <c r="E33" s="85">
        <v>271257</v>
      </c>
      <c r="F33" s="85">
        <v>20852.150000000001</v>
      </c>
      <c r="G33" s="85">
        <v>20619.150000000001</v>
      </c>
      <c r="H33" s="86">
        <v>250404.85</v>
      </c>
      <c r="I33" s="87"/>
    </row>
    <row r="34" spans="1:9" x14ac:dyDescent="0.25">
      <c r="A34" s="83"/>
      <c r="B34" s="84" t="s">
        <v>62</v>
      </c>
      <c r="C34" s="85">
        <v>6615958</v>
      </c>
      <c r="D34" s="85">
        <v>0</v>
      </c>
      <c r="E34" s="85">
        <v>6615958</v>
      </c>
      <c r="F34" s="85">
        <v>4352887.45</v>
      </c>
      <c r="G34" s="85">
        <v>-126980.47</v>
      </c>
      <c r="H34" s="86">
        <v>2263070.5499999998</v>
      </c>
      <c r="I34" s="87"/>
    </row>
    <row r="35" spans="1:9" ht="29.25" customHeight="1" x14ac:dyDescent="0.25">
      <c r="A35" s="88" t="s">
        <v>63</v>
      </c>
      <c r="B35" s="89"/>
      <c r="C35" s="82">
        <v>2066000</v>
      </c>
      <c r="D35" s="82">
        <v>0</v>
      </c>
      <c r="E35" s="82">
        <v>2066000</v>
      </c>
      <c r="F35" s="82">
        <v>1000000</v>
      </c>
      <c r="G35" s="82">
        <v>1000000</v>
      </c>
      <c r="H35" s="82">
        <v>1066000</v>
      </c>
    </row>
    <row r="36" spans="1:9" ht="29.25" customHeight="1" x14ac:dyDescent="0.25">
      <c r="A36" s="92"/>
      <c r="B36" s="93" t="s">
        <v>64</v>
      </c>
      <c r="C36" s="85">
        <v>0</v>
      </c>
      <c r="D36" s="82"/>
      <c r="E36" s="82">
        <v>0</v>
      </c>
      <c r="F36" s="85">
        <v>0</v>
      </c>
      <c r="G36" s="85">
        <v>0</v>
      </c>
      <c r="H36" s="90">
        <v>0</v>
      </c>
    </row>
    <row r="37" spans="1:9" ht="29.25" customHeight="1" x14ac:dyDescent="0.25">
      <c r="A37" s="92"/>
      <c r="B37" s="93" t="s">
        <v>65</v>
      </c>
      <c r="C37" s="82">
        <v>2066000</v>
      </c>
      <c r="D37" s="82">
        <v>0</v>
      </c>
      <c r="E37" s="82">
        <v>2066000</v>
      </c>
      <c r="F37" s="85">
        <v>1000000</v>
      </c>
      <c r="G37" s="85">
        <v>1000000</v>
      </c>
      <c r="H37" s="90">
        <v>1066000</v>
      </c>
    </row>
    <row r="38" spans="1:9" x14ac:dyDescent="0.25">
      <c r="A38" s="92"/>
      <c r="B38" s="93" t="s">
        <v>66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v>0</v>
      </c>
      <c r="I38" s="87"/>
    </row>
    <row r="39" spans="1:9" x14ac:dyDescent="0.25">
      <c r="A39" s="83"/>
      <c r="B39" s="84" t="s">
        <v>67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v>0</v>
      </c>
      <c r="I39" s="87"/>
    </row>
    <row r="40" spans="1:9" x14ac:dyDescent="0.25">
      <c r="A40" s="88" t="s">
        <v>68</v>
      </c>
      <c r="B40" s="89"/>
      <c r="C40" s="82">
        <v>1140200</v>
      </c>
      <c r="D40" s="82">
        <v>0</v>
      </c>
      <c r="E40" s="82">
        <v>1140200</v>
      </c>
      <c r="F40" s="82">
        <v>819621.52</v>
      </c>
      <c r="G40" s="82">
        <v>714257.56</v>
      </c>
      <c r="H40" s="82">
        <v>320578.48</v>
      </c>
      <c r="I40" s="87"/>
    </row>
    <row r="41" spans="1:9" x14ac:dyDescent="0.25">
      <c r="A41" s="83"/>
      <c r="B41" s="84" t="s">
        <v>69</v>
      </c>
      <c r="C41" s="85">
        <v>340200</v>
      </c>
      <c r="D41" s="85">
        <v>0</v>
      </c>
      <c r="E41" s="85">
        <v>340200</v>
      </c>
      <c r="F41" s="85">
        <v>118073.52</v>
      </c>
      <c r="G41" s="85">
        <v>12709.560000000001</v>
      </c>
      <c r="H41" s="86">
        <v>222126.47999999998</v>
      </c>
      <c r="I41" s="87"/>
    </row>
    <row r="42" spans="1:9" x14ac:dyDescent="0.25">
      <c r="A42" s="83"/>
      <c r="B42" s="84" t="s">
        <v>70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v>0</v>
      </c>
      <c r="I42" s="87"/>
    </row>
    <row r="43" spans="1:9" x14ac:dyDescent="0.25">
      <c r="A43" s="83"/>
      <c r="B43" s="84" t="s">
        <v>71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v>0</v>
      </c>
      <c r="I43" s="87"/>
    </row>
    <row r="44" spans="1:9" x14ac:dyDescent="0.25">
      <c r="A44" s="83"/>
      <c r="B44" s="84" t="s">
        <v>72</v>
      </c>
      <c r="C44" s="85">
        <v>800000</v>
      </c>
      <c r="D44" s="85">
        <v>0</v>
      </c>
      <c r="E44" s="85">
        <v>800000</v>
      </c>
      <c r="F44" s="85">
        <v>701548</v>
      </c>
      <c r="G44" s="85">
        <v>701548</v>
      </c>
      <c r="H44" s="86">
        <v>98452</v>
      </c>
      <c r="I44" s="87"/>
    </row>
    <row r="45" spans="1:9" x14ac:dyDescent="0.25">
      <c r="A45" s="83"/>
      <c r="B45" s="94" t="s">
        <v>73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v>0</v>
      </c>
      <c r="I45" s="87"/>
    </row>
    <row r="46" spans="1:9" ht="17.25" thickBot="1" x14ac:dyDescent="0.3">
      <c r="A46" s="95"/>
      <c r="B46" s="96" t="s">
        <v>74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8">
        <v>0</v>
      </c>
      <c r="I46" s="87"/>
    </row>
    <row r="47" spans="1:9" x14ac:dyDescent="0.25">
      <c r="A47" s="80" t="s">
        <v>75</v>
      </c>
      <c r="B47" s="81"/>
      <c r="C47" s="99">
        <v>100201200</v>
      </c>
      <c r="D47" s="99">
        <v>52313605.240000002</v>
      </c>
      <c r="E47" s="99">
        <v>152514805.24000001</v>
      </c>
      <c r="F47" s="99">
        <v>46475487.07</v>
      </c>
      <c r="G47" s="99">
        <v>21022357.450000003</v>
      </c>
      <c r="H47" s="99">
        <v>106039318.17</v>
      </c>
    </row>
    <row r="48" spans="1:9" x14ac:dyDescent="0.25">
      <c r="A48" s="100"/>
      <c r="B48" s="101" t="s">
        <v>76</v>
      </c>
      <c r="C48" s="102"/>
      <c r="D48" s="102"/>
      <c r="E48" s="102"/>
      <c r="F48" s="102"/>
      <c r="G48" s="102"/>
      <c r="H48" s="90"/>
      <c r="I48" s="87"/>
    </row>
    <row r="49" spans="1:9" x14ac:dyDescent="0.25">
      <c r="A49" s="83"/>
      <c r="B49" s="103" t="s">
        <v>77</v>
      </c>
      <c r="C49" s="85">
        <v>100201200</v>
      </c>
      <c r="D49" s="85">
        <v>764518.95</v>
      </c>
      <c r="E49" s="85">
        <v>100965718.95</v>
      </c>
      <c r="F49" s="85">
        <v>16206461.059999999</v>
      </c>
      <c r="G49" s="85">
        <v>1347029.76</v>
      </c>
      <c r="H49" s="86">
        <v>84759257.890000001</v>
      </c>
      <c r="I49" s="87"/>
    </row>
    <row r="50" spans="1:9" x14ac:dyDescent="0.25">
      <c r="A50" s="83"/>
      <c r="B50" s="104" t="s">
        <v>78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v>0</v>
      </c>
      <c r="I50" s="87"/>
    </row>
    <row r="51" spans="1:9" x14ac:dyDescent="0.25">
      <c r="A51" s="83"/>
      <c r="B51" s="101" t="s">
        <v>79</v>
      </c>
      <c r="C51" s="102"/>
      <c r="D51" s="102"/>
      <c r="E51" s="102"/>
      <c r="F51" s="102"/>
      <c r="G51" s="102"/>
      <c r="H51" s="86"/>
    </row>
    <row r="52" spans="1:9" x14ac:dyDescent="0.25">
      <c r="A52" s="83"/>
      <c r="B52" s="104" t="s">
        <v>77</v>
      </c>
      <c r="C52" s="85">
        <v>0</v>
      </c>
      <c r="D52" s="85">
        <v>51549086.289999999</v>
      </c>
      <c r="E52" s="85">
        <v>51549086.289999999</v>
      </c>
      <c r="F52" s="85">
        <v>30269026.010000002</v>
      </c>
      <c r="G52" s="85">
        <v>19675327.690000001</v>
      </c>
      <c r="H52" s="86">
        <v>21280060.279999997</v>
      </c>
      <c r="I52" s="87"/>
    </row>
    <row r="53" spans="1:9" x14ac:dyDescent="0.25">
      <c r="A53" s="88" t="s">
        <v>80</v>
      </c>
      <c r="B53" s="89"/>
      <c r="C53" s="82">
        <v>57873304</v>
      </c>
      <c r="D53" s="82">
        <v>43944988.469999991</v>
      </c>
      <c r="E53" s="82">
        <v>101818292.47</v>
      </c>
      <c r="F53" s="82">
        <v>68125445.670000002</v>
      </c>
      <c r="G53" s="82">
        <v>67687406.659999996</v>
      </c>
      <c r="H53" s="82">
        <v>33692846.799999997</v>
      </c>
      <c r="I53" s="87"/>
    </row>
    <row r="54" spans="1:9" x14ac:dyDescent="0.25">
      <c r="A54" s="83"/>
      <c r="B54" s="104" t="s">
        <v>81</v>
      </c>
      <c r="C54" s="85">
        <v>14400000</v>
      </c>
      <c r="D54" s="85">
        <v>0</v>
      </c>
      <c r="E54" s="85">
        <v>14400000</v>
      </c>
      <c r="F54" s="85">
        <v>3015391.03</v>
      </c>
      <c r="G54" s="85">
        <v>3015391.03</v>
      </c>
      <c r="H54" s="86">
        <v>11384608.970000001</v>
      </c>
      <c r="I54" s="87"/>
    </row>
    <row r="55" spans="1:9" x14ac:dyDescent="0.2">
      <c r="A55" s="83"/>
      <c r="B55" s="104" t="s">
        <v>82</v>
      </c>
      <c r="C55" s="105">
        <v>21600000</v>
      </c>
      <c r="D55" s="105">
        <v>0</v>
      </c>
      <c r="E55" s="105">
        <v>21600000</v>
      </c>
      <c r="F55" s="105">
        <v>6388835.5199999996</v>
      </c>
      <c r="G55" s="105">
        <v>6388835.5199999996</v>
      </c>
      <c r="H55" s="86">
        <v>15211164.48</v>
      </c>
      <c r="I55" s="87"/>
    </row>
    <row r="56" spans="1:9" ht="23.25" thickBot="1" x14ac:dyDescent="0.25">
      <c r="A56" s="106"/>
      <c r="B56" s="107" t="s">
        <v>83</v>
      </c>
      <c r="C56" s="105">
        <v>21873304</v>
      </c>
      <c r="D56" s="105">
        <v>43944988.469999991</v>
      </c>
      <c r="E56" s="105">
        <v>65818292.469999991</v>
      </c>
      <c r="F56" s="105">
        <v>58721219.119999997</v>
      </c>
      <c r="G56" s="105">
        <v>58283180.109999999</v>
      </c>
      <c r="H56" s="86">
        <v>7097073.349999994</v>
      </c>
      <c r="I56" s="87"/>
    </row>
    <row r="57" spans="1:9" ht="17.25" thickBot="1" x14ac:dyDescent="0.3">
      <c r="A57" s="108" t="s">
        <v>84</v>
      </c>
      <c r="B57" s="109"/>
      <c r="C57" s="110">
        <f>+C53+C47+C40+C35+C16+C9+C25</f>
        <v>447123542</v>
      </c>
      <c r="D57" s="110">
        <f>+D53+D47+D40+D35+D16+D9+D25</f>
        <v>95067885.429999992</v>
      </c>
      <c r="E57" s="110">
        <f>+E53+E47+E40+E35+E16+E9+E25</f>
        <v>542191427.43000007</v>
      </c>
      <c r="F57" s="110">
        <f>+F53+F47+F40+F35+F16+F9+F25</f>
        <v>202162057.31900001</v>
      </c>
      <c r="G57" s="110">
        <f>+G53+G47+G40+G35+G16+G9+G25</f>
        <v>157634764.09999999</v>
      </c>
      <c r="H57" s="111">
        <f>+E57-F57</f>
        <v>340029370.11100006</v>
      </c>
      <c r="I57" s="87"/>
    </row>
    <row r="59" spans="1:9" x14ac:dyDescent="0.25">
      <c r="C59" s="112"/>
      <c r="D59" s="112"/>
      <c r="E59" s="112"/>
      <c r="F59" s="112"/>
      <c r="G59" s="112"/>
      <c r="H59" s="112"/>
    </row>
    <row r="60" spans="1:9" x14ac:dyDescent="0.25">
      <c r="C60" s="112"/>
      <c r="D60" s="112"/>
      <c r="E60" s="112"/>
      <c r="F60" s="112"/>
      <c r="G60" s="112"/>
      <c r="H60" s="112"/>
    </row>
    <row r="66" spans="2:9" x14ac:dyDescent="0.25">
      <c r="B66" s="74" t="s">
        <v>85</v>
      </c>
      <c r="F66" s="74" t="s">
        <v>86</v>
      </c>
    </row>
    <row r="67" spans="2:9" x14ac:dyDescent="0.25">
      <c r="B67" s="113" t="s">
        <v>87</v>
      </c>
      <c r="E67" s="114" t="s">
        <v>88</v>
      </c>
      <c r="F67" s="114"/>
      <c r="G67" s="114"/>
      <c r="H67" s="114"/>
    </row>
    <row r="70" spans="2:9" x14ac:dyDescent="0.25">
      <c r="C70" s="115"/>
      <c r="D70" s="115"/>
      <c r="E70" s="115"/>
      <c r="F70" s="115"/>
      <c r="G70" s="115"/>
      <c r="H70" s="115"/>
      <c r="I70" s="87"/>
    </row>
    <row r="71" spans="2:9" x14ac:dyDescent="0.25">
      <c r="C71" s="115"/>
      <c r="D71" s="115"/>
      <c r="E71" s="115"/>
      <c r="F71" s="115"/>
      <c r="G71" s="115"/>
      <c r="H71" s="115"/>
    </row>
    <row r="72" spans="2:9" x14ac:dyDescent="0.25">
      <c r="C72" s="115"/>
      <c r="D72" s="115"/>
      <c r="E72" s="115"/>
      <c r="F72" s="115"/>
      <c r="G72" s="115"/>
      <c r="H72" s="115"/>
    </row>
    <row r="73" spans="2:9" x14ac:dyDescent="0.25">
      <c r="C73" s="115"/>
      <c r="D73" s="115"/>
      <c r="E73" s="115"/>
      <c r="F73" s="115"/>
      <c r="G73" s="115"/>
      <c r="H73" s="115"/>
    </row>
    <row r="74" spans="2:9" x14ac:dyDescent="0.25">
      <c r="C74" s="115"/>
      <c r="D74" s="115"/>
      <c r="E74" s="115"/>
      <c r="F74" s="115"/>
      <c r="G74" s="115"/>
      <c r="H74" s="115"/>
    </row>
  </sheetData>
  <mergeCells count="17">
    <mergeCell ref="A40:B40"/>
    <mergeCell ref="A47:B47"/>
    <mergeCell ref="A53:B53"/>
    <mergeCell ref="A57:B57"/>
    <mergeCell ref="E67:H67"/>
    <mergeCell ref="A7:B7"/>
    <mergeCell ref="A8:B8"/>
    <mergeCell ref="A9:B9"/>
    <mergeCell ref="A16:B16"/>
    <mergeCell ref="A25:B25"/>
    <mergeCell ref="A35:B35"/>
    <mergeCell ref="A1:H1"/>
    <mergeCell ref="A2:H2"/>
    <mergeCell ref="A3:H3"/>
    <mergeCell ref="A4:H4"/>
    <mergeCell ref="A5:H5"/>
    <mergeCell ref="G6:H6"/>
  </mergeCells>
  <printOptions horizontalCentered="1"/>
  <pageMargins left="0.15748031496062992" right="0.15748031496062992" top="0.47244094488188981" bottom="0.35" header="0.31496062992125984" footer="0.23622047244094491"/>
  <pageSetup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sqref="A1:H1"/>
    </sheetView>
  </sheetViews>
  <sheetFormatPr baseColWidth="10" defaultColWidth="11.42578125" defaultRowHeight="15" x14ac:dyDescent="0.25"/>
  <cols>
    <col min="1" max="1" width="6.140625" customWidth="1"/>
    <col min="2" max="2" width="49.5703125" customWidth="1"/>
    <col min="3" max="3" width="13.85546875" customWidth="1"/>
    <col min="4" max="4" width="13" customWidth="1"/>
    <col min="5" max="5" width="13.5703125" customWidth="1"/>
    <col min="6" max="6" width="13.42578125" customWidth="1"/>
    <col min="7" max="7" width="12.85546875" customWidth="1"/>
    <col min="8" max="8" width="15.7109375" customWidth="1"/>
  </cols>
  <sheetData>
    <row r="1" spans="1:8" s="210" customFormat="1" ht="15.75" x14ac:dyDescent="0.25">
      <c r="A1" s="207" t="s">
        <v>0</v>
      </c>
      <c r="B1" s="208"/>
      <c r="C1" s="208"/>
      <c r="D1" s="208"/>
      <c r="E1" s="208"/>
      <c r="F1" s="208"/>
      <c r="G1" s="208"/>
      <c r="H1" s="209"/>
    </row>
    <row r="2" spans="1:8" s="210" customFormat="1" ht="15.75" x14ac:dyDescent="0.25">
      <c r="A2" s="211" t="s">
        <v>20</v>
      </c>
      <c r="B2" s="212"/>
      <c r="C2" s="212"/>
      <c r="D2" s="212"/>
      <c r="E2" s="212"/>
      <c r="F2" s="212"/>
      <c r="G2" s="212"/>
      <c r="H2" s="213"/>
    </row>
    <row r="3" spans="1:8" s="210" customFormat="1" ht="15.75" x14ac:dyDescent="0.25">
      <c r="A3" s="211" t="s">
        <v>129</v>
      </c>
      <c r="B3" s="212"/>
      <c r="C3" s="212"/>
      <c r="D3" s="212"/>
      <c r="E3" s="212"/>
      <c r="F3" s="212"/>
      <c r="G3" s="212"/>
      <c r="H3" s="213"/>
    </row>
    <row r="4" spans="1:8" s="210" customFormat="1" ht="15.75" x14ac:dyDescent="0.25">
      <c r="A4" s="211" t="s">
        <v>130</v>
      </c>
      <c r="B4" s="212"/>
      <c r="C4" s="212"/>
      <c r="D4" s="212"/>
      <c r="E4" s="212"/>
      <c r="F4" s="212"/>
      <c r="G4" s="212"/>
      <c r="H4" s="213"/>
    </row>
    <row r="5" spans="1:8" s="210" customFormat="1" ht="15.75" x14ac:dyDescent="0.25">
      <c r="A5" s="211" t="s">
        <v>131</v>
      </c>
      <c r="B5" s="212"/>
      <c r="C5" s="212"/>
      <c r="D5" s="212"/>
      <c r="E5" s="212"/>
      <c r="F5" s="212"/>
      <c r="G5" s="212"/>
      <c r="H5" s="213"/>
    </row>
    <row r="6" spans="1:8" s="210" customFormat="1" ht="16.5" thickBot="1" x14ac:dyDescent="0.3">
      <c r="A6" s="214" t="s">
        <v>90</v>
      </c>
      <c r="B6" s="215"/>
      <c r="C6" s="215"/>
      <c r="D6" s="215"/>
      <c r="E6" s="215"/>
      <c r="F6" s="215"/>
      <c r="G6" s="215"/>
      <c r="H6" s="216"/>
    </row>
    <row r="7" spans="1:8" s="210" customFormat="1" ht="15.75" thickBot="1" x14ac:dyDescent="0.3">
      <c r="A7" s="217" t="s">
        <v>132</v>
      </c>
      <c r="B7" s="218"/>
      <c r="C7" s="219" t="s">
        <v>133</v>
      </c>
      <c r="D7" s="220"/>
      <c r="E7" s="220"/>
      <c r="F7" s="220"/>
      <c r="G7" s="221"/>
      <c r="H7" s="222" t="s">
        <v>134</v>
      </c>
    </row>
    <row r="8" spans="1:8" s="210" customFormat="1" ht="26.25" thickBot="1" x14ac:dyDescent="0.3">
      <c r="A8" s="223"/>
      <c r="B8" s="224"/>
      <c r="C8" s="225" t="s">
        <v>135</v>
      </c>
      <c r="D8" s="226" t="s">
        <v>136</v>
      </c>
      <c r="E8" s="225" t="s">
        <v>137</v>
      </c>
      <c r="F8" s="225" t="s">
        <v>138</v>
      </c>
      <c r="G8" s="225" t="s">
        <v>139</v>
      </c>
      <c r="H8" s="227"/>
    </row>
    <row r="9" spans="1:8" s="210" customFormat="1" x14ac:dyDescent="0.25">
      <c r="A9" s="228"/>
      <c r="B9" s="229"/>
      <c r="C9" s="230"/>
      <c r="D9" s="231"/>
      <c r="E9" s="230"/>
      <c r="F9" s="230"/>
      <c r="G9" s="230"/>
      <c r="H9" s="232"/>
    </row>
    <row r="10" spans="1:8" x14ac:dyDescent="0.25">
      <c r="A10" s="233" t="s">
        <v>140</v>
      </c>
      <c r="B10" s="234"/>
      <c r="C10" s="235">
        <f t="shared" ref="C10:H10" si="0">+C11+C19+C29+C39+C49+C59+C63+C72+C76</f>
        <v>447123542</v>
      </c>
      <c r="D10" s="235">
        <f t="shared" si="0"/>
        <v>43518799</v>
      </c>
      <c r="E10" s="235">
        <f t="shared" si="0"/>
        <v>490642341</v>
      </c>
      <c r="F10" s="235">
        <f t="shared" si="0"/>
        <v>171893031</v>
      </c>
      <c r="G10" s="235">
        <f t="shared" si="0"/>
        <v>137959436</v>
      </c>
      <c r="H10" s="236">
        <f t="shared" si="0"/>
        <v>318749310</v>
      </c>
    </row>
    <row r="11" spans="1:8" x14ac:dyDescent="0.25">
      <c r="A11" s="237" t="s">
        <v>141</v>
      </c>
      <c r="B11" s="238"/>
      <c r="C11" s="239">
        <f t="shared" ref="C11:H11" si="1">SUM(C12:C18)</f>
        <v>154938336</v>
      </c>
      <c r="D11" s="239">
        <f t="shared" si="1"/>
        <v>0</v>
      </c>
      <c r="E11" s="240">
        <f>SUM(E12:E18)</f>
        <v>154938336</v>
      </c>
      <c r="F11" s="240">
        <f>SUM(F12:F18)</f>
        <v>43744400</v>
      </c>
      <c r="G11" s="239">
        <f t="shared" si="1"/>
        <v>39899668</v>
      </c>
      <c r="H11" s="241">
        <f t="shared" si="1"/>
        <v>111193936</v>
      </c>
    </row>
    <row r="12" spans="1:8" x14ac:dyDescent="0.25">
      <c r="A12" s="242"/>
      <c r="B12" s="243" t="s">
        <v>142</v>
      </c>
      <c r="C12" s="244">
        <v>106118555</v>
      </c>
      <c r="D12" s="244"/>
      <c r="E12" s="240">
        <f>C12+D12</f>
        <v>106118555</v>
      </c>
      <c r="F12" s="244">
        <v>24914338</v>
      </c>
      <c r="G12" s="244">
        <v>22559704</v>
      </c>
      <c r="H12" s="241">
        <f>+E12-F12</f>
        <v>81204217</v>
      </c>
    </row>
    <row r="13" spans="1:8" x14ac:dyDescent="0.25">
      <c r="A13" s="242"/>
      <c r="B13" s="243" t="s">
        <v>143</v>
      </c>
      <c r="C13" s="244">
        <v>530028</v>
      </c>
      <c r="D13" s="244"/>
      <c r="E13" s="240">
        <f t="shared" ref="E13:E77" si="2">C13+D13</f>
        <v>530028</v>
      </c>
      <c r="F13" s="244">
        <v>299804</v>
      </c>
      <c r="G13" s="244">
        <v>298971</v>
      </c>
      <c r="H13" s="241">
        <f>+E13-F13</f>
        <v>230224</v>
      </c>
    </row>
    <row r="14" spans="1:8" x14ac:dyDescent="0.25">
      <c r="A14" s="242"/>
      <c r="B14" s="243" t="s">
        <v>144</v>
      </c>
      <c r="C14" s="244">
        <v>9895097</v>
      </c>
      <c r="D14" s="244"/>
      <c r="E14" s="240">
        <f t="shared" si="2"/>
        <v>9895097</v>
      </c>
      <c r="F14" s="244">
        <v>2531398</v>
      </c>
      <c r="G14" s="244">
        <v>2225418</v>
      </c>
      <c r="H14" s="241">
        <f t="shared" ref="H14:H17" si="3">+E14-F14</f>
        <v>7363699</v>
      </c>
    </row>
    <row r="15" spans="1:8" x14ac:dyDescent="0.25">
      <c r="A15" s="242"/>
      <c r="B15" s="243" t="s">
        <v>145</v>
      </c>
      <c r="C15" s="244">
        <v>21956174</v>
      </c>
      <c r="D15" s="244"/>
      <c r="E15" s="240">
        <f>C15+D15</f>
        <v>21956174</v>
      </c>
      <c r="F15" s="244">
        <v>8272272</v>
      </c>
      <c r="G15" s="244">
        <v>7133929</v>
      </c>
      <c r="H15" s="241">
        <f>+E15-F15</f>
        <v>13683902</v>
      </c>
    </row>
    <row r="16" spans="1:8" x14ac:dyDescent="0.25">
      <c r="A16" s="242"/>
      <c r="B16" s="243" t="s">
        <v>146</v>
      </c>
      <c r="C16" s="244">
        <v>16137167</v>
      </c>
      <c r="D16" s="244"/>
      <c r="E16" s="240">
        <f t="shared" si="2"/>
        <v>16137167</v>
      </c>
      <c r="F16" s="244">
        <v>7676088</v>
      </c>
      <c r="G16" s="244">
        <v>7631146</v>
      </c>
      <c r="H16" s="241">
        <f t="shared" si="3"/>
        <v>8461079</v>
      </c>
    </row>
    <row r="17" spans="1:8" x14ac:dyDescent="0.25">
      <c r="A17" s="242"/>
      <c r="B17" s="243" t="s">
        <v>147</v>
      </c>
      <c r="C17" s="245">
        <v>0</v>
      </c>
      <c r="D17" s="245"/>
      <c r="E17" s="240">
        <f t="shared" si="2"/>
        <v>0</v>
      </c>
      <c r="F17" s="245">
        <v>0</v>
      </c>
      <c r="G17" s="245">
        <v>0</v>
      </c>
      <c r="H17" s="241">
        <f t="shared" si="3"/>
        <v>0</v>
      </c>
    </row>
    <row r="18" spans="1:8" x14ac:dyDescent="0.25">
      <c r="A18" s="242"/>
      <c r="B18" s="243" t="s">
        <v>148</v>
      </c>
      <c r="C18" s="244">
        <v>301315</v>
      </c>
      <c r="D18" s="244"/>
      <c r="E18" s="240">
        <f t="shared" si="2"/>
        <v>301315</v>
      </c>
      <c r="F18" s="244">
        <v>50500</v>
      </c>
      <c r="G18" s="244">
        <v>50500</v>
      </c>
      <c r="H18" s="241">
        <f>+E18-F18</f>
        <v>250815</v>
      </c>
    </row>
    <row r="19" spans="1:8" x14ac:dyDescent="0.25">
      <c r="A19" s="237" t="s">
        <v>149</v>
      </c>
      <c r="B19" s="238"/>
      <c r="C19" s="239">
        <f>SUM(C20:C28)</f>
        <v>25344371</v>
      </c>
      <c r="D19" s="239">
        <f t="shared" ref="D19:E19" si="4">SUM(D20:D28)</f>
        <v>0</v>
      </c>
      <c r="E19" s="240">
        <f t="shared" si="4"/>
        <v>25344371</v>
      </c>
      <c r="F19" s="239">
        <f>SUM(F20:F28)</f>
        <v>4894436</v>
      </c>
      <c r="G19" s="239">
        <f>SUM(G20:G28)</f>
        <v>3959456</v>
      </c>
      <c r="H19" s="241">
        <f>SUM(H20:H28)</f>
        <v>20449935</v>
      </c>
    </row>
    <row r="20" spans="1:8" x14ac:dyDescent="0.25">
      <c r="A20" s="242"/>
      <c r="B20" s="243" t="s">
        <v>150</v>
      </c>
      <c r="C20" s="244">
        <v>2210296</v>
      </c>
      <c r="D20" s="244"/>
      <c r="E20" s="240">
        <f t="shared" si="2"/>
        <v>2210296</v>
      </c>
      <c r="F20" s="244">
        <v>282231</v>
      </c>
      <c r="G20" s="244">
        <v>291710</v>
      </c>
      <c r="H20" s="241">
        <f t="shared" ref="H20:H83" si="5">+E20-F20</f>
        <v>1928065</v>
      </c>
    </row>
    <row r="21" spans="1:8" x14ac:dyDescent="0.25">
      <c r="A21" s="242"/>
      <c r="B21" s="243" t="s">
        <v>151</v>
      </c>
      <c r="C21" s="244">
        <v>592962</v>
      </c>
      <c r="D21" s="244"/>
      <c r="E21" s="240">
        <f t="shared" si="2"/>
        <v>592962</v>
      </c>
      <c r="F21" s="244">
        <v>174041</v>
      </c>
      <c r="G21" s="244">
        <v>157700</v>
      </c>
      <c r="H21" s="241">
        <f t="shared" si="5"/>
        <v>418921</v>
      </c>
    </row>
    <row r="22" spans="1:8" x14ac:dyDescent="0.25">
      <c r="A22" s="242"/>
      <c r="B22" s="243" t="s">
        <v>152</v>
      </c>
      <c r="C22" s="244">
        <v>4523375</v>
      </c>
      <c r="D22" s="244"/>
      <c r="E22" s="240">
        <f t="shared" si="2"/>
        <v>4523375</v>
      </c>
      <c r="F22" s="244">
        <v>1123541</v>
      </c>
      <c r="G22" s="244">
        <v>1015991</v>
      </c>
      <c r="H22" s="241">
        <f>+E22-F22</f>
        <v>3399834</v>
      </c>
    </row>
    <row r="23" spans="1:8" x14ac:dyDescent="0.25">
      <c r="A23" s="242"/>
      <c r="B23" s="243" t="s">
        <v>153</v>
      </c>
      <c r="C23" s="244">
        <v>552261</v>
      </c>
      <c r="D23" s="244"/>
      <c r="E23" s="240">
        <f t="shared" si="2"/>
        <v>552261</v>
      </c>
      <c r="F23" s="244">
        <v>192918</v>
      </c>
      <c r="G23" s="244">
        <v>188197</v>
      </c>
      <c r="H23" s="241">
        <f t="shared" si="5"/>
        <v>359343</v>
      </c>
    </row>
    <row r="24" spans="1:8" x14ac:dyDescent="0.25">
      <c r="A24" s="242"/>
      <c r="B24" s="243" t="s">
        <v>154</v>
      </c>
      <c r="C24" s="244">
        <v>7527002</v>
      </c>
      <c r="D24" s="244"/>
      <c r="E24" s="240">
        <f t="shared" si="2"/>
        <v>7527002</v>
      </c>
      <c r="F24" s="244">
        <v>287196</v>
      </c>
      <c r="G24" s="244">
        <v>287196</v>
      </c>
      <c r="H24" s="241">
        <f t="shared" si="5"/>
        <v>7239806</v>
      </c>
    </row>
    <row r="25" spans="1:8" x14ac:dyDescent="0.25">
      <c r="A25" s="242"/>
      <c r="B25" s="243" t="s">
        <v>155</v>
      </c>
      <c r="C25" s="244">
        <v>4942192</v>
      </c>
      <c r="D25" s="244"/>
      <c r="E25" s="240">
        <f t="shared" si="2"/>
        <v>4942192</v>
      </c>
      <c r="F25" s="244">
        <v>2328832</v>
      </c>
      <c r="G25" s="244">
        <v>1687664</v>
      </c>
      <c r="H25" s="241">
        <f t="shared" si="5"/>
        <v>2613360</v>
      </c>
    </row>
    <row r="26" spans="1:8" x14ac:dyDescent="0.25">
      <c r="A26" s="242"/>
      <c r="B26" s="243" t="s">
        <v>156</v>
      </c>
      <c r="C26" s="244">
        <v>2482322</v>
      </c>
      <c r="D26" s="244"/>
      <c r="E26" s="240">
        <f t="shared" si="2"/>
        <v>2482322</v>
      </c>
      <c r="F26" s="244">
        <v>15391</v>
      </c>
      <c r="G26" s="244">
        <v>8038</v>
      </c>
      <c r="H26" s="241">
        <f t="shared" si="5"/>
        <v>2466931</v>
      </c>
    </row>
    <row r="27" spans="1:8" x14ac:dyDescent="0.25">
      <c r="A27" s="242"/>
      <c r="B27" s="243" t="s">
        <v>157</v>
      </c>
      <c r="C27" s="245"/>
      <c r="D27" s="245"/>
      <c r="E27" s="240">
        <f t="shared" si="2"/>
        <v>0</v>
      </c>
      <c r="F27" s="245"/>
      <c r="G27" s="245"/>
      <c r="H27" s="241">
        <f t="shared" si="5"/>
        <v>0</v>
      </c>
    </row>
    <row r="28" spans="1:8" x14ac:dyDescent="0.25">
      <c r="A28" s="242"/>
      <c r="B28" s="243" t="s">
        <v>158</v>
      </c>
      <c r="C28" s="244">
        <v>2513961</v>
      </c>
      <c r="D28" s="244"/>
      <c r="E28" s="240">
        <f t="shared" si="2"/>
        <v>2513961</v>
      </c>
      <c r="F28" s="244">
        <v>490286</v>
      </c>
      <c r="G28" s="244">
        <v>322960</v>
      </c>
      <c r="H28" s="241">
        <f t="shared" si="5"/>
        <v>2023675</v>
      </c>
    </row>
    <row r="29" spans="1:8" x14ac:dyDescent="0.25">
      <c r="A29" s="237" t="s">
        <v>159</v>
      </c>
      <c r="B29" s="238"/>
      <c r="C29" s="239">
        <f>SUM(C30:C38)</f>
        <v>105560131</v>
      </c>
      <c r="D29" s="239">
        <f t="shared" ref="D29:E29" si="6">SUM(D30:D38)</f>
        <v>-1190708</v>
      </c>
      <c r="E29" s="240">
        <f t="shared" si="6"/>
        <v>104369423</v>
      </c>
      <c r="F29" s="239">
        <f>SUM(F30:F38)</f>
        <v>37102666</v>
      </c>
      <c r="G29" s="239">
        <f>SUM(G30:G38)</f>
        <v>23351617</v>
      </c>
      <c r="H29" s="241">
        <f>SUM(H30:H38)</f>
        <v>67266757</v>
      </c>
    </row>
    <row r="30" spans="1:8" x14ac:dyDescent="0.25">
      <c r="A30" s="242"/>
      <c r="B30" s="243" t="s">
        <v>160</v>
      </c>
      <c r="C30" s="244">
        <v>32535685</v>
      </c>
      <c r="D30" s="244">
        <v>11132</v>
      </c>
      <c r="E30" s="240">
        <f t="shared" si="2"/>
        <v>32546817</v>
      </c>
      <c r="F30" s="244">
        <v>22071042</v>
      </c>
      <c r="G30" s="244">
        <v>16259488</v>
      </c>
      <c r="H30" s="241">
        <f>+E30-F30</f>
        <v>10475775</v>
      </c>
    </row>
    <row r="31" spans="1:8" x14ac:dyDescent="0.25">
      <c r="A31" s="242"/>
      <c r="B31" s="243" t="s">
        <v>161</v>
      </c>
      <c r="C31" s="244">
        <v>4992956</v>
      </c>
      <c r="D31" s="244"/>
      <c r="E31" s="240">
        <f t="shared" si="2"/>
        <v>4992956</v>
      </c>
      <c r="F31" s="244">
        <v>1234919</v>
      </c>
      <c r="G31" s="244">
        <v>1086252</v>
      </c>
      <c r="H31" s="241">
        <f t="shared" si="5"/>
        <v>3758037</v>
      </c>
    </row>
    <row r="32" spans="1:8" x14ac:dyDescent="0.25">
      <c r="A32" s="242"/>
      <c r="B32" s="243" t="s">
        <v>162</v>
      </c>
      <c r="C32" s="244">
        <v>10247481</v>
      </c>
      <c r="D32" s="244">
        <v>-1250000</v>
      </c>
      <c r="E32" s="240">
        <f t="shared" si="2"/>
        <v>8997481</v>
      </c>
      <c r="F32" s="244">
        <v>3457811</v>
      </c>
      <c r="G32" s="244">
        <v>1211600</v>
      </c>
      <c r="H32" s="241">
        <f>+E32-F32</f>
        <v>5539670</v>
      </c>
    </row>
    <row r="33" spans="1:8" x14ac:dyDescent="0.25">
      <c r="A33" s="242"/>
      <c r="B33" s="64" t="s">
        <v>163</v>
      </c>
      <c r="C33" s="244">
        <v>11364127</v>
      </c>
      <c r="D33" s="244"/>
      <c r="E33" s="240">
        <f t="shared" si="2"/>
        <v>11364127</v>
      </c>
      <c r="F33" s="244">
        <v>2165562</v>
      </c>
      <c r="G33" s="244">
        <v>1862804</v>
      </c>
      <c r="H33" s="241">
        <f>+E33-F33</f>
        <v>9198565</v>
      </c>
    </row>
    <row r="34" spans="1:8" x14ac:dyDescent="0.25">
      <c r="A34" s="242"/>
      <c r="B34" s="64" t="s">
        <v>164</v>
      </c>
      <c r="C34" s="244">
        <v>6111098</v>
      </c>
      <c r="D34" s="244">
        <v>48160</v>
      </c>
      <c r="E34" s="240">
        <f t="shared" si="2"/>
        <v>6159258</v>
      </c>
      <c r="F34" s="244">
        <v>2673521</v>
      </c>
      <c r="G34" s="244">
        <v>2101979</v>
      </c>
      <c r="H34" s="241">
        <f>+E34-F34</f>
        <v>3485737</v>
      </c>
    </row>
    <row r="35" spans="1:8" x14ac:dyDescent="0.25">
      <c r="A35" s="242"/>
      <c r="B35" s="64" t="s">
        <v>165</v>
      </c>
      <c r="C35" s="244">
        <v>31064023</v>
      </c>
      <c r="D35" s="244"/>
      <c r="E35" s="240">
        <f t="shared" si="2"/>
        <v>31064023</v>
      </c>
      <c r="F35" s="244">
        <v>261348</v>
      </c>
      <c r="G35" s="244">
        <v>143028</v>
      </c>
      <c r="H35" s="241">
        <f>+E35-F35</f>
        <v>30802675</v>
      </c>
    </row>
    <row r="36" spans="1:8" ht="15.75" thickBot="1" x14ac:dyDescent="0.3">
      <c r="A36" s="246"/>
      <c r="B36" s="247" t="s">
        <v>166</v>
      </c>
      <c r="C36" s="248">
        <v>2357546</v>
      </c>
      <c r="D36" s="248"/>
      <c r="E36" s="249">
        <f t="shared" si="2"/>
        <v>2357546</v>
      </c>
      <c r="F36" s="248">
        <v>864724</v>
      </c>
      <c r="G36" s="248">
        <v>792828</v>
      </c>
      <c r="H36" s="250">
        <f t="shared" si="5"/>
        <v>1492822</v>
      </c>
    </row>
    <row r="37" spans="1:8" x14ac:dyDescent="0.25">
      <c r="A37" s="242"/>
      <c r="B37" s="243" t="s">
        <v>167</v>
      </c>
      <c r="C37" s="251">
        <v>271257</v>
      </c>
      <c r="D37" s="251"/>
      <c r="E37" s="252">
        <f t="shared" si="2"/>
        <v>271257</v>
      </c>
      <c r="F37" s="251">
        <v>20852</v>
      </c>
      <c r="G37" s="251">
        <v>20618</v>
      </c>
      <c r="H37" s="241">
        <f t="shared" si="5"/>
        <v>250405</v>
      </c>
    </row>
    <row r="38" spans="1:8" x14ac:dyDescent="0.25">
      <c r="A38" s="242"/>
      <c r="B38" s="243" t="s">
        <v>168</v>
      </c>
      <c r="C38" s="244">
        <v>6615958</v>
      </c>
      <c r="D38" s="244"/>
      <c r="E38" s="240">
        <f t="shared" si="2"/>
        <v>6615958</v>
      </c>
      <c r="F38" s="244">
        <v>4352887</v>
      </c>
      <c r="G38" s="244">
        <v>-126980</v>
      </c>
      <c r="H38" s="241">
        <f>+E38-F38</f>
        <v>2263071</v>
      </c>
    </row>
    <row r="39" spans="1:8" x14ac:dyDescent="0.25">
      <c r="A39" s="237" t="s">
        <v>169</v>
      </c>
      <c r="B39" s="238"/>
      <c r="C39" s="239">
        <f t="shared" ref="C39:H39" si="7">SUM(C40:C48)</f>
        <v>2066000</v>
      </c>
      <c r="D39" s="239">
        <f t="shared" si="7"/>
        <v>0</v>
      </c>
      <c r="E39" s="239">
        <f t="shared" si="7"/>
        <v>2066000</v>
      </c>
      <c r="F39" s="239">
        <f t="shared" si="7"/>
        <v>1000000</v>
      </c>
      <c r="G39" s="239">
        <f>SUM(G40:G48)</f>
        <v>1000000</v>
      </c>
      <c r="H39" s="241">
        <f t="shared" si="7"/>
        <v>1066000</v>
      </c>
    </row>
    <row r="40" spans="1:8" x14ac:dyDescent="0.25">
      <c r="A40" s="242"/>
      <c r="B40" s="243" t="s">
        <v>170</v>
      </c>
      <c r="C40" s="245"/>
      <c r="D40" s="244"/>
      <c r="E40" s="240">
        <f t="shared" si="2"/>
        <v>0</v>
      </c>
      <c r="F40" s="244"/>
      <c r="G40" s="244"/>
      <c r="H40" s="241">
        <f t="shared" si="5"/>
        <v>0</v>
      </c>
    </row>
    <row r="41" spans="1:8" x14ac:dyDescent="0.25">
      <c r="A41" s="242"/>
      <c r="B41" s="243" t="s">
        <v>171</v>
      </c>
      <c r="C41" s="245">
        <v>2066000</v>
      </c>
      <c r="D41" s="245"/>
      <c r="E41" s="240">
        <f t="shared" si="2"/>
        <v>2066000</v>
      </c>
      <c r="F41" s="245">
        <v>1000000</v>
      </c>
      <c r="G41" s="245">
        <v>1000000</v>
      </c>
      <c r="H41" s="241">
        <f t="shared" si="5"/>
        <v>1066000</v>
      </c>
    </row>
    <row r="42" spans="1:8" x14ac:dyDescent="0.25">
      <c r="A42" s="242"/>
      <c r="B42" s="243" t="s">
        <v>172</v>
      </c>
      <c r="C42" s="245"/>
      <c r="D42" s="245"/>
      <c r="E42" s="240">
        <f t="shared" si="2"/>
        <v>0</v>
      </c>
      <c r="F42" s="245"/>
      <c r="G42" s="245"/>
      <c r="H42" s="241">
        <f t="shared" si="5"/>
        <v>0</v>
      </c>
    </row>
    <row r="43" spans="1:8" x14ac:dyDescent="0.25">
      <c r="A43" s="242"/>
      <c r="B43" s="243" t="s">
        <v>173</v>
      </c>
      <c r="C43" s="245"/>
      <c r="D43" s="244"/>
      <c r="E43" s="240">
        <f t="shared" si="2"/>
        <v>0</v>
      </c>
      <c r="F43" s="244"/>
      <c r="G43" s="244"/>
      <c r="H43" s="241">
        <f t="shared" si="5"/>
        <v>0</v>
      </c>
    </row>
    <row r="44" spans="1:8" x14ac:dyDescent="0.25">
      <c r="A44" s="242"/>
      <c r="B44" s="243" t="s">
        <v>174</v>
      </c>
      <c r="C44" s="245"/>
      <c r="D44" s="245"/>
      <c r="E44" s="240">
        <f t="shared" si="2"/>
        <v>0</v>
      </c>
      <c r="F44" s="245"/>
      <c r="G44" s="245"/>
      <c r="H44" s="241">
        <f t="shared" si="5"/>
        <v>0</v>
      </c>
    </row>
    <row r="45" spans="1:8" x14ac:dyDescent="0.25">
      <c r="A45" s="242"/>
      <c r="B45" s="243" t="s">
        <v>175</v>
      </c>
      <c r="C45" s="245"/>
      <c r="D45" s="245"/>
      <c r="E45" s="240">
        <f t="shared" si="2"/>
        <v>0</v>
      </c>
      <c r="F45" s="245"/>
      <c r="G45" s="245"/>
      <c r="H45" s="241">
        <f t="shared" si="5"/>
        <v>0</v>
      </c>
    </row>
    <row r="46" spans="1:8" x14ac:dyDescent="0.25">
      <c r="A46" s="242"/>
      <c r="B46" s="243" t="s">
        <v>176</v>
      </c>
      <c r="C46" s="245"/>
      <c r="D46" s="245"/>
      <c r="E46" s="240">
        <f t="shared" si="2"/>
        <v>0</v>
      </c>
      <c r="F46" s="245"/>
      <c r="G46" s="245"/>
      <c r="H46" s="241">
        <f t="shared" si="5"/>
        <v>0</v>
      </c>
    </row>
    <row r="47" spans="1:8" x14ac:dyDescent="0.25">
      <c r="A47" s="242"/>
      <c r="B47" s="243" t="s">
        <v>177</v>
      </c>
      <c r="C47" s="244"/>
      <c r="D47" s="244"/>
      <c r="E47" s="240">
        <f t="shared" si="2"/>
        <v>0</v>
      </c>
      <c r="F47" s="244"/>
      <c r="G47" s="244"/>
      <c r="H47" s="241">
        <f t="shared" si="5"/>
        <v>0</v>
      </c>
    </row>
    <row r="48" spans="1:8" x14ac:dyDescent="0.25">
      <c r="A48" s="242"/>
      <c r="B48" s="243" t="s">
        <v>178</v>
      </c>
      <c r="C48" s="245"/>
      <c r="D48" s="245"/>
      <c r="E48" s="240">
        <f t="shared" si="2"/>
        <v>0</v>
      </c>
      <c r="F48" s="245"/>
      <c r="G48" s="245"/>
      <c r="H48" s="241">
        <f t="shared" si="5"/>
        <v>0</v>
      </c>
    </row>
    <row r="49" spans="1:8" x14ac:dyDescent="0.25">
      <c r="A49" s="237" t="s">
        <v>179</v>
      </c>
      <c r="B49" s="238"/>
      <c r="C49" s="239">
        <f>SUM(C50:C58)</f>
        <v>1140200</v>
      </c>
      <c r="D49" s="239">
        <f t="shared" ref="D49:H49" si="8">SUM(D50:D58)</f>
        <v>0</v>
      </c>
      <c r="E49" s="240">
        <f t="shared" si="8"/>
        <v>1140200</v>
      </c>
      <c r="F49" s="239">
        <f t="shared" si="8"/>
        <v>819622</v>
      </c>
      <c r="G49" s="239">
        <f>SUM(G50:G58)</f>
        <v>714258</v>
      </c>
      <c r="H49" s="241">
        <f t="shared" si="8"/>
        <v>320578</v>
      </c>
    </row>
    <row r="50" spans="1:8" x14ac:dyDescent="0.25">
      <c r="A50" s="242"/>
      <c r="B50" s="243" t="s">
        <v>180</v>
      </c>
      <c r="C50" s="244">
        <v>340200</v>
      </c>
      <c r="D50" s="244"/>
      <c r="E50" s="240">
        <f t="shared" si="2"/>
        <v>340200</v>
      </c>
      <c r="F50" s="244">
        <v>118074</v>
      </c>
      <c r="G50" s="244">
        <v>12710</v>
      </c>
      <c r="H50" s="241">
        <f t="shared" si="5"/>
        <v>222126</v>
      </c>
    </row>
    <row r="51" spans="1:8" x14ac:dyDescent="0.25">
      <c r="A51" s="242"/>
      <c r="B51" s="243" t="s">
        <v>181</v>
      </c>
      <c r="C51" s="245"/>
      <c r="D51" s="244"/>
      <c r="E51" s="240">
        <f t="shared" si="2"/>
        <v>0</v>
      </c>
      <c r="F51" s="244"/>
      <c r="G51" s="244"/>
      <c r="H51" s="241">
        <f t="shared" si="5"/>
        <v>0</v>
      </c>
    </row>
    <row r="52" spans="1:8" x14ac:dyDescent="0.25">
      <c r="A52" s="242"/>
      <c r="B52" s="243" t="s">
        <v>182</v>
      </c>
      <c r="C52" s="244"/>
      <c r="D52" s="244"/>
      <c r="E52" s="240">
        <f t="shared" si="2"/>
        <v>0</v>
      </c>
      <c r="F52" s="245"/>
      <c r="G52" s="245"/>
      <c r="H52" s="241">
        <f t="shared" si="5"/>
        <v>0</v>
      </c>
    </row>
    <row r="53" spans="1:8" x14ac:dyDescent="0.25">
      <c r="A53" s="242"/>
      <c r="B53" s="243" t="s">
        <v>183</v>
      </c>
      <c r="C53" s="245"/>
      <c r="D53" s="245"/>
      <c r="E53" s="240">
        <f t="shared" si="2"/>
        <v>0</v>
      </c>
      <c r="F53" s="245"/>
      <c r="G53" s="245"/>
      <c r="H53" s="241">
        <f t="shared" si="5"/>
        <v>0</v>
      </c>
    </row>
    <row r="54" spans="1:8" x14ac:dyDescent="0.25">
      <c r="A54" s="242"/>
      <c r="B54" s="243" t="s">
        <v>184</v>
      </c>
      <c r="C54" s="245"/>
      <c r="D54" s="245"/>
      <c r="E54" s="240">
        <f t="shared" si="2"/>
        <v>0</v>
      </c>
      <c r="F54" s="245"/>
      <c r="G54" s="245"/>
      <c r="H54" s="241">
        <f t="shared" si="5"/>
        <v>0</v>
      </c>
    </row>
    <row r="55" spans="1:8" x14ac:dyDescent="0.25">
      <c r="A55" s="242"/>
      <c r="B55" s="243" t="s">
        <v>185</v>
      </c>
      <c r="C55" s="244">
        <v>800000</v>
      </c>
      <c r="D55" s="244"/>
      <c r="E55" s="240">
        <f t="shared" si="2"/>
        <v>800000</v>
      </c>
      <c r="F55" s="244">
        <v>701548</v>
      </c>
      <c r="G55" s="244">
        <v>701548</v>
      </c>
      <c r="H55" s="241">
        <f t="shared" si="5"/>
        <v>98452</v>
      </c>
    </row>
    <row r="56" spans="1:8" x14ac:dyDescent="0.25">
      <c r="A56" s="242"/>
      <c r="B56" s="243" t="s">
        <v>186</v>
      </c>
      <c r="C56" s="245"/>
      <c r="D56" s="245"/>
      <c r="E56" s="240">
        <f t="shared" si="2"/>
        <v>0</v>
      </c>
      <c r="F56" s="245"/>
      <c r="G56" s="245"/>
      <c r="H56" s="241">
        <f t="shared" si="5"/>
        <v>0</v>
      </c>
    </row>
    <row r="57" spans="1:8" x14ac:dyDescent="0.25">
      <c r="A57" s="242"/>
      <c r="B57" s="243" t="s">
        <v>187</v>
      </c>
      <c r="C57" s="245"/>
      <c r="D57" s="244"/>
      <c r="E57" s="240">
        <f t="shared" si="2"/>
        <v>0</v>
      </c>
      <c r="F57" s="244"/>
      <c r="G57" s="244"/>
      <c r="H57" s="241">
        <f t="shared" si="5"/>
        <v>0</v>
      </c>
    </row>
    <row r="58" spans="1:8" x14ac:dyDescent="0.25">
      <c r="A58" s="242"/>
      <c r="B58" s="64" t="s">
        <v>188</v>
      </c>
      <c r="C58" s="245"/>
      <c r="D58" s="244"/>
      <c r="E58" s="240">
        <f t="shared" si="2"/>
        <v>0</v>
      </c>
      <c r="F58" s="244"/>
      <c r="G58" s="244"/>
      <c r="H58" s="241">
        <f t="shared" si="5"/>
        <v>0</v>
      </c>
    </row>
    <row r="59" spans="1:8" x14ac:dyDescent="0.25">
      <c r="A59" s="237" t="s">
        <v>189</v>
      </c>
      <c r="B59" s="238"/>
      <c r="C59" s="239">
        <f t="shared" ref="C59:H59" si="9">SUM(C60:C62)</f>
        <v>100201200</v>
      </c>
      <c r="D59" s="239">
        <f t="shared" si="9"/>
        <v>764519</v>
      </c>
      <c r="E59" s="240">
        <f t="shared" si="9"/>
        <v>100965719</v>
      </c>
      <c r="F59" s="239">
        <f t="shared" si="9"/>
        <v>16206461</v>
      </c>
      <c r="G59" s="239">
        <f t="shared" si="9"/>
        <v>1347030</v>
      </c>
      <c r="H59" s="241">
        <f t="shared" si="9"/>
        <v>84759258</v>
      </c>
    </row>
    <row r="60" spans="1:8" x14ac:dyDescent="0.25">
      <c r="A60" s="242"/>
      <c r="B60" s="64" t="s">
        <v>190</v>
      </c>
      <c r="C60" s="244">
        <v>100201200</v>
      </c>
      <c r="D60" s="244">
        <v>764519</v>
      </c>
      <c r="E60" s="240">
        <f>C60+D60</f>
        <v>100965719</v>
      </c>
      <c r="F60" s="244">
        <v>16206461</v>
      </c>
      <c r="G60" s="244">
        <v>1347030</v>
      </c>
      <c r="H60" s="241">
        <f>+E60-F60</f>
        <v>84759258</v>
      </c>
    </row>
    <row r="61" spans="1:8" x14ac:dyDescent="0.25">
      <c r="A61" s="242"/>
      <c r="B61" s="64" t="s">
        <v>191</v>
      </c>
      <c r="C61" s="244"/>
      <c r="D61" s="244"/>
      <c r="E61" s="240">
        <f t="shared" si="2"/>
        <v>0</v>
      </c>
      <c r="F61" s="244"/>
      <c r="G61" s="244"/>
      <c r="H61" s="241">
        <f t="shared" si="5"/>
        <v>0</v>
      </c>
    </row>
    <row r="62" spans="1:8" x14ac:dyDescent="0.25">
      <c r="A62" s="242"/>
      <c r="B62" s="243" t="s">
        <v>192</v>
      </c>
      <c r="C62" s="245"/>
      <c r="D62" s="245"/>
      <c r="E62" s="240">
        <f t="shared" si="2"/>
        <v>0</v>
      </c>
      <c r="F62" s="245"/>
      <c r="G62" s="245"/>
      <c r="H62" s="241">
        <f t="shared" si="5"/>
        <v>0</v>
      </c>
    </row>
    <row r="63" spans="1:8" x14ac:dyDescent="0.25">
      <c r="A63" s="237" t="s">
        <v>193</v>
      </c>
      <c r="B63" s="238"/>
      <c r="C63" s="239">
        <f t="shared" ref="C63:H63" si="10">SUM(C64:C71)</f>
        <v>0</v>
      </c>
      <c r="D63" s="239">
        <f t="shared" si="10"/>
        <v>0</v>
      </c>
      <c r="E63" s="239">
        <f t="shared" si="10"/>
        <v>0</v>
      </c>
      <c r="F63" s="239">
        <f t="shared" si="10"/>
        <v>0</v>
      </c>
      <c r="G63" s="239">
        <f t="shared" si="10"/>
        <v>0</v>
      </c>
      <c r="H63" s="241">
        <f t="shared" si="10"/>
        <v>0</v>
      </c>
    </row>
    <row r="64" spans="1:8" ht="15.75" thickBot="1" x14ac:dyDescent="0.3">
      <c r="A64" s="246"/>
      <c r="B64" s="247" t="s">
        <v>194</v>
      </c>
      <c r="C64" s="253"/>
      <c r="D64" s="253"/>
      <c r="E64" s="249">
        <f t="shared" si="2"/>
        <v>0</v>
      </c>
      <c r="F64" s="253"/>
      <c r="G64" s="253"/>
      <c r="H64" s="250">
        <f t="shared" si="5"/>
        <v>0</v>
      </c>
    </row>
    <row r="65" spans="1:8" x14ac:dyDescent="0.25">
      <c r="A65" s="242"/>
      <c r="B65" s="243" t="s">
        <v>195</v>
      </c>
      <c r="C65" s="254"/>
      <c r="D65" s="254"/>
      <c r="E65" s="252">
        <f t="shared" si="2"/>
        <v>0</v>
      </c>
      <c r="F65" s="254"/>
      <c r="G65" s="254"/>
      <c r="H65" s="241">
        <f t="shared" si="5"/>
        <v>0</v>
      </c>
    </row>
    <row r="66" spans="1:8" x14ac:dyDescent="0.25">
      <c r="A66" s="242"/>
      <c r="B66" s="243" t="s">
        <v>196</v>
      </c>
      <c r="C66" s="245"/>
      <c r="D66" s="245"/>
      <c r="E66" s="240">
        <f t="shared" si="2"/>
        <v>0</v>
      </c>
      <c r="F66" s="245"/>
      <c r="G66" s="245"/>
      <c r="H66" s="241">
        <f t="shared" si="5"/>
        <v>0</v>
      </c>
    </row>
    <row r="67" spans="1:8" x14ac:dyDescent="0.25">
      <c r="A67" s="242"/>
      <c r="B67" s="243" t="s">
        <v>197</v>
      </c>
      <c r="C67" s="245"/>
      <c r="D67" s="245"/>
      <c r="E67" s="240">
        <f t="shared" si="2"/>
        <v>0</v>
      </c>
      <c r="F67" s="245"/>
      <c r="G67" s="245"/>
      <c r="H67" s="241">
        <f t="shared" si="5"/>
        <v>0</v>
      </c>
    </row>
    <row r="68" spans="1:8" x14ac:dyDescent="0.25">
      <c r="A68" s="242"/>
      <c r="B68" s="243" t="s">
        <v>198</v>
      </c>
      <c r="C68" s="245"/>
      <c r="D68" s="245"/>
      <c r="E68" s="240">
        <f t="shared" si="2"/>
        <v>0</v>
      </c>
      <c r="F68" s="245"/>
      <c r="G68" s="245"/>
      <c r="H68" s="241">
        <f t="shared" si="5"/>
        <v>0</v>
      </c>
    </row>
    <row r="69" spans="1:8" x14ac:dyDescent="0.25">
      <c r="A69" s="242"/>
      <c r="B69" s="243" t="s">
        <v>199</v>
      </c>
      <c r="C69" s="245"/>
      <c r="D69" s="245"/>
      <c r="E69" s="240">
        <f t="shared" si="2"/>
        <v>0</v>
      </c>
      <c r="F69" s="245"/>
      <c r="G69" s="245"/>
      <c r="H69" s="241">
        <f t="shared" si="5"/>
        <v>0</v>
      </c>
    </row>
    <row r="70" spans="1:8" x14ac:dyDescent="0.25">
      <c r="A70" s="242"/>
      <c r="B70" s="243" t="s">
        <v>200</v>
      </c>
      <c r="C70" s="245"/>
      <c r="D70" s="245"/>
      <c r="E70" s="240">
        <f t="shared" si="2"/>
        <v>0</v>
      </c>
      <c r="F70" s="245"/>
      <c r="G70" s="245"/>
      <c r="H70" s="241">
        <f t="shared" si="5"/>
        <v>0</v>
      </c>
    </row>
    <row r="71" spans="1:8" x14ac:dyDescent="0.25">
      <c r="A71" s="242"/>
      <c r="B71" s="243" t="s">
        <v>201</v>
      </c>
      <c r="C71" s="245"/>
      <c r="D71" s="245"/>
      <c r="E71" s="240">
        <f t="shared" si="2"/>
        <v>0</v>
      </c>
      <c r="F71" s="245"/>
      <c r="G71" s="245"/>
      <c r="H71" s="241">
        <f t="shared" si="5"/>
        <v>0</v>
      </c>
    </row>
    <row r="72" spans="1:8" x14ac:dyDescent="0.25">
      <c r="A72" s="237" t="s">
        <v>202</v>
      </c>
      <c r="B72" s="238"/>
      <c r="C72" s="239">
        <f>SUM(C73:C75)</f>
        <v>0</v>
      </c>
      <c r="D72" s="239">
        <f t="shared" ref="D72:H72" si="11">SUM(D73:D75)</f>
        <v>0</v>
      </c>
      <c r="E72" s="240">
        <f t="shared" si="11"/>
        <v>0</v>
      </c>
      <c r="F72" s="239">
        <f t="shared" si="11"/>
        <v>0</v>
      </c>
      <c r="G72" s="239">
        <f t="shared" si="11"/>
        <v>0</v>
      </c>
      <c r="H72" s="241">
        <f t="shared" si="11"/>
        <v>0</v>
      </c>
    </row>
    <row r="73" spans="1:8" x14ac:dyDescent="0.25">
      <c r="A73" s="242"/>
      <c r="B73" s="243" t="s">
        <v>203</v>
      </c>
      <c r="C73" s="245"/>
      <c r="D73" s="245"/>
      <c r="E73" s="240">
        <f t="shared" si="2"/>
        <v>0</v>
      </c>
      <c r="F73" s="245"/>
      <c r="G73" s="245"/>
      <c r="H73" s="241">
        <f t="shared" si="5"/>
        <v>0</v>
      </c>
    </row>
    <row r="74" spans="1:8" x14ac:dyDescent="0.25">
      <c r="A74" s="242"/>
      <c r="B74" s="243" t="s">
        <v>204</v>
      </c>
      <c r="C74" s="245"/>
      <c r="D74" s="245"/>
      <c r="E74" s="240">
        <f t="shared" si="2"/>
        <v>0</v>
      </c>
      <c r="F74" s="245"/>
      <c r="G74" s="245"/>
      <c r="H74" s="241">
        <f t="shared" si="5"/>
        <v>0</v>
      </c>
    </row>
    <row r="75" spans="1:8" x14ac:dyDescent="0.25">
      <c r="A75" s="242"/>
      <c r="B75" s="243" t="s">
        <v>205</v>
      </c>
      <c r="C75" s="245"/>
      <c r="D75" s="245"/>
      <c r="E75" s="240">
        <f t="shared" si="2"/>
        <v>0</v>
      </c>
      <c r="F75" s="245"/>
      <c r="G75" s="245"/>
      <c r="H75" s="241">
        <f t="shared" si="5"/>
        <v>0</v>
      </c>
    </row>
    <row r="76" spans="1:8" x14ac:dyDescent="0.25">
      <c r="A76" s="237" t="s">
        <v>206</v>
      </c>
      <c r="B76" s="238"/>
      <c r="C76" s="239">
        <f>SUM(C77:C83)</f>
        <v>57873304</v>
      </c>
      <c r="D76" s="239">
        <f t="shared" ref="D76:E76" si="12">SUM(D77:D83)</f>
        <v>43944988</v>
      </c>
      <c r="E76" s="240">
        <f t="shared" si="12"/>
        <v>101818292</v>
      </c>
      <c r="F76" s="239">
        <f>SUM(F77:F83)</f>
        <v>68125446</v>
      </c>
      <c r="G76" s="239">
        <f>SUM(G77:G83)</f>
        <v>67687407</v>
      </c>
      <c r="H76" s="241">
        <f>SUM(H77:H83)</f>
        <v>33692846</v>
      </c>
    </row>
    <row r="77" spans="1:8" x14ac:dyDescent="0.25">
      <c r="A77" s="242"/>
      <c r="B77" s="243" t="s">
        <v>207</v>
      </c>
      <c r="C77" s="244">
        <v>14400000</v>
      </c>
      <c r="D77" s="244"/>
      <c r="E77" s="240">
        <f t="shared" si="2"/>
        <v>14400000</v>
      </c>
      <c r="F77" s="244">
        <v>3015391</v>
      </c>
      <c r="G77" s="244">
        <v>3015391</v>
      </c>
      <c r="H77" s="241">
        <f>+E77-F77</f>
        <v>11384609</v>
      </c>
    </row>
    <row r="78" spans="1:8" x14ac:dyDescent="0.25">
      <c r="A78" s="242"/>
      <c r="B78" s="243" t="s">
        <v>208</v>
      </c>
      <c r="C78" s="255">
        <v>21600000</v>
      </c>
      <c r="D78" s="245"/>
      <c r="E78" s="240">
        <f t="shared" ref="E78:E83" si="13">C78+D78</f>
        <v>21600000</v>
      </c>
      <c r="F78" s="256">
        <v>6388836</v>
      </c>
      <c r="G78" s="255">
        <v>6388836</v>
      </c>
      <c r="H78" s="241">
        <f t="shared" si="5"/>
        <v>15211164</v>
      </c>
    </row>
    <row r="79" spans="1:8" x14ac:dyDescent="0.25">
      <c r="A79" s="242"/>
      <c r="B79" s="243" t="s">
        <v>209</v>
      </c>
      <c r="C79" s="245"/>
      <c r="D79" s="245"/>
      <c r="E79" s="240">
        <f t="shared" si="13"/>
        <v>0</v>
      </c>
      <c r="F79" s="245"/>
      <c r="G79" s="245"/>
      <c r="H79" s="241">
        <f t="shared" si="5"/>
        <v>0</v>
      </c>
    </row>
    <row r="80" spans="1:8" x14ac:dyDescent="0.25">
      <c r="A80" s="242"/>
      <c r="B80" s="243" t="s">
        <v>210</v>
      </c>
      <c r="C80" s="245"/>
      <c r="D80" s="245"/>
      <c r="E80" s="240">
        <f t="shared" si="13"/>
        <v>0</v>
      </c>
      <c r="F80" s="245"/>
      <c r="G80" s="245"/>
      <c r="H80" s="241">
        <f t="shared" si="5"/>
        <v>0</v>
      </c>
    </row>
    <row r="81" spans="1:8" x14ac:dyDescent="0.25">
      <c r="A81" s="242"/>
      <c r="B81" s="243" t="s">
        <v>211</v>
      </c>
      <c r="C81" s="245"/>
      <c r="D81" s="245"/>
      <c r="E81" s="240">
        <f t="shared" si="13"/>
        <v>0</v>
      </c>
      <c r="F81" s="245"/>
      <c r="G81" s="245"/>
      <c r="H81" s="241">
        <f t="shared" si="5"/>
        <v>0</v>
      </c>
    </row>
    <row r="82" spans="1:8" x14ac:dyDescent="0.25">
      <c r="A82" s="242"/>
      <c r="B82" s="64" t="s">
        <v>212</v>
      </c>
      <c r="C82" s="245"/>
      <c r="D82" s="245"/>
      <c r="E82" s="240">
        <f t="shared" si="13"/>
        <v>0</v>
      </c>
      <c r="F82" s="245"/>
      <c r="G82" s="245"/>
      <c r="H82" s="241">
        <f t="shared" si="5"/>
        <v>0</v>
      </c>
    </row>
    <row r="83" spans="1:8" x14ac:dyDescent="0.25">
      <c r="A83" s="242"/>
      <c r="B83" s="243" t="s">
        <v>213</v>
      </c>
      <c r="C83" s="255">
        <v>21873304</v>
      </c>
      <c r="D83" s="255">
        <v>43944988</v>
      </c>
      <c r="E83" s="240">
        <f t="shared" si="13"/>
        <v>65818292</v>
      </c>
      <c r="F83" s="257">
        <v>58721219</v>
      </c>
      <c r="G83" s="255">
        <v>58283180</v>
      </c>
      <c r="H83" s="241">
        <f t="shared" si="5"/>
        <v>7097073</v>
      </c>
    </row>
    <row r="84" spans="1:8" x14ac:dyDescent="0.25">
      <c r="A84" s="233" t="s">
        <v>214</v>
      </c>
      <c r="B84" s="234"/>
      <c r="C84" s="235">
        <f t="shared" ref="C84:E84" si="14">+C85+C93+C103+C113+C123+C133+C137+C146+C150</f>
        <v>0</v>
      </c>
      <c r="D84" s="235">
        <f t="shared" si="14"/>
        <v>51549086</v>
      </c>
      <c r="E84" s="258">
        <f t="shared" si="14"/>
        <v>51549086</v>
      </c>
      <c r="F84" s="235">
        <f>+F85+F93+F103+F113+F123+F133+F137+F146+F150</f>
        <v>30269026</v>
      </c>
      <c r="G84" s="235">
        <f>+G85+G93+G103+G113+G123+G133+G137+G146+G150</f>
        <v>19675328</v>
      </c>
      <c r="H84" s="236">
        <f>+H85+H93+H103+H113+H123+H133+H137+H146+H150</f>
        <v>21280060</v>
      </c>
    </row>
    <row r="85" spans="1:8" x14ac:dyDescent="0.25">
      <c r="A85" s="237" t="s">
        <v>141</v>
      </c>
      <c r="B85" s="238"/>
      <c r="C85" s="239">
        <f>SUM(C86:C92)</f>
        <v>0</v>
      </c>
      <c r="D85" s="239">
        <f t="shared" ref="D85:H85" si="15">SUM(D86:D92)</f>
        <v>0</v>
      </c>
      <c r="E85" s="240">
        <f t="shared" si="15"/>
        <v>0</v>
      </c>
      <c r="F85" s="239">
        <f t="shared" si="15"/>
        <v>0</v>
      </c>
      <c r="G85" s="239">
        <f t="shared" si="15"/>
        <v>0</v>
      </c>
      <c r="H85" s="241">
        <f t="shared" si="15"/>
        <v>0</v>
      </c>
    </row>
    <row r="86" spans="1:8" x14ac:dyDescent="0.25">
      <c r="A86" s="242"/>
      <c r="B86" s="243" t="s">
        <v>142</v>
      </c>
      <c r="C86" s="245"/>
      <c r="D86" s="245"/>
      <c r="E86" s="240">
        <f t="shared" ref="E86:E92" si="16">C86+D86</f>
        <v>0</v>
      </c>
      <c r="F86" s="245"/>
      <c r="G86" s="245"/>
      <c r="H86" s="241">
        <f t="shared" ref="H86:H149" si="17">+E86-F86</f>
        <v>0</v>
      </c>
    </row>
    <row r="87" spans="1:8" x14ac:dyDescent="0.25">
      <c r="A87" s="242"/>
      <c r="B87" s="64" t="s">
        <v>143</v>
      </c>
      <c r="C87" s="245"/>
      <c r="D87" s="245"/>
      <c r="E87" s="240">
        <f t="shared" si="16"/>
        <v>0</v>
      </c>
      <c r="F87" s="245"/>
      <c r="G87" s="245"/>
      <c r="H87" s="241">
        <f t="shared" si="17"/>
        <v>0</v>
      </c>
    </row>
    <row r="88" spans="1:8" x14ac:dyDescent="0.25">
      <c r="A88" s="242"/>
      <c r="B88" s="243" t="s">
        <v>144</v>
      </c>
      <c r="C88" s="245"/>
      <c r="D88" s="245"/>
      <c r="E88" s="240">
        <f t="shared" si="16"/>
        <v>0</v>
      </c>
      <c r="F88" s="245"/>
      <c r="G88" s="245"/>
      <c r="H88" s="241">
        <f t="shared" si="17"/>
        <v>0</v>
      </c>
    </row>
    <row r="89" spans="1:8" x14ac:dyDescent="0.25">
      <c r="A89" s="242"/>
      <c r="B89" s="243" t="s">
        <v>145</v>
      </c>
      <c r="C89" s="245"/>
      <c r="D89" s="245"/>
      <c r="E89" s="240">
        <f t="shared" si="16"/>
        <v>0</v>
      </c>
      <c r="F89" s="245"/>
      <c r="G89" s="245"/>
      <c r="H89" s="241">
        <f t="shared" si="17"/>
        <v>0</v>
      </c>
    </row>
    <row r="90" spans="1:8" x14ac:dyDescent="0.25">
      <c r="A90" s="242"/>
      <c r="B90" s="243" t="s">
        <v>146</v>
      </c>
      <c r="C90" s="245"/>
      <c r="D90" s="245"/>
      <c r="E90" s="240">
        <f t="shared" si="16"/>
        <v>0</v>
      </c>
      <c r="F90" s="245"/>
      <c r="G90" s="245"/>
      <c r="H90" s="241">
        <f t="shared" si="17"/>
        <v>0</v>
      </c>
    </row>
    <row r="91" spans="1:8" x14ac:dyDescent="0.25">
      <c r="A91" s="242"/>
      <c r="B91" s="243" t="s">
        <v>147</v>
      </c>
      <c r="C91" s="245"/>
      <c r="D91" s="245"/>
      <c r="E91" s="240">
        <f t="shared" si="16"/>
        <v>0</v>
      </c>
      <c r="F91" s="245"/>
      <c r="G91" s="245"/>
      <c r="H91" s="241">
        <f t="shared" si="17"/>
        <v>0</v>
      </c>
    </row>
    <row r="92" spans="1:8" ht="15.75" thickBot="1" x14ac:dyDescent="0.3">
      <c r="A92" s="246"/>
      <c r="B92" s="247" t="s">
        <v>148</v>
      </c>
      <c r="C92" s="253"/>
      <c r="D92" s="253"/>
      <c r="E92" s="249">
        <f t="shared" si="16"/>
        <v>0</v>
      </c>
      <c r="F92" s="253"/>
      <c r="G92" s="253"/>
      <c r="H92" s="250">
        <f t="shared" si="17"/>
        <v>0</v>
      </c>
    </row>
    <row r="93" spans="1:8" x14ac:dyDescent="0.25">
      <c r="A93" s="237" t="s">
        <v>149</v>
      </c>
      <c r="B93" s="259"/>
      <c r="C93" s="239">
        <f>SUM(C94:C102)</f>
        <v>0</v>
      </c>
      <c r="D93" s="239">
        <f t="shared" ref="D93:H93" si="18">SUM(D94:D102)</f>
        <v>0</v>
      </c>
      <c r="E93" s="240">
        <f t="shared" si="18"/>
        <v>0</v>
      </c>
      <c r="F93" s="239">
        <f t="shared" si="18"/>
        <v>0</v>
      </c>
      <c r="G93" s="239">
        <f t="shared" si="18"/>
        <v>0</v>
      </c>
      <c r="H93" s="239">
        <f t="shared" si="18"/>
        <v>0</v>
      </c>
    </row>
    <row r="94" spans="1:8" x14ac:dyDescent="0.25">
      <c r="A94" s="242"/>
      <c r="B94" s="243" t="s">
        <v>150</v>
      </c>
      <c r="C94" s="245"/>
      <c r="D94" s="245"/>
      <c r="E94" s="240">
        <f t="shared" ref="E94:E102" si="19">C94+D94</f>
        <v>0</v>
      </c>
      <c r="F94" s="245"/>
      <c r="G94" s="245"/>
      <c r="H94" s="241">
        <f t="shared" si="17"/>
        <v>0</v>
      </c>
    </row>
    <row r="95" spans="1:8" x14ac:dyDescent="0.25">
      <c r="A95" s="242"/>
      <c r="B95" s="243" t="s">
        <v>151</v>
      </c>
      <c r="C95" s="245"/>
      <c r="D95" s="245"/>
      <c r="E95" s="240">
        <f t="shared" si="19"/>
        <v>0</v>
      </c>
      <c r="F95" s="245"/>
      <c r="G95" s="245"/>
      <c r="H95" s="241">
        <f t="shared" si="17"/>
        <v>0</v>
      </c>
    </row>
    <row r="96" spans="1:8" x14ac:dyDescent="0.25">
      <c r="A96" s="242"/>
      <c r="B96" s="243" t="s">
        <v>152</v>
      </c>
      <c r="C96" s="245"/>
      <c r="D96" s="245"/>
      <c r="E96" s="240">
        <f t="shared" si="19"/>
        <v>0</v>
      </c>
      <c r="F96" s="245"/>
      <c r="G96" s="245"/>
      <c r="H96" s="241">
        <f t="shared" si="17"/>
        <v>0</v>
      </c>
    </row>
    <row r="97" spans="1:8" x14ac:dyDescent="0.25">
      <c r="A97" s="242"/>
      <c r="B97" s="243" t="s">
        <v>153</v>
      </c>
      <c r="C97" s="245"/>
      <c r="D97" s="245"/>
      <c r="E97" s="240">
        <f t="shared" si="19"/>
        <v>0</v>
      </c>
      <c r="F97" s="245"/>
      <c r="G97" s="245"/>
      <c r="H97" s="241">
        <f t="shared" si="17"/>
        <v>0</v>
      </c>
    </row>
    <row r="98" spans="1:8" x14ac:dyDescent="0.25">
      <c r="A98" s="242"/>
      <c r="B98" s="243" t="s">
        <v>154</v>
      </c>
      <c r="C98" s="245"/>
      <c r="D98" s="245"/>
      <c r="E98" s="240">
        <f t="shared" si="19"/>
        <v>0</v>
      </c>
      <c r="F98" s="245"/>
      <c r="G98" s="245"/>
      <c r="H98" s="241">
        <f t="shared" si="17"/>
        <v>0</v>
      </c>
    </row>
    <row r="99" spans="1:8" x14ac:dyDescent="0.25">
      <c r="A99" s="242"/>
      <c r="B99" s="243" t="s">
        <v>155</v>
      </c>
      <c r="C99" s="245"/>
      <c r="D99" s="245"/>
      <c r="E99" s="240">
        <f t="shared" si="19"/>
        <v>0</v>
      </c>
      <c r="F99" s="245"/>
      <c r="G99" s="245"/>
      <c r="H99" s="241">
        <f t="shared" si="17"/>
        <v>0</v>
      </c>
    </row>
    <row r="100" spans="1:8" x14ac:dyDescent="0.25">
      <c r="A100" s="242"/>
      <c r="B100" s="243" t="s">
        <v>156</v>
      </c>
      <c r="C100" s="245"/>
      <c r="D100" s="245"/>
      <c r="E100" s="240">
        <f t="shared" si="19"/>
        <v>0</v>
      </c>
      <c r="F100" s="245"/>
      <c r="G100" s="245"/>
      <c r="H100" s="241">
        <f t="shared" si="17"/>
        <v>0</v>
      </c>
    </row>
    <row r="101" spans="1:8" x14ac:dyDescent="0.25">
      <c r="A101" s="242"/>
      <c r="B101" s="243" t="s">
        <v>157</v>
      </c>
      <c r="C101" s="245"/>
      <c r="D101" s="245"/>
      <c r="E101" s="240">
        <f t="shared" si="19"/>
        <v>0</v>
      </c>
      <c r="F101" s="245"/>
      <c r="G101" s="245"/>
      <c r="H101" s="241">
        <f t="shared" si="17"/>
        <v>0</v>
      </c>
    </row>
    <row r="102" spans="1:8" x14ac:dyDescent="0.25">
      <c r="A102" s="242"/>
      <c r="B102" s="243" t="s">
        <v>158</v>
      </c>
      <c r="C102" s="245"/>
      <c r="D102" s="245"/>
      <c r="E102" s="240">
        <f t="shared" si="19"/>
        <v>0</v>
      </c>
      <c r="F102" s="245"/>
      <c r="G102" s="245"/>
      <c r="H102" s="241">
        <f t="shared" si="17"/>
        <v>0</v>
      </c>
    </row>
    <row r="103" spans="1:8" x14ac:dyDescent="0.25">
      <c r="A103" s="237" t="s">
        <v>159</v>
      </c>
      <c r="B103" s="259"/>
      <c r="C103" s="239">
        <f>SUM(C104:C112)</f>
        <v>0</v>
      </c>
      <c r="D103" s="239">
        <f t="shared" ref="D103:H103" si="20">SUM(D104:D112)</f>
        <v>0</v>
      </c>
      <c r="E103" s="240">
        <f t="shared" si="20"/>
        <v>0</v>
      </c>
      <c r="F103" s="239">
        <f t="shared" si="20"/>
        <v>0</v>
      </c>
      <c r="G103" s="239">
        <f t="shared" si="20"/>
        <v>0</v>
      </c>
      <c r="H103" s="239">
        <f t="shared" si="20"/>
        <v>0</v>
      </c>
    </row>
    <row r="104" spans="1:8" x14ac:dyDescent="0.25">
      <c r="A104" s="242"/>
      <c r="B104" s="243" t="s">
        <v>160</v>
      </c>
      <c r="C104" s="245"/>
      <c r="D104" s="245"/>
      <c r="E104" s="240">
        <f t="shared" ref="E104:E112" si="21">C104+D104</f>
        <v>0</v>
      </c>
      <c r="F104" s="245"/>
      <c r="G104" s="245"/>
      <c r="H104" s="241">
        <f t="shared" si="17"/>
        <v>0</v>
      </c>
    </row>
    <row r="105" spans="1:8" x14ac:dyDescent="0.25">
      <c r="A105" s="242"/>
      <c r="B105" s="64" t="s">
        <v>161</v>
      </c>
      <c r="C105" s="245"/>
      <c r="D105" s="245"/>
      <c r="E105" s="240">
        <f t="shared" si="21"/>
        <v>0</v>
      </c>
      <c r="F105" s="245"/>
      <c r="G105" s="245"/>
      <c r="H105" s="241">
        <f t="shared" si="17"/>
        <v>0</v>
      </c>
    </row>
    <row r="106" spans="1:8" x14ac:dyDescent="0.25">
      <c r="A106" s="242"/>
      <c r="B106" s="64" t="s">
        <v>162</v>
      </c>
      <c r="C106" s="245"/>
      <c r="D106" s="245"/>
      <c r="E106" s="240">
        <f t="shared" si="21"/>
        <v>0</v>
      </c>
      <c r="F106" s="245"/>
      <c r="G106" s="245"/>
      <c r="H106" s="241">
        <f t="shared" si="17"/>
        <v>0</v>
      </c>
    </row>
    <row r="107" spans="1:8" x14ac:dyDescent="0.25">
      <c r="A107" s="242"/>
      <c r="B107" s="64" t="s">
        <v>163</v>
      </c>
      <c r="C107" s="245"/>
      <c r="D107" s="245"/>
      <c r="E107" s="240">
        <f t="shared" si="21"/>
        <v>0</v>
      </c>
      <c r="F107" s="245"/>
      <c r="G107" s="245"/>
      <c r="H107" s="241">
        <f t="shared" si="17"/>
        <v>0</v>
      </c>
    </row>
    <row r="108" spans="1:8" x14ac:dyDescent="0.25">
      <c r="A108" s="242"/>
      <c r="B108" s="64" t="s">
        <v>164</v>
      </c>
      <c r="C108" s="245"/>
      <c r="D108" s="245"/>
      <c r="E108" s="240">
        <f t="shared" si="21"/>
        <v>0</v>
      </c>
      <c r="F108" s="245"/>
      <c r="G108" s="245"/>
      <c r="H108" s="241">
        <f t="shared" si="17"/>
        <v>0</v>
      </c>
    </row>
    <row r="109" spans="1:8" x14ac:dyDescent="0.25">
      <c r="A109" s="242"/>
      <c r="B109" s="64" t="s">
        <v>165</v>
      </c>
      <c r="C109" s="245"/>
      <c r="D109" s="245"/>
      <c r="E109" s="240">
        <f t="shared" si="21"/>
        <v>0</v>
      </c>
      <c r="F109" s="245"/>
      <c r="G109" s="245"/>
      <c r="H109" s="241">
        <f t="shared" si="17"/>
        <v>0</v>
      </c>
    </row>
    <row r="110" spans="1:8" x14ac:dyDescent="0.25">
      <c r="A110" s="242"/>
      <c r="B110" s="64" t="s">
        <v>166</v>
      </c>
      <c r="C110" s="245"/>
      <c r="D110" s="245"/>
      <c r="E110" s="240">
        <f t="shared" si="21"/>
        <v>0</v>
      </c>
      <c r="F110" s="245"/>
      <c r="G110" s="245"/>
      <c r="H110" s="241">
        <f t="shared" si="17"/>
        <v>0</v>
      </c>
    </row>
    <row r="111" spans="1:8" x14ac:dyDescent="0.25">
      <c r="A111" s="242"/>
      <c r="B111" s="243" t="s">
        <v>167</v>
      </c>
      <c r="C111" s="245"/>
      <c r="D111" s="245"/>
      <c r="E111" s="240">
        <f t="shared" si="21"/>
        <v>0</v>
      </c>
      <c r="F111" s="245"/>
      <c r="G111" s="245"/>
      <c r="H111" s="241">
        <f t="shared" si="17"/>
        <v>0</v>
      </c>
    </row>
    <row r="112" spans="1:8" x14ac:dyDescent="0.25">
      <c r="A112" s="242"/>
      <c r="B112" s="64" t="s">
        <v>168</v>
      </c>
      <c r="C112" s="245"/>
      <c r="D112" s="245"/>
      <c r="E112" s="240">
        <f t="shared" si="21"/>
        <v>0</v>
      </c>
      <c r="F112" s="245"/>
      <c r="G112" s="245"/>
      <c r="H112" s="241">
        <f t="shared" si="17"/>
        <v>0</v>
      </c>
    </row>
    <row r="113" spans="1:8" x14ac:dyDescent="0.25">
      <c r="A113" s="237" t="s">
        <v>169</v>
      </c>
      <c r="B113" s="259"/>
      <c r="C113" s="239">
        <f>SUM(C114:C122)</f>
        <v>0</v>
      </c>
      <c r="D113" s="239">
        <f t="shared" ref="D113:H113" si="22">SUM(D114:D122)</f>
        <v>0</v>
      </c>
      <c r="E113" s="240">
        <f t="shared" si="22"/>
        <v>0</v>
      </c>
      <c r="F113" s="239">
        <f t="shared" si="22"/>
        <v>0</v>
      </c>
      <c r="G113" s="239">
        <f t="shared" si="22"/>
        <v>0</v>
      </c>
      <c r="H113" s="239">
        <f t="shared" si="22"/>
        <v>0</v>
      </c>
    </row>
    <row r="114" spans="1:8" x14ac:dyDescent="0.25">
      <c r="A114" s="242"/>
      <c r="B114" s="243" t="s">
        <v>170</v>
      </c>
      <c r="C114" s="245"/>
      <c r="D114" s="245"/>
      <c r="E114" s="240">
        <f t="shared" ref="E114:E122" si="23">C114+D114</f>
        <v>0</v>
      </c>
      <c r="F114" s="245"/>
      <c r="G114" s="245"/>
      <c r="H114" s="241">
        <f t="shared" si="17"/>
        <v>0</v>
      </c>
    </row>
    <row r="115" spans="1:8" x14ac:dyDescent="0.25">
      <c r="A115" s="242"/>
      <c r="B115" s="243" t="s">
        <v>171</v>
      </c>
      <c r="C115" s="245"/>
      <c r="D115" s="245"/>
      <c r="E115" s="240">
        <f t="shared" si="23"/>
        <v>0</v>
      </c>
      <c r="F115" s="245"/>
      <c r="G115" s="245"/>
      <c r="H115" s="241">
        <f t="shared" si="17"/>
        <v>0</v>
      </c>
    </row>
    <row r="116" spans="1:8" x14ac:dyDescent="0.25">
      <c r="A116" s="242"/>
      <c r="B116" s="243" t="s">
        <v>172</v>
      </c>
      <c r="C116" s="245"/>
      <c r="D116" s="245"/>
      <c r="E116" s="240">
        <f t="shared" si="23"/>
        <v>0</v>
      </c>
      <c r="F116" s="245"/>
      <c r="G116" s="245"/>
      <c r="H116" s="241">
        <f t="shared" si="17"/>
        <v>0</v>
      </c>
    </row>
    <row r="117" spans="1:8" x14ac:dyDescent="0.25">
      <c r="A117" s="242"/>
      <c r="B117" s="243" t="s">
        <v>173</v>
      </c>
      <c r="C117" s="245"/>
      <c r="D117" s="245"/>
      <c r="E117" s="240">
        <f t="shared" si="23"/>
        <v>0</v>
      </c>
      <c r="F117" s="245"/>
      <c r="G117" s="245"/>
      <c r="H117" s="241">
        <f t="shared" si="17"/>
        <v>0</v>
      </c>
    </row>
    <row r="118" spans="1:8" x14ac:dyDescent="0.25">
      <c r="A118" s="242"/>
      <c r="B118" s="243" t="s">
        <v>174</v>
      </c>
      <c r="C118" s="245"/>
      <c r="D118" s="245"/>
      <c r="E118" s="240">
        <f t="shared" si="23"/>
        <v>0</v>
      </c>
      <c r="F118" s="245"/>
      <c r="G118" s="245"/>
      <c r="H118" s="241">
        <f t="shared" si="17"/>
        <v>0</v>
      </c>
    </row>
    <row r="119" spans="1:8" x14ac:dyDescent="0.25">
      <c r="A119" s="242"/>
      <c r="B119" s="243" t="s">
        <v>175</v>
      </c>
      <c r="C119" s="245"/>
      <c r="D119" s="245"/>
      <c r="E119" s="240">
        <f t="shared" si="23"/>
        <v>0</v>
      </c>
      <c r="F119" s="245"/>
      <c r="G119" s="245"/>
      <c r="H119" s="241">
        <f t="shared" si="17"/>
        <v>0</v>
      </c>
    </row>
    <row r="120" spans="1:8" ht="15.75" thickBot="1" x14ac:dyDescent="0.3">
      <c r="A120" s="246"/>
      <c r="B120" s="247" t="s">
        <v>176</v>
      </c>
      <c r="C120" s="253"/>
      <c r="D120" s="253"/>
      <c r="E120" s="249">
        <f t="shared" si="23"/>
        <v>0</v>
      </c>
      <c r="F120" s="253"/>
      <c r="G120" s="253"/>
      <c r="H120" s="250">
        <f t="shared" si="17"/>
        <v>0</v>
      </c>
    </row>
    <row r="121" spans="1:8" x14ac:dyDescent="0.25">
      <c r="A121" s="242"/>
      <c r="B121" s="243" t="s">
        <v>177</v>
      </c>
      <c r="C121" s="254"/>
      <c r="D121" s="254"/>
      <c r="E121" s="252">
        <f t="shared" si="23"/>
        <v>0</v>
      </c>
      <c r="F121" s="254"/>
      <c r="G121" s="254"/>
      <c r="H121" s="241">
        <f t="shared" si="17"/>
        <v>0</v>
      </c>
    </row>
    <row r="122" spans="1:8" x14ac:dyDescent="0.25">
      <c r="A122" s="242"/>
      <c r="B122" s="243" t="s">
        <v>178</v>
      </c>
      <c r="C122" s="245"/>
      <c r="D122" s="245"/>
      <c r="E122" s="240">
        <f t="shared" si="23"/>
        <v>0</v>
      </c>
      <c r="F122" s="245"/>
      <c r="G122" s="245"/>
      <c r="H122" s="241">
        <f t="shared" si="17"/>
        <v>0</v>
      </c>
    </row>
    <row r="123" spans="1:8" x14ac:dyDescent="0.25">
      <c r="A123" s="237" t="s">
        <v>179</v>
      </c>
      <c r="B123" s="238"/>
      <c r="C123" s="239">
        <f>SUM(C124:C132)</f>
        <v>0</v>
      </c>
      <c r="D123" s="239">
        <f t="shared" ref="D123:H123" si="24">SUM(D124:D132)</f>
        <v>0</v>
      </c>
      <c r="E123" s="240">
        <f t="shared" si="24"/>
        <v>0</v>
      </c>
      <c r="F123" s="239">
        <f t="shared" si="24"/>
        <v>0</v>
      </c>
      <c r="G123" s="239">
        <f t="shared" si="24"/>
        <v>0</v>
      </c>
      <c r="H123" s="241">
        <f t="shared" si="24"/>
        <v>0</v>
      </c>
    </row>
    <row r="124" spans="1:8" x14ac:dyDescent="0.25">
      <c r="A124" s="242"/>
      <c r="B124" s="243" t="s">
        <v>180</v>
      </c>
      <c r="C124" s="245"/>
      <c r="D124" s="245"/>
      <c r="E124" s="240">
        <f t="shared" ref="E124:E132" si="25">C124+D124</f>
        <v>0</v>
      </c>
      <c r="F124" s="245"/>
      <c r="G124" s="245"/>
      <c r="H124" s="241">
        <f t="shared" si="17"/>
        <v>0</v>
      </c>
    </row>
    <row r="125" spans="1:8" x14ac:dyDescent="0.25">
      <c r="A125" s="242"/>
      <c r="B125" s="243" t="s">
        <v>181</v>
      </c>
      <c r="C125" s="245"/>
      <c r="D125" s="245"/>
      <c r="E125" s="240">
        <f t="shared" si="25"/>
        <v>0</v>
      </c>
      <c r="F125" s="245"/>
      <c r="G125" s="245"/>
      <c r="H125" s="241">
        <f t="shared" si="17"/>
        <v>0</v>
      </c>
    </row>
    <row r="126" spans="1:8" x14ac:dyDescent="0.25">
      <c r="A126" s="242"/>
      <c r="B126" s="243" t="s">
        <v>182</v>
      </c>
      <c r="C126" s="245"/>
      <c r="D126" s="245"/>
      <c r="E126" s="240">
        <f t="shared" si="25"/>
        <v>0</v>
      </c>
      <c r="F126" s="245"/>
      <c r="G126" s="245"/>
      <c r="H126" s="241">
        <f t="shared" si="17"/>
        <v>0</v>
      </c>
    </row>
    <row r="127" spans="1:8" x14ac:dyDescent="0.25">
      <c r="A127" s="242"/>
      <c r="B127" s="243" t="s">
        <v>183</v>
      </c>
      <c r="C127" s="245"/>
      <c r="D127" s="245"/>
      <c r="E127" s="240">
        <f t="shared" si="25"/>
        <v>0</v>
      </c>
      <c r="F127" s="245"/>
      <c r="G127" s="245"/>
      <c r="H127" s="241">
        <f t="shared" si="17"/>
        <v>0</v>
      </c>
    </row>
    <row r="128" spans="1:8" x14ac:dyDescent="0.25">
      <c r="A128" s="242"/>
      <c r="B128" s="243" t="s">
        <v>184</v>
      </c>
      <c r="C128" s="245"/>
      <c r="D128" s="245"/>
      <c r="E128" s="240">
        <f t="shared" si="25"/>
        <v>0</v>
      </c>
      <c r="F128" s="245"/>
      <c r="G128" s="245"/>
      <c r="H128" s="241">
        <f t="shared" si="17"/>
        <v>0</v>
      </c>
    </row>
    <row r="129" spans="1:8" x14ac:dyDescent="0.25">
      <c r="A129" s="242"/>
      <c r="B129" s="64" t="s">
        <v>185</v>
      </c>
      <c r="C129" s="245"/>
      <c r="D129" s="245"/>
      <c r="E129" s="240">
        <f t="shared" si="25"/>
        <v>0</v>
      </c>
      <c r="F129" s="245"/>
      <c r="G129" s="245"/>
      <c r="H129" s="241">
        <f t="shared" si="17"/>
        <v>0</v>
      </c>
    </row>
    <row r="130" spans="1:8" x14ac:dyDescent="0.25">
      <c r="A130" s="242"/>
      <c r="B130" s="64" t="s">
        <v>186</v>
      </c>
      <c r="C130" s="245"/>
      <c r="D130" s="245"/>
      <c r="E130" s="240">
        <f t="shared" si="25"/>
        <v>0</v>
      </c>
      <c r="F130" s="245"/>
      <c r="G130" s="245"/>
      <c r="H130" s="241">
        <f t="shared" si="17"/>
        <v>0</v>
      </c>
    </row>
    <row r="131" spans="1:8" x14ac:dyDescent="0.25">
      <c r="A131" s="242"/>
      <c r="B131" s="243" t="s">
        <v>187</v>
      </c>
      <c r="C131" s="245"/>
      <c r="D131" s="245"/>
      <c r="E131" s="240">
        <f t="shared" si="25"/>
        <v>0</v>
      </c>
      <c r="F131" s="245"/>
      <c r="G131" s="245"/>
      <c r="H131" s="241">
        <f t="shared" si="17"/>
        <v>0</v>
      </c>
    </row>
    <row r="132" spans="1:8" x14ac:dyDescent="0.25">
      <c r="A132" s="242"/>
      <c r="B132" s="243" t="s">
        <v>188</v>
      </c>
      <c r="C132" s="245"/>
      <c r="D132" s="245"/>
      <c r="E132" s="240">
        <f t="shared" si="25"/>
        <v>0</v>
      </c>
      <c r="F132" s="245"/>
      <c r="G132" s="245"/>
      <c r="H132" s="241">
        <f t="shared" si="17"/>
        <v>0</v>
      </c>
    </row>
    <row r="133" spans="1:8" x14ac:dyDescent="0.25">
      <c r="A133" s="237" t="s">
        <v>189</v>
      </c>
      <c r="B133" s="238"/>
      <c r="C133" s="239">
        <f>SUM(C134:C136)</f>
        <v>0</v>
      </c>
      <c r="D133" s="239">
        <f t="shared" ref="D133:E133" si="26">SUM(D134:D136)</f>
        <v>51549086</v>
      </c>
      <c r="E133" s="240">
        <f t="shared" si="26"/>
        <v>51549086</v>
      </c>
      <c r="F133" s="239">
        <f>SUM(F134:F136)</f>
        <v>30269026</v>
      </c>
      <c r="G133" s="239">
        <f>SUM(G134:G136)</f>
        <v>19675328</v>
      </c>
      <c r="H133" s="241">
        <f>SUM(H134:H136)</f>
        <v>21280060</v>
      </c>
    </row>
    <row r="134" spans="1:8" x14ac:dyDescent="0.25">
      <c r="A134" s="242"/>
      <c r="B134" s="243" t="s">
        <v>190</v>
      </c>
      <c r="C134" s="244"/>
      <c r="D134" s="244">
        <v>51549086</v>
      </c>
      <c r="E134" s="240">
        <f t="shared" ref="E134:E136" si="27">C134+D134</f>
        <v>51549086</v>
      </c>
      <c r="F134" s="244">
        <v>30269026</v>
      </c>
      <c r="G134" s="244">
        <v>19675328</v>
      </c>
      <c r="H134" s="241">
        <f>+E134-F134</f>
        <v>21280060</v>
      </c>
    </row>
    <row r="135" spans="1:8" x14ac:dyDescent="0.25">
      <c r="A135" s="242"/>
      <c r="B135" s="243" t="s">
        <v>191</v>
      </c>
      <c r="C135" s="245"/>
      <c r="D135" s="245"/>
      <c r="E135" s="240">
        <f t="shared" si="27"/>
        <v>0</v>
      </c>
      <c r="F135" s="245"/>
      <c r="G135" s="245"/>
      <c r="H135" s="241">
        <f t="shared" si="17"/>
        <v>0</v>
      </c>
    </row>
    <row r="136" spans="1:8" x14ac:dyDescent="0.25">
      <c r="A136" s="242"/>
      <c r="B136" s="243" t="s">
        <v>192</v>
      </c>
      <c r="C136" s="245"/>
      <c r="D136" s="245"/>
      <c r="E136" s="240">
        <f t="shared" si="27"/>
        <v>0</v>
      </c>
      <c r="F136" s="245"/>
      <c r="G136" s="245"/>
      <c r="H136" s="241">
        <f t="shared" si="17"/>
        <v>0</v>
      </c>
    </row>
    <row r="137" spans="1:8" x14ac:dyDescent="0.25">
      <c r="A137" s="237" t="s">
        <v>193</v>
      </c>
      <c r="B137" s="238"/>
      <c r="C137" s="239">
        <f>SUM(C138:C145)</f>
        <v>0</v>
      </c>
      <c r="D137" s="239">
        <f t="shared" ref="D137:H137" si="28">SUM(D138:D145)</f>
        <v>0</v>
      </c>
      <c r="E137" s="240">
        <f t="shared" si="28"/>
        <v>0</v>
      </c>
      <c r="F137" s="239">
        <f t="shared" si="28"/>
        <v>0</v>
      </c>
      <c r="G137" s="239">
        <f t="shared" si="28"/>
        <v>0</v>
      </c>
      <c r="H137" s="241">
        <f t="shared" si="28"/>
        <v>0</v>
      </c>
    </row>
    <row r="138" spans="1:8" x14ac:dyDescent="0.25">
      <c r="A138" s="242"/>
      <c r="B138" s="243" t="s">
        <v>194</v>
      </c>
      <c r="C138" s="245"/>
      <c r="D138" s="245"/>
      <c r="E138" s="240">
        <f t="shared" ref="E138:E145" si="29">C138+D138</f>
        <v>0</v>
      </c>
      <c r="F138" s="245"/>
      <c r="G138" s="245"/>
      <c r="H138" s="241">
        <f t="shared" si="17"/>
        <v>0</v>
      </c>
    </row>
    <row r="139" spans="1:8" x14ac:dyDescent="0.25">
      <c r="A139" s="242"/>
      <c r="B139" s="64" t="s">
        <v>195</v>
      </c>
      <c r="C139" s="245"/>
      <c r="D139" s="245"/>
      <c r="E139" s="240">
        <f t="shared" si="29"/>
        <v>0</v>
      </c>
      <c r="F139" s="245"/>
      <c r="G139" s="245"/>
      <c r="H139" s="241">
        <f t="shared" si="17"/>
        <v>0</v>
      </c>
    </row>
    <row r="140" spans="1:8" x14ac:dyDescent="0.25">
      <c r="A140" s="242"/>
      <c r="B140" s="243" t="s">
        <v>196</v>
      </c>
      <c r="C140" s="245"/>
      <c r="D140" s="245"/>
      <c r="E140" s="240">
        <f t="shared" si="29"/>
        <v>0</v>
      </c>
      <c r="F140" s="245"/>
      <c r="G140" s="245"/>
      <c r="H140" s="241">
        <f t="shared" si="17"/>
        <v>0</v>
      </c>
    </row>
    <row r="141" spans="1:8" x14ac:dyDescent="0.25">
      <c r="A141" s="242"/>
      <c r="B141" s="243" t="s">
        <v>197</v>
      </c>
      <c r="C141" s="245"/>
      <c r="D141" s="245"/>
      <c r="E141" s="240">
        <f t="shared" si="29"/>
        <v>0</v>
      </c>
      <c r="F141" s="245"/>
      <c r="G141" s="245"/>
      <c r="H141" s="241">
        <f t="shared" si="17"/>
        <v>0</v>
      </c>
    </row>
    <row r="142" spans="1:8" x14ac:dyDescent="0.25">
      <c r="A142" s="242"/>
      <c r="B142" s="243" t="s">
        <v>198</v>
      </c>
      <c r="C142" s="245"/>
      <c r="D142" s="245"/>
      <c r="E142" s="240">
        <f t="shared" si="29"/>
        <v>0</v>
      </c>
      <c r="F142" s="245"/>
      <c r="G142" s="245"/>
      <c r="H142" s="241">
        <f t="shared" si="17"/>
        <v>0</v>
      </c>
    </row>
    <row r="143" spans="1:8" x14ac:dyDescent="0.25">
      <c r="A143" s="242"/>
      <c r="B143" s="243" t="s">
        <v>199</v>
      </c>
      <c r="C143" s="245"/>
      <c r="D143" s="245"/>
      <c r="E143" s="240">
        <f t="shared" si="29"/>
        <v>0</v>
      </c>
      <c r="F143" s="245"/>
      <c r="G143" s="245"/>
      <c r="H143" s="241">
        <f t="shared" si="17"/>
        <v>0</v>
      </c>
    </row>
    <row r="144" spans="1:8" x14ac:dyDescent="0.25">
      <c r="A144" s="242"/>
      <c r="B144" s="243" t="s">
        <v>200</v>
      </c>
      <c r="C144" s="245"/>
      <c r="D144" s="245"/>
      <c r="E144" s="240">
        <f t="shared" si="29"/>
        <v>0</v>
      </c>
      <c r="F144" s="245"/>
      <c r="G144" s="245"/>
      <c r="H144" s="241">
        <f t="shared" si="17"/>
        <v>0</v>
      </c>
    </row>
    <row r="145" spans="1:9" x14ac:dyDescent="0.25">
      <c r="A145" s="242"/>
      <c r="B145" s="243" t="s">
        <v>201</v>
      </c>
      <c r="C145" s="245"/>
      <c r="D145" s="245"/>
      <c r="E145" s="240">
        <f t="shared" si="29"/>
        <v>0</v>
      </c>
      <c r="F145" s="245"/>
      <c r="G145" s="245"/>
      <c r="H145" s="241">
        <f t="shared" si="17"/>
        <v>0</v>
      </c>
    </row>
    <row r="146" spans="1:9" x14ac:dyDescent="0.25">
      <c r="A146" s="237" t="s">
        <v>202</v>
      </c>
      <c r="B146" s="238"/>
      <c r="C146" s="239">
        <f>SUM(C147:C149)</f>
        <v>0</v>
      </c>
      <c r="D146" s="239">
        <f t="shared" ref="D146:H146" si="30">SUM(D147:D149)</f>
        <v>0</v>
      </c>
      <c r="E146" s="240">
        <f t="shared" si="30"/>
        <v>0</v>
      </c>
      <c r="F146" s="239">
        <f t="shared" si="30"/>
        <v>0</v>
      </c>
      <c r="G146" s="239">
        <f t="shared" si="30"/>
        <v>0</v>
      </c>
      <c r="H146" s="241">
        <f t="shared" si="30"/>
        <v>0</v>
      </c>
    </row>
    <row r="147" spans="1:9" x14ac:dyDescent="0.25">
      <c r="A147" s="242"/>
      <c r="B147" s="243" t="s">
        <v>203</v>
      </c>
      <c r="C147" s="245"/>
      <c r="D147" s="245"/>
      <c r="E147" s="240">
        <f t="shared" ref="E147:E149" si="31">C147+D147</f>
        <v>0</v>
      </c>
      <c r="F147" s="245"/>
      <c r="G147" s="245"/>
      <c r="H147" s="241">
        <f t="shared" si="17"/>
        <v>0</v>
      </c>
    </row>
    <row r="148" spans="1:9" ht="15.75" thickBot="1" x14ac:dyDescent="0.3">
      <c r="A148" s="246"/>
      <c r="B148" s="247" t="s">
        <v>204</v>
      </c>
      <c r="C148" s="253"/>
      <c r="D148" s="253"/>
      <c r="E148" s="249">
        <f t="shared" si="31"/>
        <v>0</v>
      </c>
      <c r="F148" s="253"/>
      <c r="G148" s="253"/>
      <c r="H148" s="250">
        <f t="shared" si="17"/>
        <v>0</v>
      </c>
    </row>
    <row r="149" spans="1:9" x14ac:dyDescent="0.25">
      <c r="A149" s="242"/>
      <c r="B149" s="243" t="s">
        <v>205</v>
      </c>
      <c r="C149" s="245"/>
      <c r="D149" s="245"/>
      <c r="E149" s="240">
        <f t="shared" si="31"/>
        <v>0</v>
      </c>
      <c r="F149" s="245"/>
      <c r="G149" s="245"/>
      <c r="H149" s="241">
        <f t="shared" si="17"/>
        <v>0</v>
      </c>
    </row>
    <row r="150" spans="1:9" x14ac:dyDescent="0.25">
      <c r="A150" s="237" t="s">
        <v>206</v>
      </c>
      <c r="B150" s="259"/>
      <c r="C150" s="239">
        <f>SUM(C151:C157)</f>
        <v>0</v>
      </c>
      <c r="D150" s="239">
        <f t="shared" ref="D150:H150" si="32">SUM(D151:D157)</f>
        <v>0</v>
      </c>
      <c r="E150" s="240">
        <f t="shared" si="32"/>
        <v>0</v>
      </c>
      <c r="F150" s="239">
        <f t="shared" si="32"/>
        <v>0</v>
      </c>
      <c r="G150" s="239">
        <f t="shared" si="32"/>
        <v>0</v>
      </c>
      <c r="H150" s="239">
        <f t="shared" si="32"/>
        <v>0</v>
      </c>
    </row>
    <row r="151" spans="1:9" x14ac:dyDescent="0.25">
      <c r="A151" s="242"/>
      <c r="B151" s="243" t="s">
        <v>207</v>
      </c>
      <c r="C151" s="245"/>
      <c r="D151" s="245"/>
      <c r="E151" s="240">
        <f t="shared" ref="E151:E158" si="33">C151+D151</f>
        <v>0</v>
      </c>
      <c r="F151" s="245"/>
      <c r="G151" s="245"/>
      <c r="H151" s="241">
        <f t="shared" ref="H151:H157" si="34">+E151-F151</f>
        <v>0</v>
      </c>
    </row>
    <row r="152" spans="1:9" x14ac:dyDescent="0.25">
      <c r="A152" s="242"/>
      <c r="B152" s="243" t="s">
        <v>208</v>
      </c>
      <c r="C152" s="245"/>
      <c r="D152" s="245"/>
      <c r="E152" s="240">
        <f t="shared" si="33"/>
        <v>0</v>
      </c>
      <c r="F152" s="245"/>
      <c r="G152" s="245"/>
      <c r="H152" s="241">
        <f t="shared" si="34"/>
        <v>0</v>
      </c>
    </row>
    <row r="153" spans="1:9" x14ac:dyDescent="0.25">
      <c r="A153" s="242"/>
      <c r="B153" s="64" t="s">
        <v>209</v>
      </c>
      <c r="C153" s="245"/>
      <c r="D153" s="245"/>
      <c r="E153" s="240">
        <f t="shared" si="33"/>
        <v>0</v>
      </c>
      <c r="F153" s="245"/>
      <c r="G153" s="245"/>
      <c r="H153" s="241">
        <f t="shared" si="34"/>
        <v>0</v>
      </c>
    </row>
    <row r="154" spans="1:9" x14ac:dyDescent="0.25">
      <c r="A154" s="242"/>
      <c r="B154" s="64" t="s">
        <v>210</v>
      </c>
      <c r="C154" s="245"/>
      <c r="D154" s="245"/>
      <c r="E154" s="240">
        <f t="shared" si="33"/>
        <v>0</v>
      </c>
      <c r="F154" s="245"/>
      <c r="G154" s="245"/>
      <c r="H154" s="241">
        <f t="shared" si="34"/>
        <v>0</v>
      </c>
    </row>
    <row r="155" spans="1:9" x14ac:dyDescent="0.25">
      <c r="A155" s="242"/>
      <c r="B155" s="64" t="s">
        <v>211</v>
      </c>
      <c r="C155" s="245"/>
      <c r="D155" s="245"/>
      <c r="E155" s="240">
        <f t="shared" si="33"/>
        <v>0</v>
      </c>
      <c r="F155" s="245"/>
      <c r="G155" s="245"/>
      <c r="H155" s="241">
        <f t="shared" si="34"/>
        <v>0</v>
      </c>
    </row>
    <row r="156" spans="1:9" x14ac:dyDescent="0.25">
      <c r="A156" s="242"/>
      <c r="B156" s="64" t="s">
        <v>212</v>
      </c>
      <c r="C156" s="245"/>
      <c r="D156" s="245"/>
      <c r="E156" s="240">
        <f t="shared" si="33"/>
        <v>0</v>
      </c>
      <c r="F156" s="245"/>
      <c r="G156" s="245"/>
      <c r="H156" s="241">
        <f t="shared" si="34"/>
        <v>0</v>
      </c>
    </row>
    <row r="157" spans="1:9" x14ac:dyDescent="0.25">
      <c r="A157" s="242"/>
      <c r="B157" s="64" t="s">
        <v>213</v>
      </c>
      <c r="C157" s="245"/>
      <c r="D157" s="245"/>
      <c r="E157" s="240">
        <f t="shared" si="33"/>
        <v>0</v>
      </c>
      <c r="F157" s="245"/>
      <c r="G157" s="245"/>
      <c r="H157" s="241">
        <f t="shared" si="34"/>
        <v>0</v>
      </c>
    </row>
    <row r="158" spans="1:9" x14ac:dyDescent="0.25">
      <c r="A158" s="242"/>
      <c r="B158" s="64"/>
      <c r="C158" s="239"/>
      <c r="D158" s="239"/>
      <c r="E158" s="240">
        <f t="shared" si="33"/>
        <v>0</v>
      </c>
      <c r="F158" s="239"/>
      <c r="G158" s="239"/>
      <c r="H158" s="241"/>
    </row>
    <row r="159" spans="1:9" x14ac:dyDescent="0.25">
      <c r="A159" s="233" t="s">
        <v>215</v>
      </c>
      <c r="B159" s="260"/>
      <c r="C159" s="235">
        <f>+C10+C84</f>
        <v>447123542</v>
      </c>
      <c r="D159" s="235">
        <f>+D10+D84</f>
        <v>95067885</v>
      </c>
      <c r="E159" s="258">
        <f>+E10+E84</f>
        <v>542191427</v>
      </c>
      <c r="F159" s="235">
        <f>+F10+F84</f>
        <v>202162057</v>
      </c>
      <c r="G159" s="235">
        <f>+G10+G84</f>
        <v>157634764</v>
      </c>
      <c r="H159" s="236">
        <f>+E159-F159</f>
        <v>340029370</v>
      </c>
      <c r="I159" s="261"/>
    </row>
    <row r="160" spans="1:9" ht="15.75" thickBot="1" x14ac:dyDescent="0.3">
      <c r="A160" s="246"/>
      <c r="B160" s="247"/>
      <c r="C160" s="262"/>
      <c r="D160" s="262"/>
      <c r="E160" s="262"/>
      <c r="F160" s="262"/>
      <c r="G160" s="262"/>
      <c r="H160" s="263"/>
      <c r="I160" s="261"/>
    </row>
    <row r="161" spans="1:9" x14ac:dyDescent="0.25">
      <c r="A161" s="264"/>
      <c r="B161" s="264"/>
      <c r="C161" s="264"/>
      <c r="D161" s="264"/>
      <c r="E161" s="264"/>
      <c r="F161" s="264"/>
      <c r="G161" s="264"/>
      <c r="H161" s="264"/>
      <c r="I161" s="261"/>
    </row>
    <row r="162" spans="1:9" x14ac:dyDescent="0.25">
      <c r="I162" s="261"/>
    </row>
    <row r="163" spans="1:9" x14ac:dyDescent="0.25">
      <c r="C163" s="265"/>
      <c r="D163" s="265"/>
      <c r="E163" s="265"/>
      <c r="F163" s="265"/>
      <c r="G163" s="265"/>
      <c r="H163" s="265"/>
      <c r="I163" s="261"/>
    </row>
    <row r="164" spans="1:9" x14ac:dyDescent="0.25">
      <c r="I164" s="261"/>
    </row>
    <row r="165" spans="1:9" x14ac:dyDescent="0.25">
      <c r="I165" s="261" t="str">
        <f>IF(C171&lt;&gt;'[3]ETCA-II-11 '!B89,"ERROR!!!!! EL MONTO NO COINCIDE CON LO REPORTADO EN EL FORMATO ETCA-II-11 EN EL TOTAL DEL GASTO","")</f>
        <v/>
      </c>
    </row>
    <row r="166" spans="1:9" x14ac:dyDescent="0.25">
      <c r="I166" s="261" t="str">
        <f>IF(C172&lt;&gt;'[3]ETCA-II-11 '!B90,"ERROR!!!!! EL MONTO NO COINCIDE CON LO REPORTADO EN EL FORMATO ETCA-II-11 EN EL TOTAL DEL GASTO","")</f>
        <v/>
      </c>
    </row>
    <row r="167" spans="1:9" x14ac:dyDescent="0.25">
      <c r="I167" s="261" t="str">
        <f>IF(C167&lt;&gt;'[3]ETCA-II-11 '!B91,"ERROR!!!!! EL MONTO NO COINCIDE CON LO REPORTADO EN EL FORMATO ETCA-II-11 EN EL TOTAL DEL GASTO","")</f>
        <v/>
      </c>
    </row>
    <row r="168" spans="1:9" x14ac:dyDescent="0.25">
      <c r="I168" s="261" t="str">
        <f>IF(C168&lt;&gt;'[3]ETCA-II-11 '!B92,"ERROR!!!!! EL MONTO NO COINCIDE CON LO REPORTADO EN EL FORMATO ETCA-II-11 EN EL TOTAL DEL GASTO","")</f>
        <v/>
      </c>
    </row>
    <row r="171" spans="1:9" x14ac:dyDescent="0.25">
      <c r="B171" s="266" t="s">
        <v>85</v>
      </c>
      <c r="C171" s="267"/>
      <c r="D171" s="267"/>
      <c r="E171" s="267"/>
      <c r="F171" s="268" t="s">
        <v>86</v>
      </c>
    </row>
    <row r="172" spans="1:9" ht="16.5" x14ac:dyDescent="0.25">
      <c r="B172" s="74" t="s">
        <v>216</v>
      </c>
      <c r="C172" s="269"/>
      <c r="D172" s="269"/>
      <c r="E172" s="74" t="s">
        <v>217</v>
      </c>
      <c r="F172" s="270"/>
    </row>
  </sheetData>
  <mergeCells count="30">
    <mergeCell ref="A123:B123"/>
    <mergeCell ref="A133:B133"/>
    <mergeCell ref="A137:B137"/>
    <mergeCell ref="A146:B146"/>
    <mergeCell ref="A150:B150"/>
    <mergeCell ref="A159:B159"/>
    <mergeCell ref="A76:B76"/>
    <mergeCell ref="A84:B84"/>
    <mergeCell ref="A85:B85"/>
    <mergeCell ref="A93:B93"/>
    <mergeCell ref="A103:B103"/>
    <mergeCell ref="A113:B113"/>
    <mergeCell ref="A29:B29"/>
    <mergeCell ref="A39:B39"/>
    <mergeCell ref="A49:B49"/>
    <mergeCell ref="A59:B59"/>
    <mergeCell ref="A63:B63"/>
    <mergeCell ref="A72:B72"/>
    <mergeCell ref="A7:B8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ageMargins left="0" right="0" top="0.74803149606299213" bottom="0.35433070866141736" header="0.31496062992125984" footer="0.31496062992125984"/>
  <pageSetup scale="7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sqref="A1:H1"/>
    </sheetView>
  </sheetViews>
  <sheetFormatPr baseColWidth="10" defaultColWidth="11.42578125" defaultRowHeight="16.5" x14ac:dyDescent="0.25"/>
  <cols>
    <col min="1" max="1" width="1.7109375" style="271" customWidth="1"/>
    <col min="2" max="2" width="36.5703125" style="271" customWidth="1"/>
    <col min="3" max="3" width="13.7109375" style="271" customWidth="1"/>
    <col min="4" max="4" width="12" style="271" customWidth="1"/>
    <col min="5" max="5" width="13" style="271" customWidth="1"/>
    <col min="6" max="6" width="13.7109375" style="271" customWidth="1"/>
    <col min="7" max="7" width="15.7109375" style="271" customWidth="1"/>
    <col min="8" max="8" width="12.140625" style="271" customWidth="1"/>
    <col min="9" max="9" width="11.42578125" style="271"/>
    <col min="10" max="11" width="14.42578125" style="271" bestFit="1" customWidth="1"/>
    <col min="12" max="13" width="13.42578125" style="271" bestFit="1" customWidth="1"/>
    <col min="14" max="16384" width="11.42578125" style="271"/>
  </cols>
  <sheetData>
    <row r="1" spans="1:13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s="272" customFormat="1" ht="15.75" x14ac:dyDescent="0.25">
      <c r="A2" s="61" t="s">
        <v>18</v>
      </c>
      <c r="B2" s="61"/>
      <c r="C2" s="61"/>
      <c r="D2" s="61"/>
      <c r="E2" s="61"/>
      <c r="F2" s="61"/>
      <c r="G2" s="61"/>
      <c r="H2" s="61"/>
    </row>
    <row r="3" spans="1:13" s="272" customFormat="1" ht="15.75" x14ac:dyDescent="0.25">
      <c r="A3" s="61" t="s">
        <v>218</v>
      </c>
      <c r="B3" s="61"/>
      <c r="C3" s="61"/>
      <c r="D3" s="61"/>
      <c r="E3" s="61"/>
      <c r="F3" s="61"/>
      <c r="G3" s="61"/>
      <c r="H3" s="61"/>
    </row>
    <row r="4" spans="1:13" s="272" customFormat="1" x14ac:dyDescent="0.25">
      <c r="A4" s="66" t="s">
        <v>20</v>
      </c>
      <c r="B4" s="66"/>
      <c r="C4" s="66"/>
      <c r="D4" s="66"/>
      <c r="E4" s="66"/>
      <c r="F4" s="66"/>
      <c r="G4" s="66"/>
      <c r="H4" s="66"/>
    </row>
    <row r="5" spans="1:13" s="272" customFormat="1" x14ac:dyDescent="0.25">
      <c r="A5" s="66" t="s">
        <v>21</v>
      </c>
      <c r="B5" s="66"/>
      <c r="C5" s="66"/>
      <c r="D5" s="66"/>
      <c r="E5" s="66"/>
      <c r="F5" s="66"/>
      <c r="G5" s="66"/>
      <c r="H5" s="66"/>
    </row>
    <row r="6" spans="1:13" s="276" customFormat="1" ht="17.25" thickBot="1" x14ac:dyDescent="0.3">
      <c r="A6" s="273"/>
      <c r="B6" s="273"/>
      <c r="C6" s="274" t="s">
        <v>219</v>
      </c>
      <c r="D6" s="274"/>
      <c r="E6" s="274"/>
      <c r="F6" s="273"/>
      <c r="G6" s="275" t="s">
        <v>23</v>
      </c>
      <c r="H6" s="275"/>
    </row>
    <row r="7" spans="1:13" s="280" customFormat="1" ht="38.25" customHeight="1" x14ac:dyDescent="0.25">
      <c r="A7" s="277" t="s">
        <v>220</v>
      </c>
      <c r="B7" s="278"/>
      <c r="C7" s="72" t="s">
        <v>25</v>
      </c>
      <c r="D7" s="279" t="s">
        <v>26</v>
      </c>
      <c r="E7" s="279" t="s">
        <v>27</v>
      </c>
      <c r="F7" s="279" t="s">
        <v>28</v>
      </c>
      <c r="G7" s="279" t="s">
        <v>221</v>
      </c>
      <c r="H7" s="279" t="s">
        <v>30</v>
      </c>
    </row>
    <row r="8" spans="1:13" s="284" customFormat="1" ht="13.5" thickBot="1" x14ac:dyDescent="0.3">
      <c r="A8" s="281"/>
      <c r="B8" s="282"/>
      <c r="C8" s="77" t="s">
        <v>31</v>
      </c>
      <c r="D8" s="283" t="s">
        <v>32</v>
      </c>
      <c r="E8" s="283" t="s">
        <v>33</v>
      </c>
      <c r="F8" s="283" t="s">
        <v>34</v>
      </c>
      <c r="G8" s="283" t="s">
        <v>35</v>
      </c>
      <c r="H8" s="283" t="s">
        <v>222</v>
      </c>
    </row>
    <row r="9" spans="1:13" ht="21.75" customHeight="1" x14ac:dyDescent="0.25">
      <c r="A9" s="285"/>
      <c r="B9" s="286" t="s">
        <v>223</v>
      </c>
      <c r="C9" s="287">
        <v>287908838</v>
      </c>
      <c r="D9" s="287">
        <v>-1190708</v>
      </c>
      <c r="E9" s="287">
        <f>+C9+D9</f>
        <v>286718130</v>
      </c>
      <c r="F9" s="287">
        <v>86741502</v>
      </c>
      <c r="G9" s="287">
        <v>68210742</v>
      </c>
      <c r="H9" s="287">
        <f>+E9-F9</f>
        <v>199976628</v>
      </c>
      <c r="J9" s="288"/>
      <c r="K9" s="288"/>
      <c r="L9" s="288"/>
      <c r="M9" s="288"/>
    </row>
    <row r="10" spans="1:13" ht="22.5" customHeight="1" x14ac:dyDescent="0.25">
      <c r="A10" s="285"/>
      <c r="B10" s="286" t="s">
        <v>224</v>
      </c>
      <c r="C10" s="287">
        <f>1140200+100201200</f>
        <v>101341400</v>
      </c>
      <c r="D10" s="287">
        <v>52313605</v>
      </c>
      <c r="E10" s="287">
        <f>+C10+D10</f>
        <v>153655005</v>
      </c>
      <c r="F10" s="287">
        <f>819622+46475487</f>
        <v>47295109</v>
      </c>
      <c r="G10" s="287">
        <f>714258+21022357</f>
        <v>21736615</v>
      </c>
      <c r="H10" s="287">
        <f>+E10-F10</f>
        <v>106359896</v>
      </c>
      <c r="J10" s="288"/>
      <c r="K10" s="288"/>
      <c r="L10" s="288"/>
      <c r="M10" s="288"/>
    </row>
    <row r="11" spans="1:13" ht="22.5" customHeight="1" x14ac:dyDescent="0.25">
      <c r="A11" s="285"/>
      <c r="B11" s="286" t="s">
        <v>225</v>
      </c>
      <c r="C11" s="289">
        <v>57873304</v>
      </c>
      <c r="D11" s="289">
        <v>43944988</v>
      </c>
      <c r="E11" s="287">
        <f>+C11+D11</f>
        <v>101818292</v>
      </c>
      <c r="F11" s="290">
        <v>68125446</v>
      </c>
      <c r="G11" s="290">
        <v>67687407</v>
      </c>
      <c r="H11" s="287">
        <f>+E11-F11</f>
        <v>33692846</v>
      </c>
      <c r="J11" s="288"/>
      <c r="K11" s="288"/>
      <c r="L11" s="288"/>
      <c r="M11" s="288"/>
    </row>
    <row r="12" spans="1:13" ht="23.25" customHeight="1" x14ac:dyDescent="0.25">
      <c r="A12" s="285"/>
      <c r="B12" s="286" t="s">
        <v>226</v>
      </c>
      <c r="C12" s="291"/>
      <c r="D12" s="291"/>
      <c r="E12" s="291"/>
      <c r="F12" s="291"/>
      <c r="G12" s="291"/>
      <c r="H12" s="291"/>
      <c r="J12" s="288"/>
      <c r="K12" s="288"/>
      <c r="L12" s="288"/>
      <c r="M12" s="288"/>
    </row>
    <row r="13" spans="1:13" ht="22.5" customHeight="1" x14ac:dyDescent="0.25">
      <c r="A13" s="285"/>
      <c r="B13" s="286" t="s">
        <v>227</v>
      </c>
      <c r="C13" s="291"/>
      <c r="D13" s="291"/>
      <c r="E13" s="291"/>
      <c r="F13" s="291"/>
      <c r="G13" s="291"/>
      <c r="H13" s="291"/>
      <c r="J13" s="288"/>
      <c r="K13" s="288"/>
      <c r="L13" s="288"/>
      <c r="M13" s="288"/>
    </row>
    <row r="14" spans="1:13" ht="10.5" customHeight="1" thickBot="1" x14ac:dyDescent="0.3">
      <c r="A14" s="292"/>
      <c r="B14" s="293"/>
      <c r="C14" s="294"/>
      <c r="D14" s="294"/>
      <c r="E14" s="294"/>
      <c r="F14" s="294"/>
      <c r="G14" s="294"/>
      <c r="H14" s="294"/>
      <c r="J14" s="288"/>
      <c r="K14" s="288"/>
      <c r="L14" s="288"/>
      <c r="M14" s="288"/>
    </row>
    <row r="15" spans="1:13" ht="16.5" customHeight="1" thickBot="1" x14ac:dyDescent="0.3">
      <c r="A15" s="295"/>
      <c r="B15" s="293" t="s">
        <v>84</v>
      </c>
      <c r="C15" s="296">
        <f t="shared" ref="C15" si="0">SUM(C9:C14)</f>
        <v>447123542</v>
      </c>
      <c r="D15" s="296">
        <f>SUM(D9:D14)</f>
        <v>95067885</v>
      </c>
      <c r="E15" s="296">
        <f>SUM(E9:E14)</f>
        <v>542191427</v>
      </c>
      <c r="F15" s="296">
        <f>SUM(F9:F14)</f>
        <v>202162057</v>
      </c>
      <c r="G15" s="296">
        <f>SUM(G9:G14)</f>
        <v>157634764</v>
      </c>
      <c r="H15" s="296">
        <f>SUM(H9:H14)</f>
        <v>340029370</v>
      </c>
      <c r="J15" s="288"/>
      <c r="K15" s="288"/>
      <c r="L15" s="288"/>
      <c r="M15" s="288"/>
    </row>
    <row r="16" spans="1:13" ht="12" customHeight="1" x14ac:dyDescent="0.25">
      <c r="C16" s="297"/>
      <c r="D16" s="297"/>
      <c r="E16" s="297"/>
      <c r="F16" s="297"/>
      <c r="G16" s="297"/>
      <c r="H16" s="297"/>
      <c r="J16" s="298"/>
      <c r="K16" s="298"/>
      <c r="L16" s="298"/>
      <c r="M16" s="298"/>
    </row>
    <row r="17" spans="2:8" s="300" customFormat="1" ht="13.5" x14ac:dyDescent="0.25">
      <c r="B17" s="299"/>
      <c r="C17" s="299"/>
      <c r="D17" s="299"/>
      <c r="E17" s="299"/>
      <c r="F17" s="299"/>
      <c r="G17" s="299"/>
    </row>
    <row r="18" spans="2:8" s="300" customFormat="1" ht="13.5" x14ac:dyDescent="0.25">
      <c r="B18" s="301"/>
      <c r="C18" s="302"/>
      <c r="D18" s="302"/>
      <c r="E18" s="302"/>
      <c r="F18" s="302"/>
      <c r="G18" s="302"/>
      <c r="H18" s="302"/>
    </row>
    <row r="19" spans="2:8" s="300" customFormat="1" ht="28.5" customHeight="1" x14ac:dyDescent="0.25">
      <c r="B19" s="303"/>
      <c r="C19" s="303"/>
      <c r="D19" s="303"/>
      <c r="E19" s="303"/>
      <c r="F19" s="303"/>
      <c r="G19" s="303"/>
      <c r="H19" s="303"/>
    </row>
    <row r="20" spans="2:8" s="300" customFormat="1" ht="13.5" x14ac:dyDescent="0.25">
      <c r="B20" s="301"/>
    </row>
    <row r="21" spans="2:8" s="300" customFormat="1" ht="25.5" customHeight="1" x14ac:dyDescent="0.25">
      <c r="B21" s="303"/>
      <c r="C21" s="303"/>
      <c r="D21" s="303"/>
      <c r="E21" s="303"/>
      <c r="F21" s="303"/>
      <c r="G21" s="303"/>
      <c r="H21" s="303"/>
    </row>
    <row r="22" spans="2:8" s="300" customFormat="1" ht="13.5" x14ac:dyDescent="0.25">
      <c r="B22" s="304"/>
      <c r="C22" s="304"/>
      <c r="D22" s="304"/>
      <c r="E22" s="304"/>
    </row>
    <row r="23" spans="2:8" s="300" customFormat="1" ht="13.5" x14ac:dyDescent="0.25">
      <c r="B23" s="303"/>
      <c r="C23" s="303"/>
      <c r="D23" s="303"/>
      <c r="E23" s="303"/>
      <c r="F23" s="303"/>
      <c r="G23" s="303"/>
      <c r="H23" s="303"/>
    </row>
    <row r="24" spans="2:8" s="300" customFormat="1" ht="13.5" x14ac:dyDescent="0.25">
      <c r="B24" s="301"/>
    </row>
    <row r="25" spans="2:8" s="300" customFormat="1" ht="13.5" x14ac:dyDescent="0.25">
      <c r="B25" s="303"/>
      <c r="C25" s="303"/>
      <c r="D25" s="303"/>
      <c r="E25" s="303"/>
      <c r="F25" s="303"/>
      <c r="G25" s="303"/>
      <c r="H25" s="303"/>
    </row>
    <row r="26" spans="2:8" s="300" customFormat="1" ht="13.5" x14ac:dyDescent="0.25">
      <c r="B26" s="305"/>
    </row>
    <row r="27" spans="2:8" s="300" customFormat="1" ht="13.5" x14ac:dyDescent="0.25">
      <c r="B27" s="301"/>
    </row>
    <row r="28" spans="2:8" s="300" customFormat="1" ht="13.5" x14ac:dyDescent="0.25">
      <c r="B28" s="303"/>
      <c r="C28" s="303"/>
      <c r="D28" s="303"/>
      <c r="E28" s="303"/>
      <c r="F28" s="303"/>
      <c r="G28" s="303"/>
      <c r="H28" s="303"/>
    </row>
    <row r="29" spans="2:8" s="300" customFormat="1" ht="13.5" x14ac:dyDescent="0.25">
      <c r="B29" s="305"/>
    </row>
    <row r="30" spans="2:8" ht="8.25" customHeight="1" x14ac:dyDescent="0.25"/>
    <row r="34" spans="2:6" x14ac:dyDescent="0.25">
      <c r="B34"/>
      <c r="C34" s="306"/>
      <c r="D34" s="306"/>
      <c r="E34" s="306"/>
      <c r="F34" s="306"/>
    </row>
    <row r="37" spans="2:6" x14ac:dyDescent="0.25">
      <c r="B37" s="307" t="s">
        <v>228</v>
      </c>
      <c r="C37" s="307"/>
      <c r="D37" s="307"/>
      <c r="F37" s="266" t="s">
        <v>229</v>
      </c>
    </row>
    <row r="38" spans="2:6" x14ac:dyDescent="0.25">
      <c r="B38" s="74" t="s">
        <v>230</v>
      </c>
      <c r="C38" s="269"/>
      <c r="D38" s="269"/>
      <c r="E38" s="74" t="s">
        <v>231</v>
      </c>
      <c r="F38" s="270"/>
    </row>
  </sheetData>
  <mergeCells count="16">
    <mergeCell ref="B23:H23"/>
    <mergeCell ref="B25:H25"/>
    <mergeCell ref="B28:H28"/>
    <mergeCell ref="A7:B7"/>
    <mergeCell ref="A8:B8"/>
    <mergeCell ref="B17:G17"/>
    <mergeCell ref="B19:H19"/>
    <mergeCell ref="B21:H21"/>
    <mergeCell ref="B22:E22"/>
    <mergeCell ref="A1:H1"/>
    <mergeCell ref="A2:H2"/>
    <mergeCell ref="A3:H3"/>
    <mergeCell ref="A4:H4"/>
    <mergeCell ref="A5:H5"/>
    <mergeCell ref="C6:E6"/>
    <mergeCell ref="G6:H6"/>
  </mergeCells>
  <pageMargins left="0.70866141732283472" right="0.70866141732283472" top="0.19685039370078741" bottom="0" header="0.31496062992125984" footer="0.31496062992125984"/>
  <pageSetup scale="9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3" sqref="J13"/>
    </sheetView>
  </sheetViews>
  <sheetFormatPr baseColWidth="10" defaultColWidth="11.42578125" defaultRowHeight="16.5" x14ac:dyDescent="0.25"/>
  <cols>
    <col min="1" max="1" width="7.7109375" style="63" customWidth="1"/>
    <col min="2" max="2" width="39.85546875" style="63" customWidth="1"/>
    <col min="3" max="4" width="13.7109375" style="63" customWidth="1"/>
    <col min="5" max="5" width="12" style="63" customWidth="1"/>
    <col min="6" max="6" width="10.85546875" style="63" bestFit="1" customWidth="1"/>
    <col min="7" max="7" width="13" style="63" customWidth="1"/>
    <col min="8" max="8" width="14.5703125" style="63" customWidth="1"/>
    <col min="9" max="10" width="11.42578125" style="63"/>
    <col min="11" max="11" width="14.42578125" style="63" bestFit="1" customWidth="1"/>
    <col min="12" max="16384" width="11.42578125" style="63"/>
  </cols>
  <sheetData>
    <row r="1" spans="1:11" x14ac:dyDescent="0.25">
      <c r="A1" s="212" t="s">
        <v>0</v>
      </c>
      <c r="B1" s="212"/>
      <c r="C1" s="212"/>
      <c r="D1" s="212"/>
      <c r="E1" s="212"/>
      <c r="F1" s="212"/>
      <c r="G1" s="212"/>
      <c r="H1" s="212"/>
    </row>
    <row r="2" spans="1:11" s="69" customFormat="1" x14ac:dyDescent="0.25">
      <c r="A2" s="212" t="s">
        <v>18</v>
      </c>
      <c r="B2" s="212"/>
      <c r="C2" s="212"/>
      <c r="D2" s="212"/>
      <c r="E2" s="212"/>
      <c r="F2" s="212"/>
      <c r="G2" s="212"/>
      <c r="H2" s="212"/>
    </row>
    <row r="3" spans="1:11" s="69" customFormat="1" x14ac:dyDescent="0.25">
      <c r="A3" s="212" t="s">
        <v>232</v>
      </c>
      <c r="B3" s="212"/>
      <c r="C3" s="212"/>
      <c r="D3" s="212"/>
      <c r="E3" s="212"/>
      <c r="F3" s="212"/>
      <c r="G3" s="212"/>
      <c r="H3" s="212"/>
    </row>
    <row r="4" spans="1:11" s="69" customFormat="1" x14ac:dyDescent="0.25">
      <c r="A4" s="66" t="s">
        <v>20</v>
      </c>
      <c r="B4" s="66"/>
      <c r="C4" s="66"/>
      <c r="D4" s="66"/>
      <c r="E4" s="66"/>
      <c r="F4" s="66"/>
      <c r="G4" s="66"/>
      <c r="H4" s="66"/>
    </row>
    <row r="5" spans="1:11" s="69" customFormat="1" x14ac:dyDescent="0.25">
      <c r="A5" s="66" t="s">
        <v>21</v>
      </c>
      <c r="B5" s="66"/>
      <c r="C5" s="66"/>
      <c r="D5" s="66"/>
      <c r="E5" s="66"/>
      <c r="F5" s="66"/>
      <c r="G5" s="66"/>
      <c r="H5" s="66"/>
    </row>
    <row r="6" spans="1:11" s="69" customFormat="1" ht="17.25" thickBot="1" x14ac:dyDescent="0.3">
      <c r="A6" s="273"/>
      <c r="B6" s="273"/>
      <c r="C6" s="273" t="s">
        <v>233</v>
      </c>
      <c r="D6" s="273"/>
      <c r="E6" s="273"/>
      <c r="F6" s="273"/>
      <c r="G6" s="308" t="s">
        <v>23</v>
      </c>
      <c r="H6" s="309"/>
    </row>
    <row r="7" spans="1:11" s="270" customFormat="1" ht="53.25" customHeight="1" x14ac:dyDescent="0.25">
      <c r="A7" s="310" t="s">
        <v>232</v>
      </c>
      <c r="B7" s="311"/>
      <c r="C7" s="312" t="s">
        <v>25</v>
      </c>
      <c r="D7" s="313" t="s">
        <v>26</v>
      </c>
      <c r="E7" s="313" t="s">
        <v>27</v>
      </c>
      <c r="F7" s="313" t="s">
        <v>234</v>
      </c>
      <c r="G7" s="313" t="s">
        <v>235</v>
      </c>
      <c r="H7" s="313" t="s">
        <v>30</v>
      </c>
    </row>
    <row r="8" spans="1:11" s="318" customFormat="1" ht="17.25" thickBot="1" x14ac:dyDescent="0.3">
      <c r="A8" s="314"/>
      <c r="B8" s="315"/>
      <c r="C8" s="316" t="s">
        <v>31</v>
      </c>
      <c r="D8" s="317" t="s">
        <v>32</v>
      </c>
      <c r="E8" s="317" t="s">
        <v>33</v>
      </c>
      <c r="F8" s="317" t="s">
        <v>34</v>
      </c>
      <c r="G8" s="317" t="s">
        <v>35</v>
      </c>
      <c r="H8" s="317" t="s">
        <v>222</v>
      </c>
    </row>
    <row r="9" spans="1:11" ht="30" customHeight="1" x14ac:dyDescent="0.2">
      <c r="A9" s="319"/>
      <c r="B9" s="320" t="s">
        <v>236</v>
      </c>
      <c r="C9" s="321">
        <v>3511072</v>
      </c>
      <c r="D9" s="321"/>
      <c r="E9" s="322">
        <f t="shared" ref="E9:E17" si="0">+C9+D9</f>
        <v>3511072</v>
      </c>
      <c r="F9" s="323">
        <v>849381</v>
      </c>
      <c r="G9" s="324">
        <v>641104.37</v>
      </c>
      <c r="H9" s="322">
        <f t="shared" ref="H9:H17" si="1">+E9-F9</f>
        <v>2661691</v>
      </c>
      <c r="K9" s="325"/>
    </row>
    <row r="10" spans="1:11" ht="30" customHeight="1" x14ac:dyDescent="0.2">
      <c r="A10" s="319"/>
      <c r="B10" s="320" t="s">
        <v>237</v>
      </c>
      <c r="C10" s="326">
        <v>65903080</v>
      </c>
      <c r="D10" s="326">
        <v>5583221</v>
      </c>
      <c r="E10" s="327">
        <f t="shared" si="0"/>
        <v>71486301</v>
      </c>
      <c r="F10" s="328">
        <v>11798410</v>
      </c>
      <c r="G10" s="329">
        <v>9425805.5199999996</v>
      </c>
      <c r="H10" s="327">
        <f t="shared" si="1"/>
        <v>59687891</v>
      </c>
      <c r="K10" s="325"/>
    </row>
    <row r="11" spans="1:11" ht="30" customHeight="1" x14ac:dyDescent="0.2">
      <c r="A11" s="319"/>
      <c r="B11" s="320" t="s">
        <v>238</v>
      </c>
      <c r="C11" s="326">
        <v>42324329</v>
      </c>
      <c r="D11" s="326">
        <v>52313605</v>
      </c>
      <c r="E11" s="327">
        <f t="shared" si="0"/>
        <v>94637934</v>
      </c>
      <c r="F11" s="330">
        <v>44306279</v>
      </c>
      <c r="G11" s="331">
        <v>28527597.059999999</v>
      </c>
      <c r="H11" s="327">
        <f t="shared" si="1"/>
        <v>50331655</v>
      </c>
      <c r="K11" s="325"/>
    </row>
    <row r="12" spans="1:11" ht="30" customHeight="1" x14ac:dyDescent="0.2">
      <c r="A12" s="319"/>
      <c r="B12" s="320" t="s">
        <v>239</v>
      </c>
      <c r="C12" s="326">
        <v>45143973</v>
      </c>
      <c r="D12" s="326">
        <v>37142000</v>
      </c>
      <c r="E12" s="327">
        <f t="shared" si="0"/>
        <v>82285973</v>
      </c>
      <c r="F12" s="330">
        <v>44133638</v>
      </c>
      <c r="G12" s="331">
        <v>34883754.509999998</v>
      </c>
      <c r="H12" s="327">
        <f t="shared" si="1"/>
        <v>38152335</v>
      </c>
      <c r="J12" s="112"/>
      <c r="K12" s="325"/>
    </row>
    <row r="13" spans="1:11" ht="30" customHeight="1" x14ac:dyDescent="0.2">
      <c r="A13" s="319"/>
      <c r="B13" s="320" t="s">
        <v>240</v>
      </c>
      <c r="C13" s="326">
        <v>41416728</v>
      </c>
      <c r="D13" s="332"/>
      <c r="E13" s="327">
        <f t="shared" si="0"/>
        <v>41416728</v>
      </c>
      <c r="F13" s="330">
        <v>2057554</v>
      </c>
      <c r="G13" s="331">
        <v>1567655.26</v>
      </c>
      <c r="H13" s="327">
        <f t="shared" si="1"/>
        <v>39359174</v>
      </c>
      <c r="J13" s="112"/>
      <c r="K13" s="325"/>
    </row>
    <row r="14" spans="1:11" ht="30" customHeight="1" x14ac:dyDescent="0.2">
      <c r="A14" s="319"/>
      <c r="B14" s="320" t="s">
        <v>241</v>
      </c>
      <c r="C14" s="326">
        <v>1605691</v>
      </c>
      <c r="D14" s="326"/>
      <c r="E14" s="327">
        <f t="shared" si="0"/>
        <v>1605691</v>
      </c>
      <c r="F14" s="330">
        <v>441547</v>
      </c>
      <c r="G14" s="331">
        <v>335693.57</v>
      </c>
      <c r="H14" s="327">
        <f t="shared" si="1"/>
        <v>1164144</v>
      </c>
      <c r="J14" s="112"/>
      <c r="K14" s="325"/>
    </row>
    <row r="15" spans="1:11" ht="30" customHeight="1" x14ac:dyDescent="0.2">
      <c r="A15" s="319"/>
      <c r="B15" s="320" t="s">
        <v>242</v>
      </c>
      <c r="C15" s="326">
        <v>3779904</v>
      </c>
      <c r="D15" s="332"/>
      <c r="E15" s="327">
        <f t="shared" si="0"/>
        <v>3779904</v>
      </c>
      <c r="F15" s="330">
        <v>855948</v>
      </c>
      <c r="G15" s="331">
        <v>649838.02</v>
      </c>
      <c r="H15" s="327">
        <f t="shared" si="1"/>
        <v>2923956</v>
      </c>
      <c r="J15" s="112"/>
      <c r="K15" s="325"/>
    </row>
    <row r="16" spans="1:11" ht="30" customHeight="1" x14ac:dyDescent="0.2">
      <c r="A16" s="319"/>
      <c r="B16" s="320" t="s">
        <v>243</v>
      </c>
      <c r="C16" s="326">
        <v>2050965</v>
      </c>
      <c r="D16" s="332"/>
      <c r="E16" s="327">
        <f t="shared" si="0"/>
        <v>2050965</v>
      </c>
      <c r="F16" s="330">
        <v>397696</v>
      </c>
      <c r="G16" s="331">
        <v>295628.37</v>
      </c>
      <c r="H16" s="327">
        <f t="shared" si="1"/>
        <v>1653269</v>
      </c>
      <c r="J16" s="112"/>
      <c r="K16" s="325"/>
    </row>
    <row r="17" spans="1:11" ht="17.25" thickBot="1" x14ac:dyDescent="0.25">
      <c r="A17" s="333"/>
      <c r="B17" s="334" t="s">
        <v>244</v>
      </c>
      <c r="C17" s="335">
        <v>241387800</v>
      </c>
      <c r="D17" s="336">
        <v>29059</v>
      </c>
      <c r="E17" s="335">
        <f t="shared" si="0"/>
        <v>241416859</v>
      </c>
      <c r="F17" s="337">
        <v>97321604</v>
      </c>
      <c r="G17" s="335">
        <v>81307687</v>
      </c>
      <c r="H17" s="335">
        <f t="shared" si="1"/>
        <v>144095255</v>
      </c>
      <c r="K17" s="338"/>
    </row>
    <row r="18" spans="1:11" ht="17.25" thickBot="1" x14ac:dyDescent="0.3">
      <c r="A18" s="339"/>
      <c r="B18" s="340" t="s">
        <v>84</v>
      </c>
      <c r="C18" s="341">
        <f t="shared" ref="C18:H18" si="2">SUM(C9:C17)</f>
        <v>447123542</v>
      </c>
      <c r="D18" s="341">
        <f t="shared" si="2"/>
        <v>95067885</v>
      </c>
      <c r="E18" s="341">
        <f t="shared" si="2"/>
        <v>542191427</v>
      </c>
      <c r="F18" s="341">
        <f t="shared" si="2"/>
        <v>202162057</v>
      </c>
      <c r="G18" s="341">
        <f t="shared" si="2"/>
        <v>157634763.68000001</v>
      </c>
      <c r="H18" s="341">
        <f t="shared" si="2"/>
        <v>340029370</v>
      </c>
    </row>
    <row r="20" spans="1:11" x14ac:dyDescent="0.25">
      <c r="C20" s="115"/>
      <c r="D20" s="115"/>
      <c r="E20" s="115"/>
      <c r="F20" s="115"/>
      <c r="G20" s="115"/>
      <c r="H20" s="115"/>
    </row>
    <row r="21" spans="1:11" x14ac:dyDescent="0.25">
      <c r="C21" s="342"/>
      <c r="D21" s="342"/>
      <c r="E21" s="342"/>
      <c r="F21" s="342"/>
      <c r="G21" s="342"/>
      <c r="H21" s="342"/>
    </row>
    <row r="22" spans="1:11" x14ac:dyDescent="0.25">
      <c r="D22" s="112"/>
    </row>
    <row r="24" spans="1:11" x14ac:dyDescent="0.25">
      <c r="B24" s="74" t="s">
        <v>85</v>
      </c>
      <c r="C24" s="269"/>
      <c r="D24" s="269"/>
      <c r="E24" s="269"/>
      <c r="F24" s="74" t="s">
        <v>86</v>
      </c>
      <c r="G24" s="115"/>
    </row>
    <row r="25" spans="1:11" x14ac:dyDescent="0.25">
      <c r="B25" s="74" t="s">
        <v>216</v>
      </c>
      <c r="C25" s="269"/>
      <c r="D25" s="269"/>
      <c r="E25" s="74" t="s">
        <v>245</v>
      </c>
      <c r="F25" s="270"/>
      <c r="G25" s="115"/>
    </row>
  </sheetData>
  <mergeCells count="7">
    <mergeCell ref="A8:B8"/>
    <mergeCell ref="A1:H1"/>
    <mergeCell ref="A2:H2"/>
    <mergeCell ref="A3:H3"/>
    <mergeCell ref="A4:H4"/>
    <mergeCell ref="A5:H5"/>
    <mergeCell ref="A7:B7"/>
  </mergeCells>
  <pageMargins left="0.11811023622047245" right="0" top="0.74803149606299213" bottom="0.74803149606299213" header="0.31496062992125984" footer="0.31496062992125984"/>
  <pageSetup scale="8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G1"/>
    </sheetView>
  </sheetViews>
  <sheetFormatPr baseColWidth="10" defaultColWidth="11.42578125" defaultRowHeight="15" x14ac:dyDescent="0.25"/>
  <cols>
    <col min="1" max="1" width="32.42578125" customWidth="1"/>
    <col min="2" max="2" width="14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  <col min="9" max="9" width="12.5703125" bestFit="1" customWidth="1"/>
  </cols>
  <sheetData>
    <row r="1" spans="1:12" s="346" customFormat="1" ht="15.75" x14ac:dyDescent="0.2">
      <c r="A1" s="343" t="s">
        <v>0</v>
      </c>
      <c r="B1" s="344"/>
      <c r="C1" s="344"/>
      <c r="D1" s="344"/>
      <c r="E1" s="344"/>
      <c r="F1" s="344"/>
      <c r="G1" s="345"/>
    </row>
    <row r="2" spans="1:12" s="346" customFormat="1" ht="15.75" x14ac:dyDescent="0.2">
      <c r="A2" s="347" t="s">
        <v>20</v>
      </c>
      <c r="B2" s="348"/>
      <c r="C2" s="348"/>
      <c r="D2" s="348"/>
      <c r="E2" s="348"/>
      <c r="F2" s="348"/>
      <c r="G2" s="349"/>
    </row>
    <row r="3" spans="1:12" s="346" customFormat="1" ht="12.75" x14ac:dyDescent="0.2">
      <c r="A3" s="350" t="s">
        <v>129</v>
      </c>
      <c r="B3" s="351"/>
      <c r="C3" s="351"/>
      <c r="D3" s="351"/>
      <c r="E3" s="351"/>
      <c r="F3" s="351"/>
      <c r="G3" s="352"/>
    </row>
    <row r="4" spans="1:12" s="346" customFormat="1" ht="12.75" x14ac:dyDescent="0.2">
      <c r="A4" s="350" t="s">
        <v>246</v>
      </c>
      <c r="B4" s="351"/>
      <c r="C4" s="351"/>
      <c r="D4" s="351"/>
      <c r="E4" s="351"/>
      <c r="F4" s="351"/>
      <c r="G4" s="352"/>
    </row>
    <row r="5" spans="1:12" s="346" customFormat="1" ht="12.75" x14ac:dyDescent="0.2">
      <c r="A5" s="350" t="s">
        <v>131</v>
      </c>
      <c r="B5" s="351"/>
      <c r="C5" s="351"/>
      <c r="D5" s="351"/>
      <c r="E5" s="351"/>
      <c r="F5" s="351"/>
      <c r="G5" s="352"/>
    </row>
    <row r="6" spans="1:12" s="346" customFormat="1" ht="13.5" thickBot="1" x14ac:dyDescent="0.25">
      <c r="A6" s="353" t="s">
        <v>90</v>
      </c>
      <c r="B6" s="354"/>
      <c r="C6" s="354"/>
      <c r="D6" s="354"/>
      <c r="E6" s="354"/>
      <c r="F6" s="354"/>
      <c r="G6" s="355"/>
    </row>
    <row r="7" spans="1:12" s="346" customFormat="1" ht="13.5" thickBot="1" x14ac:dyDescent="0.25">
      <c r="A7" s="356" t="s">
        <v>132</v>
      </c>
      <c r="B7" s="357" t="s">
        <v>133</v>
      </c>
      <c r="C7" s="358"/>
      <c r="D7" s="358"/>
      <c r="E7" s="358"/>
      <c r="F7" s="359"/>
      <c r="G7" s="356" t="s">
        <v>134</v>
      </c>
    </row>
    <row r="8" spans="1:12" s="346" customFormat="1" ht="26.25" thickBot="1" x14ac:dyDescent="0.25">
      <c r="A8" s="360"/>
      <c r="B8" s="226" t="s">
        <v>135</v>
      </c>
      <c r="C8" s="226" t="s">
        <v>26</v>
      </c>
      <c r="D8" s="226" t="s">
        <v>247</v>
      </c>
      <c r="E8" s="226" t="s">
        <v>138</v>
      </c>
      <c r="F8" s="226" t="s">
        <v>248</v>
      </c>
      <c r="G8" s="360"/>
    </row>
    <row r="9" spans="1:12" s="264" customFormat="1" ht="12.75" x14ac:dyDescent="0.2">
      <c r="A9" s="361" t="s">
        <v>249</v>
      </c>
      <c r="B9" s="362"/>
      <c r="C9" s="362"/>
      <c r="D9" s="362"/>
      <c r="E9" s="362"/>
      <c r="F9" s="362"/>
      <c r="G9" s="362"/>
    </row>
    <row r="10" spans="1:12" s="264" customFormat="1" ht="12.75" x14ac:dyDescent="0.2">
      <c r="A10" s="363" t="s">
        <v>250</v>
      </c>
      <c r="B10" s="364">
        <f t="shared" ref="B10:G10" si="0">SUM(B11:B23)</f>
        <v>447123542</v>
      </c>
      <c r="C10" s="364">
        <f t="shared" si="0"/>
        <v>43518799</v>
      </c>
      <c r="D10" s="364">
        <f t="shared" si="0"/>
        <v>490642341</v>
      </c>
      <c r="E10" s="364">
        <f t="shared" si="0"/>
        <v>171893031</v>
      </c>
      <c r="F10" s="364">
        <f t="shared" si="0"/>
        <v>137959435.68000001</v>
      </c>
      <c r="G10" s="364">
        <f t="shared" si="0"/>
        <v>318749310</v>
      </c>
    </row>
    <row r="11" spans="1:12" s="264" customFormat="1" ht="12.75" x14ac:dyDescent="0.25">
      <c r="A11" s="365" t="s">
        <v>236</v>
      </c>
      <c r="B11" s="257">
        <v>3511072</v>
      </c>
      <c r="C11" s="257"/>
      <c r="D11" s="366">
        <f t="shared" ref="D11:D23" si="1">B11+C11</f>
        <v>3511072</v>
      </c>
      <c r="E11" s="367">
        <v>849381</v>
      </c>
      <c r="F11" s="368">
        <v>641104.37</v>
      </c>
      <c r="G11" s="364">
        <f t="shared" ref="G11:G23" si="2">+D11-E11</f>
        <v>2661691</v>
      </c>
    </row>
    <row r="12" spans="1:12" s="264" customFormat="1" ht="12.75" x14ac:dyDescent="0.25">
      <c r="A12" s="365" t="s">
        <v>237</v>
      </c>
      <c r="B12" s="257">
        <v>65903080</v>
      </c>
      <c r="C12" s="257">
        <v>5583221</v>
      </c>
      <c r="D12" s="366">
        <f t="shared" si="1"/>
        <v>71486301</v>
      </c>
      <c r="E12" s="367">
        <v>11798410</v>
      </c>
      <c r="F12" s="368">
        <v>9425805.5199999996</v>
      </c>
      <c r="G12" s="364">
        <f t="shared" si="2"/>
        <v>59687891</v>
      </c>
    </row>
    <row r="13" spans="1:12" s="264" customFormat="1" ht="12.75" x14ac:dyDescent="0.25">
      <c r="A13" s="365" t="s">
        <v>238</v>
      </c>
      <c r="B13" s="257">
        <v>42324329</v>
      </c>
      <c r="C13" s="257">
        <f>52313605-51549086</f>
        <v>764519</v>
      </c>
      <c r="D13" s="369">
        <f t="shared" si="1"/>
        <v>43088848</v>
      </c>
      <c r="E13" s="367">
        <f>44306279-30269026</f>
        <v>14037253</v>
      </c>
      <c r="F13" s="368">
        <f>28527597.06-19675328</f>
        <v>8852269.0599999987</v>
      </c>
      <c r="G13" s="370">
        <f t="shared" si="2"/>
        <v>29051595</v>
      </c>
    </row>
    <row r="14" spans="1:12" s="264" customFormat="1" ht="25.5" x14ac:dyDescent="0.2">
      <c r="A14" s="365" t="s">
        <v>239</v>
      </c>
      <c r="B14" s="371">
        <v>45143973</v>
      </c>
      <c r="C14" s="371">
        <v>37142000</v>
      </c>
      <c r="D14" s="369">
        <f t="shared" si="1"/>
        <v>82285973</v>
      </c>
      <c r="E14" s="239">
        <v>44133638</v>
      </c>
      <c r="F14" s="372">
        <v>34883754.509999998</v>
      </c>
      <c r="G14" s="370">
        <f t="shared" si="2"/>
        <v>38152335</v>
      </c>
      <c r="I14" s="373"/>
      <c r="J14" s="374"/>
      <c r="K14" s="374"/>
      <c r="L14" s="374"/>
    </row>
    <row r="15" spans="1:12" s="264" customFormat="1" ht="12.75" x14ac:dyDescent="0.25">
      <c r="A15" s="365" t="s">
        <v>240</v>
      </c>
      <c r="B15" s="257">
        <v>41416728</v>
      </c>
      <c r="C15" s="375"/>
      <c r="D15" s="369">
        <f t="shared" si="1"/>
        <v>41416728</v>
      </c>
      <c r="E15" s="367">
        <v>2057554</v>
      </c>
      <c r="F15" s="368">
        <v>1567655.26</v>
      </c>
      <c r="G15" s="370">
        <f t="shared" si="2"/>
        <v>39359174</v>
      </c>
      <c r="I15" s="373"/>
    </row>
    <row r="16" spans="1:12" s="264" customFormat="1" ht="12.75" x14ac:dyDescent="0.25">
      <c r="A16" s="365" t="s">
        <v>241</v>
      </c>
      <c r="B16" s="257">
        <v>1605691</v>
      </c>
      <c r="C16" s="257"/>
      <c r="D16" s="369">
        <f t="shared" si="1"/>
        <v>1605691</v>
      </c>
      <c r="E16" s="367">
        <v>441547</v>
      </c>
      <c r="F16" s="368">
        <v>335693.57</v>
      </c>
      <c r="G16" s="370">
        <f t="shared" si="2"/>
        <v>1164144</v>
      </c>
      <c r="I16" s="373"/>
      <c r="J16" s="374"/>
    </row>
    <row r="17" spans="1:9" s="264" customFormat="1" ht="12.75" x14ac:dyDescent="0.25">
      <c r="A17" s="365" t="s">
        <v>242</v>
      </c>
      <c r="B17" s="257">
        <v>3779904</v>
      </c>
      <c r="C17" s="375"/>
      <c r="D17" s="369">
        <f t="shared" si="1"/>
        <v>3779904</v>
      </c>
      <c r="E17" s="367">
        <v>855948</v>
      </c>
      <c r="F17" s="368">
        <v>649838.02</v>
      </c>
      <c r="G17" s="370">
        <f t="shared" si="2"/>
        <v>2923956</v>
      </c>
      <c r="I17" s="373"/>
    </row>
    <row r="18" spans="1:9" s="264" customFormat="1" ht="12.75" x14ac:dyDescent="0.25">
      <c r="A18" s="365" t="s">
        <v>243</v>
      </c>
      <c r="B18" s="257">
        <v>2050965</v>
      </c>
      <c r="C18" s="375"/>
      <c r="D18" s="369">
        <f t="shared" si="1"/>
        <v>2050965</v>
      </c>
      <c r="E18" s="367">
        <v>397696</v>
      </c>
      <c r="F18" s="368">
        <v>295628.37</v>
      </c>
      <c r="G18" s="370">
        <f t="shared" si="2"/>
        <v>1653269</v>
      </c>
      <c r="I18" s="373"/>
    </row>
    <row r="19" spans="1:9" s="264" customFormat="1" ht="12.75" x14ac:dyDescent="0.25">
      <c r="A19" s="365" t="s">
        <v>244</v>
      </c>
      <c r="B19" s="368">
        <v>241387800</v>
      </c>
      <c r="C19" s="257">
        <v>29059</v>
      </c>
      <c r="D19" s="369">
        <f t="shared" si="1"/>
        <v>241416859</v>
      </c>
      <c r="E19" s="367">
        <v>97321604</v>
      </c>
      <c r="F19" s="368">
        <v>81307687</v>
      </c>
      <c r="G19" s="370">
        <f t="shared" si="2"/>
        <v>144095255</v>
      </c>
      <c r="I19" s="373"/>
    </row>
    <row r="20" spans="1:9" s="264" customFormat="1" ht="12.75" x14ac:dyDescent="0.2">
      <c r="A20" s="376"/>
      <c r="B20" s="370"/>
      <c r="C20" s="370"/>
      <c r="D20" s="370">
        <f t="shared" si="1"/>
        <v>0</v>
      </c>
      <c r="E20" s="370"/>
      <c r="F20" s="370"/>
      <c r="G20" s="370">
        <f t="shared" si="2"/>
        <v>0</v>
      </c>
    </row>
    <row r="21" spans="1:9" s="264" customFormat="1" ht="12.75" x14ac:dyDescent="0.2">
      <c r="A21" s="376"/>
      <c r="B21" s="370"/>
      <c r="C21" s="370"/>
      <c r="D21" s="370">
        <f t="shared" si="1"/>
        <v>0</v>
      </c>
      <c r="E21" s="370"/>
      <c r="F21" s="370"/>
      <c r="G21" s="370">
        <f t="shared" si="2"/>
        <v>0</v>
      </c>
    </row>
    <row r="22" spans="1:9" s="264" customFormat="1" ht="12.75" x14ac:dyDescent="0.2">
      <c r="A22" s="376"/>
      <c r="B22" s="370"/>
      <c r="C22" s="370"/>
      <c r="D22" s="370">
        <f t="shared" si="1"/>
        <v>0</v>
      </c>
      <c r="E22" s="370"/>
      <c r="F22" s="370"/>
      <c r="G22" s="370">
        <f t="shared" si="2"/>
        <v>0</v>
      </c>
    </row>
    <row r="23" spans="1:9" s="264" customFormat="1" ht="12.75" x14ac:dyDescent="0.2">
      <c r="A23" s="376"/>
      <c r="B23" s="370"/>
      <c r="C23" s="370"/>
      <c r="D23" s="370">
        <f t="shared" si="1"/>
        <v>0</v>
      </c>
      <c r="E23" s="370"/>
      <c r="F23" s="370"/>
      <c r="G23" s="370">
        <f t="shared" si="2"/>
        <v>0</v>
      </c>
    </row>
    <row r="24" spans="1:9" s="264" customFormat="1" ht="12.75" x14ac:dyDescent="0.2">
      <c r="A24" s="376"/>
      <c r="B24" s="370"/>
      <c r="C24" s="370"/>
      <c r="D24" s="370"/>
      <c r="E24" s="370"/>
      <c r="F24" s="370"/>
      <c r="G24" s="370"/>
    </row>
    <row r="25" spans="1:9" s="264" customFormat="1" ht="12.75" x14ac:dyDescent="0.2">
      <c r="A25" s="377" t="s">
        <v>251</v>
      </c>
      <c r="B25" s="370"/>
      <c r="C25" s="370"/>
      <c r="D25" s="370"/>
      <c r="E25" s="370"/>
      <c r="F25" s="370"/>
      <c r="G25" s="370"/>
    </row>
    <row r="26" spans="1:9" s="264" customFormat="1" ht="12.75" x14ac:dyDescent="0.2">
      <c r="A26" s="377" t="s">
        <v>252</v>
      </c>
      <c r="B26" s="364">
        <f t="shared" ref="B26:G26" si="3">SUM(B27:B34)</f>
        <v>0</v>
      </c>
      <c r="C26" s="364">
        <f t="shared" si="3"/>
        <v>51549086</v>
      </c>
      <c r="D26" s="364">
        <f t="shared" si="3"/>
        <v>51549086</v>
      </c>
      <c r="E26" s="364">
        <f t="shared" si="3"/>
        <v>30269026</v>
      </c>
      <c r="F26" s="364">
        <f t="shared" si="3"/>
        <v>19675328</v>
      </c>
      <c r="G26" s="364">
        <f t="shared" si="3"/>
        <v>21280060</v>
      </c>
    </row>
    <row r="27" spans="1:9" s="264" customFormat="1" ht="25.5" x14ac:dyDescent="0.2">
      <c r="A27" s="365" t="s">
        <v>239</v>
      </c>
      <c r="B27" s="371"/>
      <c r="C27" s="371">
        <v>51549086</v>
      </c>
      <c r="D27" s="369">
        <f>B27+C27</f>
        <v>51549086</v>
      </c>
      <c r="E27" s="239">
        <v>30269026</v>
      </c>
      <c r="F27" s="372">
        <v>19675328</v>
      </c>
      <c r="G27" s="364">
        <f>+D27-E27</f>
        <v>21280060</v>
      </c>
    </row>
    <row r="28" spans="1:9" s="264" customFormat="1" ht="12.75" x14ac:dyDescent="0.2">
      <c r="A28" s="365"/>
      <c r="B28" s="371"/>
      <c r="C28" s="371"/>
      <c r="D28" s="369">
        <f t="shared" ref="D28:D34" si="4">B28+C28</f>
        <v>0</v>
      </c>
      <c r="E28" s="239"/>
      <c r="F28" s="372"/>
      <c r="G28" s="364">
        <f t="shared" ref="G28:G34" si="5">+D28-E28</f>
        <v>0</v>
      </c>
    </row>
    <row r="29" spans="1:9" s="264" customFormat="1" ht="12.75" x14ac:dyDescent="0.2">
      <c r="A29" s="376"/>
      <c r="B29" s="369"/>
      <c r="C29" s="369"/>
      <c r="D29" s="369">
        <f t="shared" si="4"/>
        <v>0</v>
      </c>
      <c r="E29" s="369"/>
      <c r="F29" s="369"/>
      <c r="G29" s="370">
        <f t="shared" si="5"/>
        <v>0</v>
      </c>
    </row>
    <row r="30" spans="1:9" s="264" customFormat="1" ht="12.75" x14ac:dyDescent="0.2">
      <c r="A30" s="376"/>
      <c r="B30" s="370"/>
      <c r="C30" s="370"/>
      <c r="D30" s="370">
        <f t="shared" si="4"/>
        <v>0</v>
      </c>
      <c r="E30" s="370"/>
      <c r="F30" s="370"/>
      <c r="G30" s="370">
        <f t="shared" si="5"/>
        <v>0</v>
      </c>
    </row>
    <row r="31" spans="1:9" s="264" customFormat="1" ht="12.75" x14ac:dyDescent="0.2">
      <c r="A31" s="376"/>
      <c r="B31" s="370"/>
      <c r="C31" s="370"/>
      <c r="D31" s="370">
        <f t="shared" si="4"/>
        <v>0</v>
      </c>
      <c r="E31" s="370"/>
      <c r="F31" s="370"/>
      <c r="G31" s="370">
        <f t="shared" si="5"/>
        <v>0</v>
      </c>
    </row>
    <row r="32" spans="1:9" s="264" customFormat="1" ht="12.75" x14ac:dyDescent="0.2">
      <c r="A32" s="376"/>
      <c r="B32" s="370"/>
      <c r="C32" s="370"/>
      <c r="D32" s="370">
        <f t="shared" si="4"/>
        <v>0</v>
      </c>
      <c r="E32" s="370"/>
      <c r="F32" s="370"/>
      <c r="G32" s="370">
        <f t="shared" si="5"/>
        <v>0</v>
      </c>
    </row>
    <row r="33" spans="1:8" s="264" customFormat="1" ht="12.75" x14ac:dyDescent="0.2">
      <c r="A33" s="376"/>
      <c r="B33" s="370"/>
      <c r="C33" s="370"/>
      <c r="D33" s="370">
        <f t="shared" si="4"/>
        <v>0</v>
      </c>
      <c r="E33" s="370"/>
      <c r="F33" s="370"/>
      <c r="G33" s="370">
        <f t="shared" si="5"/>
        <v>0</v>
      </c>
    </row>
    <row r="34" spans="1:8" s="264" customFormat="1" ht="12.75" x14ac:dyDescent="0.2">
      <c r="A34" s="376"/>
      <c r="B34" s="370"/>
      <c r="C34" s="370"/>
      <c r="D34" s="370">
        <f t="shared" si="4"/>
        <v>0</v>
      </c>
      <c r="E34" s="370"/>
      <c r="F34" s="370"/>
      <c r="G34" s="370">
        <f t="shared" si="5"/>
        <v>0</v>
      </c>
    </row>
    <row r="35" spans="1:8" s="264" customFormat="1" ht="12.75" x14ac:dyDescent="0.2">
      <c r="A35" s="365"/>
      <c r="B35" s="370"/>
      <c r="C35" s="370"/>
      <c r="D35" s="370"/>
      <c r="E35" s="370"/>
      <c r="F35" s="370"/>
      <c r="G35" s="370"/>
    </row>
    <row r="36" spans="1:8" s="264" customFormat="1" ht="12.75" x14ac:dyDescent="0.2">
      <c r="A36" s="363" t="s">
        <v>215</v>
      </c>
      <c r="B36" s="364">
        <f t="shared" ref="B36:G36" si="6">+B10+B26</f>
        <v>447123542</v>
      </c>
      <c r="C36" s="364">
        <f t="shared" si="6"/>
        <v>95067885</v>
      </c>
      <c r="D36" s="364">
        <f t="shared" si="6"/>
        <v>542191427</v>
      </c>
      <c r="E36" s="364">
        <f t="shared" si="6"/>
        <v>202162057</v>
      </c>
      <c r="F36" s="364">
        <f t="shared" si="6"/>
        <v>157634763.68000001</v>
      </c>
      <c r="G36" s="364">
        <f t="shared" si="6"/>
        <v>340029370</v>
      </c>
      <c r="H36" s="378"/>
    </row>
    <row r="37" spans="1:8" ht="15.75" thickBot="1" x14ac:dyDescent="0.3">
      <c r="A37" s="379"/>
      <c r="B37" s="380"/>
      <c r="C37" s="380"/>
      <c r="D37" s="380"/>
      <c r="E37" s="380"/>
      <c r="F37" s="380"/>
      <c r="G37" s="380"/>
      <c r="H37" s="261"/>
    </row>
    <row r="38" spans="1:8" x14ac:dyDescent="0.25">
      <c r="H38" s="261"/>
    </row>
    <row r="39" spans="1:8" x14ac:dyDescent="0.25">
      <c r="B39" s="381"/>
      <c r="C39" s="381"/>
      <c r="D39" s="381"/>
      <c r="E39" s="381"/>
      <c r="F39" s="381"/>
      <c r="G39" s="382"/>
      <c r="H39" s="261"/>
    </row>
    <row r="40" spans="1:8" x14ac:dyDescent="0.25">
      <c r="B40" s="383"/>
      <c r="C40" s="383"/>
      <c r="D40" s="383"/>
      <c r="E40" s="383"/>
      <c r="F40" s="383"/>
      <c r="G40" s="383"/>
      <c r="H40" s="261"/>
    </row>
    <row r="41" spans="1:8" x14ac:dyDescent="0.25">
      <c r="H41" s="261"/>
    </row>
    <row r="44" spans="1:8" x14ac:dyDescent="0.25">
      <c r="A44" s="266" t="s">
        <v>85</v>
      </c>
      <c r="B44" s="267"/>
      <c r="C44" s="267"/>
      <c r="D44" s="267"/>
      <c r="E44" s="268" t="s">
        <v>86</v>
      </c>
    </row>
    <row r="45" spans="1:8" ht="16.5" x14ac:dyDescent="0.25">
      <c r="A45" s="74" t="s">
        <v>253</v>
      </c>
      <c r="B45" s="269"/>
      <c r="C45" s="269"/>
      <c r="D45" s="74" t="s">
        <v>254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39370078740157483" right="0" top="0.74803149606299213" bottom="0.74803149606299213" header="0.31496062992125984" footer="0.31496062992125984"/>
  <pageSetup scale="9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11" sqref="A11"/>
    </sheetView>
  </sheetViews>
  <sheetFormatPr baseColWidth="10" defaultColWidth="11.42578125" defaultRowHeight="16.5" x14ac:dyDescent="0.25"/>
  <cols>
    <col min="1" max="1" width="7.7109375" style="63" customWidth="1"/>
    <col min="2" max="2" width="39.85546875" style="63" customWidth="1"/>
    <col min="3" max="8" width="13.7109375" style="63" customWidth="1"/>
    <col min="9" max="16384" width="11.42578125" style="63"/>
  </cols>
  <sheetData>
    <row r="1" spans="1:8" x14ac:dyDescent="0.25">
      <c r="A1" s="212" t="s">
        <v>0</v>
      </c>
      <c r="B1" s="212"/>
      <c r="C1" s="212"/>
      <c r="D1" s="212"/>
      <c r="E1" s="212"/>
      <c r="F1" s="212"/>
      <c r="G1" s="212"/>
      <c r="H1" s="212"/>
    </row>
    <row r="2" spans="1:8" s="69" customFormat="1" x14ac:dyDescent="0.25">
      <c r="A2" s="212" t="s">
        <v>18</v>
      </c>
      <c r="B2" s="212"/>
      <c r="C2" s="212"/>
      <c r="D2" s="212"/>
      <c r="E2" s="212"/>
      <c r="F2" s="212"/>
      <c r="G2" s="212"/>
      <c r="H2" s="212"/>
    </row>
    <row r="3" spans="1:8" s="69" customFormat="1" x14ac:dyDescent="0.25">
      <c r="A3" s="384" t="s">
        <v>255</v>
      </c>
      <c r="B3" s="384"/>
      <c r="C3" s="384"/>
      <c r="D3" s="384"/>
      <c r="E3" s="384"/>
      <c r="F3" s="384"/>
      <c r="G3" s="384"/>
      <c r="H3" s="384"/>
    </row>
    <row r="4" spans="1:8" s="69" customFormat="1" x14ac:dyDescent="0.25">
      <c r="A4" s="66" t="s">
        <v>20</v>
      </c>
      <c r="B4" s="66"/>
      <c r="C4" s="66"/>
      <c r="D4" s="66"/>
      <c r="E4" s="66"/>
      <c r="F4" s="66"/>
      <c r="G4" s="66"/>
      <c r="H4" s="66"/>
    </row>
    <row r="5" spans="1:8" s="69" customFormat="1" x14ac:dyDescent="0.25">
      <c r="A5" s="66" t="s">
        <v>21</v>
      </c>
      <c r="B5" s="66"/>
      <c r="C5" s="66"/>
      <c r="D5" s="66"/>
      <c r="E5" s="66"/>
      <c r="F5" s="66"/>
      <c r="G5" s="66"/>
      <c r="H5" s="66"/>
    </row>
    <row r="6" spans="1:8" s="69" customFormat="1" ht="17.25" thickBot="1" x14ac:dyDescent="0.3">
      <c r="A6" s="273"/>
      <c r="B6" s="273"/>
      <c r="C6" s="274" t="s">
        <v>256</v>
      </c>
      <c r="D6" s="274"/>
      <c r="E6" s="274"/>
      <c r="F6" s="273"/>
      <c r="G6" s="275" t="s">
        <v>23</v>
      </c>
      <c r="H6" s="275"/>
    </row>
    <row r="7" spans="1:8" s="270" customFormat="1" ht="53.25" customHeight="1" x14ac:dyDescent="0.25">
      <c r="A7" s="385" t="s">
        <v>255</v>
      </c>
      <c r="B7" s="386"/>
      <c r="C7" s="312" t="s">
        <v>25</v>
      </c>
      <c r="D7" s="313" t="s">
        <v>26</v>
      </c>
      <c r="E7" s="313" t="s">
        <v>27</v>
      </c>
      <c r="F7" s="387" t="s">
        <v>28</v>
      </c>
      <c r="G7" s="387" t="s">
        <v>221</v>
      </c>
      <c r="H7" s="312" t="s">
        <v>30</v>
      </c>
    </row>
    <row r="8" spans="1:8" s="318" customFormat="1" ht="17.25" thickBot="1" x14ac:dyDescent="0.3">
      <c r="A8" s="314"/>
      <c r="B8" s="315"/>
      <c r="C8" s="388" t="s">
        <v>31</v>
      </c>
      <c r="D8" s="389" t="s">
        <v>32</v>
      </c>
      <c r="E8" s="389" t="s">
        <v>33</v>
      </c>
      <c r="F8" s="390" t="s">
        <v>34</v>
      </c>
      <c r="G8" s="390" t="s">
        <v>35</v>
      </c>
      <c r="H8" s="389" t="s">
        <v>222</v>
      </c>
    </row>
    <row r="9" spans="1:8" ht="30" customHeight="1" x14ac:dyDescent="0.25">
      <c r="A9" s="391"/>
      <c r="B9" s="392"/>
      <c r="C9" s="392"/>
      <c r="D9" s="392"/>
      <c r="E9" s="392"/>
      <c r="F9" s="392"/>
      <c r="G9" s="392"/>
      <c r="H9" s="392"/>
    </row>
    <row r="10" spans="1:8" ht="30" customHeight="1" x14ac:dyDescent="0.25">
      <c r="A10" s="391"/>
      <c r="B10" s="392" t="s">
        <v>257</v>
      </c>
      <c r="C10" s="393">
        <v>447123542</v>
      </c>
      <c r="D10" s="393">
        <v>95067885</v>
      </c>
      <c r="E10" s="393">
        <f>+C10+D10</f>
        <v>542191427</v>
      </c>
      <c r="F10" s="393">
        <v>202162057</v>
      </c>
      <c r="G10" s="393">
        <v>157634764</v>
      </c>
      <c r="H10" s="393">
        <f>+E10-F10</f>
        <v>340029370</v>
      </c>
    </row>
    <row r="11" spans="1:8" ht="30" customHeight="1" x14ac:dyDescent="0.25">
      <c r="A11" s="391"/>
      <c r="B11" s="392" t="s">
        <v>258</v>
      </c>
      <c r="C11" s="394"/>
      <c r="D11" s="395"/>
      <c r="E11" s="395"/>
      <c r="F11" s="395"/>
      <c r="G11" s="395"/>
      <c r="H11" s="395"/>
    </row>
    <row r="12" spans="1:8" ht="30" customHeight="1" x14ac:dyDescent="0.25">
      <c r="A12" s="391"/>
      <c r="B12" s="392" t="s">
        <v>259</v>
      </c>
      <c r="C12" s="395"/>
      <c r="D12" s="395"/>
      <c r="E12" s="395"/>
      <c r="F12" s="395"/>
      <c r="G12" s="395"/>
      <c r="H12" s="395"/>
    </row>
    <row r="13" spans="1:8" ht="30" customHeight="1" x14ac:dyDescent="0.25">
      <c r="A13" s="391"/>
      <c r="B13" s="392" t="s">
        <v>260</v>
      </c>
      <c r="C13" s="395"/>
      <c r="D13" s="395"/>
      <c r="E13" s="395"/>
      <c r="F13" s="395"/>
      <c r="G13" s="395"/>
      <c r="H13" s="395"/>
    </row>
    <row r="14" spans="1:8" ht="30" customHeight="1" thickBot="1" x14ac:dyDescent="0.3">
      <c r="A14" s="396"/>
      <c r="B14" s="397"/>
      <c r="C14" s="398"/>
      <c r="D14" s="398"/>
      <c r="E14" s="398"/>
      <c r="F14" s="398"/>
      <c r="G14" s="398"/>
      <c r="H14" s="398"/>
    </row>
    <row r="15" spans="1:8" ht="30" customHeight="1" thickBot="1" x14ac:dyDescent="0.3">
      <c r="A15" s="399"/>
      <c r="B15" s="400" t="s">
        <v>84</v>
      </c>
      <c r="C15" s="401">
        <f t="shared" ref="C15:H15" si="0">+C10</f>
        <v>447123542</v>
      </c>
      <c r="D15" s="401">
        <f t="shared" si="0"/>
        <v>95067885</v>
      </c>
      <c r="E15" s="401">
        <f t="shared" si="0"/>
        <v>542191427</v>
      </c>
      <c r="F15" s="401">
        <f t="shared" si="0"/>
        <v>202162057</v>
      </c>
      <c r="G15" s="401">
        <f t="shared" si="0"/>
        <v>157634764</v>
      </c>
      <c r="H15" s="401">
        <f t="shared" si="0"/>
        <v>340029370</v>
      </c>
    </row>
    <row r="16" spans="1:8" x14ac:dyDescent="0.25">
      <c r="C16" s="297"/>
      <c r="D16" s="297"/>
      <c r="E16" s="297"/>
      <c r="F16" s="297"/>
      <c r="G16" s="297"/>
      <c r="H16" s="297"/>
    </row>
    <row r="17" spans="2:8" x14ac:dyDescent="0.25">
      <c r="C17" s="302"/>
      <c r="D17" s="302"/>
      <c r="E17" s="302"/>
      <c r="F17" s="302"/>
      <c r="G17" s="302"/>
      <c r="H17" s="302"/>
    </row>
    <row r="18" spans="2:8" x14ac:dyDescent="0.25">
      <c r="C18" s="338"/>
      <c r="D18" s="338"/>
      <c r="E18" s="338"/>
      <c r="F18" s="338"/>
      <c r="G18" s="338"/>
      <c r="H18" s="338"/>
    </row>
    <row r="21" spans="2:8" x14ac:dyDescent="0.25">
      <c r="B21" s="307" t="s">
        <v>85</v>
      </c>
      <c r="C21" s="307"/>
      <c r="D21" s="307"/>
      <c r="E21" s="266" t="s">
        <v>229</v>
      </c>
      <c r="F21" s="402"/>
    </row>
    <row r="22" spans="2:8" x14ac:dyDescent="0.25">
      <c r="B22" s="74" t="s">
        <v>253</v>
      </c>
      <c r="C22" s="269"/>
      <c r="D22" s="269"/>
      <c r="E22" s="74" t="s">
        <v>261</v>
      </c>
      <c r="F22"/>
    </row>
  </sheetData>
  <mergeCells count="9">
    <mergeCell ref="A7:B7"/>
    <mergeCell ref="A8:B8"/>
    <mergeCell ref="A1:H1"/>
    <mergeCell ref="A2:H2"/>
    <mergeCell ref="A3:H3"/>
    <mergeCell ref="A4:H4"/>
    <mergeCell ref="A5:H5"/>
    <mergeCell ref="C6:E6"/>
    <mergeCell ref="G6:H6"/>
  </mergeCells>
  <pageMargins left="0.31496062992125984" right="0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Lista  FORMATOS  </vt:lpstr>
      <vt:lpstr>ETCA-II-01</vt:lpstr>
      <vt:lpstr>ETCA-II-03</vt:lpstr>
      <vt:lpstr>ETCA-II-04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 II 13</vt:lpstr>
      <vt:lpstr>ETCA-II-14</vt:lpstr>
      <vt:lpstr>ETCA-II-15</vt:lpstr>
      <vt:lpstr>ETCA-II-16</vt:lpstr>
      <vt:lpstr>ETCA-II-17</vt:lpstr>
      <vt:lpstr>'ETCA II 13'!Área_de_impresión</vt:lpstr>
      <vt:lpstr>'ETCA-II-01'!Área_de_impresión</vt:lpstr>
      <vt:lpstr>'ETCA-II-03'!Área_de_impresión</vt:lpstr>
      <vt:lpstr>'ETCA-II-04'!Área_de_impresión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'Lista  FORMATOS  '!Área_de_impresión</vt:lpstr>
      <vt:lpstr>'ETCA II 13'!Títulos_a_imprimir</vt:lpstr>
      <vt:lpstr>'ETCA-II-01'!Títulos_a_imprimir</vt:lpstr>
      <vt:lpstr>'ETCA-II-04'!Títulos_a_imprimir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2017-05-02T18:51:05Z</dcterms:created>
  <dcterms:modified xsi:type="dcterms:W3CDTF">2017-05-02T19:00:58Z</dcterms:modified>
</cp:coreProperties>
</file>