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480" windowHeight="7755"/>
  </bookViews>
  <sheets>
    <sheet name="EVTOP-02" sheetId="1" r:id="rId1"/>
    <sheet name="EVTOP 01" sheetId="2" r:id="rId2"/>
  </sheets>
  <externalReferences>
    <externalReference r:id="rId3"/>
  </externalReferences>
  <definedNames>
    <definedName name="_xlnm.Print_Area" localSheetId="1">'EVTOP 01'!$B$5:$J$44</definedName>
    <definedName name="_xlnm.Print_Area" localSheetId="0">'EVTOP-02'!$B$1:$L$353</definedName>
    <definedName name="_xlnm.Print_Titles" localSheetId="0">'EVTOP-02'!$1:$11</definedName>
  </definedNames>
  <calcPr calcId="145621"/>
</workbook>
</file>

<file path=xl/calcChain.xml><?xml version="1.0" encoding="utf-8"?>
<calcChain xmlns="http://schemas.openxmlformats.org/spreadsheetml/2006/main">
  <c r="I242" i="1" l="1"/>
  <c r="I15" i="2" l="1"/>
  <c r="L242" i="1"/>
  <c r="L143" i="1"/>
  <c r="I235" i="1"/>
  <c r="I234" i="1" s="1"/>
  <c r="H234" i="1"/>
  <c r="J234" i="1"/>
  <c r="J272" i="1"/>
  <c r="I273" i="1"/>
  <c r="J240" i="1"/>
  <c r="J142" i="1"/>
  <c r="I142" i="1"/>
  <c r="H142" i="1"/>
  <c r="G142" i="1"/>
  <c r="G141" i="1" s="1"/>
  <c r="F142" i="1"/>
  <c r="J141" i="1"/>
  <c r="H141" i="1"/>
  <c r="F141" i="1"/>
  <c r="H272" i="1"/>
  <c r="G272" i="1"/>
  <c r="F272" i="1"/>
  <c r="H240" i="1"/>
  <c r="G240" i="1"/>
  <c r="F240" i="1"/>
  <c r="E240" i="1"/>
  <c r="L240" i="1" s="1"/>
  <c r="G234" i="1"/>
  <c r="E273" i="1" l="1"/>
  <c r="L288" i="1"/>
  <c r="E284" i="1"/>
  <c r="L284" i="1" s="1"/>
  <c r="E277" i="1"/>
  <c r="K295" i="1"/>
  <c r="K288" i="1"/>
  <c r="K179" i="1"/>
  <c r="J219" i="1"/>
  <c r="J72" i="1"/>
  <c r="J294" i="1"/>
  <c r="J287" i="1"/>
  <c r="K282" i="1"/>
  <c r="J264" i="1"/>
  <c r="J202" i="1"/>
  <c r="J201" i="1" s="1"/>
  <c r="G74" i="1"/>
  <c r="H74" i="1"/>
  <c r="J74" i="1"/>
  <c r="H264" i="1"/>
  <c r="G264" i="1"/>
  <c r="F264" i="1"/>
  <c r="F178" i="1"/>
  <c r="G23" i="2"/>
  <c r="F23" i="2"/>
  <c r="E23" i="2"/>
  <c r="I34" i="2"/>
  <c r="H34" i="2"/>
  <c r="J23" i="2"/>
  <c r="I18" i="2"/>
  <c r="H18" i="2"/>
  <c r="H15" i="2"/>
  <c r="J71" i="1" l="1"/>
  <c r="H23" i="2"/>
  <c r="I23" i="2"/>
  <c r="D283" i="1" l="1"/>
  <c r="J39" i="1"/>
  <c r="J29" i="1"/>
  <c r="I295" i="1"/>
  <c r="J290" i="1"/>
  <c r="J289" i="1" s="1"/>
  <c r="H290" i="1"/>
  <c r="G290" i="1"/>
  <c r="F290" i="1"/>
  <c r="H287" i="1"/>
  <c r="G287" i="1"/>
  <c r="F287" i="1"/>
  <c r="H276" i="1"/>
  <c r="G276" i="1"/>
  <c r="F276" i="1"/>
  <c r="J269" i="1"/>
  <c r="H269" i="1"/>
  <c r="G269" i="1"/>
  <c r="G263" i="1" s="1"/>
  <c r="F269" i="1"/>
  <c r="I96" i="1"/>
  <c r="H95" i="1"/>
  <c r="G95" i="1"/>
  <c r="F95" i="1"/>
  <c r="G178" i="1"/>
  <c r="H51" i="1"/>
  <c r="G51" i="1"/>
  <c r="F51" i="1"/>
  <c r="H33" i="1"/>
  <c r="G33" i="1"/>
  <c r="F33" i="1"/>
  <c r="I290" i="1" l="1"/>
  <c r="F263" i="1"/>
  <c r="H263" i="1"/>
  <c r="J95" i="1"/>
  <c r="H294" i="1"/>
  <c r="H289" i="1" s="1"/>
  <c r="G294" i="1"/>
  <c r="G289" i="1" s="1"/>
  <c r="F294" i="1"/>
  <c r="F289" i="1" s="1"/>
  <c r="H283" i="1"/>
  <c r="G283" i="1"/>
  <c r="F283" i="1"/>
  <c r="I281" i="1"/>
  <c r="H281" i="1"/>
  <c r="H278" i="1" s="1"/>
  <c r="G281" i="1"/>
  <c r="G278" i="1" s="1"/>
  <c r="F281" i="1"/>
  <c r="F278" i="1" s="1"/>
  <c r="H188" i="1"/>
  <c r="G188" i="1"/>
  <c r="F188" i="1"/>
  <c r="H186" i="1"/>
  <c r="G186" i="1"/>
  <c r="G170" i="1" s="1"/>
  <c r="F186" i="1"/>
  <c r="F170" i="1" s="1"/>
  <c r="H243" i="1"/>
  <c r="H233" i="1" s="1"/>
  <c r="G243" i="1"/>
  <c r="G233" i="1" s="1"/>
  <c r="F243" i="1"/>
  <c r="F233" i="1" s="1"/>
  <c r="H219" i="1"/>
  <c r="H218" i="1" s="1"/>
  <c r="G219" i="1"/>
  <c r="G218" i="1" s="1"/>
  <c r="F219" i="1"/>
  <c r="F218" i="1" s="1"/>
  <c r="H202" i="1"/>
  <c r="H201" i="1" s="1"/>
  <c r="G202" i="1"/>
  <c r="G201" i="1" s="1"/>
  <c r="F202" i="1"/>
  <c r="F201" i="1" s="1"/>
  <c r="H178" i="1"/>
  <c r="H89" i="1"/>
  <c r="H88" i="1" s="1"/>
  <c r="G89" i="1"/>
  <c r="G88" i="1" s="1"/>
  <c r="F89" i="1"/>
  <c r="F88" i="1" s="1"/>
  <c r="H137" i="1"/>
  <c r="H136" i="1" s="1"/>
  <c r="G137" i="1"/>
  <c r="G136" i="1" s="1"/>
  <c r="F137" i="1"/>
  <c r="F136" i="1" s="1"/>
  <c r="F74" i="1"/>
  <c r="H72" i="1"/>
  <c r="G72" i="1"/>
  <c r="F72" i="1"/>
  <c r="D18" i="1"/>
  <c r="E18" i="1"/>
  <c r="H53" i="1"/>
  <c r="G53" i="1"/>
  <c r="F53" i="1"/>
  <c r="H49" i="1"/>
  <c r="G49" i="1"/>
  <c r="F49" i="1"/>
  <c r="H65" i="1"/>
  <c r="H56" i="1" s="1"/>
  <c r="G65" i="1"/>
  <c r="G56" i="1" s="1"/>
  <c r="F65" i="1"/>
  <c r="F56" i="1" s="1"/>
  <c r="H41" i="1"/>
  <c r="G41" i="1"/>
  <c r="F41" i="1"/>
  <c r="H31" i="1"/>
  <c r="H30" i="1" s="1"/>
  <c r="G31" i="1"/>
  <c r="G30" i="1" s="1"/>
  <c r="F31" i="1"/>
  <c r="F30" i="1" s="1"/>
  <c r="H15" i="1"/>
  <c r="H14" i="1" s="1"/>
  <c r="G15" i="1"/>
  <c r="G14" i="1" s="1"/>
  <c r="F15" i="1"/>
  <c r="F14" i="1" s="1"/>
  <c r="I288" i="1"/>
  <c r="I287" i="1" s="1"/>
  <c r="I284" i="1"/>
  <c r="J283" i="1" s="1"/>
  <c r="I280" i="1"/>
  <c r="I279" i="1" s="1"/>
  <c r="J279" i="1" s="1"/>
  <c r="I277" i="1"/>
  <c r="I271" i="1"/>
  <c r="I270" i="1"/>
  <c r="I268" i="1"/>
  <c r="I267" i="1"/>
  <c r="I265" i="1"/>
  <c r="I244" i="1"/>
  <c r="J243" i="1" s="1"/>
  <c r="I228" i="1"/>
  <c r="J228" i="1" s="1"/>
  <c r="I220" i="1"/>
  <c r="I203" i="1"/>
  <c r="I192" i="1"/>
  <c r="J192" i="1" s="1"/>
  <c r="I190" i="1"/>
  <c r="J190" i="1" s="1"/>
  <c r="I187" i="1"/>
  <c r="J186" i="1" s="1"/>
  <c r="I181" i="1"/>
  <c r="J181" i="1" s="1"/>
  <c r="I180" i="1"/>
  <c r="J180" i="1" s="1"/>
  <c r="I179" i="1"/>
  <c r="J178" i="1" s="1"/>
  <c r="I172" i="1"/>
  <c r="J172" i="1" s="1"/>
  <c r="I138" i="1"/>
  <c r="I118" i="1"/>
  <c r="I114" i="1"/>
  <c r="I92" i="1"/>
  <c r="I91" i="1"/>
  <c r="I90" i="1"/>
  <c r="I83" i="1"/>
  <c r="I75" i="1"/>
  <c r="I74" i="1" s="1"/>
  <c r="I73" i="1"/>
  <c r="I66" i="1"/>
  <c r="I58" i="1"/>
  <c r="I59" i="1"/>
  <c r="I54" i="1"/>
  <c r="J53" i="1" s="1"/>
  <c r="I52" i="1"/>
  <c r="J51" i="1" s="1"/>
  <c r="I50" i="1"/>
  <c r="J49" i="1" s="1"/>
  <c r="I48" i="1"/>
  <c r="J48" i="1" s="1"/>
  <c r="I47" i="1"/>
  <c r="I46" i="1"/>
  <c r="J46" i="1" s="1"/>
  <c r="I45" i="1"/>
  <c r="J45" i="1" s="1"/>
  <c r="I44" i="1"/>
  <c r="I43" i="1"/>
  <c r="I42" i="1"/>
  <c r="I37" i="1"/>
  <c r="J37" i="1" s="1"/>
  <c r="I36" i="1"/>
  <c r="J36" i="1" s="1"/>
  <c r="I35" i="1"/>
  <c r="J35" i="1" s="1"/>
  <c r="I34" i="1"/>
  <c r="J34" i="1" s="1"/>
  <c r="I32" i="1"/>
  <c r="J31" i="1" s="1"/>
  <c r="I22" i="1"/>
  <c r="I19" i="1"/>
  <c r="I18" i="1"/>
  <c r="I17" i="1"/>
  <c r="I16" i="1"/>
  <c r="D264" i="1"/>
  <c r="E264" i="1"/>
  <c r="D180" i="1"/>
  <c r="E180" i="1"/>
  <c r="E118" i="1"/>
  <c r="E114" i="1"/>
  <c r="E127" i="1"/>
  <c r="D54" i="1"/>
  <c r="D52" i="1"/>
  <c r="D50" i="1"/>
  <c r="D47" i="1"/>
  <c r="D44" i="1"/>
  <c r="D43" i="1"/>
  <c r="D42" i="1"/>
  <c r="D35" i="1"/>
  <c r="D34" i="1"/>
  <c r="D22" i="1"/>
  <c r="D19" i="1"/>
  <c r="D17" i="1"/>
  <c r="I276" i="1" l="1"/>
  <c r="J277" i="1"/>
  <c r="J276" i="1" s="1"/>
  <c r="J263" i="1" s="1"/>
  <c r="F71" i="1"/>
  <c r="F70" i="1" s="1"/>
  <c r="E30" i="2" s="1"/>
  <c r="J137" i="1"/>
  <c r="J136" i="1" s="1"/>
  <c r="I137" i="1"/>
  <c r="I269" i="1"/>
  <c r="G71" i="1"/>
  <c r="G70" i="1" s="1"/>
  <c r="F30" i="2" s="1"/>
  <c r="I89" i="1"/>
  <c r="J89" i="1"/>
  <c r="J88" i="1" s="1"/>
  <c r="K18" i="1"/>
  <c r="I33" i="1"/>
  <c r="J33" i="1" s="1"/>
  <c r="G169" i="1"/>
  <c r="F31" i="2" s="1"/>
  <c r="F169" i="1"/>
  <c r="E31" i="2" s="1"/>
  <c r="K17" i="1"/>
  <c r="G40" i="1"/>
  <c r="G13" i="1" s="1"/>
  <c r="F29" i="2" s="1"/>
  <c r="H170" i="1"/>
  <c r="H169" i="1" s="1"/>
  <c r="G31" i="2" s="1"/>
  <c r="I283" i="1"/>
  <c r="H71" i="1"/>
  <c r="F40" i="1"/>
  <c r="F13" i="1" s="1"/>
  <c r="E29" i="2" s="1"/>
  <c r="H40" i="1"/>
  <c r="H13" i="1" s="1"/>
  <c r="G29" i="2" s="1"/>
  <c r="J41" i="1"/>
  <c r="J40" i="1" s="1"/>
  <c r="J15" i="1"/>
  <c r="J14" i="1" s="1"/>
  <c r="H70" i="1" l="1"/>
  <c r="G30" i="2" s="1"/>
  <c r="J70" i="1"/>
  <c r="I30" i="2" s="1"/>
  <c r="H31" i="2"/>
  <c r="F37" i="2"/>
  <c r="F39" i="2" s="1"/>
  <c r="H29" i="2"/>
  <c r="E37" i="2"/>
  <c r="G12" i="1"/>
  <c r="H12" i="1"/>
  <c r="F12" i="1"/>
  <c r="E243" i="1"/>
  <c r="E57" i="1"/>
  <c r="E49" i="1"/>
  <c r="H30" i="2" l="1"/>
  <c r="G37" i="2"/>
  <c r="G39" i="2" s="1"/>
  <c r="H37" i="2"/>
  <c r="E39" i="2"/>
  <c r="H39" i="2" s="1"/>
  <c r="L45" i="1"/>
  <c r="L46" i="1"/>
  <c r="K50" i="1"/>
  <c r="L18" i="1"/>
  <c r="L32" i="1"/>
  <c r="L43" i="1"/>
  <c r="L50" i="1"/>
  <c r="L58" i="1"/>
  <c r="L62" i="1"/>
  <c r="L63" i="1"/>
  <c r="L66" i="1"/>
  <c r="L94" i="1"/>
  <c r="L106" i="1"/>
  <c r="L110" i="1"/>
  <c r="L114" i="1"/>
  <c r="L135" i="1"/>
  <c r="L138" i="1"/>
  <c r="L154" i="1"/>
  <c r="L162" i="1"/>
  <c r="L166" i="1"/>
  <c r="L175" i="1"/>
  <c r="L179" i="1"/>
  <c r="L190" i="1"/>
  <c r="L198" i="1"/>
  <c r="L207" i="1"/>
  <c r="L215" i="1"/>
  <c r="L222" i="1"/>
  <c r="L226" i="1"/>
  <c r="L230" i="1"/>
  <c r="L238" i="1"/>
  <c r="L239" i="1"/>
  <c r="L246" i="1"/>
  <c r="L247" i="1"/>
  <c r="L251" i="1"/>
  <c r="L254" i="1"/>
  <c r="L258" i="1"/>
  <c r="L262" i="1"/>
  <c r="L271" i="1"/>
  <c r="L275" i="1"/>
  <c r="L295" i="1"/>
  <c r="L302" i="1"/>
  <c r="L303" i="1"/>
  <c r="L311" i="1"/>
  <c r="L319" i="1"/>
  <c r="L326" i="1"/>
  <c r="L342" i="1"/>
  <c r="L16" i="1"/>
  <c r="L17" i="1"/>
  <c r="L20" i="1"/>
  <c r="L25" i="1"/>
  <c r="L37" i="1"/>
  <c r="L39" i="1"/>
  <c r="L42" i="1"/>
  <c r="L55" i="1"/>
  <c r="L60" i="1"/>
  <c r="L73" i="1"/>
  <c r="L77" i="1"/>
  <c r="L81" i="1"/>
  <c r="L85" i="1"/>
  <c r="L99" i="1"/>
  <c r="L101" i="1"/>
  <c r="L104" i="1"/>
  <c r="L108" i="1"/>
  <c r="L112" i="1"/>
  <c r="L116" i="1"/>
  <c r="L120" i="1"/>
  <c r="L123" i="1"/>
  <c r="L125" i="1"/>
  <c r="L129" i="1"/>
  <c r="L131" i="1"/>
  <c r="L133" i="1"/>
  <c r="L140" i="1"/>
  <c r="L145" i="1"/>
  <c r="L147" i="1"/>
  <c r="L149" i="1"/>
  <c r="L156" i="1"/>
  <c r="L160" i="1"/>
  <c r="L164" i="1"/>
  <c r="L168" i="1"/>
  <c r="L173" i="1"/>
  <c r="L183" i="1"/>
  <c r="L196" i="1"/>
  <c r="L205" i="1"/>
  <c r="L211" i="1"/>
  <c r="L212" i="1"/>
  <c r="L213" i="1"/>
  <c r="L217" i="1"/>
  <c r="L224" i="1"/>
  <c r="L228" i="1"/>
  <c r="L232" i="1"/>
  <c r="L236" i="1"/>
  <c r="L241" i="1"/>
  <c r="L244" i="1"/>
  <c r="L249" i="1"/>
  <c r="L256" i="1"/>
  <c r="L259" i="1"/>
  <c r="L260" i="1"/>
  <c r="L268" i="1"/>
  <c r="L273" i="1"/>
  <c r="L280" i="1"/>
  <c r="L286" i="1"/>
  <c r="L291" i="1"/>
  <c r="L293" i="1"/>
  <c r="L297" i="1"/>
  <c r="L301" i="1"/>
  <c r="L307" i="1"/>
  <c r="L309" i="1"/>
  <c r="L313" i="1"/>
  <c r="L316" i="1"/>
  <c r="L322" i="1"/>
  <c r="L324" i="1"/>
  <c r="L328" i="1"/>
  <c r="L329" i="1"/>
  <c r="L341" i="1"/>
  <c r="L345" i="1"/>
  <c r="L346" i="1"/>
  <c r="I266" i="1"/>
  <c r="E266" i="1"/>
  <c r="E59" i="1"/>
  <c r="I57" i="1"/>
  <c r="E38" i="1"/>
  <c r="I38" i="1"/>
  <c r="J38" i="1" s="1"/>
  <c r="J30" i="1" s="1"/>
  <c r="E28" i="1"/>
  <c r="I28" i="1"/>
  <c r="J28" i="1" s="1"/>
  <c r="E24" i="1"/>
  <c r="I24" i="1"/>
  <c r="E344" i="1"/>
  <c r="E343" i="1" s="1"/>
  <c r="I344" i="1"/>
  <c r="I343" i="1" s="1"/>
  <c r="E330" i="1"/>
  <c r="I330" i="1"/>
  <c r="E327" i="1"/>
  <c r="I327" i="1"/>
  <c r="E325" i="1"/>
  <c r="I325" i="1"/>
  <c r="E323" i="1"/>
  <c r="I323" i="1"/>
  <c r="E321" i="1"/>
  <c r="I321" i="1"/>
  <c r="E318" i="1"/>
  <c r="E317" i="1" s="1"/>
  <c r="I318" i="1"/>
  <c r="I317" i="1" s="1"/>
  <c r="E315" i="1"/>
  <c r="E314" i="1" s="1"/>
  <c r="I315" i="1"/>
  <c r="I314" i="1" s="1"/>
  <c r="E312" i="1"/>
  <c r="I312" i="1"/>
  <c r="E310" i="1"/>
  <c r="I310" i="1"/>
  <c r="E308" i="1"/>
  <c r="I308" i="1"/>
  <c r="E306" i="1"/>
  <c r="I306" i="1"/>
  <c r="E300" i="1"/>
  <c r="E299" i="1" s="1"/>
  <c r="E298" i="1" s="1"/>
  <c r="I300" i="1"/>
  <c r="I299" i="1" s="1"/>
  <c r="I298" i="1" s="1"/>
  <c r="E296" i="1"/>
  <c r="I296" i="1"/>
  <c r="E294" i="1"/>
  <c r="I294" i="1"/>
  <c r="E292" i="1"/>
  <c r="I292" i="1"/>
  <c r="E290" i="1"/>
  <c r="E287" i="1"/>
  <c r="L287" i="1" s="1"/>
  <c r="E283" i="1"/>
  <c r="L283" i="1" s="1"/>
  <c r="E281" i="1"/>
  <c r="E279" i="1"/>
  <c r="E276" i="1"/>
  <c r="E274" i="1"/>
  <c r="I274" i="1"/>
  <c r="E272" i="1"/>
  <c r="I272" i="1"/>
  <c r="E269" i="1"/>
  <c r="I264" i="1"/>
  <c r="E261" i="1"/>
  <c r="I261" i="1"/>
  <c r="E257" i="1"/>
  <c r="I257" i="1"/>
  <c r="E255" i="1"/>
  <c r="I255" i="1"/>
  <c r="E253" i="1"/>
  <c r="I253" i="1"/>
  <c r="E250" i="1"/>
  <c r="I250" i="1"/>
  <c r="E248" i="1"/>
  <c r="I248" i="1"/>
  <c r="E245" i="1"/>
  <c r="I245" i="1"/>
  <c r="I243" i="1"/>
  <c r="I240" i="1"/>
  <c r="E237" i="1"/>
  <c r="I237" i="1"/>
  <c r="E234" i="1"/>
  <c r="E231" i="1"/>
  <c r="I231" i="1"/>
  <c r="E229" i="1"/>
  <c r="I229" i="1"/>
  <c r="E227" i="1"/>
  <c r="I227" i="1"/>
  <c r="J227" i="1" s="1"/>
  <c r="J218" i="1" s="1"/>
  <c r="E225" i="1"/>
  <c r="I225" i="1"/>
  <c r="E223" i="1"/>
  <c r="I223" i="1"/>
  <c r="E221" i="1"/>
  <c r="I221" i="1"/>
  <c r="E219" i="1"/>
  <c r="I219" i="1"/>
  <c r="E216" i="1"/>
  <c r="I216" i="1"/>
  <c r="E214" i="1"/>
  <c r="I214" i="1"/>
  <c r="E210" i="1"/>
  <c r="I210" i="1"/>
  <c r="E208" i="1"/>
  <c r="I208" i="1"/>
  <c r="E202" i="1"/>
  <c r="I202" i="1"/>
  <c r="E199" i="1"/>
  <c r="I199" i="1"/>
  <c r="E197" i="1"/>
  <c r="I197" i="1"/>
  <c r="E195" i="1"/>
  <c r="I195" i="1"/>
  <c r="E193" i="1"/>
  <c r="I193" i="1"/>
  <c r="E191" i="1"/>
  <c r="I191" i="1"/>
  <c r="J191" i="1" s="1"/>
  <c r="E189" i="1"/>
  <c r="I189" i="1"/>
  <c r="J189" i="1" s="1"/>
  <c r="E186" i="1"/>
  <c r="I186" i="1"/>
  <c r="E184" i="1"/>
  <c r="I184" i="1"/>
  <c r="E182" i="1"/>
  <c r="I182" i="1"/>
  <c r="E178" i="1"/>
  <c r="I178" i="1"/>
  <c r="E176" i="1"/>
  <c r="I176" i="1"/>
  <c r="J176" i="1" s="1"/>
  <c r="E174" i="1"/>
  <c r="I174" i="1"/>
  <c r="E171" i="1"/>
  <c r="I171" i="1"/>
  <c r="J171" i="1" s="1"/>
  <c r="E167" i="1"/>
  <c r="I167" i="1"/>
  <c r="E165" i="1"/>
  <c r="I165" i="1"/>
  <c r="E163" i="1"/>
  <c r="E162" i="1" s="1"/>
  <c r="I163" i="1"/>
  <c r="E161" i="1"/>
  <c r="I161" i="1"/>
  <c r="E159" i="1"/>
  <c r="I159" i="1"/>
  <c r="E157" i="1"/>
  <c r="I157" i="1"/>
  <c r="E155" i="1"/>
  <c r="I155" i="1"/>
  <c r="E153" i="1"/>
  <c r="I153" i="1"/>
  <c r="E151" i="1"/>
  <c r="I151" i="1"/>
  <c r="E148" i="1"/>
  <c r="I148" i="1"/>
  <c r="E146" i="1"/>
  <c r="I146" i="1"/>
  <c r="E144" i="1"/>
  <c r="I144" i="1"/>
  <c r="I141" i="1" s="1"/>
  <c r="E142" i="1"/>
  <c r="L142" i="1" s="1"/>
  <c r="E137" i="1"/>
  <c r="E136" i="1" s="1"/>
  <c r="I136" i="1"/>
  <c r="E126" i="1"/>
  <c r="E121" i="1" s="1"/>
  <c r="I126" i="1"/>
  <c r="I121" i="1" s="1"/>
  <c r="E117" i="1"/>
  <c r="I117" i="1"/>
  <c r="E113" i="1"/>
  <c r="I113" i="1"/>
  <c r="E95" i="1"/>
  <c r="I95" i="1"/>
  <c r="I88" i="1" s="1"/>
  <c r="E89" i="1"/>
  <c r="E86" i="1"/>
  <c r="I86" i="1"/>
  <c r="E82" i="1"/>
  <c r="I82" i="1"/>
  <c r="E78" i="1"/>
  <c r="I78" i="1"/>
  <c r="E74" i="1"/>
  <c r="E72" i="1"/>
  <c r="I72" i="1"/>
  <c r="E68" i="1"/>
  <c r="E67" i="1" s="1"/>
  <c r="I68" i="1"/>
  <c r="I67" i="1" s="1"/>
  <c r="E65" i="1"/>
  <c r="I65" i="1"/>
  <c r="E61" i="1"/>
  <c r="I61" i="1"/>
  <c r="E53" i="1"/>
  <c r="I53" i="1"/>
  <c r="E51" i="1"/>
  <c r="I51" i="1"/>
  <c r="I49" i="1"/>
  <c r="E41" i="1"/>
  <c r="I41" i="1"/>
  <c r="E33" i="1"/>
  <c r="E31" i="1"/>
  <c r="I31" i="1"/>
  <c r="E26" i="1"/>
  <c r="I26" i="1"/>
  <c r="E15" i="1"/>
  <c r="E14" i="1" s="1"/>
  <c r="I15" i="1"/>
  <c r="I14" i="1" s="1"/>
  <c r="D344" i="1"/>
  <c r="D327" i="1"/>
  <c r="D325" i="1"/>
  <c r="D323" i="1"/>
  <c r="D321" i="1"/>
  <c r="D318" i="1"/>
  <c r="D317" i="1" s="1"/>
  <c r="D315" i="1"/>
  <c r="D312" i="1"/>
  <c r="D310" i="1"/>
  <c r="D308" i="1"/>
  <c r="D306" i="1"/>
  <c r="D300" i="1"/>
  <c r="D296" i="1"/>
  <c r="D294" i="1"/>
  <c r="K294" i="1" s="1"/>
  <c r="D292" i="1"/>
  <c r="D290" i="1"/>
  <c r="D287" i="1"/>
  <c r="K287" i="1" s="1"/>
  <c r="D285" i="1"/>
  <c r="D281" i="1"/>
  <c r="K281" i="1" s="1"/>
  <c r="D279" i="1"/>
  <c r="D276" i="1"/>
  <c r="D274" i="1"/>
  <c r="D272" i="1"/>
  <c r="D269" i="1"/>
  <c r="D266" i="1"/>
  <c r="D261" i="1"/>
  <c r="D257" i="1"/>
  <c r="D255" i="1"/>
  <c r="D253" i="1"/>
  <c r="D250" i="1"/>
  <c r="D248" i="1"/>
  <c r="D245" i="1"/>
  <c r="D243" i="1"/>
  <c r="D240" i="1"/>
  <c r="D237" i="1"/>
  <c r="D234" i="1"/>
  <c r="D231" i="1"/>
  <c r="D229" i="1"/>
  <c r="D227" i="1"/>
  <c r="D225" i="1"/>
  <c r="D223" i="1"/>
  <c r="D221" i="1"/>
  <c r="D219" i="1"/>
  <c r="D216" i="1"/>
  <c r="D214" i="1"/>
  <c r="D210" i="1"/>
  <c r="D208" i="1"/>
  <c r="D206" i="1"/>
  <c r="D204" i="1"/>
  <c r="D202" i="1"/>
  <c r="D199" i="1"/>
  <c r="D197" i="1"/>
  <c r="D195" i="1"/>
  <c r="D193" i="1"/>
  <c r="D191" i="1"/>
  <c r="D189" i="1"/>
  <c r="D186" i="1"/>
  <c r="D184" i="1"/>
  <c r="D182" i="1"/>
  <c r="L180" i="1"/>
  <c r="D178" i="1"/>
  <c r="K178" i="1" s="1"/>
  <c r="D176" i="1"/>
  <c r="D174" i="1"/>
  <c r="D171" i="1"/>
  <c r="D167" i="1"/>
  <c r="D165" i="1"/>
  <c r="D163" i="1"/>
  <c r="D161" i="1"/>
  <c r="D159" i="1"/>
  <c r="D157" i="1"/>
  <c r="L157" i="1" s="1"/>
  <c r="D155" i="1"/>
  <c r="D153" i="1"/>
  <c r="D151" i="1"/>
  <c r="D148" i="1"/>
  <c r="D146" i="1"/>
  <c r="D144" i="1"/>
  <c r="D142" i="1"/>
  <c r="D137" i="1"/>
  <c r="D134" i="1"/>
  <c r="D132" i="1"/>
  <c r="L132" i="1" s="1"/>
  <c r="D130" i="1"/>
  <c r="D128" i="1"/>
  <c r="D126" i="1"/>
  <c r="D124" i="1"/>
  <c r="D122" i="1"/>
  <c r="D119" i="1"/>
  <c r="D117" i="1"/>
  <c r="D115" i="1"/>
  <c r="D113" i="1"/>
  <c r="D111" i="1"/>
  <c r="D109" i="1"/>
  <c r="D107" i="1"/>
  <c r="D105" i="1"/>
  <c r="D103" i="1"/>
  <c r="D100" i="1"/>
  <c r="D98" i="1"/>
  <c r="D95" i="1"/>
  <c r="D93" i="1"/>
  <c r="L93" i="1" s="1"/>
  <c r="D89" i="1"/>
  <c r="D86" i="1"/>
  <c r="D84" i="1"/>
  <c r="D82" i="1"/>
  <c r="D80" i="1"/>
  <c r="D78" i="1"/>
  <c r="D76" i="1"/>
  <c r="D74" i="1"/>
  <c r="D72" i="1"/>
  <c r="D68" i="1"/>
  <c r="D65" i="1"/>
  <c r="L65" i="1" s="1"/>
  <c r="D61" i="1"/>
  <c r="L61" i="1" s="1"/>
  <c r="D59" i="1"/>
  <c r="D57" i="1"/>
  <c r="D53" i="1"/>
  <c r="L53" i="1" s="1"/>
  <c r="D51" i="1"/>
  <c r="D49" i="1"/>
  <c r="D41" i="1"/>
  <c r="D38" i="1"/>
  <c r="D33" i="1"/>
  <c r="D31" i="1"/>
  <c r="D28" i="1"/>
  <c r="D26" i="1"/>
  <c r="D24" i="1"/>
  <c r="D15" i="1"/>
  <c r="J170" i="1" l="1"/>
  <c r="I289" i="1"/>
  <c r="L294" i="1"/>
  <c r="L78" i="1"/>
  <c r="J278" i="1"/>
  <c r="I278" i="1"/>
  <c r="L317" i="1"/>
  <c r="I263" i="1"/>
  <c r="E289" i="1"/>
  <c r="L245" i="1"/>
  <c r="J233" i="1"/>
  <c r="L206" i="1"/>
  <c r="L225" i="1"/>
  <c r="L139" i="1"/>
  <c r="L115" i="1"/>
  <c r="L91" i="1"/>
  <c r="L210" i="1"/>
  <c r="L325" i="1"/>
  <c r="L153" i="1"/>
  <c r="L161" i="1"/>
  <c r="L197" i="1"/>
  <c r="L234" i="1"/>
  <c r="K33" i="1"/>
  <c r="L221" i="1"/>
  <c r="L76" i="1"/>
  <c r="L84" i="1"/>
  <c r="L105" i="1"/>
  <c r="L285" i="1"/>
  <c r="E23" i="1"/>
  <c r="L109" i="1"/>
  <c r="K73" i="1"/>
  <c r="L117" i="1"/>
  <c r="L130" i="1"/>
  <c r="L159" i="1"/>
  <c r="L204" i="1"/>
  <c r="L281" i="1"/>
  <c r="L174" i="1"/>
  <c r="L237" i="1"/>
  <c r="L253" i="1"/>
  <c r="K276" i="1"/>
  <c r="K266" i="1"/>
  <c r="K219" i="1"/>
  <c r="K186" i="1"/>
  <c r="K95" i="1"/>
  <c r="K86" i="1"/>
  <c r="K74" i="1"/>
  <c r="K51" i="1"/>
  <c r="K49" i="1"/>
  <c r="K264" i="1"/>
  <c r="K269" i="1"/>
  <c r="K243" i="1"/>
  <c r="K137" i="1"/>
  <c r="L75" i="1"/>
  <c r="K75" i="1"/>
  <c r="K270" i="1"/>
  <c r="L270" i="1"/>
  <c r="L48" i="1"/>
  <c r="L282" i="1"/>
  <c r="L187" i="1"/>
  <c r="K187" i="1"/>
  <c r="L235" i="1"/>
  <c r="K235" i="1"/>
  <c r="L267" i="1"/>
  <c r="K267" i="1"/>
  <c r="L203" i="1"/>
  <c r="K203" i="1"/>
  <c r="L87" i="1"/>
  <c r="K87" i="1"/>
  <c r="L27" i="1"/>
  <c r="L26" i="1"/>
  <c r="L95" i="1"/>
  <c r="L167" i="1"/>
  <c r="L186" i="1"/>
  <c r="L214" i="1"/>
  <c r="L318" i="1"/>
  <c r="K283" i="1"/>
  <c r="L265" i="1"/>
  <c r="K265" i="1"/>
  <c r="L172" i="1"/>
  <c r="L92" i="1"/>
  <c r="L127" i="1"/>
  <c r="K34" i="1"/>
  <c r="L34" i="1"/>
  <c r="D67" i="1"/>
  <c r="L67" i="1" s="1"/>
  <c r="L86" i="1"/>
  <c r="D97" i="1"/>
  <c r="L97" i="1" s="1"/>
  <c r="L98" i="1"/>
  <c r="D188" i="1"/>
  <c r="L216" i="1"/>
  <c r="D252" i="1"/>
  <c r="L255" i="1"/>
  <c r="L276" i="1"/>
  <c r="K202" i="1"/>
  <c r="L321" i="1"/>
  <c r="K277" i="1"/>
  <c r="L277" i="1"/>
  <c r="L192" i="1"/>
  <c r="L181" i="1"/>
  <c r="L69" i="1"/>
  <c r="K15" i="1"/>
  <c r="L118" i="1"/>
  <c r="K54" i="1"/>
  <c r="L54" i="1"/>
  <c r="K271" i="1"/>
  <c r="D14" i="1"/>
  <c r="L14" i="1" s="1"/>
  <c r="D30" i="1"/>
  <c r="D56" i="1"/>
  <c r="L59" i="1"/>
  <c r="L100" i="1"/>
  <c r="L146" i="1"/>
  <c r="L182" i="1"/>
  <c r="L199" i="1"/>
  <c r="L219" i="1"/>
  <c r="L248" i="1"/>
  <c r="L310" i="1"/>
  <c r="L327" i="1"/>
  <c r="L290" i="1"/>
  <c r="L185" i="1"/>
  <c r="L152" i="1"/>
  <c r="L52" i="1"/>
  <c r="K52" i="1"/>
  <c r="L47" i="1"/>
  <c r="K47" i="1"/>
  <c r="K22" i="1"/>
  <c r="L22" i="1"/>
  <c r="L83" i="1"/>
  <c r="K139" i="1"/>
  <c r="K43" i="1"/>
  <c r="K16" i="1"/>
  <c r="L158" i="1"/>
  <c r="L38" i="1"/>
  <c r="D121" i="1"/>
  <c r="L121" i="1" s="1"/>
  <c r="L122" i="1"/>
  <c r="L178" i="1"/>
  <c r="L195" i="1"/>
  <c r="L223" i="1"/>
  <c r="K41" i="1"/>
  <c r="L209" i="1"/>
  <c r="L177" i="1"/>
  <c r="L96" i="1"/>
  <c r="K96" i="1"/>
  <c r="L35" i="1"/>
  <c r="K35" i="1"/>
  <c r="L79" i="1"/>
  <c r="L44" i="1"/>
  <c r="K44" i="1"/>
  <c r="L19" i="1"/>
  <c r="K19" i="1"/>
  <c r="L57" i="1"/>
  <c r="L107" i="1"/>
  <c r="L124" i="1"/>
  <c r="L144" i="1"/>
  <c r="L171" i="1"/>
  <c r="L266" i="1"/>
  <c r="L308" i="1"/>
  <c r="L64" i="1"/>
  <c r="K32" i="1"/>
  <c r="L269" i="1"/>
  <c r="L49" i="1"/>
  <c r="L80" i="1"/>
  <c r="L134" i="1"/>
  <c r="L155" i="1"/>
  <c r="L163" i="1"/>
  <c r="L191" i="1"/>
  <c r="L208" i="1"/>
  <c r="L227" i="1"/>
  <c r="L257" i="1"/>
  <c r="L296" i="1"/>
  <c r="L24" i="1"/>
  <c r="L51" i="1"/>
  <c r="L74" i="1"/>
  <c r="L82" i="1"/>
  <c r="L103" i="1"/>
  <c r="L111" i="1"/>
  <c r="L119" i="1"/>
  <c r="L128" i="1"/>
  <c r="D136" i="1"/>
  <c r="L136" i="1" s="1"/>
  <c r="L148" i="1"/>
  <c r="L165" i="1"/>
  <c r="L176" i="1"/>
  <c r="L184" i="1"/>
  <c r="L193" i="1"/>
  <c r="L202" i="1"/>
  <c r="L229" i="1"/>
  <c r="L250" i="1"/>
  <c r="L261" i="1"/>
  <c r="L272" i="1"/>
  <c r="D299" i="1"/>
  <c r="L300" i="1"/>
  <c r="L312" i="1"/>
  <c r="D330" i="1"/>
  <c r="K53" i="1"/>
  <c r="K284" i="1"/>
  <c r="L220" i="1"/>
  <c r="K220" i="1"/>
  <c r="L200" i="1"/>
  <c r="K72" i="1"/>
  <c r="L36" i="1"/>
  <c r="K36" i="1"/>
  <c r="K31" i="1"/>
  <c r="K234" i="1"/>
  <c r="L194" i="1"/>
  <c r="L90" i="1"/>
  <c r="K90" i="1"/>
  <c r="K244" i="1"/>
  <c r="K138" i="1"/>
  <c r="K42" i="1"/>
  <c r="K37" i="1"/>
  <c r="L231" i="1"/>
  <c r="L243" i="1"/>
  <c r="L264" i="1"/>
  <c r="L274" i="1"/>
  <c r="L292" i="1"/>
  <c r="L306" i="1"/>
  <c r="D314" i="1"/>
  <c r="L314" i="1" s="1"/>
  <c r="L315" i="1"/>
  <c r="L323" i="1"/>
  <c r="D343" i="1"/>
  <c r="L343" i="1" s="1"/>
  <c r="L344" i="1"/>
  <c r="L21" i="1"/>
  <c r="E40" i="1"/>
  <c r="E320" i="1"/>
  <c r="I320" i="1"/>
  <c r="I305" i="1"/>
  <c r="E305" i="1"/>
  <c r="D141" i="1"/>
  <c r="D289" i="1"/>
  <c r="K289" i="1" s="1"/>
  <c r="D320" i="1"/>
  <c r="L320" i="1" s="1"/>
  <c r="D40" i="1"/>
  <c r="L40" i="1" s="1"/>
  <c r="D305" i="1"/>
  <c r="L305" i="1" s="1"/>
  <c r="D23" i="1"/>
  <c r="L23" i="1" s="1"/>
  <c r="E278" i="1"/>
  <c r="L278" i="1" s="1"/>
  <c r="E263" i="1"/>
  <c r="I252" i="1"/>
  <c r="E252" i="1"/>
  <c r="E233" i="1"/>
  <c r="I233" i="1"/>
  <c r="I218" i="1"/>
  <c r="E218" i="1"/>
  <c r="I201" i="1"/>
  <c r="E201" i="1"/>
  <c r="I188" i="1"/>
  <c r="E188" i="1"/>
  <c r="E170" i="1"/>
  <c r="I170" i="1"/>
  <c r="E150" i="1"/>
  <c r="I150" i="1"/>
  <c r="E141" i="1"/>
  <c r="L141" i="1" s="1"/>
  <c r="I102" i="1"/>
  <c r="E102" i="1"/>
  <c r="E88" i="1"/>
  <c r="E71" i="1"/>
  <c r="I71" i="1"/>
  <c r="I70" i="1" s="1"/>
  <c r="I56" i="1"/>
  <c r="E56" i="1"/>
  <c r="I40" i="1"/>
  <c r="E30" i="1"/>
  <c r="I30" i="1"/>
  <c r="J13" i="1" s="1"/>
  <c r="I29" i="2" s="1"/>
  <c r="D278" i="1"/>
  <c r="D263" i="1"/>
  <c r="D233" i="1"/>
  <c r="D218" i="1"/>
  <c r="D201" i="1"/>
  <c r="D170" i="1"/>
  <c r="D150" i="1"/>
  <c r="D102" i="1"/>
  <c r="D88" i="1"/>
  <c r="D71" i="1"/>
  <c r="I169" i="1" l="1"/>
  <c r="J169" i="1"/>
  <c r="L71" i="1"/>
  <c r="L263" i="1"/>
  <c r="L33" i="1"/>
  <c r="L102" i="1"/>
  <c r="L233" i="1"/>
  <c r="L279" i="1"/>
  <c r="L150" i="1"/>
  <c r="L137" i="1"/>
  <c r="K89" i="1"/>
  <c r="L89" i="1"/>
  <c r="L289" i="1"/>
  <c r="I304" i="1"/>
  <c r="L30" i="1"/>
  <c r="D13" i="1"/>
  <c r="C29" i="2" s="1"/>
  <c r="L88" i="1"/>
  <c r="E304" i="1"/>
  <c r="K188" i="1"/>
  <c r="K14" i="1"/>
  <c r="K218" i="1"/>
  <c r="K201" i="1"/>
  <c r="K136" i="1"/>
  <c r="K233" i="1"/>
  <c r="K170" i="1"/>
  <c r="L189" i="1"/>
  <c r="L15" i="1"/>
  <c r="L201" i="1"/>
  <c r="K88" i="1"/>
  <c r="L56" i="1"/>
  <c r="L126" i="1"/>
  <c r="D298" i="1"/>
  <c r="L298" i="1" s="1"/>
  <c r="L299" i="1"/>
  <c r="L72" i="1"/>
  <c r="K30" i="1"/>
  <c r="K40" i="1"/>
  <c r="K71" i="1"/>
  <c r="L252" i="1"/>
  <c r="L41" i="1"/>
  <c r="L151" i="1"/>
  <c r="L218" i="1"/>
  <c r="K263" i="1"/>
  <c r="L113" i="1"/>
  <c r="L31" i="1"/>
  <c r="L188" i="1"/>
  <c r="L68" i="1"/>
  <c r="K278" i="1"/>
  <c r="E13" i="1"/>
  <c r="D29" i="2" s="1"/>
  <c r="D304" i="1"/>
  <c r="L304" i="1" s="1"/>
  <c r="E169" i="1"/>
  <c r="D31" i="2" s="1"/>
  <c r="E70" i="1"/>
  <c r="D30" i="2" s="1"/>
  <c r="I13" i="1"/>
  <c r="D169" i="1"/>
  <c r="C31" i="2" s="1"/>
  <c r="D70" i="1"/>
  <c r="C30" i="2" s="1"/>
  <c r="J30" i="2" s="1"/>
  <c r="J12" i="1" l="1"/>
  <c r="I31" i="2"/>
  <c r="I37" i="2" s="1"/>
  <c r="D37" i="2"/>
  <c r="J29" i="2"/>
  <c r="C37" i="2"/>
  <c r="L70" i="1"/>
  <c r="K13" i="1"/>
  <c r="L13" i="1"/>
  <c r="L170" i="1"/>
  <c r="D12" i="1"/>
  <c r="C15" i="2" s="1"/>
  <c r="L169" i="1"/>
  <c r="K70" i="1"/>
  <c r="K169" i="1"/>
  <c r="E12" i="1"/>
  <c r="D15" i="2" s="1"/>
  <c r="D23" i="2" s="1"/>
  <c r="I12" i="1"/>
  <c r="J37" i="2" l="1"/>
  <c r="J31" i="2"/>
  <c r="C23" i="2"/>
  <c r="J15" i="2"/>
  <c r="C14" i="2"/>
  <c r="L12" i="1"/>
  <c r="K12" i="1"/>
</calcChain>
</file>

<file path=xl/sharedStrings.xml><?xml version="1.0" encoding="utf-8"?>
<sst xmlns="http://schemas.openxmlformats.org/spreadsheetml/2006/main" count="393" uniqueCount="291">
  <si>
    <t>EVTOP-02</t>
  </si>
  <si>
    <t>SISTEMA ESTATAL DE EVALUACION DEL DESEMPEÑO</t>
  </si>
  <si>
    <t>ANALITICO DE RECURSOS EJERCIDOS POR PARTIDA PRESUPUESTAL</t>
  </si>
  <si>
    <t>(Pesos)</t>
  </si>
  <si>
    <t>DESCRIPCION</t>
  </si>
  <si>
    <t>Acumulado</t>
  </si>
  <si>
    <t>DISPONIBLE</t>
  </si>
  <si>
    <t>MONTO</t>
  </si>
  <si>
    <t xml:space="preserve">% </t>
  </si>
  <si>
    <t>Servicios personales</t>
  </si>
  <si>
    <t>Remuneraciones al personal de carácter permanente</t>
  </si>
  <si>
    <t>Sueldo base al personal permanente</t>
  </si>
  <si>
    <t>Sueldos</t>
  </si>
  <si>
    <t>Remuneraciones Diversas</t>
  </si>
  <si>
    <t>Riesgo laboral</t>
  </si>
  <si>
    <t>Ayuda para habitación</t>
  </si>
  <si>
    <t>Prima por riesgo laboral</t>
  </si>
  <si>
    <t>Ayuda para energía eláctrica</t>
  </si>
  <si>
    <t>Remuneraciones al personal de carácter transitorio</t>
  </si>
  <si>
    <t>Honorarios asimilables a salarios</t>
  </si>
  <si>
    <t>Honorarios</t>
  </si>
  <si>
    <t>Sueldos base al personal eventual</t>
  </si>
  <si>
    <t>Retribuciones por servicios de carácter social</t>
  </si>
  <si>
    <t>Remuneraciones adicionales y especiales</t>
  </si>
  <si>
    <t>Primas por años de servicios efectivos prestados</t>
  </si>
  <si>
    <t>Primas y acreditaciones por años de servicio efectivos prestados al personal</t>
  </si>
  <si>
    <t>Primas de vacaciones, dominical y gratificación de fin de año</t>
  </si>
  <si>
    <t>Prima vacacional</t>
  </si>
  <si>
    <t>Gratificación por fin de año</t>
  </si>
  <si>
    <t>Compensación por ajuste de calendario</t>
  </si>
  <si>
    <t>Compensación por bono navideño</t>
  </si>
  <si>
    <t>Compensaciones</t>
  </si>
  <si>
    <t>Estímulos al personal de confianza</t>
  </si>
  <si>
    <t>Seguridad Social</t>
  </si>
  <si>
    <t>Aportaciones de seguridad social</t>
  </si>
  <si>
    <t>Cuotas por servicio médico del ISSSTESON</t>
  </si>
  <si>
    <t>Cuotas por seguro de vida al ISSSTESON</t>
  </si>
  <si>
    <t>Cuotas por seguro de retiro al ISSSTESON</t>
  </si>
  <si>
    <t>Asignación para préstamos a corto plazo</t>
  </si>
  <si>
    <t>Asignación para préstamos prendarios</t>
  </si>
  <si>
    <t>Otras prestaciones de seguridad social</t>
  </si>
  <si>
    <t>Cuotas para infraestructura, equipamiento y mantenimiento hospitalario</t>
  </si>
  <si>
    <t>Aportaciones a fondos de vivienda</t>
  </si>
  <si>
    <t>Cuotas al FOVISSSTESON</t>
  </si>
  <si>
    <t>Aportaciones al sistema para el retiro</t>
  </si>
  <si>
    <t>Aportaciones para seguros</t>
  </si>
  <si>
    <t>Otras cuotas de seguros colectivos</t>
  </si>
  <si>
    <t>Otras prestaciones sociales y económicas</t>
  </si>
  <si>
    <t>Cuotas para el fondo de ahorro y fondo de trabajo</t>
  </si>
  <si>
    <t>Aportaciones al fondo de ahorro de los trabajadores</t>
  </si>
  <si>
    <t>Indemnizaciones</t>
  </si>
  <si>
    <t>Indemnizaciones al personal</t>
  </si>
  <si>
    <t>Prestaciones contractuales</t>
  </si>
  <si>
    <t>Apoyo para canastilla de maternidad</t>
  </si>
  <si>
    <t>Ayuda para guardería a madres trabajadoras</t>
  </si>
  <si>
    <t>Bono de día de madres</t>
  </si>
  <si>
    <t>Otras prestaciones</t>
  </si>
  <si>
    <t>Pago de estimulos a servidores públicos</t>
  </si>
  <si>
    <t>Estimulos</t>
  </si>
  <si>
    <t>Bono de puntualidad</t>
  </si>
  <si>
    <t>Materiales y suministros</t>
  </si>
  <si>
    <t>Materiales de administración</t>
  </si>
  <si>
    <t>Materiales, útiles y equipos menores de oficina</t>
  </si>
  <si>
    <t>Materiales y útiles de impresión y reproducción</t>
  </si>
  <si>
    <t>Material estadístico y geográfico</t>
  </si>
  <si>
    <t>Materiales, útiles y equipos menores de tecnologías de la información</t>
  </si>
  <si>
    <t>Materiales y útiles para el procesamiento de equipos y bienes informáticos</t>
  </si>
  <si>
    <t xml:space="preserve"> Material impreso e información digital</t>
  </si>
  <si>
    <t>Material para información</t>
  </si>
  <si>
    <t>Material de limpieza</t>
  </si>
  <si>
    <t>Materiales y útiles de enseñanza</t>
  </si>
  <si>
    <t>Materiales educativos</t>
  </si>
  <si>
    <t>Materiales para el registro e identificación de bienes y personas</t>
  </si>
  <si>
    <t>Placas, engomados, calcomanías y hologramas</t>
  </si>
  <si>
    <t>Alimentos y utensilios</t>
  </si>
  <si>
    <t>Productos alimenticios para personas</t>
  </si>
  <si>
    <t>Productos alimenticios para el personal de las instalaciones</t>
  </si>
  <si>
    <t>Productos alimenticios para personas derivado de la prestación de servicios</t>
  </si>
  <si>
    <t>Adquisición de agua potable</t>
  </si>
  <si>
    <t>Productos Alimenticios para animales</t>
  </si>
  <si>
    <t>Alimentación de animales</t>
  </si>
  <si>
    <t>Utensilios para el servicio de alimentación</t>
  </si>
  <si>
    <t>Materias primas y materiales de producción</t>
  </si>
  <si>
    <t>Productos alimenticios, agropecuarios y forestales adquiridos como materia prima</t>
  </si>
  <si>
    <t>Mercancias adquiridas para su comercialización</t>
  </si>
  <si>
    <t>Materiales y artículos de construcción y de reparación</t>
  </si>
  <si>
    <t>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</si>
  <si>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</si>
  <si>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</si>
  <si>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</si>
  <si>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</si>
  <si>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</si>
  <si>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</si>
  <si>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</si>
  <si>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</si>
  <si>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Productos químicos, farmacéuticos y de laboratorio</t>
  </si>
  <si>
    <t>Productos químicos básicos</t>
  </si>
  <si>
    <t>Fertilizantes, pesticidas y otros agroquímicos</t>
  </si>
  <si>
    <t>Medicinas y productos farmacéuticos</t>
  </si>
  <si>
    <t>Materiales, accesorios y suministros médicos</t>
  </si>
  <si>
    <t>Materiales, accesorios y suministros de laboratorio</t>
  </si>
  <si>
    <t>Fibras sintéticas, hules, plásticos y derivados</t>
  </si>
  <si>
    <t>Otros productos quimicos</t>
  </si>
  <si>
    <t>Combustibles, lubricantes y aditivos</t>
  </si>
  <si>
    <t>Combustibles</t>
  </si>
  <si>
    <t>Lubricantes y aditivos</t>
  </si>
  <si>
    <t>Otros Gastos</t>
  </si>
  <si>
    <t>Vestuarios, blancos, prendas de producción y artículos deportivos</t>
  </si>
  <si>
    <t>Vestuario y uniformes</t>
  </si>
  <si>
    <t>Prendas de seguridad y protección personal</t>
  </si>
  <si>
    <t>Artículos deportivos</t>
  </si>
  <si>
    <t>Productos textiles</t>
  </si>
  <si>
    <t>Produtos textiles</t>
  </si>
  <si>
    <t>Herramientas, refacciones y accesorios menores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</si>
  <si>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</si>
  <si>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</si>
  <si>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</si>
  <si>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equipo de computo y tecnologías de la información</t>
  </si>
  <si>
    <t>Refacciones y accesorios menores de equipo e instrumental médico y de laboratorio</t>
  </si>
  <si>
    <t>Refacciones y accesorios menores de equipo de trasporte</t>
  </si>
  <si>
    <t>Refacciones y accesorios menores de equipo de defensa y seguridad</t>
  </si>
  <si>
    <t>Refacciones y accesorios de maquinaria y otros equipos</t>
  </si>
  <si>
    <t>Refacciones y accesorios menores otros bienes muebles</t>
  </si>
  <si>
    <t>Servicios generales</t>
  </si>
  <si>
    <t>Servicios básicos</t>
  </si>
  <si>
    <t>Energía eléctrica</t>
  </si>
  <si>
    <t>Servicios e instalaciones para centros escolares</t>
  </si>
  <si>
    <t>Gas</t>
  </si>
  <si>
    <t>Agua</t>
  </si>
  <si>
    <t>Telefonía tradicional</t>
  </si>
  <si>
    <t>Telefonía celular</t>
  </si>
  <si>
    <t>Servicios de telecomunicaciones y satelites</t>
  </si>
  <si>
    <t>Servicios de acceso a internet, redes y procesamiento de información</t>
  </si>
  <si>
    <t>Servicios postales y telegráficos</t>
  </si>
  <si>
    <t>Servicio postal</t>
  </si>
  <si>
    <t>Servicios de arrendamiento</t>
  </si>
  <si>
    <t>Arrendamiento de Edificios</t>
  </si>
  <si>
    <t>Arrendamiento de mobiliario y equipo de administración, educacional y recreativo</t>
  </si>
  <si>
    <t>Arrendamiento de mobiliario y equipo</t>
  </si>
  <si>
    <t>Arrendamiento de equipo de transporte</t>
  </si>
  <si>
    <t>Arrendamiento maquinaria, otros equipos y herramientas</t>
  </si>
  <si>
    <t>Arrendamiento de activos intangibles</t>
  </si>
  <si>
    <t>Patentes, regalías y otros</t>
  </si>
  <si>
    <t>Otros arrendamientos</t>
  </si>
  <si>
    <t>Servicios profesionales, científicos, técnicos y otros servicios</t>
  </si>
  <si>
    <t>Servicios legales, de contabilidad, auditorias y relacionados</t>
  </si>
  <si>
    <t>Servicios de diseño, arquitectura, ingeniería</t>
  </si>
  <si>
    <t>Servicios de consultoría en tecnologías de la información</t>
  </si>
  <si>
    <t>Servicios de Informática</t>
  </si>
  <si>
    <t>Servicios de capacitación</t>
  </si>
  <si>
    <t>Servicios de apoyo administrativo, traducción, fotocopiado e impresión</t>
  </si>
  <si>
    <t>Impresiones y publicaciones oficiales</t>
  </si>
  <si>
    <t>Edictos</t>
  </si>
  <si>
    <t>Licitaciones, convenios y convocatorias</t>
  </si>
  <si>
    <t>Servicios de vigilancia</t>
  </si>
  <si>
    <t>Servicios Profesionales, científicos y técnicos integrales</t>
  </si>
  <si>
    <t>Servicios financieros, bancarios y comerciales</t>
  </si>
  <si>
    <t>Servicios financieros y bancarios</t>
  </si>
  <si>
    <t>Servicios de cobranza, investigación crediticia y similar</t>
  </si>
  <si>
    <t>Servicios de recaudación, traslado y custodia de valores</t>
  </si>
  <si>
    <t>Seguros de responsabolidad patrimonial y finanzas</t>
  </si>
  <si>
    <t>Seguros de bienes patrimoniales</t>
  </si>
  <si>
    <t>Almacenaje, envase y embalaje</t>
  </si>
  <si>
    <t>Fletes y maniobras</t>
  </si>
  <si>
    <t>Servicios mantenimiento y conservación e instalación</t>
  </si>
  <si>
    <t>Conservación y mantenimiento menor de inmuebles</t>
  </si>
  <si>
    <t>Mantenimiento y conservación de inmuebles</t>
  </si>
  <si>
    <t>Mantenimiento y conservación de áreas deportivas</t>
  </si>
  <si>
    <t>Instalación, reparación y mantenimiento de mobiliario y equipo de administración, educacional y recreativo</t>
  </si>
  <si>
    <t>Mantenimiento y conservación de mobiliario y equipo</t>
  </si>
  <si>
    <t>Mantenimiento y conservación de mobiliario y equipo para escuelas, laboratorios y talleres</t>
  </si>
  <si>
    <t>Instalación, reparación y mantenimiento de equipo de computo y tecnologías de información</t>
  </si>
  <si>
    <t>Instalaciones</t>
  </si>
  <si>
    <t>Mantenimiento y conservación de bienes informáticos</t>
  </si>
  <si>
    <t>Reparación y mantenimiento de equipo de transporte</t>
  </si>
  <si>
    <t>Mantenimiento de equipo de transporte</t>
  </si>
  <si>
    <t>Instalación, reparación y mantenimiento de maquinaria, otros equipos y herramientas</t>
  </si>
  <si>
    <t>Mantenimiento y conservación de maquinaria y equipo</t>
  </si>
  <si>
    <t>Mantenimiento y conservación de herramientas, maquinas herramientas, instrumentos útiles y equipos</t>
  </si>
  <si>
    <t>Servicios de limpieza y manejo de desechos</t>
  </si>
  <si>
    <t>Servicios de jardinería y fumigación</t>
  </si>
  <si>
    <t>Servicios de comunicación social y publicidad</t>
  </si>
  <si>
    <t>Difusión por radio, televisión y otros medios de mensajes sobre programas y actividades gubernamentales</t>
  </si>
  <si>
    <t>Difusión por radio, televisión y otros medios de mensajes comerciales</t>
  </si>
  <si>
    <t>Servicios de creatividad, preproducción y producción y publicidad, excepto internet</t>
  </si>
  <si>
    <t>Servicios de creación y difusión de contenido exclusivamente a traves de internet</t>
  </si>
  <si>
    <t>Otros servicios de información</t>
  </si>
  <si>
    <t>Servicios de traslado y viáticos</t>
  </si>
  <si>
    <t>Pasajes aéreos</t>
  </si>
  <si>
    <t>Pasajes terrestres</t>
  </si>
  <si>
    <t>Hospedaje</t>
  </si>
  <si>
    <t>Viáticos en el país</t>
  </si>
  <si>
    <t>Gastos de camino</t>
  </si>
  <si>
    <t>Viáticos en el extranjero</t>
  </si>
  <si>
    <t>Servicios integrales de traslado y viáticos</t>
  </si>
  <si>
    <t>Otros servicios de traslado y hospedaje</t>
  </si>
  <si>
    <t>Cuotas</t>
  </si>
  <si>
    <t>Servicios oficiales</t>
  </si>
  <si>
    <t>Gastos de ceremonial</t>
  </si>
  <si>
    <t>Gastos de orden social y cultural</t>
  </si>
  <si>
    <t>Congresos y convenciones</t>
  </si>
  <si>
    <t>Exposiciones</t>
  </si>
  <si>
    <t>Gastos de representación</t>
  </si>
  <si>
    <t>Gastos de atención y promoción</t>
  </si>
  <si>
    <t>Otros servicios generales</t>
  </si>
  <si>
    <t>Impuestos y derechos</t>
  </si>
  <si>
    <t>Impuestos y derechos de importación</t>
  </si>
  <si>
    <t>Penas, multas, accesorios y actualizaciones</t>
  </si>
  <si>
    <t>Otros gastos por responsabilidades</t>
  </si>
  <si>
    <t>Transferencias, asignaciones, subsidios y otras ayudas</t>
  </si>
  <si>
    <t>Ayudas sociales</t>
  </si>
  <si>
    <t>Becas y otras ayudas para programas de capacitación</t>
  </si>
  <si>
    <t>Becas educativas</t>
  </si>
  <si>
    <t>Becas de Educación Media y Superior</t>
  </si>
  <si>
    <t>Fomento deportivo</t>
  </si>
  <si>
    <t>Bienes muebles, inmuebles e intangibles</t>
  </si>
  <si>
    <t>Mobiliario y equipo de administración</t>
  </si>
  <si>
    <t>Muebles de oficina y estantería</t>
  </si>
  <si>
    <t>Bienes artísticos, culturales y científicos</t>
  </si>
  <si>
    <t>Equipo de cómputo y de tecnologías de la información</t>
  </si>
  <si>
    <t>Bienes informáticos</t>
  </si>
  <si>
    <t>Otros mobiliarios y equipo de administración</t>
  </si>
  <si>
    <t>Equipo de Administraciòn</t>
  </si>
  <si>
    <t>Mobiliario y equipo educacional y recreativo</t>
  </si>
  <si>
    <t>Equipos y aparatos audiovisuales</t>
  </si>
  <si>
    <t>Equipo e instrumental medico y de laboratorio</t>
  </si>
  <si>
    <t>Equipo medico y de laboratorio</t>
  </si>
  <si>
    <t>Maquinaria, otros equipos y herramientas</t>
  </si>
  <si>
    <t>Maquinaría y equipo agropecuario</t>
  </si>
  <si>
    <t>Maquinaria y equipo industrial</t>
  </si>
  <si>
    <t>Equipos de generación electrica, aparatos y accesorios electricos</t>
  </si>
  <si>
    <t>Maquinaria y equipo electrico y electronico</t>
  </si>
  <si>
    <t>Otros equipos</t>
  </si>
  <si>
    <t>Bienes muebles por arrendamiento financiero</t>
  </si>
  <si>
    <t>Otros bienes muebles</t>
  </si>
  <si>
    <t>Inversión Pública</t>
  </si>
  <si>
    <t>Edificacion Habitacional</t>
  </si>
  <si>
    <t>Remodelacion y Mejoramiento</t>
  </si>
  <si>
    <t>Construccion y Ampliacion</t>
  </si>
  <si>
    <t>Pie de Casa</t>
  </si>
  <si>
    <t>Lote de Materiales</t>
  </si>
  <si>
    <t>Lotes y Servicios</t>
  </si>
  <si>
    <t>Subsidios</t>
  </si>
  <si>
    <t>Estudios y Proyectos</t>
  </si>
  <si>
    <t>Empleo Temporal</t>
  </si>
  <si>
    <t>Programa de Desarrollo Regional</t>
  </si>
  <si>
    <t>Edificacion No Habitacional</t>
  </si>
  <si>
    <t>Construccion</t>
  </si>
  <si>
    <t>Obra pública en bienes propios</t>
  </si>
  <si>
    <t>Edificación no habitacional</t>
  </si>
  <si>
    <t>Construcción</t>
  </si>
  <si>
    <t>Remodelación y rehabilitación</t>
  </si>
  <si>
    <t>Ayuda para despensa</t>
  </si>
  <si>
    <t>PARTIDA</t>
  </si>
  <si>
    <t>ASIGNACION ORIGINAL ANUAL</t>
  </si>
  <si>
    <t>PRESUPUESTO MODIFICADO ANUAL</t>
  </si>
  <si>
    <t>TOTAL EJERCIDO TRIMESTRAL</t>
  </si>
  <si>
    <t>Seguro de retiro Estatal</t>
  </si>
  <si>
    <t>Pagos de defunción, pensiones y jubilaciones</t>
  </si>
  <si>
    <t>EVTOP-01</t>
  </si>
  <si>
    <t>SEGUIMIENTO FINANCIERO DE INGRESOS Y EGRESOS, DE ORGANISMOS</t>
  </si>
  <si>
    <t>Y ENTIDADES DE LA ADMINISTRACION PUBLICA ESTATAL</t>
  </si>
  <si>
    <t>ORGANISMO: COMISION DE ENERGIA DEL ESTADO DE SONORA</t>
  </si>
  <si>
    <t>INGRESOS :</t>
  </si>
  <si>
    <t>CONCEPTO</t>
  </si>
  <si>
    <t>PROGRAMADO ORIGINAL</t>
  </si>
  <si>
    <t>MODIFICADO</t>
  </si>
  <si>
    <t>TOTAL DE INGRESOS</t>
  </si>
  <si>
    <t>TOTAL TRIMESTRE</t>
  </si>
  <si>
    <t>ACUMULADO</t>
  </si>
  <si>
    <t xml:space="preserve"> % AVANCE</t>
  </si>
  <si>
    <t>Saldo inicial (Caja y Bancos)</t>
  </si>
  <si>
    <t>INGRESOS FEDERALES</t>
  </si>
  <si>
    <t>INGRESOS ESTATALES</t>
  </si>
  <si>
    <t>Gto. De Operación</t>
  </si>
  <si>
    <t>INGRESOS PROPIOS</t>
  </si>
  <si>
    <t>OTROS INGRESOS</t>
  </si>
  <si>
    <t>Prod.Financ, Penas y Otros</t>
  </si>
  <si>
    <t>1.-EGRESOS: (GLOBAL)</t>
  </si>
  <si>
    <t>TOTAL EJERCIDO</t>
  </si>
  <si>
    <t xml:space="preserve">% AVANCE </t>
  </si>
  <si>
    <t>CAPITULO:</t>
  </si>
  <si>
    <t>TOTAL</t>
  </si>
  <si>
    <t>Variación: Ingreso - Gasto ($)</t>
  </si>
  <si>
    <t>NOMBRE DEL ORGANISMO: COMISION DE ENERGIA DEL ESTADO DE SONORA</t>
  </si>
  <si>
    <t>TRIMESTRE :   TERCERO DE 2014</t>
  </si>
  <si>
    <t>TRIMESTRE:  TERCERO DE 2014</t>
  </si>
  <si>
    <t xml:space="preserve">JULIO </t>
  </si>
  <si>
    <t>AGOSTO</t>
  </si>
  <si>
    <t>SEPTIEMBRE</t>
  </si>
  <si>
    <t>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</si>
</sst>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_);_(* \(#,##0\);_(* &quot;-&quot;??_);_(@_)"/>
  </numFmts>
  <fonts count="19" x14ac:knownFonts="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12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b/>
      <sz val="7.5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75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"/>
    </xf>
    <xf numFmtId="0" fontId="7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3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8" fillId="3" borderId="0" xfId="0" applyFont="1" applyFill="1" applyAlignment="1">
      <alignment vertical="center"/>
    </xf>
    <xf numFmtId="0" fontId="8" fillId="3" borderId="11" xfId="0" applyFont="1" applyFill="1" applyBorder="1" applyAlignment="1">
      <alignment vertical="center"/>
    </xf>
    <xf numFmtId="0" fontId="9" fillId="3" borderId="11" xfId="0" applyFont="1" applyFill="1" applyBorder="1" applyAlignment="1">
      <alignment vertical="center"/>
    </xf>
    <xf numFmtId="0" fontId="9" fillId="3" borderId="11" xfId="0" applyFont="1" applyFill="1" applyBorder="1"/>
    <xf numFmtId="3" fontId="2" fillId="0" borderId="0" xfId="0" applyNumberFormat="1" applyFont="1"/>
    <xf numFmtId="3" fontId="3" fillId="0" borderId="0" xfId="0" applyNumberFormat="1" applyFont="1" applyAlignment="1">
      <alignment horizontal="centerContinuous"/>
    </xf>
    <xf numFmtId="3" fontId="3" fillId="0" borderId="0" xfId="0" applyNumberFormat="1" applyFont="1" applyFill="1" applyAlignment="1">
      <alignment horizontal="left"/>
    </xf>
    <xf numFmtId="3" fontId="3" fillId="0" borderId="0" xfId="0" applyNumberFormat="1" applyFont="1" applyFill="1" applyAlignment="1">
      <alignment horizontal="centerContinuous"/>
    </xf>
    <xf numFmtId="3" fontId="2" fillId="2" borderId="7" xfId="0" applyNumberFormat="1" applyFont="1" applyFill="1" applyBorder="1" applyAlignment="1">
      <alignment vertical="center"/>
    </xf>
    <xf numFmtId="3" fontId="2" fillId="0" borderId="0" xfId="0" applyNumberFormat="1" applyFont="1" applyAlignment="1">
      <alignment horizontal="centerContinuous"/>
    </xf>
    <xf numFmtId="3" fontId="3" fillId="0" borderId="0" xfId="0" applyNumberFormat="1" applyFont="1"/>
    <xf numFmtId="3" fontId="3" fillId="0" borderId="0" xfId="0" applyNumberFormat="1" applyFont="1" applyAlignment="1">
      <alignment horizontal="right"/>
    </xf>
    <xf numFmtId="3" fontId="3" fillId="2" borderId="8" xfId="0" applyNumberFormat="1" applyFont="1" applyFill="1" applyBorder="1" applyAlignment="1">
      <alignment vertical="center"/>
    </xf>
    <xf numFmtId="3" fontId="2" fillId="0" borderId="0" xfId="0" applyNumberFormat="1" applyFont="1" applyFill="1"/>
    <xf numFmtId="3" fontId="2" fillId="0" borderId="0" xfId="0" applyNumberFormat="1" applyFont="1" applyFill="1" applyAlignment="1">
      <alignment horizontal="centerContinuous"/>
    </xf>
    <xf numFmtId="0" fontId="7" fillId="4" borderId="0" xfId="0" applyFont="1" applyFill="1" applyAlignment="1">
      <alignment vertical="center"/>
    </xf>
    <xf numFmtId="0" fontId="9" fillId="4" borderId="0" xfId="0" applyFont="1" applyFill="1" applyAlignment="1">
      <alignment vertical="center"/>
    </xf>
    <xf numFmtId="3" fontId="2" fillId="2" borderId="3" xfId="0" applyNumberFormat="1" applyFont="1" applyFill="1" applyBorder="1" applyAlignment="1">
      <alignment horizontal="center" vertical="center" wrapText="1"/>
    </xf>
    <xf numFmtId="164" fontId="8" fillId="0" borderId="0" xfId="1" applyNumberFormat="1" applyFont="1" applyFill="1" applyBorder="1" applyAlignment="1">
      <alignment horizontal="right" vertical="center" indent="1"/>
    </xf>
    <xf numFmtId="164" fontId="7" fillId="0" borderId="0" xfId="1" applyNumberFormat="1" applyFont="1" applyFill="1" applyBorder="1" applyAlignment="1">
      <alignment horizontal="right" vertical="center" indent="1"/>
    </xf>
    <xf numFmtId="164" fontId="7" fillId="0" borderId="0" xfId="1" applyNumberFormat="1" applyFont="1" applyFill="1" applyBorder="1" applyAlignment="1">
      <alignment horizontal="right" vertical="center"/>
    </xf>
    <xf numFmtId="0" fontId="7" fillId="0" borderId="5" xfId="0" applyNumberFormat="1" applyFont="1" applyFill="1" applyBorder="1" applyAlignment="1">
      <alignment vertical="center" wrapText="1"/>
    </xf>
    <xf numFmtId="0" fontId="8" fillId="0" borderId="5" xfId="0" applyNumberFormat="1" applyFont="1" applyFill="1" applyBorder="1" applyAlignment="1">
      <alignment horizontal="left" vertical="center" wrapText="1" indent="4"/>
    </xf>
    <xf numFmtId="0" fontId="8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horizontal="right" vertical="center"/>
    </xf>
    <xf numFmtId="4" fontId="8" fillId="0" borderId="4" xfId="0" applyNumberFormat="1" applyFont="1" applyFill="1" applyBorder="1" applyAlignment="1">
      <alignment horizontal="left" vertical="center" wrapText="1"/>
    </xf>
    <xf numFmtId="4" fontId="7" fillId="0" borderId="4" xfId="0" applyNumberFormat="1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8" fillId="5" borderId="10" xfId="0" applyNumberFormat="1" applyFont="1" applyFill="1" applyBorder="1" applyAlignment="1">
      <alignment horizontal="left" vertical="center" wrapText="1"/>
    </xf>
    <xf numFmtId="4" fontId="8" fillId="5" borderId="1" xfId="0" applyNumberFormat="1" applyFont="1" applyFill="1" applyBorder="1" applyAlignment="1">
      <alignment horizontal="left" vertical="center" wrapText="1"/>
    </xf>
    <xf numFmtId="164" fontId="8" fillId="5" borderId="11" xfId="1" applyNumberFormat="1" applyFont="1" applyFill="1" applyBorder="1" applyAlignment="1">
      <alignment horizontal="right" vertical="center" indent="1"/>
    </xf>
    <xf numFmtId="0" fontId="8" fillId="5" borderId="10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left" vertical="center" wrapText="1"/>
    </xf>
    <xf numFmtId="164" fontId="8" fillId="5" borderId="11" xfId="1" applyNumberFormat="1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right" vertical="center" wrapText="1"/>
    </xf>
    <xf numFmtId="3" fontId="3" fillId="2" borderId="18" xfId="0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right"/>
    </xf>
    <xf numFmtId="3" fontId="3" fillId="2" borderId="1" xfId="0" applyNumberFormat="1" applyFont="1" applyFill="1" applyBorder="1" applyAlignment="1">
      <alignment horizontal="right" vertical="center"/>
    </xf>
    <xf numFmtId="3" fontId="8" fillId="0" borderId="4" xfId="0" applyNumberFormat="1" applyFont="1" applyFill="1" applyBorder="1"/>
    <xf numFmtId="3" fontId="7" fillId="0" borderId="4" xfId="0" applyNumberFormat="1" applyFont="1" applyFill="1" applyBorder="1"/>
    <xf numFmtId="3" fontId="7" fillId="0" borderId="4" xfId="0" applyNumberFormat="1" applyFont="1" applyFill="1" applyBorder="1" applyAlignment="1">
      <alignment vertical="center"/>
    </xf>
    <xf numFmtId="3" fontId="7" fillId="0" borderId="4" xfId="0" applyNumberFormat="1" applyFont="1" applyFill="1" applyBorder="1" applyAlignment="1">
      <alignment horizontal="right" vertical="center" wrapText="1"/>
    </xf>
    <xf numFmtId="3" fontId="8" fillId="0" borderId="4" xfId="0" applyNumberFormat="1" applyFont="1" applyFill="1" applyBorder="1" applyAlignment="1">
      <alignment vertical="center"/>
    </xf>
    <xf numFmtId="3" fontId="7" fillId="0" borderId="4" xfId="0" applyNumberFormat="1" applyFont="1" applyBorder="1"/>
    <xf numFmtId="3" fontId="7" fillId="0" borderId="2" xfId="0" applyNumberFormat="1" applyFont="1" applyFill="1" applyBorder="1"/>
    <xf numFmtId="10" fontId="2" fillId="0" borderId="0" xfId="0" applyNumberFormat="1" applyFont="1"/>
    <xf numFmtId="10" fontId="3" fillId="0" borderId="0" xfId="0" applyNumberFormat="1" applyFont="1" applyAlignment="1">
      <alignment horizontal="centerContinuous"/>
    </xf>
    <xf numFmtId="10" fontId="2" fillId="2" borderId="7" xfId="0" applyNumberFormat="1" applyFont="1" applyFill="1" applyBorder="1" applyAlignment="1">
      <alignment vertical="center"/>
    </xf>
    <xf numFmtId="10" fontId="2" fillId="0" borderId="0" xfId="0" applyNumberFormat="1" applyFont="1" applyAlignment="1">
      <alignment horizontal="centerContinuous"/>
    </xf>
    <xf numFmtId="10" fontId="2" fillId="2" borderId="9" xfId="0" applyNumberFormat="1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right" vertical="center" wrapText="1"/>
    </xf>
    <xf numFmtId="10" fontId="8" fillId="5" borderId="11" xfId="1" applyNumberFormat="1" applyFont="1" applyFill="1" applyBorder="1" applyAlignment="1">
      <alignment horizontal="right" vertical="center" indent="1"/>
    </xf>
    <xf numFmtId="10" fontId="8" fillId="0" borderId="0" xfId="1" applyNumberFormat="1" applyFont="1" applyFill="1" applyBorder="1" applyAlignment="1">
      <alignment horizontal="right" vertical="center" indent="1"/>
    </xf>
    <xf numFmtId="10" fontId="7" fillId="0" borderId="0" xfId="1" applyNumberFormat="1" applyFont="1" applyFill="1" applyBorder="1" applyAlignment="1">
      <alignment horizontal="right" vertical="center" indent="1"/>
    </xf>
    <xf numFmtId="164" fontId="7" fillId="0" borderId="2" xfId="1" applyNumberFormat="1" applyFont="1" applyFill="1" applyBorder="1" applyAlignment="1">
      <alignment horizontal="right" vertical="center" indent="1"/>
    </xf>
    <xf numFmtId="164" fontId="7" fillId="0" borderId="5" xfId="1" applyNumberFormat="1" applyFont="1" applyFill="1" applyBorder="1" applyAlignment="1">
      <alignment horizontal="right" vertical="center" indent="1"/>
    </xf>
    <xf numFmtId="164" fontId="7" fillId="0" borderId="5" xfId="1" applyNumberFormat="1" applyFont="1" applyFill="1" applyBorder="1" applyAlignment="1">
      <alignment horizontal="right" vertical="center"/>
    </xf>
    <xf numFmtId="164" fontId="7" fillId="0" borderId="17" xfId="1" applyNumberFormat="1" applyFont="1" applyFill="1" applyBorder="1" applyAlignment="1">
      <alignment horizontal="right" vertical="center"/>
    </xf>
    <xf numFmtId="164" fontId="8" fillId="5" borderId="1" xfId="1" applyNumberFormat="1" applyFont="1" applyFill="1" applyBorder="1" applyAlignment="1">
      <alignment horizontal="right" vertical="center" indent="1"/>
    </xf>
    <xf numFmtId="164" fontId="7" fillId="0" borderId="4" xfId="1" applyNumberFormat="1" applyFont="1" applyFill="1" applyBorder="1" applyAlignment="1">
      <alignment horizontal="right" vertical="center" indent="1"/>
    </xf>
    <xf numFmtId="164" fontId="7" fillId="0" borderId="4" xfId="1" applyNumberFormat="1" applyFont="1" applyFill="1" applyBorder="1" applyAlignment="1">
      <alignment horizontal="right" vertical="center"/>
    </xf>
    <xf numFmtId="3" fontId="7" fillId="0" borderId="0" xfId="0" applyNumberFormat="1" applyFont="1" applyFill="1" applyBorder="1"/>
    <xf numFmtId="3" fontId="7" fillId="0" borderId="0" xfId="0" applyNumberFormat="1" applyFont="1" applyFill="1" applyBorder="1" applyAlignment="1">
      <alignment vertical="center"/>
    </xf>
    <xf numFmtId="3" fontId="7" fillId="0" borderId="0" xfId="0" applyNumberFormat="1" applyFont="1" applyBorder="1" applyAlignment="1">
      <alignment vertical="center"/>
    </xf>
    <xf numFmtId="3" fontId="7" fillId="0" borderId="0" xfId="0" applyNumberFormat="1" applyFont="1" applyBorder="1"/>
    <xf numFmtId="3" fontId="7" fillId="0" borderId="18" xfId="0" applyNumberFormat="1" applyFont="1" applyBorder="1"/>
    <xf numFmtId="10" fontId="7" fillId="0" borderId="18" xfId="1" applyNumberFormat="1" applyFont="1" applyFill="1" applyBorder="1" applyAlignment="1">
      <alignment horizontal="right" vertical="center" indent="1"/>
    </xf>
    <xf numFmtId="164" fontId="8" fillId="5" borderId="10" xfId="1" applyNumberFormat="1" applyFont="1" applyFill="1" applyBorder="1" applyAlignment="1">
      <alignment horizontal="right" vertical="center" indent="1"/>
    </xf>
    <xf numFmtId="0" fontId="8" fillId="0" borderId="0" xfId="0" applyFont="1" applyAlignment="1">
      <alignment vertical="center"/>
    </xf>
    <xf numFmtId="0" fontId="1" fillId="0" borderId="0" xfId="0" applyFont="1"/>
    <xf numFmtId="0" fontId="9" fillId="0" borderId="0" xfId="0" applyFont="1"/>
    <xf numFmtId="164" fontId="8" fillId="5" borderId="10" xfId="1" applyNumberFormat="1" applyFont="1" applyFill="1" applyBorder="1" applyAlignment="1">
      <alignment horizontal="right" vertical="center"/>
    </xf>
    <xf numFmtId="164" fontId="8" fillId="5" borderId="1" xfId="1" applyNumberFormat="1" applyFont="1" applyFill="1" applyBorder="1" applyAlignment="1">
      <alignment horizontal="right" vertical="center"/>
    </xf>
    <xf numFmtId="0" fontId="1" fillId="0" borderId="0" xfId="0" applyFont="1" applyFill="1"/>
    <xf numFmtId="0" fontId="0" fillId="0" borderId="0" xfId="0" applyFill="1" applyBorder="1" applyAlignment="1">
      <alignment horizontal="centerContinuous"/>
    </xf>
    <xf numFmtId="0" fontId="0" fillId="0" borderId="0" xfId="0" applyFill="1"/>
    <xf numFmtId="164" fontId="8" fillId="0" borderId="5" xfId="1" applyNumberFormat="1" applyFont="1" applyFill="1" applyBorder="1" applyAlignment="1">
      <alignment horizontal="right" vertical="center" indent="1"/>
    </xf>
    <xf numFmtId="164" fontId="8" fillId="0" borderId="4" xfId="1" applyNumberFormat="1" applyFont="1" applyFill="1" applyBorder="1" applyAlignment="1">
      <alignment horizontal="right" vertical="center" indent="1"/>
    </xf>
    <xf numFmtId="0" fontId="8" fillId="4" borderId="0" xfId="0" applyFont="1" applyFill="1" applyAlignment="1">
      <alignment vertical="center"/>
    </xf>
    <xf numFmtId="4" fontId="8" fillId="0" borderId="20" xfId="0" applyNumberFormat="1" applyFont="1" applyFill="1" applyBorder="1" applyAlignment="1">
      <alignment horizontal="left" vertical="center" wrapText="1"/>
    </xf>
    <xf numFmtId="164" fontId="8" fillId="0" borderId="21" xfId="1" applyNumberFormat="1" applyFont="1" applyFill="1" applyBorder="1" applyAlignment="1">
      <alignment horizontal="right" vertical="center" indent="1"/>
    </xf>
    <xf numFmtId="164" fontId="8" fillId="0" borderId="20" xfId="1" applyNumberFormat="1" applyFont="1" applyFill="1" applyBorder="1" applyAlignment="1">
      <alignment horizontal="right" vertical="center" indent="1"/>
    </xf>
    <xf numFmtId="164" fontId="8" fillId="0" borderId="19" xfId="1" applyNumberFormat="1" applyFont="1" applyFill="1" applyBorder="1" applyAlignment="1">
      <alignment horizontal="right" vertical="center" indent="1"/>
    </xf>
    <xf numFmtId="10" fontId="8" fillId="0" borderId="19" xfId="1" applyNumberFormat="1" applyFont="1" applyFill="1" applyBorder="1" applyAlignment="1">
      <alignment horizontal="right" vertical="center" indent="1"/>
    </xf>
    <xf numFmtId="3" fontId="8" fillId="0" borderId="4" xfId="0" applyNumberFormat="1" applyFont="1" applyFill="1" applyBorder="1" applyAlignment="1">
      <alignment horizontal="right" vertical="center" wrapText="1"/>
    </xf>
    <xf numFmtId="3" fontId="8" fillId="0" borderId="0" xfId="0" applyNumberFormat="1" applyFont="1" applyFill="1" applyBorder="1"/>
    <xf numFmtId="0" fontId="8" fillId="0" borderId="0" xfId="0" applyFont="1" applyFill="1" applyAlignment="1">
      <alignment vertical="center"/>
    </xf>
    <xf numFmtId="3" fontId="8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3" fontId="8" fillId="0" borderId="0" xfId="0" applyNumberFormat="1" applyFont="1" applyBorder="1" applyAlignment="1">
      <alignment vertical="center"/>
    </xf>
    <xf numFmtId="3" fontId="8" fillId="0" borderId="0" xfId="0" applyNumberFormat="1" applyFont="1" applyBorder="1"/>
    <xf numFmtId="4" fontId="8" fillId="6" borderId="4" xfId="0" applyNumberFormat="1" applyFont="1" applyFill="1" applyBorder="1" applyAlignment="1">
      <alignment horizontal="left" vertical="center" wrapText="1"/>
    </xf>
    <xf numFmtId="164" fontId="8" fillId="6" borderId="15" xfId="1" applyNumberFormat="1" applyFont="1" applyFill="1" applyBorder="1" applyAlignment="1">
      <alignment horizontal="right" vertical="center" indent="1"/>
    </xf>
    <xf numFmtId="164" fontId="8" fillId="6" borderId="3" xfId="1" applyNumberFormat="1" applyFont="1" applyFill="1" applyBorder="1" applyAlignment="1">
      <alignment horizontal="right" vertical="center" indent="1"/>
    </xf>
    <xf numFmtId="164" fontId="8" fillId="6" borderId="14" xfId="1" applyNumberFormat="1" applyFont="1" applyFill="1" applyBorder="1" applyAlignment="1">
      <alignment horizontal="right" vertical="center" indent="1"/>
    </xf>
    <xf numFmtId="10" fontId="8" fillId="6" borderId="14" xfId="1" applyNumberFormat="1" applyFont="1" applyFill="1" applyBorder="1" applyAlignment="1">
      <alignment horizontal="right" vertical="center" indent="1"/>
    </xf>
    <xf numFmtId="164" fontId="8" fillId="6" borderId="5" xfId="1" applyNumberFormat="1" applyFont="1" applyFill="1" applyBorder="1" applyAlignment="1">
      <alignment horizontal="right" vertical="center" indent="1"/>
    </xf>
    <xf numFmtId="164" fontId="8" fillId="6" borderId="4" xfId="1" applyNumberFormat="1" applyFont="1" applyFill="1" applyBorder="1" applyAlignment="1">
      <alignment horizontal="right" vertical="center" indent="1"/>
    </xf>
    <xf numFmtId="164" fontId="8" fillId="6" borderId="0" xfId="1" applyNumberFormat="1" applyFont="1" applyFill="1" applyBorder="1" applyAlignment="1">
      <alignment horizontal="right" vertical="center" indent="1"/>
    </xf>
    <xf numFmtId="10" fontId="8" fillId="6" borderId="0" xfId="1" applyNumberFormat="1" applyFont="1" applyFill="1" applyBorder="1" applyAlignment="1">
      <alignment horizontal="right" vertical="center" indent="1"/>
    </xf>
    <xf numFmtId="0" fontId="8" fillId="6" borderId="5" xfId="0" applyNumberFormat="1" applyFont="1" applyFill="1" applyBorder="1" applyAlignment="1">
      <alignment horizontal="left" vertical="center" wrapText="1" indent="2"/>
    </xf>
    <xf numFmtId="3" fontId="8" fillId="6" borderId="4" xfId="0" applyNumberFormat="1" applyFont="1" applyFill="1" applyBorder="1"/>
    <xf numFmtId="3" fontId="8" fillId="6" borderId="0" xfId="0" applyNumberFormat="1" applyFont="1" applyFill="1" applyBorder="1"/>
    <xf numFmtId="4" fontId="7" fillId="6" borderId="4" xfId="0" applyNumberFormat="1" applyFont="1" applyFill="1" applyBorder="1" applyAlignment="1">
      <alignment horizontal="left" vertical="center" wrapText="1"/>
    </xf>
    <xf numFmtId="164" fontId="7" fillId="6" borderId="5" xfId="1" applyNumberFormat="1" applyFont="1" applyFill="1" applyBorder="1" applyAlignment="1">
      <alignment horizontal="right" vertical="center" indent="1"/>
    </xf>
    <xf numFmtId="3" fontId="7" fillId="6" borderId="4" xfId="0" applyNumberFormat="1" applyFont="1" applyFill="1" applyBorder="1"/>
    <xf numFmtId="3" fontId="7" fillId="6" borderId="0" xfId="0" applyNumberFormat="1" applyFont="1" applyFill="1" applyBorder="1"/>
    <xf numFmtId="164" fontId="7" fillId="6" borderId="4" xfId="1" applyNumberFormat="1" applyFont="1" applyFill="1" applyBorder="1" applyAlignment="1">
      <alignment horizontal="right" vertical="center" indent="1"/>
    </xf>
    <xf numFmtId="10" fontId="7" fillId="6" borderId="0" xfId="1" applyNumberFormat="1" applyFont="1" applyFill="1" applyBorder="1" applyAlignment="1">
      <alignment horizontal="right" vertical="center" indent="1"/>
    </xf>
    <xf numFmtId="164" fontId="7" fillId="6" borderId="0" xfId="1" applyNumberFormat="1" applyFont="1" applyFill="1" applyBorder="1" applyAlignment="1">
      <alignment horizontal="right" vertical="center" indent="1"/>
    </xf>
    <xf numFmtId="3" fontId="2" fillId="2" borderId="3" xfId="0" applyNumberFormat="1" applyFont="1" applyFill="1" applyBorder="1" applyAlignment="1">
      <alignment horizontal="center" vertical="center" wrapText="1"/>
    </xf>
    <xf numFmtId="4" fontId="7" fillId="7" borderId="4" xfId="0" applyNumberFormat="1" applyFont="1" applyFill="1" applyBorder="1" applyAlignment="1">
      <alignment horizontal="left" vertical="center" wrapText="1"/>
    </xf>
    <xf numFmtId="164" fontId="7" fillId="7" borderId="5" xfId="1" applyNumberFormat="1" applyFont="1" applyFill="1" applyBorder="1" applyAlignment="1">
      <alignment horizontal="right" vertical="center" indent="1"/>
    </xf>
    <xf numFmtId="3" fontId="7" fillId="7" borderId="4" xfId="0" applyNumberFormat="1" applyFont="1" applyFill="1" applyBorder="1" applyAlignment="1">
      <alignment horizontal="right" vertical="center" wrapText="1"/>
    </xf>
    <xf numFmtId="164" fontId="7" fillId="7" borderId="4" xfId="1" applyNumberFormat="1" applyFont="1" applyFill="1" applyBorder="1" applyAlignment="1">
      <alignment horizontal="right" vertical="center" indent="1"/>
    </xf>
    <xf numFmtId="10" fontId="7" fillId="7" borderId="0" xfId="1" applyNumberFormat="1" applyFont="1" applyFill="1" applyBorder="1" applyAlignment="1">
      <alignment horizontal="right" vertical="center" indent="1"/>
    </xf>
    <xf numFmtId="3" fontId="7" fillId="7" borderId="4" xfId="0" applyNumberFormat="1" applyFont="1" applyFill="1" applyBorder="1"/>
    <xf numFmtId="0" fontId="7" fillId="7" borderId="5" xfId="0" applyNumberFormat="1" applyFont="1" applyFill="1" applyBorder="1" applyAlignment="1">
      <alignment vertical="center" wrapText="1"/>
    </xf>
    <xf numFmtId="10" fontId="8" fillId="5" borderId="1" xfId="1" applyNumberFormat="1" applyFont="1" applyFill="1" applyBorder="1" applyAlignment="1">
      <alignment horizontal="right" vertical="center" indent="1"/>
    </xf>
    <xf numFmtId="164" fontId="7" fillId="0" borderId="5" xfId="1" applyNumberFormat="1" applyFont="1" applyFill="1" applyBorder="1" applyAlignment="1">
      <alignment horizontal="right" indent="1"/>
    </xf>
    <xf numFmtId="164" fontId="7" fillId="0" borderId="4" xfId="1" applyNumberFormat="1" applyFont="1" applyFill="1" applyBorder="1" applyAlignment="1">
      <alignment horizontal="right" indent="1"/>
    </xf>
    <xf numFmtId="10" fontId="7" fillId="0" borderId="0" xfId="1" applyNumberFormat="1" applyFont="1" applyFill="1" applyBorder="1" applyAlignment="1">
      <alignment horizontal="right" indent="1"/>
    </xf>
    <xf numFmtId="3" fontId="7" fillId="7" borderId="0" xfId="0" applyNumberFormat="1" applyFont="1" applyFill="1" applyBorder="1"/>
    <xf numFmtId="0" fontId="8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9" fillId="3" borderId="0" xfId="0" applyFont="1" applyFill="1" applyBorder="1"/>
    <xf numFmtId="0" fontId="3" fillId="2" borderId="2" xfId="0" applyFont="1" applyFill="1" applyBorder="1" applyAlignment="1">
      <alignment horizontal="right" vertical="center"/>
    </xf>
    <xf numFmtId="0" fontId="8" fillId="5" borderId="1" xfId="0" applyNumberFormat="1" applyFont="1" applyFill="1" applyBorder="1" applyAlignment="1">
      <alignment horizontal="left" vertical="center" wrapText="1"/>
    </xf>
    <xf numFmtId="0" fontId="8" fillId="6" borderId="4" xfId="0" applyNumberFormat="1" applyFont="1" applyFill="1" applyBorder="1" applyAlignment="1">
      <alignment horizontal="left" vertical="center" wrapText="1" indent="2"/>
    </xf>
    <xf numFmtId="0" fontId="8" fillId="0" borderId="20" xfId="0" applyNumberFormat="1" applyFont="1" applyFill="1" applyBorder="1" applyAlignment="1">
      <alignment horizontal="left" vertical="center" wrapText="1" indent="4"/>
    </xf>
    <xf numFmtId="0" fontId="7" fillId="0" borderId="4" xfId="0" applyNumberFormat="1" applyFont="1" applyFill="1" applyBorder="1" applyAlignment="1">
      <alignment vertical="center" wrapText="1"/>
    </xf>
    <xf numFmtId="0" fontId="8" fillId="0" borderId="4" xfId="0" applyNumberFormat="1" applyFont="1" applyFill="1" applyBorder="1" applyAlignment="1">
      <alignment horizontal="left" vertical="center" wrapText="1" indent="4"/>
    </xf>
    <xf numFmtId="0" fontId="7" fillId="0" borderId="4" xfId="0" applyNumberFormat="1" applyFont="1" applyFill="1" applyBorder="1" applyAlignment="1">
      <alignment horizontal="left" vertical="center" wrapText="1" indent="4"/>
    </xf>
    <xf numFmtId="0" fontId="7" fillId="7" borderId="4" xfId="0" applyNumberFormat="1" applyFont="1" applyFill="1" applyBorder="1" applyAlignment="1">
      <alignment vertical="center" wrapText="1"/>
    </xf>
    <xf numFmtId="0" fontId="7" fillId="6" borderId="4" xfId="0" applyNumberFormat="1" applyFont="1" applyFill="1" applyBorder="1" applyAlignment="1">
      <alignment vertical="center" wrapText="1"/>
    </xf>
    <xf numFmtId="0" fontId="7" fillId="0" borderId="20" xfId="0" applyNumberFormat="1" applyFont="1" applyFill="1" applyBorder="1" applyAlignment="1">
      <alignment vertical="center" wrapText="1"/>
    </xf>
    <xf numFmtId="4" fontId="7" fillId="0" borderId="20" xfId="0" applyNumberFormat="1" applyFont="1" applyFill="1" applyBorder="1" applyAlignment="1">
      <alignment horizontal="left" vertical="center" wrapText="1"/>
    </xf>
    <xf numFmtId="164" fontId="7" fillId="0" borderId="21" xfId="1" applyNumberFormat="1" applyFont="1" applyFill="1" applyBorder="1" applyAlignment="1">
      <alignment horizontal="right" vertical="center" indent="1"/>
    </xf>
    <xf numFmtId="3" fontId="7" fillId="0" borderId="20" xfId="0" applyNumberFormat="1" applyFont="1" applyFill="1" applyBorder="1"/>
    <xf numFmtId="3" fontId="7" fillId="0" borderId="19" xfId="0" applyNumberFormat="1" applyFont="1" applyFill="1" applyBorder="1"/>
    <xf numFmtId="164" fontId="7" fillId="0" borderId="20" xfId="1" applyNumberFormat="1" applyFont="1" applyFill="1" applyBorder="1" applyAlignment="1">
      <alignment horizontal="right" vertical="center" indent="1"/>
    </xf>
    <xf numFmtId="10" fontId="7" fillId="0" borderId="19" xfId="1" applyNumberFormat="1" applyFont="1" applyFill="1" applyBorder="1" applyAlignment="1">
      <alignment horizontal="right" vertical="center" indent="1"/>
    </xf>
    <xf numFmtId="3" fontId="8" fillId="0" borderId="20" xfId="0" applyNumberFormat="1" applyFont="1" applyFill="1" applyBorder="1"/>
    <xf numFmtId="3" fontId="8" fillId="0" borderId="19" xfId="0" applyNumberFormat="1" applyFont="1" applyFill="1" applyBorder="1"/>
    <xf numFmtId="3" fontId="7" fillId="0" borderId="19" xfId="0" applyNumberFormat="1" applyFont="1" applyBorder="1"/>
    <xf numFmtId="0" fontId="8" fillId="6" borderId="20" xfId="0" applyNumberFormat="1" applyFont="1" applyFill="1" applyBorder="1" applyAlignment="1">
      <alignment horizontal="left" vertical="center" wrapText="1" indent="2"/>
    </xf>
    <xf numFmtId="4" fontId="8" fillId="6" borderId="20" xfId="0" applyNumberFormat="1" applyFont="1" applyFill="1" applyBorder="1" applyAlignment="1">
      <alignment horizontal="left" vertical="center" wrapText="1"/>
    </xf>
    <xf numFmtId="164" fontId="8" fillId="6" borderId="21" xfId="1" applyNumberFormat="1" applyFont="1" applyFill="1" applyBorder="1" applyAlignment="1">
      <alignment horizontal="right" vertical="center" indent="1"/>
    </xf>
    <xf numFmtId="164" fontId="8" fillId="6" borderId="20" xfId="1" applyNumberFormat="1" applyFont="1" applyFill="1" applyBorder="1" applyAlignment="1">
      <alignment horizontal="right" vertical="center" indent="1"/>
    </xf>
    <xf numFmtId="164" fontId="8" fillId="6" borderId="19" xfId="1" applyNumberFormat="1" applyFont="1" applyFill="1" applyBorder="1" applyAlignment="1">
      <alignment horizontal="right" vertical="center" indent="1"/>
    </xf>
    <xf numFmtId="10" fontId="8" fillId="6" borderId="19" xfId="1" applyNumberFormat="1" applyFont="1" applyFill="1" applyBorder="1" applyAlignment="1">
      <alignment horizontal="right" vertical="center" indent="1"/>
    </xf>
    <xf numFmtId="0" fontId="8" fillId="0" borderId="21" xfId="0" applyNumberFormat="1" applyFont="1" applyFill="1" applyBorder="1" applyAlignment="1">
      <alignment horizontal="left" vertical="center" wrapText="1" indent="4"/>
    </xf>
    <xf numFmtId="164" fontId="7" fillId="0" borderId="19" xfId="1" applyNumberFormat="1" applyFont="1" applyFill="1" applyBorder="1" applyAlignment="1">
      <alignment horizontal="right" vertical="center" indent="1"/>
    </xf>
    <xf numFmtId="0" fontId="7" fillId="0" borderId="21" xfId="0" applyFont="1" applyFill="1" applyBorder="1" applyAlignment="1">
      <alignment horizontal="right" vertical="center"/>
    </xf>
    <xf numFmtId="0" fontId="7" fillId="0" borderId="20" xfId="0" applyFont="1" applyFill="1" applyBorder="1" applyAlignment="1">
      <alignment horizontal="left" vertical="center" wrapText="1"/>
    </xf>
    <xf numFmtId="164" fontId="7" fillId="0" borderId="21" xfId="1" applyNumberFormat="1" applyFont="1" applyFill="1" applyBorder="1" applyAlignment="1">
      <alignment horizontal="right" vertical="center"/>
    </xf>
    <xf numFmtId="0" fontId="0" fillId="7" borderId="0" xfId="0" applyFill="1"/>
    <xf numFmtId="0" fontId="9" fillId="7" borderId="0" xfId="0" applyFont="1" applyFill="1" applyAlignment="1">
      <alignment horizontal="right"/>
    </xf>
    <xf numFmtId="0" fontId="9" fillId="7" borderId="0" xfId="0" applyFont="1" applyFill="1"/>
    <xf numFmtId="0" fontId="12" fillId="7" borderId="0" xfId="0" applyFont="1" applyFill="1"/>
    <xf numFmtId="0" fontId="13" fillId="7" borderId="0" xfId="0" applyFont="1" applyFill="1"/>
    <xf numFmtId="0" fontId="8" fillId="7" borderId="4" xfId="0" applyFont="1" applyFill="1" applyBorder="1" applyAlignment="1">
      <alignment horizontal="left" vertical="center"/>
    </xf>
    <xf numFmtId="3" fontId="8" fillId="7" borderId="0" xfId="0" applyNumberFormat="1" applyFont="1" applyFill="1" applyBorder="1" applyAlignment="1">
      <alignment horizontal="center" vertical="center" wrapText="1"/>
    </xf>
    <xf numFmtId="3" fontId="8" fillId="7" borderId="4" xfId="0" applyNumberFormat="1" applyFont="1" applyFill="1" applyBorder="1" applyAlignment="1">
      <alignment horizontal="center" vertical="center"/>
    </xf>
    <xf numFmtId="3" fontId="8" fillId="7" borderId="5" xfId="0" applyNumberFormat="1" applyFont="1" applyFill="1" applyBorder="1" applyAlignment="1">
      <alignment horizontal="right" vertical="center"/>
    </xf>
    <xf numFmtId="3" fontId="8" fillId="7" borderId="4" xfId="0" applyNumberFormat="1" applyFont="1" applyFill="1" applyBorder="1" applyAlignment="1">
      <alignment horizontal="right" vertical="center"/>
    </xf>
    <xf numFmtId="3" fontId="8" fillId="7" borderId="23" xfId="0" applyNumberFormat="1" applyFont="1" applyFill="1" applyBorder="1" applyAlignment="1">
      <alignment horizontal="right" vertical="center"/>
    </xf>
    <xf numFmtId="3" fontId="8" fillId="7" borderId="0" xfId="0" applyNumberFormat="1" applyFont="1" applyFill="1" applyBorder="1" applyAlignment="1">
      <alignment horizontal="right"/>
    </xf>
    <xf numFmtId="3" fontId="8" fillId="7" borderId="4" xfId="0" applyNumberFormat="1" applyFont="1" applyFill="1" applyBorder="1" applyAlignment="1">
      <alignment horizontal="center"/>
    </xf>
    <xf numFmtId="0" fontId="8" fillId="7" borderId="23" xfId="0" applyFont="1" applyFill="1" applyBorder="1" applyAlignment="1">
      <alignment horizontal="center" vertical="center"/>
    </xf>
    <xf numFmtId="0" fontId="8" fillId="7" borderId="4" xfId="0" applyFont="1" applyFill="1" applyBorder="1"/>
    <xf numFmtId="3" fontId="8" fillId="7" borderId="0" xfId="0" applyNumberFormat="1" applyFont="1" applyFill="1" applyBorder="1"/>
    <xf numFmtId="3" fontId="8" fillId="7" borderId="4" xfId="0" applyNumberFormat="1" applyFont="1" applyFill="1" applyBorder="1"/>
    <xf numFmtId="3" fontId="8" fillId="7" borderId="5" xfId="0" applyNumberFormat="1" applyFont="1" applyFill="1" applyBorder="1"/>
    <xf numFmtId="3" fontId="8" fillId="7" borderId="23" xfId="0" applyNumberFormat="1" applyFont="1" applyFill="1" applyBorder="1"/>
    <xf numFmtId="2" fontId="8" fillId="7" borderId="23" xfId="0" applyNumberFormat="1" applyFont="1" applyFill="1" applyBorder="1"/>
    <xf numFmtId="0" fontId="8" fillId="7" borderId="4" xfId="0" applyFont="1" applyFill="1" applyBorder="1" applyAlignment="1"/>
    <xf numFmtId="0" fontId="7" fillId="7" borderId="4" xfId="0" applyFont="1" applyFill="1" applyBorder="1" applyAlignment="1"/>
    <xf numFmtId="3" fontId="15" fillId="7" borderId="0" xfId="0" applyNumberFormat="1" applyFont="1" applyFill="1" applyBorder="1"/>
    <xf numFmtId="0" fontId="7" fillId="7" borderId="4" xfId="0" applyFont="1" applyFill="1" applyBorder="1"/>
    <xf numFmtId="0" fontId="7" fillId="7" borderId="2" xfId="0" applyFont="1" applyFill="1" applyBorder="1"/>
    <xf numFmtId="3" fontId="7" fillId="7" borderId="18" xfId="0" applyNumberFormat="1" applyFont="1" applyFill="1" applyBorder="1"/>
    <xf numFmtId="3" fontId="8" fillId="7" borderId="2" xfId="0" applyNumberFormat="1" applyFont="1" applyFill="1" applyBorder="1"/>
    <xf numFmtId="3" fontId="8" fillId="7" borderId="17" xfId="0" applyNumberFormat="1" applyFont="1" applyFill="1" applyBorder="1"/>
    <xf numFmtId="3" fontId="8" fillId="7" borderId="22" xfId="0" applyNumberFormat="1" applyFont="1" applyFill="1" applyBorder="1"/>
    <xf numFmtId="0" fontId="8" fillId="7" borderId="0" xfId="0" applyFont="1" applyFill="1" applyBorder="1"/>
    <xf numFmtId="2" fontId="8" fillId="7" borderId="0" xfId="0" applyNumberFormat="1" applyFont="1" applyFill="1" applyBorder="1"/>
    <xf numFmtId="0" fontId="7" fillId="7" borderId="0" xfId="0" applyFont="1" applyFill="1"/>
    <xf numFmtId="3" fontId="13" fillId="7" borderId="0" xfId="0" applyNumberFormat="1" applyFont="1" applyFill="1"/>
    <xf numFmtId="0" fontId="7" fillId="7" borderId="5" xfId="0" applyFont="1" applyFill="1" applyBorder="1"/>
    <xf numFmtId="0" fontId="7" fillId="7" borderId="3" xfId="0" applyFont="1" applyFill="1" applyBorder="1"/>
    <xf numFmtId="0" fontId="7" fillId="7" borderId="0" xfId="0" applyFont="1" applyFill="1" applyBorder="1"/>
    <xf numFmtId="0" fontId="7" fillId="7" borderId="23" xfId="0" applyFont="1" applyFill="1" applyBorder="1"/>
    <xf numFmtId="0" fontId="8" fillId="7" borderId="5" xfId="0" applyFont="1" applyFill="1" applyBorder="1"/>
    <xf numFmtId="0" fontId="8" fillId="7" borderId="17" xfId="0" applyFont="1" applyFill="1" applyBorder="1"/>
    <xf numFmtId="3" fontId="8" fillId="7" borderId="18" xfId="0" applyNumberFormat="1" applyFont="1" applyFill="1" applyBorder="1"/>
    <xf numFmtId="2" fontId="8" fillId="7" borderId="22" xfId="0" applyNumberFormat="1" applyFont="1" applyFill="1" applyBorder="1"/>
    <xf numFmtId="0" fontId="1" fillId="7" borderId="0" xfId="0" applyFont="1" applyFill="1"/>
    <xf numFmtId="0" fontId="0" fillId="7" borderId="0" xfId="0" applyFill="1" applyBorder="1" applyAlignment="1">
      <alignment horizontal="centerContinuous"/>
    </xf>
    <xf numFmtId="3" fontId="2" fillId="2" borderId="2" xfId="0" applyNumberFormat="1" applyFont="1" applyFill="1" applyBorder="1" applyAlignment="1">
      <alignment horizontal="center" vertical="center"/>
    </xf>
    <xf numFmtId="43" fontId="7" fillId="0" borderId="4" xfId="1" applyNumberFormat="1" applyFont="1" applyFill="1" applyBorder="1" applyAlignment="1">
      <alignment horizontal="right" vertical="center" indent="1"/>
    </xf>
    <xf numFmtId="3" fontId="0" fillId="7" borderId="0" xfId="0" applyNumberFormat="1" applyFill="1"/>
    <xf numFmtId="0" fontId="14" fillId="7" borderId="14" xfId="0" applyFont="1" applyFill="1" applyBorder="1" applyAlignment="1">
      <alignment horizontal="center" vertical="center" wrapText="1"/>
    </xf>
    <xf numFmtId="0" fontId="14" fillId="7" borderId="10" xfId="0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0" fontId="14" fillId="7" borderId="9" xfId="0" applyFont="1" applyFill="1" applyBorder="1" applyAlignment="1">
      <alignment horizontal="center"/>
    </xf>
    <xf numFmtId="0" fontId="14" fillId="7" borderId="18" xfId="0" applyFont="1" applyFill="1" applyBorder="1" applyAlignment="1">
      <alignment horizontal="center" vertical="center" wrapText="1"/>
    </xf>
    <xf numFmtId="0" fontId="16" fillId="7" borderId="3" xfId="0" applyFont="1" applyFill="1" applyBorder="1" applyAlignment="1">
      <alignment horizontal="right"/>
    </xf>
    <xf numFmtId="3" fontId="16" fillId="7" borderId="14" xfId="0" applyNumberFormat="1" applyFont="1" applyFill="1" applyBorder="1"/>
    <xf numFmtId="3" fontId="16" fillId="7" borderId="3" xfId="0" applyNumberFormat="1" applyFont="1" applyFill="1" applyBorder="1"/>
    <xf numFmtId="4" fontId="16" fillId="7" borderId="16" xfId="0" applyNumberFormat="1" applyFont="1" applyFill="1" applyBorder="1"/>
    <xf numFmtId="0" fontId="16" fillId="7" borderId="1" xfId="0" applyFont="1" applyFill="1" applyBorder="1" applyAlignment="1">
      <alignment horizontal="right"/>
    </xf>
    <xf numFmtId="3" fontId="16" fillId="7" borderId="11" xfId="0" applyNumberFormat="1" applyFont="1" applyFill="1" applyBorder="1"/>
    <xf numFmtId="3" fontId="16" fillId="7" borderId="9" xfId="0" applyNumberFormat="1" applyFont="1" applyFill="1" applyBorder="1"/>
    <xf numFmtId="0" fontId="14" fillId="7" borderId="3" xfId="0" applyFont="1" applyFill="1" applyBorder="1" applyAlignment="1">
      <alignment horizontal="center" vertical="center" wrapText="1"/>
    </xf>
    <xf numFmtId="0" fontId="14" fillId="7" borderId="2" xfId="0" applyFont="1" applyFill="1" applyBorder="1" applyAlignment="1">
      <alignment horizontal="center" vertical="center" wrapText="1"/>
    </xf>
    <xf numFmtId="3" fontId="16" fillId="7" borderId="1" xfId="0" applyNumberFormat="1" applyFont="1" applyFill="1" applyBorder="1"/>
    <xf numFmtId="2" fontId="16" fillId="7" borderId="9" xfId="0" applyNumberFormat="1" applyFont="1" applyFill="1" applyBorder="1"/>
    <xf numFmtId="0" fontId="17" fillId="7" borderId="5" xfId="0" applyFont="1" applyFill="1" applyBorder="1"/>
    <xf numFmtId="0" fontId="17" fillId="7" borderId="0" xfId="0" applyFont="1" applyFill="1" applyBorder="1"/>
    <xf numFmtId="0" fontId="17" fillId="7" borderId="23" xfId="0" applyFont="1" applyFill="1" applyBorder="1"/>
    <xf numFmtId="0" fontId="17" fillId="7" borderId="24" xfId="0" applyFont="1" applyFill="1" applyBorder="1"/>
    <xf numFmtId="3" fontId="18" fillId="7" borderId="12" xfId="0" applyNumberFormat="1" applyFont="1" applyFill="1" applyBorder="1"/>
    <xf numFmtId="0" fontId="18" fillId="7" borderId="11" xfId="0" applyFont="1" applyFill="1" applyBorder="1"/>
    <xf numFmtId="0" fontId="18" fillId="7" borderId="1" xfId="0" applyFont="1" applyFill="1" applyBorder="1"/>
    <xf numFmtId="0" fontId="18" fillId="7" borderId="9" xfId="0" applyFont="1" applyFill="1" applyBorder="1"/>
    <xf numFmtId="0" fontId="12" fillId="0" borderId="0" xfId="0" applyFont="1" applyAlignment="1">
      <alignment horizontal="left" wrapText="1"/>
    </xf>
    <xf numFmtId="3" fontId="2" fillId="2" borderId="3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4" fontId="2" fillId="2" borderId="12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14" fillId="7" borderId="16" xfId="0" applyFont="1" applyFill="1" applyBorder="1" applyAlignment="1">
      <alignment horizontal="center" vertical="center"/>
    </xf>
    <xf numFmtId="0" fontId="14" fillId="7" borderId="22" xfId="0" applyFont="1" applyFill="1" applyBorder="1" applyAlignment="1">
      <alignment horizontal="center" vertical="center"/>
    </xf>
    <xf numFmtId="0" fontId="9" fillId="7" borderId="0" xfId="0" applyFont="1" applyFill="1" applyAlignment="1">
      <alignment horizontal="center"/>
    </xf>
    <xf numFmtId="0" fontId="14" fillId="7" borderId="3" xfId="0" applyFont="1" applyFill="1" applyBorder="1" applyAlignment="1">
      <alignment horizontal="center" vertical="center"/>
    </xf>
    <xf numFmtId="0" fontId="14" fillId="7" borderId="2" xfId="0" applyFont="1" applyFill="1" applyBorder="1" applyAlignment="1">
      <alignment horizontal="center" vertical="center"/>
    </xf>
    <xf numFmtId="0" fontId="14" fillId="7" borderId="14" xfId="0" applyFont="1" applyFill="1" applyBorder="1" applyAlignment="1">
      <alignment horizontal="center" vertical="center" wrapText="1"/>
    </xf>
    <xf numFmtId="0" fontId="14" fillId="7" borderId="18" xfId="0" applyFont="1" applyFill="1" applyBorder="1" applyAlignment="1">
      <alignment horizontal="center" vertical="center" wrapText="1"/>
    </xf>
    <xf numFmtId="0" fontId="14" fillId="7" borderId="15" xfId="0" applyFont="1" applyFill="1" applyBorder="1" applyAlignment="1">
      <alignment horizontal="center" vertical="center"/>
    </xf>
    <xf numFmtId="0" fontId="14" fillId="7" borderId="14" xfId="0" applyFont="1" applyFill="1" applyBorder="1" applyAlignment="1">
      <alignment horizontal="center" vertical="center"/>
    </xf>
    <xf numFmtId="0" fontId="14" fillId="7" borderId="17" xfId="0" applyFont="1" applyFill="1" applyBorder="1" applyAlignment="1">
      <alignment horizontal="center" vertical="center"/>
    </xf>
    <xf numFmtId="0" fontId="14" fillId="7" borderId="3" xfId="0" applyFont="1" applyFill="1" applyBorder="1" applyAlignment="1">
      <alignment horizontal="center" vertical="center" wrapText="1"/>
    </xf>
    <xf numFmtId="0" fontId="14" fillId="7" borderId="2" xfId="0" applyFont="1" applyFill="1" applyBorder="1" applyAlignment="1">
      <alignment horizontal="center" vertical="center" wrapText="1"/>
    </xf>
    <xf numFmtId="0" fontId="14" fillId="7" borderId="18" xfId="0" applyFont="1" applyFill="1" applyBorder="1" applyAlignment="1">
      <alignment horizontal="center" vertical="center"/>
    </xf>
    <xf numFmtId="0" fontId="7" fillId="7" borderId="0" xfId="0" applyFont="1" applyFill="1" applyAlignment="1">
      <alignment vertical="center"/>
    </xf>
    <xf numFmtId="0" fontId="9" fillId="7" borderId="0" xfId="0" applyFont="1" applyFill="1" applyAlignment="1">
      <alignment vertical="center"/>
    </xf>
    <xf numFmtId="0" fontId="7" fillId="7" borderId="0" xfId="0" applyFont="1" applyFill="1" applyBorder="1" applyAlignment="1">
      <alignment vertical="center"/>
    </xf>
    <xf numFmtId="0" fontId="9" fillId="7" borderId="0" xfId="0" applyFont="1" applyFill="1" applyBorder="1" applyAlignment="1">
      <alignment vertical="center"/>
    </xf>
    <xf numFmtId="0" fontId="0" fillId="7" borderId="0" xfId="0" applyFill="1" applyBorder="1" applyAlignment="1">
      <alignment vertical="center"/>
    </xf>
    <xf numFmtId="0" fontId="0" fillId="7" borderId="0" xfId="0" applyFill="1" applyBorder="1"/>
    <xf numFmtId="0" fontId="9" fillId="7" borderId="0" xfId="0" applyFont="1" applyFill="1" applyBorder="1"/>
    <xf numFmtId="0" fontId="1" fillId="7" borderId="0" xfId="0" applyFont="1" applyFill="1" applyBorder="1"/>
    <xf numFmtId="0" fontId="8" fillId="7" borderId="0" xfId="0" applyFont="1" applyFill="1" applyAlignment="1">
      <alignment vertical="center"/>
    </xf>
    <xf numFmtId="0" fontId="10" fillId="7" borderId="0" xfId="0" applyFont="1" applyFill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361950</xdr:colOff>
      <xdr:row>127</xdr:row>
      <xdr:rowOff>76200</xdr:rowOff>
    </xdr:from>
    <xdr:to>
      <xdr:col>3</xdr:col>
      <xdr:colOff>180975</xdr:colOff>
      <xdr:row>127</xdr:row>
      <xdr:rowOff>168516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019175" y="22974300"/>
          <a:ext cx="27527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L</a:t>
          </a:r>
        </a:p>
      </xdr:txBody>
    </xdr:sp>
    <xdr:clientData/>
  </xdr:twoCellAnchor>
  <xdr:twoCellAnchor editAs="oneCell">
    <xdr:from>
      <xdr:col>4</xdr:col>
      <xdr:colOff>533400</xdr:colOff>
      <xdr:row>127</xdr:row>
      <xdr:rowOff>85725</xdr:rowOff>
    </xdr:from>
    <xdr:to>
      <xdr:col>7</xdr:col>
      <xdr:colOff>465582</xdr:colOff>
      <xdr:row>127</xdr:row>
      <xdr:rowOff>153341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4457700" y="22983825"/>
          <a:ext cx="3057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 editAs="oneCell">
    <xdr:from>
      <xdr:col>12</xdr:col>
      <xdr:colOff>0</xdr:colOff>
      <xdr:row>127</xdr:row>
      <xdr:rowOff>85725</xdr:rowOff>
    </xdr:from>
    <xdr:to>
      <xdr:col>15</xdr:col>
      <xdr:colOff>640556</xdr:colOff>
      <xdr:row>127</xdr:row>
      <xdr:rowOff>153341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4605338" y="23362444"/>
          <a:ext cx="3052762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 editAs="oneCell">
    <xdr:from>
      <xdr:col>12</xdr:col>
      <xdr:colOff>0</xdr:colOff>
      <xdr:row>127</xdr:row>
      <xdr:rowOff>85725</xdr:rowOff>
    </xdr:from>
    <xdr:to>
      <xdr:col>15</xdr:col>
      <xdr:colOff>723900</xdr:colOff>
      <xdr:row>127</xdr:row>
      <xdr:rowOff>153341</xdr:rowOff>
    </xdr:to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4605338" y="23588663"/>
          <a:ext cx="3052762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 editAs="oneCell">
    <xdr:from>
      <xdr:col>12</xdr:col>
      <xdr:colOff>0</xdr:colOff>
      <xdr:row>127</xdr:row>
      <xdr:rowOff>85725</xdr:rowOff>
    </xdr:from>
    <xdr:to>
      <xdr:col>15</xdr:col>
      <xdr:colOff>714375</xdr:colOff>
      <xdr:row>127</xdr:row>
      <xdr:rowOff>153341</xdr:rowOff>
    </xdr:to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4610100" y="23688675"/>
          <a:ext cx="30480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1</xdr:col>
      <xdr:colOff>68766</xdr:colOff>
      <xdr:row>347</xdr:row>
      <xdr:rowOff>156349</xdr:rowOff>
    </xdr:from>
    <xdr:to>
      <xdr:col>3</xdr:col>
      <xdr:colOff>411666</xdr:colOff>
      <xdr:row>350</xdr:row>
      <xdr:rowOff>156349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196540" y="67226288"/>
          <a:ext cx="4373602" cy="48786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C. P. JESUS LUIS CELAYA GORTARI</a:t>
          </a:r>
          <a:endParaRPr lang="es-MX" sz="1000" b="0" i="0" strike="noStrike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Director General</a:t>
          </a:r>
        </a:p>
        <a:p>
          <a:pPr algn="ctr" rtl="0">
            <a:defRPr sz="1000"/>
          </a:pPr>
          <a:endParaRPr lang="es-MX" sz="1000" b="0" i="0" strike="noStrike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  <xdr:twoCellAnchor>
    <xdr:from>
      <xdr:col>8</xdr:col>
      <xdr:colOff>367293</xdr:colOff>
      <xdr:row>348</xdr:row>
      <xdr:rowOff>96179</xdr:rowOff>
    </xdr:from>
    <xdr:to>
      <xdr:col>11</xdr:col>
      <xdr:colOff>975731</xdr:colOff>
      <xdr:row>352</xdr:row>
      <xdr:rowOff>232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9636744" y="67328740"/>
          <a:ext cx="3442707" cy="55454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LIC.</a:t>
          </a:r>
          <a:r>
            <a:rPr lang="es-MX" sz="1000" b="1" i="0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MARÍA GUADALUPE ROMERO QUIROZ</a:t>
          </a:r>
          <a:endParaRPr lang="es-MX" sz="1000" b="0" i="0" strike="noStrike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Directora </a:t>
          </a:r>
          <a:r>
            <a:rPr lang="es-MX" sz="1000" b="0" i="0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Administrativo y contable</a:t>
          </a:r>
        </a:p>
        <a:p>
          <a:pPr algn="ctr" rtl="0">
            <a:defRPr sz="1000"/>
          </a:pPr>
          <a:endParaRPr lang="es-MX" sz="1000" b="0" i="0" strike="noStrike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40</xdr:row>
      <xdr:rowOff>114300</xdr:rowOff>
    </xdr:from>
    <xdr:to>
      <xdr:col>3</xdr:col>
      <xdr:colOff>400050</xdr:colOff>
      <xdr:row>43</xdr:row>
      <xdr:rowOff>114300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61975" y="6858000"/>
          <a:ext cx="2647950" cy="485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C.P.</a:t>
          </a:r>
          <a:r>
            <a:rPr lang="es-MX" sz="1000" b="1" i="0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JESUS LUIS CELAYA GORTARI</a:t>
          </a:r>
          <a:endParaRPr lang="es-MX" sz="1000" b="0" i="0" strike="noStrike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Director General</a:t>
          </a:r>
        </a:p>
        <a:p>
          <a:pPr algn="ctr" rtl="0">
            <a:defRPr sz="1000"/>
          </a:pPr>
          <a:endParaRPr lang="es-MX" sz="1000" b="0" i="0" strike="noStrike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  <xdr:twoCellAnchor>
    <xdr:from>
      <xdr:col>5</xdr:col>
      <xdr:colOff>419100</xdr:colOff>
      <xdr:row>40</xdr:row>
      <xdr:rowOff>114300</xdr:rowOff>
    </xdr:from>
    <xdr:to>
      <xdr:col>9</xdr:col>
      <xdr:colOff>495300</xdr:colOff>
      <xdr:row>44</xdr:row>
      <xdr:rowOff>19050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752975" y="6858000"/>
          <a:ext cx="3124200" cy="552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LIC.</a:t>
          </a:r>
          <a:r>
            <a:rPr lang="es-MX" sz="1000" b="1" i="0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MARIA GUADALUPE ROMERO QUIROZ</a:t>
          </a:r>
          <a:endParaRPr lang="es-MX" sz="1000" b="0" i="0" strike="noStrike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Directora de Administración y Finanzas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ENTA%20PUBLICA%202012%20COMISION%20DE%20ENERG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O-12-01"/>
      <sheetName val="ANEXO 1- del 01"/>
      <sheetName val="CPO-12-02"/>
      <sheetName val="CPO-12-03"/>
    </sheetNames>
    <sheetDataSet>
      <sheetData sheetId="0" refreshError="1"/>
      <sheetData sheetId="1" refreshError="1"/>
      <sheetData sheetId="2" refreshError="1">
        <row r="13">
          <cell r="E13">
            <v>201125</v>
          </cell>
        </row>
        <row r="14">
          <cell r="E14">
            <v>1372050</v>
          </cell>
        </row>
        <row r="15">
          <cell r="E15">
            <v>204077</v>
          </cell>
        </row>
        <row r="16">
          <cell r="E16">
            <v>136051</v>
          </cell>
        </row>
        <row r="18">
          <cell r="E18">
            <v>3634</v>
          </cell>
        </row>
        <row r="19">
          <cell r="E19">
            <v>14536</v>
          </cell>
        </row>
        <row r="22">
          <cell r="E22">
            <v>187323</v>
          </cell>
        </row>
        <row r="23">
          <cell r="E23">
            <v>19</v>
          </cell>
        </row>
        <row r="24">
          <cell r="E24">
            <v>452</v>
          </cell>
        </row>
        <row r="25">
          <cell r="E25">
            <v>420954</v>
          </cell>
        </row>
        <row r="26">
          <cell r="E26">
            <v>78872</v>
          </cell>
        </row>
        <row r="27">
          <cell r="E27">
            <v>335210</v>
          </cell>
        </row>
        <row r="28">
          <cell r="E28">
            <v>1936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354"/>
  <sheetViews>
    <sheetView showGridLines="0" tabSelected="1" zoomScale="82" zoomScaleNormal="82" workbookViewId="0">
      <pane xSplit="3" ySplit="11" topLeftCell="D304" activePane="bottomRight" state="frozen"/>
      <selection pane="topRight" activeCell="C1" sqref="C1"/>
      <selection pane="bottomLeft" activeCell="A12" sqref="A12"/>
      <selection pane="bottomRight" activeCell="B1" sqref="B1:L353"/>
    </sheetView>
  </sheetViews>
  <sheetFormatPr baseColWidth="10" defaultRowHeight="12.75" x14ac:dyDescent="0.2"/>
  <cols>
    <col min="1" max="1" width="1.85546875" hidden="1" customWidth="1"/>
    <col min="2" max="2" width="16.140625" style="1" customWidth="1"/>
    <col min="3" max="3" width="44.28515625" style="1" customWidth="1"/>
    <col min="4" max="4" width="14" style="17" customWidth="1"/>
    <col min="5" max="8" width="15.7109375" style="26" customWidth="1"/>
    <col min="9" max="9" width="14.85546875" style="17" customWidth="1"/>
    <col min="10" max="10" width="14" style="17" customWidth="1"/>
    <col min="11" max="11" width="13.7109375" style="62" customWidth="1"/>
    <col min="12" max="12" width="15" style="17" customWidth="1"/>
  </cols>
  <sheetData>
    <row r="1" spans="2:12" x14ac:dyDescent="0.2">
      <c r="L1" s="23" t="s">
        <v>0</v>
      </c>
    </row>
    <row r="2" spans="2:12" ht="15" x14ac:dyDescent="0.2">
      <c r="B2" s="2" t="s">
        <v>1</v>
      </c>
      <c r="C2" s="3"/>
      <c r="D2" s="18"/>
      <c r="E2" s="20"/>
      <c r="F2" s="20"/>
      <c r="G2" s="20"/>
      <c r="H2" s="20"/>
      <c r="I2" s="18"/>
      <c r="J2" s="18"/>
      <c r="K2" s="63"/>
      <c r="L2" s="18"/>
    </row>
    <row r="3" spans="2:12" ht="15" x14ac:dyDescent="0.2">
      <c r="B3" s="2" t="s">
        <v>2</v>
      </c>
      <c r="C3" s="3"/>
      <c r="D3" s="18"/>
      <c r="E3" s="20"/>
      <c r="F3" s="20"/>
      <c r="G3" s="20"/>
      <c r="H3" s="20"/>
      <c r="I3" s="18"/>
      <c r="J3" s="18"/>
      <c r="K3" s="63"/>
      <c r="L3" s="18"/>
    </row>
    <row r="4" spans="2:12" ht="15" x14ac:dyDescent="0.2">
      <c r="B4" s="2"/>
      <c r="C4" s="3"/>
      <c r="D4" s="18"/>
      <c r="E4" s="20"/>
      <c r="F4" s="20"/>
      <c r="G4" s="20"/>
      <c r="H4" s="20"/>
      <c r="I4" s="18"/>
      <c r="J4" s="18"/>
      <c r="K4" s="63"/>
      <c r="L4" s="18"/>
    </row>
    <row r="5" spans="2:12" ht="15" x14ac:dyDescent="0.2">
      <c r="B5" s="2"/>
      <c r="C5" s="3"/>
      <c r="D5" s="18"/>
      <c r="E5" s="20"/>
      <c r="F5" s="20"/>
      <c r="G5" s="20"/>
      <c r="H5" s="20"/>
      <c r="I5" s="18"/>
      <c r="J5" s="18"/>
      <c r="K5" s="63"/>
      <c r="L5" s="18"/>
    </row>
    <row r="6" spans="2:12" ht="15" x14ac:dyDescent="0.2">
      <c r="B6" s="2"/>
      <c r="C6" s="3"/>
      <c r="D6" s="18"/>
      <c r="E6" s="19" t="s">
        <v>285</v>
      </c>
      <c r="F6" s="19"/>
      <c r="G6" s="19"/>
      <c r="H6" s="19"/>
      <c r="J6" s="20"/>
      <c r="K6" s="63"/>
      <c r="L6" s="18"/>
    </row>
    <row r="7" spans="2:12" ht="6.75" customHeight="1" thickBot="1" x14ac:dyDescent="0.25">
      <c r="B7" s="4"/>
      <c r="L7" s="24"/>
    </row>
    <row r="8" spans="2:12" s="5" customFormat="1" ht="18.75" customHeight="1" thickTop="1" thickBot="1" x14ac:dyDescent="0.25">
      <c r="B8" s="11" t="s">
        <v>284</v>
      </c>
      <c r="C8" s="12"/>
      <c r="D8" s="21"/>
      <c r="E8" s="21"/>
      <c r="F8" s="21"/>
      <c r="G8" s="21"/>
      <c r="H8" s="21"/>
      <c r="I8" s="21"/>
      <c r="J8" s="21"/>
      <c r="K8" s="64"/>
      <c r="L8" s="25"/>
    </row>
    <row r="9" spans="2:12" ht="11.25" customHeight="1" thickTop="1" thickBot="1" x14ac:dyDescent="0.25">
      <c r="B9" s="4"/>
      <c r="C9" s="6"/>
      <c r="D9" s="22"/>
      <c r="E9" s="27"/>
      <c r="F9" s="27"/>
      <c r="G9" s="27"/>
      <c r="H9" s="27"/>
      <c r="I9" s="22" t="s">
        <v>3</v>
      </c>
      <c r="J9" s="22"/>
      <c r="K9" s="65"/>
      <c r="L9" s="22"/>
    </row>
    <row r="10" spans="2:12" ht="18.75" customHeight="1" thickBot="1" x14ac:dyDescent="0.25">
      <c r="B10" s="248" t="s">
        <v>253</v>
      </c>
      <c r="C10" s="248" t="s">
        <v>4</v>
      </c>
      <c r="D10" s="244" t="s">
        <v>254</v>
      </c>
      <c r="E10" s="244" t="s">
        <v>255</v>
      </c>
      <c r="F10" s="127"/>
      <c r="G10" s="127"/>
      <c r="H10" s="127"/>
      <c r="I10" s="244" t="s">
        <v>256</v>
      </c>
      <c r="J10" s="246" t="s">
        <v>5</v>
      </c>
      <c r="K10" s="247"/>
      <c r="L10" s="244" t="s">
        <v>6</v>
      </c>
    </row>
    <row r="11" spans="2:12" s="7" customFormat="1" ht="30" customHeight="1" thickBot="1" x14ac:dyDescent="0.25">
      <c r="B11" s="249"/>
      <c r="C11" s="251"/>
      <c r="D11" s="250"/>
      <c r="E11" s="250"/>
      <c r="F11" s="216" t="s">
        <v>290</v>
      </c>
      <c r="G11" s="216" t="s">
        <v>288</v>
      </c>
      <c r="H11" s="216" t="s">
        <v>289</v>
      </c>
      <c r="I11" s="250"/>
      <c r="J11" s="30" t="s">
        <v>7</v>
      </c>
      <c r="K11" s="66" t="s">
        <v>8</v>
      </c>
      <c r="L11" s="245"/>
    </row>
    <row r="12" spans="2:12" s="53" customFormat="1" ht="20.25" customHeight="1" thickBot="1" x14ac:dyDescent="0.25">
      <c r="B12" s="143"/>
      <c r="C12" s="51"/>
      <c r="D12" s="54">
        <f>D13+D70+D169+D298+D304+D330</f>
        <v>4302540</v>
      </c>
      <c r="E12" s="52">
        <f t="shared" ref="E12:I12" si="0">E13+E70+E169+E298+E304+E330</f>
        <v>4302540</v>
      </c>
      <c r="F12" s="52">
        <f t="shared" si="0"/>
        <v>356609.76</v>
      </c>
      <c r="G12" s="52">
        <f t="shared" si="0"/>
        <v>367099.45</v>
      </c>
      <c r="H12" s="52">
        <f t="shared" si="0"/>
        <v>306828.16000000003</v>
      </c>
      <c r="I12" s="54">
        <f t="shared" si="0"/>
        <v>1030537.37</v>
      </c>
      <c r="J12" s="52">
        <f>+J13+J70+J169</f>
        <v>2953581.56</v>
      </c>
      <c r="K12" s="67">
        <f>+J12/D12</f>
        <v>0.6864739340017757</v>
      </c>
      <c r="L12" s="54">
        <f>+E12-J12</f>
        <v>1348958.44</v>
      </c>
    </row>
    <row r="13" spans="2:12" s="13" customFormat="1" ht="15" customHeight="1" thickBot="1" x14ac:dyDescent="0.25">
      <c r="B13" s="144">
        <v>1000</v>
      </c>
      <c r="C13" s="46" t="s">
        <v>9</v>
      </c>
      <c r="D13" s="47">
        <f>D14+D23+D30+D40+D56+D67+D2+D28</f>
        <v>3702540</v>
      </c>
      <c r="E13" s="75">
        <f t="shared" ref="E13:L13" si="1">E14+E23+E30+E40+E56+E67+E2+E28</f>
        <v>3702540</v>
      </c>
      <c r="F13" s="75">
        <f t="shared" si="1"/>
        <v>325278.60000000003</v>
      </c>
      <c r="G13" s="75">
        <f t="shared" si="1"/>
        <v>297452.54000000004</v>
      </c>
      <c r="H13" s="75">
        <f t="shared" si="1"/>
        <v>272130.80000000005</v>
      </c>
      <c r="I13" s="47">
        <f t="shared" si="1"/>
        <v>894861.94000000006</v>
      </c>
      <c r="J13" s="47">
        <f t="shared" si="1"/>
        <v>2577306.9300000002</v>
      </c>
      <c r="K13" s="135">
        <f>+J13/D13</f>
        <v>0.69609158307540231</v>
      </c>
      <c r="L13" s="75">
        <f t="shared" si="1"/>
        <v>1125233.07</v>
      </c>
    </row>
    <row r="14" spans="2:12" s="85" customFormat="1" ht="26.25" customHeight="1" x14ac:dyDescent="0.2">
      <c r="B14" s="145">
        <v>1100</v>
      </c>
      <c r="C14" s="108" t="s">
        <v>10</v>
      </c>
      <c r="D14" s="109">
        <f>D15</f>
        <v>2640104</v>
      </c>
      <c r="E14" s="110">
        <f t="shared" ref="E14:I14" si="2">E15</f>
        <v>2640104</v>
      </c>
      <c r="F14" s="110">
        <f>+F15</f>
        <v>233180.12000000002</v>
      </c>
      <c r="G14" s="110">
        <f t="shared" ref="G14:H14" si="3">+G15</f>
        <v>200020.66</v>
      </c>
      <c r="H14" s="110">
        <f t="shared" si="3"/>
        <v>182713.56000000003</v>
      </c>
      <c r="I14" s="111">
        <f t="shared" si="2"/>
        <v>615914.34000000008</v>
      </c>
      <c r="J14" s="110">
        <f>+J15</f>
        <v>1771888.94</v>
      </c>
      <c r="K14" s="112">
        <f>J14/D14</f>
        <v>0.67114361403944689</v>
      </c>
      <c r="L14" s="110">
        <f>D14-J14</f>
        <v>868215.06</v>
      </c>
    </row>
    <row r="15" spans="2:12" s="95" customFormat="1" ht="30" customHeight="1" x14ac:dyDescent="0.2">
      <c r="B15" s="146">
        <v>113</v>
      </c>
      <c r="C15" s="96" t="s">
        <v>11</v>
      </c>
      <c r="D15" s="97">
        <f>SUM(D16:D22)</f>
        <v>2640104</v>
      </c>
      <c r="E15" s="98">
        <f t="shared" ref="E15:J15" si="4">SUM(E16:E22)</f>
        <v>2640104</v>
      </c>
      <c r="F15" s="98">
        <f t="shared" si="4"/>
        <v>233180.12000000002</v>
      </c>
      <c r="G15" s="98">
        <f t="shared" si="4"/>
        <v>200020.66</v>
      </c>
      <c r="H15" s="98">
        <f t="shared" si="4"/>
        <v>182713.56000000003</v>
      </c>
      <c r="I15" s="99">
        <f t="shared" si="4"/>
        <v>615914.34000000008</v>
      </c>
      <c r="J15" s="98">
        <f t="shared" si="4"/>
        <v>1771888.94</v>
      </c>
      <c r="K15" s="100">
        <f t="shared" ref="K15:K75" si="5">J15/D15</f>
        <v>0.67114361403944689</v>
      </c>
      <c r="L15" s="98">
        <f t="shared" ref="L15:L78" si="6">D15-J15</f>
        <v>868215.06</v>
      </c>
    </row>
    <row r="16" spans="2:12" s="8" customFormat="1" ht="15" customHeight="1" x14ac:dyDescent="0.2">
      <c r="B16" s="147">
        <v>11301</v>
      </c>
      <c r="C16" s="41" t="s">
        <v>12</v>
      </c>
      <c r="D16" s="72">
        <v>680957</v>
      </c>
      <c r="E16" s="56">
        <v>680957</v>
      </c>
      <c r="F16" s="56">
        <v>55997.8</v>
      </c>
      <c r="G16" s="56">
        <v>57222.82</v>
      </c>
      <c r="H16" s="56">
        <v>55997.82</v>
      </c>
      <c r="I16" s="78">
        <f>+F16+G16+H16</f>
        <v>169218.44</v>
      </c>
      <c r="J16" s="76">
        <v>505205.36</v>
      </c>
      <c r="K16" s="70">
        <f t="shared" si="5"/>
        <v>0.7419049367287508</v>
      </c>
      <c r="L16" s="76">
        <f t="shared" si="6"/>
        <v>175751.64</v>
      </c>
    </row>
    <row r="17" spans="2:12" s="8" customFormat="1" ht="15" customHeight="1" x14ac:dyDescent="0.2">
      <c r="B17" s="147">
        <v>11303</v>
      </c>
      <c r="C17" s="41" t="s">
        <v>13</v>
      </c>
      <c r="D17" s="72">
        <f>+'[1]CPO-12-02'!$E$13</f>
        <v>201125</v>
      </c>
      <c r="E17" s="56">
        <v>201125</v>
      </c>
      <c r="F17" s="56">
        <v>17078.68</v>
      </c>
      <c r="G17" s="56">
        <v>29176.79</v>
      </c>
      <c r="H17" s="56">
        <v>17078.68</v>
      </c>
      <c r="I17" s="78">
        <f t="shared" ref="I17:I22" si="7">+F17+G17+H17</f>
        <v>63334.15</v>
      </c>
      <c r="J17" s="76">
        <v>166218.47</v>
      </c>
      <c r="K17" s="70">
        <f t="shared" si="5"/>
        <v>0.8264436047234307</v>
      </c>
      <c r="L17" s="76">
        <f t="shared" si="6"/>
        <v>34906.53</v>
      </c>
    </row>
    <row r="18" spans="2:12" s="8" customFormat="1" ht="15" customHeight="1" x14ac:dyDescent="0.2">
      <c r="B18" s="147">
        <v>11306</v>
      </c>
      <c r="C18" s="41" t="s">
        <v>14</v>
      </c>
      <c r="D18" s="72">
        <f>+'[1]CPO-12-02'!$E$14+37000+8844</f>
        <v>1417894</v>
      </c>
      <c r="E18" s="56">
        <f>1409050+8844</f>
        <v>1417894</v>
      </c>
      <c r="F18" s="56">
        <v>130860.72</v>
      </c>
      <c r="G18" s="56">
        <v>84493.5</v>
      </c>
      <c r="H18" s="56">
        <v>79834.58</v>
      </c>
      <c r="I18" s="78">
        <f t="shared" si="7"/>
        <v>295188.8</v>
      </c>
      <c r="J18" s="76">
        <v>843745.61</v>
      </c>
      <c r="K18" s="70">
        <f t="shared" si="5"/>
        <v>0.59506959617573663</v>
      </c>
      <c r="L18" s="76">
        <f t="shared" si="6"/>
        <v>574148.39</v>
      </c>
    </row>
    <row r="19" spans="2:12" s="28" customFormat="1" ht="15" customHeight="1" x14ac:dyDescent="0.2">
      <c r="B19" s="147">
        <v>11307</v>
      </c>
      <c r="C19" s="41" t="s">
        <v>15</v>
      </c>
      <c r="D19" s="72">
        <f>+'[1]CPO-12-02'!$E$15</f>
        <v>204077</v>
      </c>
      <c r="E19" s="56">
        <v>204077</v>
      </c>
      <c r="F19" s="56">
        <v>17545.759999999998</v>
      </c>
      <c r="G19" s="56">
        <v>17476.54</v>
      </c>
      <c r="H19" s="56">
        <v>17881.5</v>
      </c>
      <c r="I19" s="78">
        <f t="shared" si="7"/>
        <v>52903.8</v>
      </c>
      <c r="J19" s="76">
        <v>154031.79</v>
      </c>
      <c r="K19" s="70">
        <f t="shared" si="5"/>
        <v>0.75477290434492872</v>
      </c>
      <c r="L19" s="76">
        <f t="shared" si="6"/>
        <v>50045.209999999992</v>
      </c>
    </row>
    <row r="20" spans="2:12" s="28" customFormat="1" ht="15" customHeight="1" x14ac:dyDescent="0.2">
      <c r="B20" s="147">
        <v>11308</v>
      </c>
      <c r="C20" s="41" t="s">
        <v>252</v>
      </c>
      <c r="D20" s="72">
        <v>0</v>
      </c>
      <c r="E20" s="56"/>
      <c r="F20" s="56"/>
      <c r="G20" s="56"/>
      <c r="H20" s="56"/>
      <c r="I20" s="78"/>
      <c r="J20" s="76"/>
      <c r="K20" s="70"/>
      <c r="L20" s="76">
        <f t="shared" si="6"/>
        <v>0</v>
      </c>
    </row>
    <row r="21" spans="2:12" s="8" customFormat="1" ht="15" customHeight="1" x14ac:dyDescent="0.2">
      <c r="B21" s="147">
        <v>11309</v>
      </c>
      <c r="C21" s="41" t="s">
        <v>16</v>
      </c>
      <c r="D21" s="72">
        <v>0</v>
      </c>
      <c r="E21" s="72">
        <v>0</v>
      </c>
      <c r="F21" s="56"/>
      <c r="G21" s="56"/>
      <c r="H21" s="56"/>
      <c r="I21" s="56"/>
      <c r="J21" s="76"/>
      <c r="K21" s="70"/>
      <c r="L21" s="76">
        <f t="shared" si="6"/>
        <v>0</v>
      </c>
    </row>
    <row r="22" spans="2:12" s="8" customFormat="1" ht="15" customHeight="1" x14ac:dyDescent="0.2">
      <c r="B22" s="147">
        <v>11310</v>
      </c>
      <c r="C22" s="41" t="s">
        <v>17</v>
      </c>
      <c r="D22" s="72">
        <f>+'[1]CPO-12-02'!$E$16</f>
        <v>136051</v>
      </c>
      <c r="E22" s="56">
        <v>136051</v>
      </c>
      <c r="F22" s="56">
        <v>11697.16</v>
      </c>
      <c r="G22" s="56">
        <v>11651.01</v>
      </c>
      <c r="H22" s="56">
        <v>11920.98</v>
      </c>
      <c r="I22" s="78">
        <f t="shared" si="7"/>
        <v>35269.149999999994</v>
      </c>
      <c r="J22" s="76">
        <v>102687.71</v>
      </c>
      <c r="K22" s="70">
        <f t="shared" si="5"/>
        <v>0.75477365105732419</v>
      </c>
      <c r="L22" s="76">
        <f t="shared" si="6"/>
        <v>33363.289999999994</v>
      </c>
    </row>
    <row r="23" spans="2:12" s="85" customFormat="1" ht="21.75" customHeight="1" x14ac:dyDescent="0.2">
      <c r="B23" s="145">
        <v>1200</v>
      </c>
      <c r="C23" s="108" t="s">
        <v>18</v>
      </c>
      <c r="D23" s="113">
        <f>D24+D26</f>
        <v>0</v>
      </c>
      <c r="E23" s="113">
        <f>E24+E26</f>
        <v>0</v>
      </c>
      <c r="F23" s="114"/>
      <c r="G23" s="114"/>
      <c r="H23" s="114"/>
      <c r="I23" s="114"/>
      <c r="J23" s="114"/>
      <c r="K23" s="116"/>
      <c r="L23" s="114">
        <f t="shared" si="6"/>
        <v>0</v>
      </c>
    </row>
    <row r="24" spans="2:12" s="85" customFormat="1" ht="15" customHeight="1" x14ac:dyDescent="0.2">
      <c r="B24" s="148">
        <v>121</v>
      </c>
      <c r="C24" s="40" t="s">
        <v>19</v>
      </c>
      <c r="D24" s="93">
        <f>SUM(D25)</f>
        <v>0</v>
      </c>
      <c r="E24" s="94">
        <f t="shared" ref="E24:I24" si="8">SUM(E25)</f>
        <v>0</v>
      </c>
      <c r="F24" s="94"/>
      <c r="G24" s="94"/>
      <c r="H24" s="94"/>
      <c r="I24" s="31">
        <f t="shared" si="8"/>
        <v>0</v>
      </c>
      <c r="J24" s="94"/>
      <c r="K24" s="69"/>
      <c r="L24" s="94">
        <f t="shared" si="6"/>
        <v>0</v>
      </c>
    </row>
    <row r="25" spans="2:12" s="8" customFormat="1" ht="15" customHeight="1" x14ac:dyDescent="0.2">
      <c r="B25" s="147">
        <v>12101</v>
      </c>
      <c r="C25" s="41" t="s">
        <v>20</v>
      </c>
      <c r="D25" s="72"/>
      <c r="E25" s="56"/>
      <c r="F25" s="56"/>
      <c r="G25" s="56"/>
      <c r="H25" s="56"/>
      <c r="I25" s="78"/>
      <c r="J25" s="76"/>
      <c r="K25" s="70"/>
      <c r="L25" s="76">
        <f t="shared" si="6"/>
        <v>0</v>
      </c>
    </row>
    <row r="26" spans="2:12" s="85" customFormat="1" ht="15" customHeight="1" x14ac:dyDescent="0.2">
      <c r="B26" s="148">
        <v>122</v>
      </c>
      <c r="C26" s="40" t="s">
        <v>21</v>
      </c>
      <c r="D26" s="93">
        <f>SUM(D27)</f>
        <v>0</v>
      </c>
      <c r="E26" s="94">
        <f t="shared" ref="E26:I26" si="9">SUM(E27)</f>
        <v>0</v>
      </c>
      <c r="F26" s="94"/>
      <c r="G26" s="94"/>
      <c r="H26" s="94"/>
      <c r="I26" s="31">
        <f t="shared" si="9"/>
        <v>0</v>
      </c>
      <c r="J26" s="94"/>
      <c r="K26" s="69"/>
      <c r="L26" s="94">
        <f t="shared" si="6"/>
        <v>0</v>
      </c>
    </row>
    <row r="27" spans="2:12" s="8" customFormat="1" ht="15" customHeight="1" x14ac:dyDescent="0.2">
      <c r="B27" s="147">
        <v>12201</v>
      </c>
      <c r="C27" s="41" t="s">
        <v>21</v>
      </c>
      <c r="D27" s="72">
        <v>0</v>
      </c>
      <c r="E27" s="56">
        <v>0</v>
      </c>
      <c r="F27" s="56"/>
      <c r="G27" s="56"/>
      <c r="H27" s="56"/>
      <c r="I27" s="78"/>
      <c r="J27" s="76"/>
      <c r="K27" s="70"/>
      <c r="L27" s="76">
        <f t="shared" si="6"/>
        <v>0</v>
      </c>
    </row>
    <row r="28" spans="2:12" s="85" customFormat="1" ht="15" customHeight="1" x14ac:dyDescent="0.2">
      <c r="B28" s="148">
        <v>123</v>
      </c>
      <c r="C28" s="40" t="s">
        <v>22</v>
      </c>
      <c r="D28" s="93">
        <f>SUM(D29)</f>
        <v>0</v>
      </c>
      <c r="E28" s="94">
        <f t="shared" ref="E28:I28" si="10">SUM(E29)</f>
        <v>0</v>
      </c>
      <c r="F28" s="94"/>
      <c r="G28" s="94"/>
      <c r="H28" s="94"/>
      <c r="I28" s="31">
        <f t="shared" si="10"/>
        <v>0</v>
      </c>
      <c r="J28" s="94">
        <f>+I28</f>
        <v>0</v>
      </c>
      <c r="K28" s="69"/>
      <c r="L28" s="94"/>
    </row>
    <row r="29" spans="2:12" s="8" customFormat="1" ht="15" customHeight="1" x14ac:dyDescent="0.2">
      <c r="B29" s="147">
        <v>12301</v>
      </c>
      <c r="C29" s="41" t="s">
        <v>22</v>
      </c>
      <c r="D29" s="72"/>
      <c r="E29" s="56"/>
      <c r="F29" s="56"/>
      <c r="G29" s="56"/>
      <c r="H29" s="56"/>
      <c r="I29" s="78"/>
      <c r="J29" s="76">
        <f>+I29</f>
        <v>0</v>
      </c>
      <c r="K29" s="70"/>
      <c r="L29" s="76"/>
    </row>
    <row r="30" spans="2:12" s="85" customFormat="1" ht="15" customHeight="1" x14ac:dyDescent="0.2">
      <c r="B30" s="145">
        <v>1300</v>
      </c>
      <c r="C30" s="108" t="s">
        <v>23</v>
      </c>
      <c r="D30" s="113">
        <f>D31+D33+D38</f>
        <v>37670</v>
      </c>
      <c r="E30" s="114">
        <f t="shared" ref="E30:J30" si="11">E31+E33+E38</f>
        <v>37670</v>
      </c>
      <c r="F30" s="114">
        <f t="shared" si="11"/>
        <v>5423.44</v>
      </c>
      <c r="G30" s="114">
        <f t="shared" si="11"/>
        <v>1597.28</v>
      </c>
      <c r="H30" s="114">
        <f t="shared" si="11"/>
        <v>1597.28</v>
      </c>
      <c r="I30" s="115">
        <f t="shared" si="11"/>
        <v>8618</v>
      </c>
      <c r="J30" s="114">
        <f t="shared" si="11"/>
        <v>16950.37</v>
      </c>
      <c r="K30" s="116">
        <f t="shared" si="5"/>
        <v>0.44997000265463233</v>
      </c>
      <c r="L30" s="114">
        <f t="shared" si="6"/>
        <v>20719.63</v>
      </c>
    </row>
    <row r="31" spans="2:12" s="85" customFormat="1" ht="15" customHeight="1" x14ac:dyDescent="0.2">
      <c r="B31" s="148">
        <v>131</v>
      </c>
      <c r="C31" s="40" t="s">
        <v>24</v>
      </c>
      <c r="D31" s="93">
        <f>SUM(D32)</f>
        <v>16500</v>
      </c>
      <c r="E31" s="94">
        <f t="shared" ref="E31:J31" si="12">SUM(E32)</f>
        <v>16500</v>
      </c>
      <c r="F31" s="94">
        <f t="shared" si="12"/>
        <v>1597.28</v>
      </c>
      <c r="G31" s="94">
        <f t="shared" si="12"/>
        <v>1597.28</v>
      </c>
      <c r="H31" s="94">
        <f t="shared" si="12"/>
        <v>1597.28</v>
      </c>
      <c r="I31" s="31">
        <f t="shared" si="12"/>
        <v>4791.84</v>
      </c>
      <c r="J31" s="94">
        <f t="shared" si="12"/>
        <v>13124.21</v>
      </c>
      <c r="K31" s="69">
        <f t="shared" si="5"/>
        <v>0.7954066666666666</v>
      </c>
      <c r="L31" s="94">
        <f t="shared" si="6"/>
        <v>3375.7900000000009</v>
      </c>
    </row>
    <row r="32" spans="2:12" s="8" customFormat="1" ht="22.5" customHeight="1" x14ac:dyDescent="0.2">
      <c r="B32" s="147">
        <v>13101</v>
      </c>
      <c r="C32" s="41" t="s">
        <v>25</v>
      </c>
      <c r="D32" s="136">
        <v>16500</v>
      </c>
      <c r="E32" s="56">
        <v>16500</v>
      </c>
      <c r="F32" s="56">
        <v>1597.28</v>
      </c>
      <c r="G32" s="56">
        <v>1597.28</v>
      </c>
      <c r="H32" s="56">
        <v>1597.28</v>
      </c>
      <c r="I32" s="78">
        <f t="shared" ref="I32" si="13">+F32+G32+H32</f>
        <v>4791.84</v>
      </c>
      <c r="J32" s="137">
        <v>13124.21</v>
      </c>
      <c r="K32" s="138">
        <f t="shared" si="5"/>
        <v>0.7954066666666666</v>
      </c>
      <c r="L32" s="76">
        <f t="shared" si="6"/>
        <v>3375.7900000000009</v>
      </c>
    </row>
    <row r="33" spans="2:12" s="85" customFormat="1" ht="24" customHeight="1" x14ac:dyDescent="0.2">
      <c r="B33" s="148">
        <v>132</v>
      </c>
      <c r="C33" s="40" t="s">
        <v>26</v>
      </c>
      <c r="D33" s="93">
        <f>SUM(D34:D37)</f>
        <v>21170</v>
      </c>
      <c r="E33" s="94">
        <f t="shared" ref="E33:I33" si="14">SUM(E34:E37)</f>
        <v>21170</v>
      </c>
      <c r="F33" s="94">
        <f t="shared" si="14"/>
        <v>3826.16</v>
      </c>
      <c r="G33" s="94">
        <f t="shared" si="14"/>
        <v>0</v>
      </c>
      <c r="H33" s="94">
        <f t="shared" si="14"/>
        <v>0</v>
      </c>
      <c r="I33" s="94">
        <f t="shared" si="14"/>
        <v>3826.16</v>
      </c>
      <c r="J33" s="94">
        <f t="shared" ref="J33:J39" si="15">+I33</f>
        <v>3826.16</v>
      </c>
      <c r="K33" s="69">
        <f t="shared" si="5"/>
        <v>0.18073500236183276</v>
      </c>
      <c r="L33" s="94">
        <f t="shared" si="6"/>
        <v>17343.84</v>
      </c>
    </row>
    <row r="34" spans="2:12" s="8" customFormat="1" ht="15" customHeight="1" x14ac:dyDescent="0.2">
      <c r="B34" s="147">
        <v>13201</v>
      </c>
      <c r="C34" s="41" t="s">
        <v>27</v>
      </c>
      <c r="D34" s="72">
        <f>+'[1]CPO-12-02'!$E$18</f>
        <v>3634</v>
      </c>
      <c r="E34" s="56">
        <v>3634</v>
      </c>
      <c r="F34" s="56">
        <v>3826.16</v>
      </c>
      <c r="G34" s="56"/>
      <c r="H34" s="56"/>
      <c r="I34" s="78">
        <f t="shared" ref="I34:I37" si="16">+F34+G34+H34</f>
        <v>3826.16</v>
      </c>
      <c r="J34" s="76">
        <f t="shared" si="15"/>
        <v>3826.16</v>
      </c>
      <c r="K34" s="70">
        <f t="shared" si="5"/>
        <v>1.0528783709411116</v>
      </c>
      <c r="L34" s="76">
        <f t="shared" si="6"/>
        <v>-192.15999999999985</v>
      </c>
    </row>
    <row r="35" spans="2:12" s="8" customFormat="1" ht="15" customHeight="1" x14ac:dyDescent="0.2">
      <c r="B35" s="147">
        <v>13202</v>
      </c>
      <c r="C35" s="41" t="s">
        <v>28</v>
      </c>
      <c r="D35" s="72">
        <f>+'[1]CPO-12-02'!$E$19</f>
        <v>14536</v>
      </c>
      <c r="E35" s="56">
        <v>14536</v>
      </c>
      <c r="F35" s="56"/>
      <c r="G35" s="56"/>
      <c r="H35" s="56"/>
      <c r="I35" s="78">
        <f t="shared" si="16"/>
        <v>0</v>
      </c>
      <c r="J35" s="76">
        <f t="shared" si="15"/>
        <v>0</v>
      </c>
      <c r="K35" s="70">
        <f t="shared" si="5"/>
        <v>0</v>
      </c>
      <c r="L35" s="76">
        <f t="shared" si="6"/>
        <v>14536</v>
      </c>
    </row>
    <row r="36" spans="2:12" s="28" customFormat="1" ht="15" customHeight="1" x14ac:dyDescent="0.2">
      <c r="B36" s="147">
        <v>13203</v>
      </c>
      <c r="C36" s="41" t="s">
        <v>29</v>
      </c>
      <c r="D36" s="72">
        <v>1500</v>
      </c>
      <c r="E36" s="56">
        <v>1500</v>
      </c>
      <c r="F36" s="56"/>
      <c r="G36" s="56"/>
      <c r="H36" s="56"/>
      <c r="I36" s="78">
        <f t="shared" si="16"/>
        <v>0</v>
      </c>
      <c r="J36" s="76">
        <f t="shared" si="15"/>
        <v>0</v>
      </c>
      <c r="K36" s="70">
        <f t="shared" si="5"/>
        <v>0</v>
      </c>
      <c r="L36" s="76">
        <f t="shared" si="6"/>
        <v>1500</v>
      </c>
    </row>
    <row r="37" spans="2:12" s="28" customFormat="1" ht="15" customHeight="1" x14ac:dyDescent="0.2">
      <c r="B37" s="147">
        <v>13204</v>
      </c>
      <c r="C37" s="41" t="s">
        <v>30</v>
      </c>
      <c r="D37" s="72">
        <v>1500</v>
      </c>
      <c r="E37" s="56">
        <v>1500</v>
      </c>
      <c r="F37" s="56"/>
      <c r="G37" s="56"/>
      <c r="H37" s="56"/>
      <c r="I37" s="78">
        <f t="shared" si="16"/>
        <v>0</v>
      </c>
      <c r="J37" s="76">
        <f t="shared" si="15"/>
        <v>0</v>
      </c>
      <c r="K37" s="70">
        <f t="shared" si="5"/>
        <v>0</v>
      </c>
      <c r="L37" s="76">
        <f t="shared" si="6"/>
        <v>1500</v>
      </c>
    </row>
    <row r="38" spans="2:12" s="85" customFormat="1" ht="15" customHeight="1" x14ac:dyDescent="0.2">
      <c r="B38" s="148">
        <v>134</v>
      </c>
      <c r="C38" s="40" t="s">
        <v>31</v>
      </c>
      <c r="D38" s="93">
        <f>SUM(D39)</f>
        <v>0</v>
      </c>
      <c r="E38" s="94">
        <f t="shared" ref="E38:I38" si="17">SUM(E39)</f>
        <v>0</v>
      </c>
      <c r="F38" s="94"/>
      <c r="G38" s="94"/>
      <c r="H38" s="94"/>
      <c r="I38" s="31">
        <f t="shared" si="17"/>
        <v>0</v>
      </c>
      <c r="J38" s="94">
        <f t="shared" si="15"/>
        <v>0</v>
      </c>
      <c r="K38" s="69">
        <v>0</v>
      </c>
      <c r="L38" s="94">
        <f t="shared" si="6"/>
        <v>0</v>
      </c>
    </row>
    <row r="39" spans="2:12" s="8" customFormat="1" ht="15" customHeight="1" x14ac:dyDescent="0.2">
      <c r="B39" s="147">
        <v>13403</v>
      </c>
      <c r="C39" s="41" t="s">
        <v>32</v>
      </c>
      <c r="D39" s="72">
        <v>0</v>
      </c>
      <c r="E39" s="56"/>
      <c r="F39" s="56"/>
      <c r="G39" s="56"/>
      <c r="H39" s="56"/>
      <c r="I39" s="78"/>
      <c r="J39" s="76">
        <f t="shared" si="15"/>
        <v>0</v>
      </c>
      <c r="K39" s="70">
        <v>0</v>
      </c>
      <c r="L39" s="76">
        <f t="shared" si="6"/>
        <v>0</v>
      </c>
    </row>
    <row r="40" spans="2:12" s="85" customFormat="1" ht="15" customHeight="1" x14ac:dyDescent="0.2">
      <c r="B40" s="145">
        <v>1400</v>
      </c>
      <c r="C40" s="108" t="s">
        <v>33</v>
      </c>
      <c r="D40" s="113">
        <f>D41+D49+D51+D53</f>
        <v>1024766</v>
      </c>
      <c r="E40" s="114">
        <f>E41+E49+E51+E53</f>
        <v>1024766</v>
      </c>
      <c r="F40" s="114">
        <f>F41+F49+F51+F53</f>
        <v>86675.040000000008</v>
      </c>
      <c r="G40" s="114">
        <f t="shared" ref="G40:J40" si="18">G41+G49+G51+G53</f>
        <v>95834.6</v>
      </c>
      <c r="H40" s="114">
        <f t="shared" si="18"/>
        <v>87819.959999999992</v>
      </c>
      <c r="I40" s="115">
        <f t="shared" si="18"/>
        <v>270329.59999999998</v>
      </c>
      <c r="J40" s="114">
        <f t="shared" si="18"/>
        <v>788467.62</v>
      </c>
      <c r="K40" s="116">
        <f t="shared" si="5"/>
        <v>0.7694123536495161</v>
      </c>
      <c r="L40" s="114">
        <f t="shared" si="6"/>
        <v>236298.38</v>
      </c>
    </row>
    <row r="41" spans="2:12" s="85" customFormat="1" ht="15" customHeight="1" x14ac:dyDescent="0.2">
      <c r="B41" s="148">
        <v>141</v>
      </c>
      <c r="C41" s="40" t="s">
        <v>34</v>
      </c>
      <c r="D41" s="93">
        <f>SUM(D42:D48)</f>
        <v>608748</v>
      </c>
      <c r="E41" s="94">
        <f t="shared" ref="E41:J41" si="19">SUM(E42:E48)</f>
        <v>608748</v>
      </c>
      <c r="F41" s="94">
        <f t="shared" si="19"/>
        <v>51454.600000000006</v>
      </c>
      <c r="G41" s="94">
        <f t="shared" si="19"/>
        <v>56842.57</v>
      </c>
      <c r="H41" s="94">
        <f t="shared" si="19"/>
        <v>52112.08</v>
      </c>
      <c r="I41" s="31">
        <f t="shared" si="19"/>
        <v>160409.25</v>
      </c>
      <c r="J41" s="94">
        <f t="shared" si="19"/>
        <v>468111.44</v>
      </c>
      <c r="K41" s="69">
        <f t="shared" si="5"/>
        <v>0.76897409108530956</v>
      </c>
      <c r="L41" s="94">
        <f t="shared" si="6"/>
        <v>140636.56</v>
      </c>
    </row>
    <row r="42" spans="2:12" s="8" customFormat="1" ht="15" customHeight="1" x14ac:dyDescent="0.2">
      <c r="B42" s="152">
        <v>14101</v>
      </c>
      <c r="C42" s="153" t="s">
        <v>35</v>
      </c>
      <c r="D42" s="154">
        <f>+'[1]CPO-12-02'!$E$22</f>
        <v>187323</v>
      </c>
      <c r="E42" s="155">
        <v>187323</v>
      </c>
      <c r="F42" s="155">
        <v>15846.2</v>
      </c>
      <c r="G42" s="155">
        <v>17552.400000000001</v>
      </c>
      <c r="H42" s="155">
        <v>16059.48</v>
      </c>
      <c r="I42" s="156">
        <f t="shared" ref="I42:I48" si="20">+F42+G42+H42</f>
        <v>49458.080000000002</v>
      </c>
      <c r="J42" s="157">
        <v>144195.59</v>
      </c>
      <c r="K42" s="158">
        <f t="shared" si="5"/>
        <v>0.7697698093667088</v>
      </c>
      <c r="L42" s="157">
        <f t="shared" si="6"/>
        <v>43127.41</v>
      </c>
    </row>
    <row r="43" spans="2:12" s="8" customFormat="1" ht="15" customHeight="1" x14ac:dyDescent="0.2">
      <c r="B43" s="147">
        <v>14102</v>
      </c>
      <c r="C43" s="41" t="s">
        <v>36</v>
      </c>
      <c r="D43" s="72">
        <f>+'[1]CPO-12-02'!$E$23</f>
        <v>19</v>
      </c>
      <c r="E43" s="56">
        <v>19</v>
      </c>
      <c r="F43" s="56">
        <v>1.6</v>
      </c>
      <c r="G43" s="56">
        <v>1.6</v>
      </c>
      <c r="H43" s="56">
        <v>1.6</v>
      </c>
      <c r="I43" s="78">
        <f t="shared" si="20"/>
        <v>4.8000000000000007</v>
      </c>
      <c r="J43" s="76">
        <v>14.4</v>
      </c>
      <c r="K43" s="70">
        <f t="shared" si="5"/>
        <v>0.75789473684210529</v>
      </c>
      <c r="L43" s="76">
        <f t="shared" si="6"/>
        <v>4.5999999999999996</v>
      </c>
    </row>
    <row r="44" spans="2:12" s="8" customFormat="1" ht="15" customHeight="1" x14ac:dyDescent="0.2">
      <c r="B44" s="147">
        <v>14103</v>
      </c>
      <c r="C44" s="41" t="s">
        <v>37</v>
      </c>
      <c r="D44" s="72">
        <f>+'[1]CPO-12-02'!$E$24</f>
        <v>452</v>
      </c>
      <c r="E44" s="56">
        <v>452</v>
      </c>
      <c r="F44" s="56">
        <v>24.64</v>
      </c>
      <c r="G44" s="56">
        <v>24.64</v>
      </c>
      <c r="H44" s="56">
        <v>24.64</v>
      </c>
      <c r="I44" s="78">
        <f t="shared" si="20"/>
        <v>73.92</v>
      </c>
      <c r="J44" s="76">
        <v>221.2</v>
      </c>
      <c r="K44" s="70">
        <f t="shared" si="5"/>
        <v>0.4893805309734513</v>
      </c>
      <c r="L44" s="76">
        <f t="shared" si="6"/>
        <v>230.8</v>
      </c>
    </row>
    <row r="45" spans="2:12" s="8" customFormat="1" ht="15" customHeight="1" x14ac:dyDescent="0.2">
      <c r="B45" s="147">
        <v>14104</v>
      </c>
      <c r="C45" s="41" t="s">
        <v>38</v>
      </c>
      <c r="D45" s="72">
        <v>0</v>
      </c>
      <c r="E45" s="56">
        <v>0</v>
      </c>
      <c r="F45" s="56"/>
      <c r="G45" s="56"/>
      <c r="H45" s="56"/>
      <c r="I45" s="78">
        <f t="shared" si="20"/>
        <v>0</v>
      </c>
      <c r="J45" s="76">
        <f t="shared" ref="J45:J48" si="21">+I45</f>
        <v>0</v>
      </c>
      <c r="K45" s="70">
        <v>0</v>
      </c>
      <c r="L45" s="76">
        <f t="shared" si="6"/>
        <v>0</v>
      </c>
    </row>
    <row r="46" spans="2:12" s="8" customFormat="1" ht="15" customHeight="1" x14ac:dyDescent="0.2">
      <c r="B46" s="147">
        <v>14105</v>
      </c>
      <c r="C46" s="41" t="s">
        <v>39</v>
      </c>
      <c r="D46" s="72">
        <v>0</v>
      </c>
      <c r="E46" s="56">
        <v>0</v>
      </c>
      <c r="F46" s="56"/>
      <c r="G46" s="56"/>
      <c r="H46" s="56"/>
      <c r="I46" s="78">
        <f t="shared" si="20"/>
        <v>0</v>
      </c>
      <c r="J46" s="76">
        <f t="shared" si="21"/>
        <v>0</v>
      </c>
      <c r="K46" s="70">
        <v>0</v>
      </c>
      <c r="L46" s="76">
        <f t="shared" si="6"/>
        <v>0</v>
      </c>
    </row>
    <row r="47" spans="2:12" s="8" customFormat="1" ht="15" customHeight="1" x14ac:dyDescent="0.2">
      <c r="B47" s="147">
        <v>14106</v>
      </c>
      <c r="C47" s="41" t="s">
        <v>40</v>
      </c>
      <c r="D47" s="72">
        <f>+'[1]CPO-12-02'!$E$25</f>
        <v>420954</v>
      </c>
      <c r="E47" s="56">
        <v>420954</v>
      </c>
      <c r="F47" s="56">
        <v>35582.160000000003</v>
      </c>
      <c r="G47" s="56">
        <v>39263.93</v>
      </c>
      <c r="H47" s="56">
        <v>36026.36</v>
      </c>
      <c r="I47" s="78">
        <f t="shared" si="20"/>
        <v>110872.45</v>
      </c>
      <c r="J47" s="76">
        <v>323680.25</v>
      </c>
      <c r="K47" s="70">
        <f t="shared" si="5"/>
        <v>0.76892071342712032</v>
      </c>
      <c r="L47" s="76">
        <f t="shared" si="6"/>
        <v>97273.75</v>
      </c>
    </row>
    <row r="48" spans="2:12" s="8" customFormat="1" ht="18.75" customHeight="1" x14ac:dyDescent="0.2">
      <c r="B48" s="147">
        <v>14107</v>
      </c>
      <c r="C48" s="41" t="s">
        <v>41</v>
      </c>
      <c r="D48" s="72">
        <v>0</v>
      </c>
      <c r="E48" s="56">
        <v>0</v>
      </c>
      <c r="F48" s="56"/>
      <c r="G48" s="56"/>
      <c r="H48" s="56"/>
      <c r="I48" s="78">
        <f t="shared" si="20"/>
        <v>0</v>
      </c>
      <c r="J48" s="76">
        <f t="shared" si="21"/>
        <v>0</v>
      </c>
      <c r="K48" s="70">
        <v>0</v>
      </c>
      <c r="L48" s="76">
        <f t="shared" si="6"/>
        <v>0</v>
      </c>
    </row>
    <row r="49" spans="1:12" s="85" customFormat="1" ht="15" customHeight="1" x14ac:dyDescent="0.2">
      <c r="B49" s="148">
        <v>142</v>
      </c>
      <c r="C49" s="40" t="s">
        <v>42</v>
      </c>
      <c r="D49" s="93">
        <f>SUM(D50)</f>
        <v>78872</v>
      </c>
      <c r="E49" s="94">
        <f t="shared" ref="E49:I49" si="22">SUM(E50)</f>
        <v>78872</v>
      </c>
      <c r="F49" s="94">
        <f t="shared" si="22"/>
        <v>6672.04</v>
      </c>
      <c r="G49" s="94">
        <f t="shared" si="22"/>
        <v>7390.44</v>
      </c>
      <c r="H49" s="94">
        <f t="shared" si="22"/>
        <v>6761.84</v>
      </c>
      <c r="I49" s="31">
        <f t="shared" si="22"/>
        <v>20824.32</v>
      </c>
      <c r="J49" s="94">
        <f>+J50</f>
        <v>60713.56</v>
      </c>
      <c r="K49" s="69">
        <f t="shared" si="5"/>
        <v>0.76977330358048479</v>
      </c>
      <c r="L49" s="94">
        <f t="shared" si="6"/>
        <v>18158.440000000002</v>
      </c>
    </row>
    <row r="50" spans="1:12" s="8" customFormat="1" ht="15" customHeight="1" x14ac:dyDescent="0.2">
      <c r="B50" s="147">
        <v>14201</v>
      </c>
      <c r="C50" s="41" t="s">
        <v>43</v>
      </c>
      <c r="D50" s="72">
        <f>+'[1]CPO-12-02'!$E$26</f>
        <v>78872</v>
      </c>
      <c r="E50" s="56">
        <v>78872</v>
      </c>
      <c r="F50" s="56">
        <v>6672.04</v>
      </c>
      <c r="G50" s="56">
        <v>7390.44</v>
      </c>
      <c r="H50" s="56">
        <v>6761.84</v>
      </c>
      <c r="I50" s="78">
        <f t="shared" ref="I50" si="23">+F50+G50+H50</f>
        <v>20824.32</v>
      </c>
      <c r="J50" s="76">
        <v>60713.56</v>
      </c>
      <c r="K50" s="70">
        <f t="shared" si="5"/>
        <v>0.76977330358048479</v>
      </c>
      <c r="L50" s="76">
        <f t="shared" si="6"/>
        <v>18158.440000000002</v>
      </c>
    </row>
    <row r="51" spans="1:12" s="85" customFormat="1" ht="15" customHeight="1" x14ac:dyDescent="0.2">
      <c r="B51" s="148">
        <v>143</v>
      </c>
      <c r="C51" s="40" t="s">
        <v>44</v>
      </c>
      <c r="D51" s="93">
        <f>SUM(D52)</f>
        <v>335210</v>
      </c>
      <c r="E51" s="94">
        <f>SUM(E52)</f>
        <v>335210</v>
      </c>
      <c r="F51" s="94">
        <f>+F52</f>
        <v>28372.400000000001</v>
      </c>
      <c r="G51" s="94">
        <f t="shared" ref="G51:H51" si="24">+G52</f>
        <v>31409.59</v>
      </c>
      <c r="H51" s="94">
        <f t="shared" si="24"/>
        <v>28754.04</v>
      </c>
      <c r="I51" s="31">
        <f t="shared" ref="I51" si="25">SUM(I52)</f>
        <v>88536.03</v>
      </c>
      <c r="J51" s="94">
        <f>+J52</f>
        <v>258082.62</v>
      </c>
      <c r="K51" s="69">
        <f t="shared" si="5"/>
        <v>0.7699132484114436</v>
      </c>
      <c r="L51" s="94">
        <f t="shared" si="6"/>
        <v>77127.38</v>
      </c>
    </row>
    <row r="52" spans="1:12" s="8" customFormat="1" ht="15" customHeight="1" thickBot="1" x14ac:dyDescent="0.25">
      <c r="B52" s="147">
        <v>14301</v>
      </c>
      <c r="C52" s="41" t="s">
        <v>258</v>
      </c>
      <c r="D52" s="72">
        <f>+'[1]CPO-12-02'!$E$27</f>
        <v>335210</v>
      </c>
      <c r="E52" s="56">
        <v>335210</v>
      </c>
      <c r="F52" s="56">
        <v>28372.400000000001</v>
      </c>
      <c r="G52" s="56">
        <v>31409.59</v>
      </c>
      <c r="H52" s="56">
        <v>28754.04</v>
      </c>
      <c r="I52" s="78">
        <f t="shared" ref="I52" si="26">+F52+G52+H52</f>
        <v>88536.03</v>
      </c>
      <c r="J52" s="76">
        <v>258082.62</v>
      </c>
      <c r="K52" s="70">
        <f t="shared" si="5"/>
        <v>0.7699132484114436</v>
      </c>
      <c r="L52" s="76">
        <f t="shared" si="6"/>
        <v>77127.38</v>
      </c>
    </row>
    <row r="53" spans="1:12" s="14" customFormat="1" ht="15" customHeight="1" thickBot="1" x14ac:dyDescent="0.25">
      <c r="A53" s="140"/>
      <c r="B53" s="148">
        <v>144</v>
      </c>
      <c r="C53" s="40" t="s">
        <v>45</v>
      </c>
      <c r="D53" s="93">
        <f>SUM(D54:D55)</f>
        <v>1936</v>
      </c>
      <c r="E53" s="94">
        <f t="shared" ref="E53:I53" si="27">SUM(E54:E55)</f>
        <v>1936</v>
      </c>
      <c r="F53" s="94">
        <f t="shared" si="27"/>
        <v>176</v>
      </c>
      <c r="G53" s="94">
        <f t="shared" si="27"/>
        <v>192</v>
      </c>
      <c r="H53" s="94">
        <f t="shared" si="27"/>
        <v>192</v>
      </c>
      <c r="I53" s="31">
        <f t="shared" si="27"/>
        <v>560</v>
      </c>
      <c r="J53" s="94">
        <f>+J54</f>
        <v>1560</v>
      </c>
      <c r="K53" s="69">
        <f t="shared" si="5"/>
        <v>0.80578512396694213</v>
      </c>
      <c r="L53" s="94">
        <f t="shared" si="6"/>
        <v>376</v>
      </c>
    </row>
    <row r="54" spans="1:12" s="8" customFormat="1" ht="15" customHeight="1" x14ac:dyDescent="0.2">
      <c r="B54" s="147">
        <v>14402</v>
      </c>
      <c r="C54" s="41" t="s">
        <v>257</v>
      </c>
      <c r="D54" s="72">
        <f>+'[1]CPO-12-02'!$E$28</f>
        <v>1936</v>
      </c>
      <c r="E54" s="58">
        <v>1936</v>
      </c>
      <c r="F54" s="58">
        <v>176</v>
      </c>
      <c r="G54" s="58">
        <v>192</v>
      </c>
      <c r="H54" s="58">
        <v>192</v>
      </c>
      <c r="I54" s="78">
        <f t="shared" ref="I54" si="28">+F54+G54+H54</f>
        <v>560</v>
      </c>
      <c r="J54" s="76">
        <v>1560</v>
      </c>
      <c r="K54" s="70">
        <f t="shared" si="5"/>
        <v>0.80578512396694213</v>
      </c>
      <c r="L54" s="76">
        <f t="shared" si="6"/>
        <v>376</v>
      </c>
    </row>
    <row r="55" spans="1:12" s="28" customFormat="1" ht="15" customHeight="1" x14ac:dyDescent="0.2">
      <c r="B55" s="147">
        <v>14403</v>
      </c>
      <c r="C55" s="41" t="s">
        <v>46</v>
      </c>
      <c r="D55" s="72">
        <v>0</v>
      </c>
      <c r="E55" s="58"/>
      <c r="F55" s="58"/>
      <c r="G55" s="58"/>
      <c r="H55" s="58"/>
      <c r="I55" s="78"/>
      <c r="J55" s="76"/>
      <c r="K55" s="70">
        <v>0</v>
      </c>
      <c r="L55" s="76">
        <f t="shared" si="6"/>
        <v>0</v>
      </c>
    </row>
    <row r="56" spans="1:12" s="85" customFormat="1" ht="15" customHeight="1" x14ac:dyDescent="0.2">
      <c r="B56" s="145">
        <v>1500</v>
      </c>
      <c r="C56" s="108" t="s">
        <v>47</v>
      </c>
      <c r="D56" s="113">
        <f>+D59+D61+D65+D57</f>
        <v>0</v>
      </c>
      <c r="E56" s="114">
        <f t="shared" ref="E56:I56" si="29">+E59+E61+E65+E57</f>
        <v>0</v>
      </c>
      <c r="F56" s="114">
        <f t="shared" si="29"/>
        <v>0</v>
      </c>
      <c r="G56" s="114">
        <f t="shared" si="29"/>
        <v>0</v>
      </c>
      <c r="H56" s="114">
        <f t="shared" si="29"/>
        <v>0</v>
      </c>
      <c r="I56" s="115">
        <f t="shared" si="29"/>
        <v>0</v>
      </c>
      <c r="J56" s="114"/>
      <c r="K56" s="116">
        <v>0</v>
      </c>
      <c r="L56" s="114">
        <f t="shared" si="6"/>
        <v>0</v>
      </c>
    </row>
    <row r="57" spans="1:12" s="85" customFormat="1" ht="18" customHeight="1" x14ac:dyDescent="0.2">
      <c r="B57" s="148">
        <v>151</v>
      </c>
      <c r="C57" s="40" t="s">
        <v>48</v>
      </c>
      <c r="D57" s="93">
        <f>SUM(D58)</f>
        <v>0</v>
      </c>
      <c r="E57" s="94">
        <f t="shared" ref="E57:I57" si="30">SUM(E58)</f>
        <v>0</v>
      </c>
      <c r="F57" s="94"/>
      <c r="G57" s="94"/>
      <c r="H57" s="94"/>
      <c r="I57" s="31">
        <f t="shared" si="30"/>
        <v>0</v>
      </c>
      <c r="J57" s="94"/>
      <c r="K57" s="69">
        <v>0</v>
      </c>
      <c r="L57" s="94">
        <f t="shared" si="6"/>
        <v>0</v>
      </c>
    </row>
    <row r="58" spans="1:12" s="8" customFormat="1" ht="15" customHeight="1" x14ac:dyDescent="0.2">
      <c r="B58" s="147">
        <v>15101</v>
      </c>
      <c r="C58" s="128" t="s">
        <v>49</v>
      </c>
      <c r="D58" s="129"/>
      <c r="E58" s="129"/>
      <c r="F58" s="130"/>
      <c r="G58" s="130"/>
      <c r="H58" s="130"/>
      <c r="I58" s="56">
        <f t="shared" ref="I58" si="31">+F58+G58+H58</f>
        <v>0</v>
      </c>
      <c r="J58" s="76"/>
      <c r="K58" s="132">
        <v>0</v>
      </c>
      <c r="L58" s="131">
        <f t="shared" si="6"/>
        <v>0</v>
      </c>
    </row>
    <row r="59" spans="1:12" s="85" customFormat="1" ht="15" customHeight="1" x14ac:dyDescent="0.2">
      <c r="B59" s="148">
        <v>152</v>
      </c>
      <c r="C59" s="40" t="s">
        <v>50</v>
      </c>
      <c r="D59" s="93">
        <f>SUM(D60)</f>
        <v>0</v>
      </c>
      <c r="E59" s="94">
        <f t="shared" ref="E59" si="32">SUM(E60)</f>
        <v>0</v>
      </c>
      <c r="F59" s="94"/>
      <c r="G59" s="94"/>
      <c r="H59" s="94"/>
      <c r="I59" s="56">
        <f t="shared" ref="I59" si="33">+F59+G59+H59</f>
        <v>0</v>
      </c>
      <c r="J59" s="94"/>
      <c r="K59" s="69">
        <v>0</v>
      </c>
      <c r="L59" s="94">
        <f t="shared" si="6"/>
        <v>0</v>
      </c>
    </row>
    <row r="60" spans="1:12" s="8" customFormat="1" ht="15" customHeight="1" x14ac:dyDescent="0.2">
      <c r="B60" s="147">
        <v>15201</v>
      </c>
      <c r="C60" s="41" t="s">
        <v>51</v>
      </c>
      <c r="D60" s="72"/>
      <c r="E60" s="58"/>
      <c r="F60" s="58"/>
      <c r="G60" s="58"/>
      <c r="H60" s="58"/>
      <c r="I60" s="56"/>
      <c r="J60" s="76"/>
      <c r="K60" s="70">
        <v>0</v>
      </c>
      <c r="L60" s="76">
        <f t="shared" si="6"/>
        <v>0</v>
      </c>
    </row>
    <row r="61" spans="1:12" s="85" customFormat="1" ht="15" customHeight="1" x14ac:dyDescent="0.2">
      <c r="B61" s="148">
        <v>154</v>
      </c>
      <c r="C61" s="40" t="s">
        <v>52</v>
      </c>
      <c r="D61" s="93">
        <f>SUM(D62:D64)</f>
        <v>0</v>
      </c>
      <c r="E61" s="94">
        <f t="shared" ref="E61:I61" si="34">SUM(E62:E64)</f>
        <v>0</v>
      </c>
      <c r="F61" s="94"/>
      <c r="G61" s="94"/>
      <c r="H61" s="94"/>
      <c r="I61" s="94">
        <f t="shared" si="34"/>
        <v>0</v>
      </c>
      <c r="J61" s="94"/>
      <c r="K61" s="69">
        <v>0</v>
      </c>
      <c r="L61" s="94">
        <f t="shared" si="6"/>
        <v>0</v>
      </c>
    </row>
    <row r="62" spans="1:12" s="8" customFormat="1" ht="15" customHeight="1" x14ac:dyDescent="0.2">
      <c r="B62" s="147">
        <v>15410</v>
      </c>
      <c r="C62" s="41" t="s">
        <v>53</v>
      </c>
      <c r="D62" s="72">
        <v>0</v>
      </c>
      <c r="E62" s="58"/>
      <c r="F62" s="58"/>
      <c r="G62" s="58"/>
      <c r="H62" s="58"/>
      <c r="I62" s="56"/>
      <c r="J62" s="76"/>
      <c r="K62" s="70">
        <v>0</v>
      </c>
      <c r="L62" s="76">
        <f t="shared" si="6"/>
        <v>0</v>
      </c>
    </row>
    <row r="63" spans="1:12" s="28" customFormat="1" ht="15" customHeight="1" x14ac:dyDescent="0.2">
      <c r="B63" s="147">
        <v>15413</v>
      </c>
      <c r="C63" s="41" t="s">
        <v>54</v>
      </c>
      <c r="D63" s="72">
        <v>0</v>
      </c>
      <c r="E63" s="58"/>
      <c r="F63" s="58"/>
      <c r="G63" s="58"/>
      <c r="H63" s="58"/>
      <c r="I63" s="56"/>
      <c r="J63" s="76"/>
      <c r="K63" s="70">
        <v>0</v>
      </c>
      <c r="L63" s="76">
        <f t="shared" si="6"/>
        <v>0</v>
      </c>
    </row>
    <row r="64" spans="1:12" s="8" customFormat="1" ht="15" customHeight="1" x14ac:dyDescent="0.2">
      <c r="B64" s="147">
        <v>15421</v>
      </c>
      <c r="C64" s="41" t="s">
        <v>55</v>
      </c>
      <c r="D64" s="72">
        <v>0</v>
      </c>
      <c r="E64" s="72">
        <v>0</v>
      </c>
      <c r="F64" s="58"/>
      <c r="G64" s="58"/>
      <c r="H64" s="58"/>
      <c r="I64" s="56"/>
      <c r="J64" s="76"/>
      <c r="K64" s="70">
        <v>0</v>
      </c>
      <c r="L64" s="76">
        <f t="shared" si="6"/>
        <v>0</v>
      </c>
    </row>
    <row r="65" spans="1:12" s="85" customFormat="1" ht="15" customHeight="1" x14ac:dyDescent="0.2">
      <c r="B65" s="148">
        <v>159</v>
      </c>
      <c r="C65" s="40" t="s">
        <v>47</v>
      </c>
      <c r="D65" s="93">
        <f>SUM(D66)</f>
        <v>0</v>
      </c>
      <c r="E65" s="94">
        <f t="shared" ref="E65:I65" si="35">SUM(E66)</f>
        <v>0</v>
      </c>
      <c r="F65" s="94">
        <f t="shared" si="35"/>
        <v>0</v>
      </c>
      <c r="G65" s="94">
        <f t="shared" si="35"/>
        <v>0</v>
      </c>
      <c r="H65" s="94">
        <f t="shared" si="35"/>
        <v>0</v>
      </c>
      <c r="I65" s="31">
        <f t="shared" si="35"/>
        <v>0</v>
      </c>
      <c r="J65" s="94"/>
      <c r="K65" s="69">
        <v>0</v>
      </c>
      <c r="L65" s="94">
        <f t="shared" si="6"/>
        <v>0</v>
      </c>
    </row>
    <row r="66" spans="1:12" s="8" customFormat="1" ht="15" customHeight="1" x14ac:dyDescent="0.2">
      <c r="B66" s="147">
        <v>15901</v>
      </c>
      <c r="C66" s="41" t="s">
        <v>56</v>
      </c>
      <c r="D66" s="72">
        <v>0</v>
      </c>
      <c r="E66" s="72">
        <v>0</v>
      </c>
      <c r="F66" s="58"/>
      <c r="G66" s="58"/>
      <c r="H66" s="58"/>
      <c r="I66" s="56">
        <f t="shared" ref="I66" si="36">+F66+G66+H66</f>
        <v>0</v>
      </c>
      <c r="J66" s="76"/>
      <c r="K66" s="70">
        <v>0</v>
      </c>
      <c r="L66" s="76">
        <f t="shared" si="6"/>
        <v>0</v>
      </c>
    </row>
    <row r="67" spans="1:12" s="85" customFormat="1" ht="15" customHeight="1" x14ac:dyDescent="0.2">
      <c r="B67" s="145">
        <v>1700</v>
      </c>
      <c r="C67" s="108" t="s">
        <v>57</v>
      </c>
      <c r="D67" s="113">
        <f>D68</f>
        <v>0</v>
      </c>
      <c r="E67" s="114">
        <f t="shared" ref="E67:I67" si="37">E68</f>
        <v>0</v>
      </c>
      <c r="F67" s="114"/>
      <c r="G67" s="114"/>
      <c r="H67" s="114"/>
      <c r="I67" s="114">
        <f t="shared" si="37"/>
        <v>0</v>
      </c>
      <c r="J67" s="114"/>
      <c r="K67" s="116">
        <v>0</v>
      </c>
      <c r="L67" s="114">
        <f t="shared" si="6"/>
        <v>0</v>
      </c>
    </row>
    <row r="68" spans="1:12" s="85" customFormat="1" ht="15" customHeight="1" x14ac:dyDescent="0.2">
      <c r="B68" s="148">
        <v>171</v>
      </c>
      <c r="C68" s="40" t="s">
        <v>58</v>
      </c>
      <c r="D68" s="93">
        <f>SUM(D69)</f>
        <v>0</v>
      </c>
      <c r="E68" s="94">
        <f t="shared" ref="E68:I68" si="38">SUM(E69)</f>
        <v>0</v>
      </c>
      <c r="F68" s="94"/>
      <c r="G68" s="94"/>
      <c r="H68" s="94"/>
      <c r="I68" s="94">
        <f t="shared" si="38"/>
        <v>0</v>
      </c>
      <c r="J68" s="94"/>
      <c r="K68" s="69">
        <v>0</v>
      </c>
      <c r="L68" s="94">
        <f t="shared" si="6"/>
        <v>0</v>
      </c>
    </row>
    <row r="69" spans="1:12" s="8" customFormat="1" ht="15" customHeight="1" thickBot="1" x14ac:dyDescent="0.25">
      <c r="B69" s="149">
        <v>17104</v>
      </c>
      <c r="C69" s="41" t="s">
        <v>59</v>
      </c>
      <c r="D69" s="72">
        <v>0</v>
      </c>
      <c r="E69" s="72">
        <v>0</v>
      </c>
      <c r="F69" s="58"/>
      <c r="G69" s="58"/>
      <c r="H69" s="58"/>
      <c r="I69" s="61"/>
      <c r="J69" s="76"/>
      <c r="K69" s="70">
        <v>0</v>
      </c>
      <c r="L69" s="76">
        <f t="shared" si="6"/>
        <v>0</v>
      </c>
    </row>
    <row r="70" spans="1:12" s="85" customFormat="1" ht="15" customHeight="1" thickBot="1" x14ac:dyDescent="0.25">
      <c r="B70" s="144">
        <v>2000</v>
      </c>
      <c r="C70" s="46" t="s">
        <v>60</v>
      </c>
      <c r="D70" s="84">
        <f>D71+D88+D97+D102+D121+D136+D141+D150+D100</f>
        <v>123000</v>
      </c>
      <c r="E70" s="75">
        <f t="shared" ref="E70:J70" si="39">E71+E88+E97+E102+E121+E136+E141+E150+E100</f>
        <v>123000</v>
      </c>
      <c r="F70" s="75">
        <f t="shared" si="39"/>
        <v>3630.16</v>
      </c>
      <c r="G70" s="75">
        <f t="shared" si="39"/>
        <v>14014.75</v>
      </c>
      <c r="H70" s="75">
        <f t="shared" si="39"/>
        <v>10161.92</v>
      </c>
      <c r="I70" s="75">
        <f t="shared" si="39"/>
        <v>27806.83</v>
      </c>
      <c r="J70" s="47">
        <f t="shared" si="39"/>
        <v>73842.84</v>
      </c>
      <c r="K70" s="68">
        <f t="shared" si="5"/>
        <v>0.60034829268292678</v>
      </c>
      <c r="L70" s="75">
        <f t="shared" si="6"/>
        <v>49157.16</v>
      </c>
    </row>
    <row r="71" spans="1:12" s="85" customFormat="1" ht="15" customHeight="1" x14ac:dyDescent="0.2">
      <c r="B71" s="145">
        <v>2100</v>
      </c>
      <c r="C71" s="108" t="s">
        <v>61</v>
      </c>
      <c r="D71" s="113">
        <f>D72+D74+D76+D78+D80+D82+D84+D86</f>
        <v>30000</v>
      </c>
      <c r="E71" s="114">
        <f t="shared" ref="E71:J71" si="40">E72+E74+E76+E78+E80+E82+E84+E86</f>
        <v>30000</v>
      </c>
      <c r="F71" s="114">
        <f t="shared" si="40"/>
        <v>100</v>
      </c>
      <c r="G71" s="114">
        <f t="shared" si="40"/>
        <v>2486.5</v>
      </c>
      <c r="H71" s="114">
        <f t="shared" si="40"/>
        <v>0</v>
      </c>
      <c r="I71" s="115">
        <f t="shared" si="40"/>
        <v>2586.5</v>
      </c>
      <c r="J71" s="110">
        <f t="shared" si="40"/>
        <v>8649.64</v>
      </c>
      <c r="K71" s="116">
        <f t="shared" si="5"/>
        <v>0.28832133333333332</v>
      </c>
      <c r="L71" s="114">
        <f t="shared" si="6"/>
        <v>21350.36</v>
      </c>
    </row>
    <row r="72" spans="1:12" s="85" customFormat="1" ht="15" customHeight="1" x14ac:dyDescent="0.2">
      <c r="B72" s="148">
        <v>211</v>
      </c>
      <c r="C72" s="40" t="s">
        <v>62</v>
      </c>
      <c r="D72" s="93">
        <f>SUM(D73)</f>
        <v>16000</v>
      </c>
      <c r="E72" s="94">
        <f t="shared" ref="E72:J72" si="41">SUM(E73)</f>
        <v>16000</v>
      </c>
      <c r="F72" s="94">
        <f t="shared" si="41"/>
        <v>0</v>
      </c>
      <c r="G72" s="94">
        <f t="shared" si="41"/>
        <v>1113.5</v>
      </c>
      <c r="H72" s="94">
        <f t="shared" si="41"/>
        <v>0</v>
      </c>
      <c r="I72" s="31">
        <f t="shared" si="41"/>
        <v>1113.5</v>
      </c>
      <c r="J72" s="94">
        <f t="shared" si="41"/>
        <v>5287.6</v>
      </c>
      <c r="K72" s="69">
        <f t="shared" si="5"/>
        <v>0.33047500000000002</v>
      </c>
      <c r="L72" s="94">
        <f t="shared" si="6"/>
        <v>10712.4</v>
      </c>
    </row>
    <row r="73" spans="1:12" s="8" customFormat="1" ht="15" customHeight="1" x14ac:dyDescent="0.2">
      <c r="B73" s="147">
        <v>21101</v>
      </c>
      <c r="C73" s="41" t="s">
        <v>62</v>
      </c>
      <c r="D73" s="72">
        <v>16000</v>
      </c>
      <c r="E73" s="58">
        <v>16000</v>
      </c>
      <c r="F73" s="58"/>
      <c r="G73" s="58">
        <v>1113.5</v>
      </c>
      <c r="H73" s="58">
        <v>0</v>
      </c>
      <c r="I73" s="78">
        <f t="shared" ref="I73" si="42">+F73+G73+H73</f>
        <v>1113.5</v>
      </c>
      <c r="J73" s="76">
        <v>5287.6</v>
      </c>
      <c r="K73" s="70">
        <f t="shared" si="5"/>
        <v>0.33047500000000002</v>
      </c>
      <c r="L73" s="76">
        <f t="shared" si="6"/>
        <v>10712.4</v>
      </c>
    </row>
    <row r="74" spans="1:12" s="85" customFormat="1" ht="15" customHeight="1" x14ac:dyDescent="0.2">
      <c r="B74" s="146">
        <v>212</v>
      </c>
      <c r="C74" s="96" t="s">
        <v>63</v>
      </c>
      <c r="D74" s="97">
        <f>D75</f>
        <v>10000</v>
      </c>
      <c r="E74" s="98">
        <f t="shared" ref="E74:F74" si="43">E75</f>
        <v>10000</v>
      </c>
      <c r="F74" s="98">
        <f t="shared" si="43"/>
        <v>100</v>
      </c>
      <c r="G74" s="98">
        <f>+G75</f>
        <v>1373</v>
      </c>
      <c r="H74" s="98">
        <f>+H75</f>
        <v>0</v>
      </c>
      <c r="I74" s="99">
        <f>+I75</f>
        <v>1473</v>
      </c>
      <c r="J74" s="98">
        <f>+J75</f>
        <v>3362.04</v>
      </c>
      <c r="K74" s="100">
        <f t="shared" si="5"/>
        <v>0.336204</v>
      </c>
      <c r="L74" s="98">
        <f t="shared" si="6"/>
        <v>6637.96</v>
      </c>
    </row>
    <row r="75" spans="1:12" s="8" customFormat="1" ht="15" customHeight="1" x14ac:dyDescent="0.2">
      <c r="B75" s="147">
        <v>21201</v>
      </c>
      <c r="C75" s="41" t="s">
        <v>63</v>
      </c>
      <c r="D75" s="72">
        <v>10000</v>
      </c>
      <c r="E75" s="58">
        <v>10000</v>
      </c>
      <c r="F75" s="58">
        <v>100</v>
      </c>
      <c r="G75" s="58">
        <v>1373</v>
      </c>
      <c r="H75" s="58">
        <v>0</v>
      </c>
      <c r="I75" s="78">
        <f t="shared" ref="I75" si="44">+F75+G75+H75</f>
        <v>1473</v>
      </c>
      <c r="J75" s="76">
        <v>3362.04</v>
      </c>
      <c r="K75" s="70">
        <f t="shared" si="5"/>
        <v>0.336204</v>
      </c>
      <c r="L75" s="76">
        <f t="shared" si="6"/>
        <v>6637.96</v>
      </c>
    </row>
    <row r="76" spans="1:12" s="85" customFormat="1" ht="15" customHeight="1" x14ac:dyDescent="0.2">
      <c r="B76" s="148">
        <v>213</v>
      </c>
      <c r="C76" s="40" t="s">
        <v>64</v>
      </c>
      <c r="D76" s="93">
        <f>SUM(D77)</f>
        <v>0</v>
      </c>
      <c r="E76" s="101"/>
      <c r="F76" s="101"/>
      <c r="G76" s="101"/>
      <c r="H76" s="101"/>
      <c r="I76" s="102"/>
      <c r="J76" s="94"/>
      <c r="K76" s="69">
        <v>0</v>
      </c>
      <c r="L76" s="94">
        <f t="shared" si="6"/>
        <v>0</v>
      </c>
    </row>
    <row r="77" spans="1:12" s="8" customFormat="1" ht="15" customHeight="1" x14ac:dyDescent="0.2">
      <c r="B77" s="147">
        <v>21301</v>
      </c>
      <c r="C77" s="41" t="s">
        <v>64</v>
      </c>
      <c r="D77" s="72">
        <v>0</v>
      </c>
      <c r="E77" s="58"/>
      <c r="F77" s="58"/>
      <c r="G77" s="58"/>
      <c r="H77" s="58"/>
      <c r="I77" s="78"/>
      <c r="J77" s="76"/>
      <c r="K77" s="70">
        <v>0</v>
      </c>
      <c r="L77" s="76">
        <f t="shared" si="6"/>
        <v>0</v>
      </c>
    </row>
    <row r="78" spans="1:12" s="85" customFormat="1" ht="25.5" customHeight="1" x14ac:dyDescent="0.2">
      <c r="B78" s="148">
        <v>214</v>
      </c>
      <c r="C78" s="40" t="s">
        <v>65</v>
      </c>
      <c r="D78" s="93">
        <f>SUM(D79)</f>
        <v>0</v>
      </c>
      <c r="E78" s="94">
        <f t="shared" ref="E78:I78" si="45">SUM(E79)</f>
        <v>0</v>
      </c>
      <c r="F78" s="94"/>
      <c r="G78" s="94"/>
      <c r="H78" s="94"/>
      <c r="I78" s="31">
        <f t="shared" si="45"/>
        <v>0</v>
      </c>
      <c r="J78" s="94"/>
      <c r="K78" s="70">
        <v>0</v>
      </c>
      <c r="L78" s="94">
        <f t="shared" si="6"/>
        <v>0</v>
      </c>
    </row>
    <row r="79" spans="1:12" s="8" customFormat="1" ht="24.75" customHeight="1" thickBot="1" x14ac:dyDescent="0.25">
      <c r="B79" s="147">
        <v>21401</v>
      </c>
      <c r="C79" s="41" t="s">
        <v>66</v>
      </c>
      <c r="D79" s="72">
        <v>0</v>
      </c>
      <c r="E79" s="58">
        <v>0</v>
      </c>
      <c r="F79" s="58"/>
      <c r="G79" s="58"/>
      <c r="H79" s="58"/>
      <c r="I79" s="78"/>
      <c r="J79" s="76"/>
      <c r="K79" s="70">
        <v>0</v>
      </c>
      <c r="L79" s="76">
        <f t="shared" ref="L79:L140" si="46">D79-J79</f>
        <v>0</v>
      </c>
    </row>
    <row r="80" spans="1:12" s="14" customFormat="1" ht="15" customHeight="1" thickBot="1" x14ac:dyDescent="0.25">
      <c r="A80" s="140"/>
      <c r="B80" s="148">
        <v>215</v>
      </c>
      <c r="C80" s="40" t="s">
        <v>67</v>
      </c>
      <c r="D80" s="93">
        <f>SUM(D81)</f>
        <v>0</v>
      </c>
      <c r="E80" s="55"/>
      <c r="F80" s="55"/>
      <c r="G80" s="55"/>
      <c r="H80" s="55"/>
      <c r="I80" s="102"/>
      <c r="J80" s="94"/>
      <c r="K80" s="69">
        <v>0</v>
      </c>
      <c r="L80" s="94">
        <f t="shared" si="46"/>
        <v>0</v>
      </c>
    </row>
    <row r="81" spans="2:69" s="28" customFormat="1" ht="15" customHeight="1" x14ac:dyDescent="0.2">
      <c r="B81" s="147">
        <v>21501</v>
      </c>
      <c r="C81" s="41" t="s">
        <v>68</v>
      </c>
      <c r="D81" s="72">
        <v>0</v>
      </c>
      <c r="E81" s="56"/>
      <c r="F81" s="56"/>
      <c r="G81" s="56"/>
      <c r="H81" s="56"/>
      <c r="I81" s="78"/>
      <c r="J81" s="76"/>
      <c r="K81" s="70">
        <v>0</v>
      </c>
      <c r="L81" s="76">
        <f t="shared" si="46"/>
        <v>0</v>
      </c>
      <c r="M81" s="265"/>
      <c r="N81" s="265"/>
      <c r="O81" s="265"/>
      <c r="P81" s="265"/>
      <c r="Q81" s="265"/>
      <c r="R81" s="265"/>
      <c r="S81" s="265"/>
      <c r="T81" s="265"/>
      <c r="U81" s="265"/>
      <c r="V81" s="265"/>
      <c r="W81" s="265"/>
      <c r="X81" s="265"/>
      <c r="Y81" s="265"/>
      <c r="Z81" s="265"/>
      <c r="AA81" s="265"/>
      <c r="AB81" s="265"/>
      <c r="AC81" s="265"/>
      <c r="AD81" s="265"/>
      <c r="AE81" s="265"/>
      <c r="AF81" s="265"/>
      <c r="AG81" s="265"/>
      <c r="AH81" s="265"/>
      <c r="AI81" s="265"/>
      <c r="AJ81" s="265"/>
      <c r="AK81" s="265"/>
      <c r="AL81" s="265"/>
      <c r="AM81" s="265"/>
      <c r="AN81" s="265"/>
      <c r="AO81" s="265"/>
      <c r="AP81" s="265"/>
      <c r="AQ81" s="265"/>
      <c r="AR81" s="265"/>
      <c r="AS81" s="265"/>
      <c r="AT81" s="265"/>
      <c r="AU81" s="265"/>
      <c r="AV81" s="265"/>
      <c r="AW81" s="265"/>
      <c r="AX81" s="265"/>
      <c r="AY81" s="265"/>
      <c r="AZ81" s="265"/>
      <c r="BA81" s="265"/>
      <c r="BB81" s="265"/>
      <c r="BC81" s="265"/>
      <c r="BD81" s="265"/>
      <c r="BE81" s="265"/>
      <c r="BF81" s="265"/>
      <c r="BG81" s="265"/>
      <c r="BH81" s="265"/>
      <c r="BI81" s="265"/>
      <c r="BJ81" s="265"/>
      <c r="BK81" s="265"/>
      <c r="BL81" s="265"/>
      <c r="BM81" s="265"/>
      <c r="BN81" s="265"/>
      <c r="BO81" s="265"/>
      <c r="BP81" s="265"/>
      <c r="BQ81" s="265"/>
    </row>
    <row r="82" spans="2:69" s="85" customFormat="1" ht="15" customHeight="1" x14ac:dyDescent="0.2">
      <c r="B82" s="148">
        <v>216</v>
      </c>
      <c r="C82" s="40" t="s">
        <v>69</v>
      </c>
      <c r="D82" s="93">
        <f>SUM(D83)</f>
        <v>0</v>
      </c>
      <c r="E82" s="94">
        <f t="shared" ref="E82:I82" si="47">SUM(E83)</f>
        <v>0</v>
      </c>
      <c r="F82" s="94"/>
      <c r="G82" s="94"/>
      <c r="H82" s="94"/>
      <c r="I82" s="31">
        <f t="shared" si="47"/>
        <v>0</v>
      </c>
      <c r="J82" s="94"/>
      <c r="K82" s="70">
        <v>0</v>
      </c>
      <c r="L82" s="94">
        <f t="shared" si="46"/>
        <v>0</v>
      </c>
      <c r="M82" s="273"/>
      <c r="N82" s="273"/>
      <c r="O82" s="273"/>
      <c r="P82" s="273"/>
      <c r="Q82" s="273"/>
      <c r="R82" s="273"/>
      <c r="S82" s="273"/>
      <c r="T82" s="273"/>
      <c r="U82" s="273"/>
      <c r="V82" s="273"/>
      <c r="W82" s="273"/>
      <c r="X82" s="273"/>
      <c r="Y82" s="273"/>
      <c r="Z82" s="273"/>
      <c r="AA82" s="273"/>
      <c r="AB82" s="273"/>
      <c r="AC82" s="273"/>
      <c r="AD82" s="273"/>
      <c r="AE82" s="273"/>
      <c r="AF82" s="273"/>
      <c r="AG82" s="273"/>
      <c r="AH82" s="273"/>
      <c r="AI82" s="273"/>
      <c r="AJ82" s="273"/>
      <c r="AK82" s="273"/>
      <c r="AL82" s="273"/>
      <c r="AM82" s="273"/>
      <c r="AN82" s="273"/>
      <c r="AO82" s="273"/>
      <c r="AP82" s="273"/>
      <c r="AQ82" s="273"/>
      <c r="AR82" s="273"/>
      <c r="AS82" s="273"/>
      <c r="AT82" s="273"/>
      <c r="AU82" s="273"/>
      <c r="AV82" s="273"/>
      <c r="AW82" s="273"/>
      <c r="AX82" s="273"/>
      <c r="AY82" s="273"/>
      <c r="AZ82" s="273"/>
      <c r="BA82" s="273"/>
      <c r="BB82" s="273"/>
      <c r="BC82" s="273"/>
      <c r="BD82" s="273"/>
      <c r="BE82" s="273"/>
      <c r="BF82" s="273"/>
      <c r="BG82" s="273"/>
      <c r="BH82" s="273"/>
      <c r="BI82" s="273"/>
      <c r="BJ82" s="273"/>
      <c r="BK82" s="273"/>
      <c r="BL82" s="273"/>
      <c r="BM82" s="273"/>
      <c r="BN82" s="273"/>
      <c r="BO82" s="273"/>
      <c r="BP82" s="273"/>
      <c r="BQ82" s="273"/>
    </row>
    <row r="83" spans="2:69" s="8" customFormat="1" ht="15" customHeight="1" x14ac:dyDescent="0.2">
      <c r="B83" s="147">
        <v>21601</v>
      </c>
      <c r="C83" s="41" t="s">
        <v>69</v>
      </c>
      <c r="D83" s="72">
        <v>0</v>
      </c>
      <c r="E83" s="56">
        <v>0</v>
      </c>
      <c r="F83" s="56"/>
      <c r="G83" s="56"/>
      <c r="H83" s="56"/>
      <c r="I83" s="78">
        <f t="shared" ref="I83" si="48">+F83+G83+H83</f>
        <v>0</v>
      </c>
      <c r="J83" s="76"/>
      <c r="K83" s="70">
        <v>0</v>
      </c>
      <c r="L83" s="76">
        <f t="shared" si="46"/>
        <v>0</v>
      </c>
      <c r="M83" s="265"/>
      <c r="N83" s="265"/>
      <c r="O83" s="265"/>
      <c r="P83" s="265"/>
      <c r="Q83" s="265"/>
      <c r="R83" s="265"/>
      <c r="S83" s="265"/>
      <c r="T83" s="265"/>
      <c r="U83" s="265"/>
      <c r="V83" s="265"/>
      <c r="W83" s="265"/>
      <c r="X83" s="265"/>
      <c r="Y83" s="265"/>
      <c r="Z83" s="265"/>
      <c r="AA83" s="265"/>
      <c r="AB83" s="265"/>
      <c r="AC83" s="265"/>
      <c r="AD83" s="265"/>
      <c r="AE83" s="265"/>
      <c r="AF83" s="265"/>
      <c r="AG83" s="265"/>
      <c r="AH83" s="265"/>
      <c r="AI83" s="265"/>
      <c r="AJ83" s="265"/>
      <c r="AK83" s="265"/>
      <c r="AL83" s="265"/>
      <c r="AM83" s="265"/>
      <c r="AN83" s="265"/>
      <c r="AO83" s="265"/>
      <c r="AP83" s="265"/>
      <c r="AQ83" s="265"/>
      <c r="AR83" s="265"/>
      <c r="AS83" s="265"/>
      <c r="AT83" s="265"/>
      <c r="AU83" s="265"/>
      <c r="AV83" s="265"/>
      <c r="AW83" s="265"/>
      <c r="AX83" s="265"/>
      <c r="AY83" s="265"/>
      <c r="AZ83" s="265"/>
      <c r="BA83" s="265"/>
      <c r="BB83" s="265"/>
      <c r="BC83" s="265"/>
      <c r="BD83" s="265"/>
      <c r="BE83" s="265"/>
      <c r="BF83" s="265"/>
      <c r="BG83" s="265"/>
      <c r="BH83" s="265"/>
      <c r="BI83" s="265"/>
      <c r="BJ83" s="265"/>
      <c r="BK83" s="265"/>
      <c r="BL83" s="265"/>
      <c r="BM83" s="265"/>
      <c r="BN83" s="265"/>
      <c r="BO83" s="265"/>
      <c r="BP83" s="265"/>
      <c r="BQ83" s="265"/>
    </row>
    <row r="84" spans="2:69" s="85" customFormat="1" ht="15" customHeight="1" x14ac:dyDescent="0.2">
      <c r="B84" s="148">
        <v>217</v>
      </c>
      <c r="C84" s="40" t="s">
        <v>70</v>
      </c>
      <c r="D84" s="93">
        <f>SUM(D85)</f>
        <v>0</v>
      </c>
      <c r="E84" s="55"/>
      <c r="F84" s="55"/>
      <c r="G84" s="55"/>
      <c r="H84" s="55"/>
      <c r="I84" s="102"/>
      <c r="J84" s="94"/>
      <c r="K84" s="69">
        <v>0</v>
      </c>
      <c r="L84" s="94">
        <f t="shared" si="46"/>
        <v>0</v>
      </c>
      <c r="M84" s="273"/>
      <c r="N84" s="273"/>
      <c r="O84" s="273"/>
      <c r="P84" s="273"/>
      <c r="Q84" s="273"/>
      <c r="R84" s="273"/>
      <c r="S84" s="273"/>
      <c r="T84" s="273"/>
      <c r="U84" s="273"/>
      <c r="V84" s="273"/>
      <c r="W84" s="273"/>
      <c r="X84" s="273"/>
      <c r="Y84" s="273"/>
      <c r="Z84" s="273"/>
      <c r="AA84" s="273"/>
      <c r="AB84" s="273"/>
      <c r="AC84" s="273"/>
      <c r="AD84" s="273"/>
      <c r="AE84" s="273"/>
      <c r="AF84" s="273"/>
      <c r="AG84" s="273"/>
      <c r="AH84" s="273"/>
      <c r="AI84" s="273"/>
      <c r="AJ84" s="273"/>
      <c r="AK84" s="273"/>
      <c r="AL84" s="273"/>
      <c r="AM84" s="273"/>
      <c r="AN84" s="273"/>
      <c r="AO84" s="273"/>
      <c r="AP84" s="273"/>
      <c r="AQ84" s="273"/>
      <c r="AR84" s="273"/>
      <c r="AS84" s="273"/>
      <c r="AT84" s="273"/>
      <c r="AU84" s="273"/>
      <c r="AV84" s="273"/>
      <c r="AW84" s="273"/>
      <c r="AX84" s="273"/>
      <c r="AY84" s="273"/>
      <c r="AZ84" s="273"/>
      <c r="BA84" s="273"/>
      <c r="BB84" s="273"/>
      <c r="BC84" s="273"/>
      <c r="BD84" s="273"/>
      <c r="BE84" s="273"/>
      <c r="BF84" s="273"/>
      <c r="BG84" s="273"/>
      <c r="BH84" s="273"/>
      <c r="BI84" s="273"/>
      <c r="BJ84" s="273"/>
      <c r="BK84" s="273"/>
      <c r="BL84" s="273"/>
      <c r="BM84" s="273"/>
      <c r="BN84" s="273"/>
      <c r="BO84" s="273"/>
      <c r="BP84" s="273"/>
      <c r="BQ84" s="273"/>
    </row>
    <row r="85" spans="2:69" s="8" customFormat="1" ht="15" customHeight="1" x14ac:dyDescent="0.2">
      <c r="B85" s="147">
        <v>21701</v>
      </c>
      <c r="C85" s="41" t="s">
        <v>71</v>
      </c>
      <c r="D85" s="72"/>
      <c r="E85" s="56"/>
      <c r="F85" s="56"/>
      <c r="G85" s="56"/>
      <c r="H85" s="56"/>
      <c r="I85" s="78"/>
      <c r="J85" s="76"/>
      <c r="K85" s="70">
        <v>0</v>
      </c>
      <c r="L85" s="76">
        <f t="shared" si="46"/>
        <v>0</v>
      </c>
      <c r="M85" s="265"/>
      <c r="N85" s="265"/>
      <c r="O85" s="265"/>
      <c r="P85" s="265"/>
      <c r="Q85" s="265"/>
      <c r="R85" s="265"/>
      <c r="S85" s="265"/>
      <c r="T85" s="265"/>
      <c r="U85" s="265"/>
      <c r="V85" s="265"/>
      <c r="W85" s="265"/>
      <c r="X85" s="265"/>
      <c r="Y85" s="265"/>
      <c r="Z85" s="265"/>
      <c r="AA85" s="265"/>
      <c r="AB85" s="265"/>
      <c r="AC85" s="265"/>
      <c r="AD85" s="265"/>
      <c r="AE85" s="265"/>
      <c r="AF85" s="265"/>
      <c r="AG85" s="265"/>
      <c r="AH85" s="265"/>
      <c r="AI85" s="265"/>
      <c r="AJ85" s="265"/>
      <c r="AK85" s="265"/>
      <c r="AL85" s="265"/>
      <c r="AM85" s="265"/>
      <c r="AN85" s="265"/>
      <c r="AO85" s="265"/>
      <c r="AP85" s="265"/>
      <c r="AQ85" s="265"/>
      <c r="AR85" s="265"/>
      <c r="AS85" s="265"/>
      <c r="AT85" s="265"/>
      <c r="AU85" s="265"/>
      <c r="AV85" s="265"/>
      <c r="AW85" s="265"/>
      <c r="AX85" s="265"/>
      <c r="AY85" s="265"/>
      <c r="AZ85" s="265"/>
      <c r="BA85" s="265"/>
      <c r="BB85" s="265"/>
      <c r="BC85" s="265"/>
      <c r="BD85" s="265"/>
      <c r="BE85" s="265"/>
      <c r="BF85" s="265"/>
      <c r="BG85" s="265"/>
      <c r="BH85" s="265"/>
      <c r="BI85" s="265"/>
      <c r="BJ85" s="265"/>
      <c r="BK85" s="265"/>
      <c r="BL85" s="265"/>
      <c r="BM85" s="265"/>
      <c r="BN85" s="265"/>
      <c r="BO85" s="265"/>
      <c r="BP85" s="265"/>
      <c r="BQ85" s="265"/>
    </row>
    <row r="86" spans="2:69" s="85" customFormat="1" ht="23.25" customHeight="1" x14ac:dyDescent="0.2">
      <c r="B86" s="148">
        <v>218</v>
      </c>
      <c r="C86" s="40" t="s">
        <v>72</v>
      </c>
      <c r="D86" s="93">
        <f>SUM(D87)</f>
        <v>4000</v>
      </c>
      <c r="E86" s="94">
        <f t="shared" ref="E86:I86" si="49">SUM(E87)</f>
        <v>4000</v>
      </c>
      <c r="F86" s="94"/>
      <c r="G86" s="94"/>
      <c r="H86" s="94"/>
      <c r="I86" s="31">
        <f t="shared" si="49"/>
        <v>0</v>
      </c>
      <c r="J86" s="94"/>
      <c r="K86" s="69">
        <f t="shared" ref="K86:K139" si="50">J86/D86</f>
        <v>0</v>
      </c>
      <c r="L86" s="94">
        <f t="shared" si="46"/>
        <v>4000</v>
      </c>
      <c r="M86" s="273"/>
      <c r="N86" s="273"/>
      <c r="O86" s="273"/>
      <c r="P86" s="273"/>
      <c r="Q86" s="273"/>
      <c r="R86" s="273"/>
      <c r="S86" s="273"/>
      <c r="T86" s="273"/>
      <c r="U86" s="273"/>
      <c r="V86" s="273"/>
      <c r="W86" s="273"/>
      <c r="X86" s="273"/>
      <c r="Y86" s="273"/>
      <c r="Z86" s="273"/>
      <c r="AA86" s="273"/>
      <c r="AB86" s="273"/>
      <c r="AC86" s="273"/>
      <c r="AD86" s="273"/>
      <c r="AE86" s="273"/>
      <c r="AF86" s="273"/>
      <c r="AG86" s="273"/>
      <c r="AH86" s="273"/>
      <c r="AI86" s="273"/>
      <c r="AJ86" s="273"/>
      <c r="AK86" s="273"/>
      <c r="AL86" s="273"/>
      <c r="AM86" s="273"/>
      <c r="AN86" s="273"/>
      <c r="AO86" s="273"/>
      <c r="AP86" s="273"/>
      <c r="AQ86" s="273"/>
      <c r="AR86" s="273"/>
      <c r="AS86" s="273"/>
      <c r="AT86" s="273"/>
      <c r="AU86" s="273"/>
      <c r="AV86" s="273"/>
      <c r="AW86" s="273"/>
      <c r="AX86" s="273"/>
      <c r="AY86" s="273"/>
      <c r="AZ86" s="273"/>
      <c r="BA86" s="273"/>
      <c r="BB86" s="273"/>
      <c r="BC86" s="273"/>
      <c r="BD86" s="273"/>
      <c r="BE86" s="273"/>
      <c r="BF86" s="273"/>
      <c r="BG86" s="273"/>
      <c r="BH86" s="273"/>
      <c r="BI86" s="273"/>
      <c r="BJ86" s="273"/>
      <c r="BK86" s="273"/>
      <c r="BL86" s="273"/>
      <c r="BM86" s="273"/>
      <c r="BN86" s="273"/>
      <c r="BO86" s="273"/>
      <c r="BP86" s="273"/>
      <c r="BQ86" s="273"/>
    </row>
    <row r="87" spans="2:69" s="28" customFormat="1" ht="15" customHeight="1" x14ac:dyDescent="0.2">
      <c r="B87" s="147">
        <v>21801</v>
      </c>
      <c r="C87" s="41" t="s">
        <v>73</v>
      </c>
      <c r="D87" s="72">
        <v>4000</v>
      </c>
      <c r="E87" s="56">
        <v>4000</v>
      </c>
      <c r="F87" s="56"/>
      <c r="G87" s="56"/>
      <c r="H87" s="56"/>
      <c r="I87" s="78"/>
      <c r="J87" s="76"/>
      <c r="K87" s="70">
        <f t="shared" si="50"/>
        <v>0</v>
      </c>
      <c r="L87" s="76">
        <f t="shared" si="46"/>
        <v>4000</v>
      </c>
      <c r="M87" s="265"/>
      <c r="N87" s="265"/>
      <c r="O87" s="265"/>
      <c r="P87" s="265"/>
      <c r="Q87" s="265"/>
      <c r="R87" s="265"/>
      <c r="S87" s="265"/>
      <c r="T87" s="265"/>
      <c r="U87" s="265"/>
      <c r="V87" s="265"/>
      <c r="W87" s="265"/>
      <c r="X87" s="265"/>
      <c r="Y87" s="265"/>
      <c r="Z87" s="265"/>
      <c r="AA87" s="265"/>
      <c r="AB87" s="265"/>
      <c r="AC87" s="265"/>
      <c r="AD87" s="265"/>
      <c r="AE87" s="265"/>
      <c r="AF87" s="265"/>
      <c r="AG87" s="265"/>
      <c r="AH87" s="265"/>
      <c r="AI87" s="265"/>
      <c r="AJ87" s="265"/>
      <c r="AK87" s="265"/>
      <c r="AL87" s="265"/>
      <c r="AM87" s="265"/>
      <c r="AN87" s="265"/>
      <c r="AO87" s="265"/>
      <c r="AP87" s="265"/>
      <c r="AQ87" s="265"/>
      <c r="AR87" s="265"/>
      <c r="AS87" s="265"/>
      <c r="AT87" s="265"/>
      <c r="AU87" s="265"/>
      <c r="AV87" s="265"/>
      <c r="AW87" s="265"/>
      <c r="AX87" s="265"/>
      <c r="AY87" s="265"/>
      <c r="AZ87" s="265"/>
      <c r="BA87" s="265"/>
      <c r="BB87" s="265"/>
      <c r="BC87" s="265"/>
      <c r="BD87" s="265"/>
      <c r="BE87" s="265"/>
      <c r="BF87" s="265"/>
      <c r="BG87" s="265"/>
      <c r="BH87" s="265"/>
      <c r="BI87" s="265"/>
      <c r="BJ87" s="265"/>
      <c r="BK87" s="265"/>
      <c r="BL87" s="265"/>
      <c r="BM87" s="265"/>
      <c r="BN87" s="265"/>
      <c r="BO87" s="265"/>
      <c r="BP87" s="265"/>
      <c r="BQ87" s="265"/>
    </row>
    <row r="88" spans="2:69" s="95" customFormat="1" ht="15" customHeight="1" x14ac:dyDescent="0.2">
      <c r="B88" s="145">
        <v>2200</v>
      </c>
      <c r="C88" s="108" t="s">
        <v>74</v>
      </c>
      <c r="D88" s="113">
        <f>D89+D93+D95</f>
        <v>8000</v>
      </c>
      <c r="E88" s="114">
        <f t="shared" ref="E88" si="51">E89+E93+E95</f>
        <v>8000</v>
      </c>
      <c r="F88" s="114">
        <f t="shared" ref="F88:J88" si="52">F89+F93+F95</f>
        <v>0</v>
      </c>
      <c r="G88" s="114">
        <f t="shared" si="52"/>
        <v>311.77</v>
      </c>
      <c r="H88" s="114">
        <f t="shared" si="52"/>
        <v>515.15</v>
      </c>
      <c r="I88" s="114">
        <f t="shared" si="52"/>
        <v>826.92</v>
      </c>
      <c r="J88" s="114">
        <f t="shared" si="52"/>
        <v>4289.37</v>
      </c>
      <c r="K88" s="116">
        <f t="shared" si="50"/>
        <v>0.53617124999999999</v>
      </c>
      <c r="L88" s="114">
        <f t="shared" si="46"/>
        <v>3710.63</v>
      </c>
      <c r="M88" s="273"/>
      <c r="N88" s="273"/>
      <c r="O88" s="273"/>
      <c r="P88" s="273"/>
      <c r="Q88" s="273"/>
      <c r="R88" s="273"/>
      <c r="S88" s="273"/>
      <c r="T88" s="273"/>
      <c r="U88" s="273"/>
      <c r="V88" s="273"/>
      <c r="W88" s="273"/>
      <c r="X88" s="273"/>
      <c r="Y88" s="273"/>
      <c r="Z88" s="273"/>
      <c r="AA88" s="273"/>
      <c r="AB88" s="273"/>
      <c r="AC88" s="273"/>
      <c r="AD88" s="273"/>
      <c r="AE88" s="273"/>
      <c r="AF88" s="273"/>
      <c r="AG88" s="273"/>
      <c r="AH88" s="273"/>
      <c r="AI88" s="273"/>
      <c r="AJ88" s="273"/>
      <c r="AK88" s="273"/>
      <c r="AL88" s="273"/>
      <c r="AM88" s="273"/>
      <c r="AN88" s="273"/>
      <c r="AO88" s="273"/>
      <c r="AP88" s="273"/>
      <c r="AQ88" s="273"/>
      <c r="AR88" s="273"/>
      <c r="AS88" s="273"/>
      <c r="AT88" s="273"/>
      <c r="AU88" s="273"/>
      <c r="AV88" s="273"/>
      <c r="AW88" s="273"/>
      <c r="AX88" s="273"/>
      <c r="AY88" s="273"/>
      <c r="AZ88" s="273"/>
      <c r="BA88" s="273"/>
      <c r="BB88" s="273"/>
      <c r="BC88" s="273"/>
      <c r="BD88" s="273"/>
      <c r="BE88" s="273"/>
      <c r="BF88" s="273"/>
      <c r="BG88" s="273"/>
      <c r="BH88" s="273"/>
      <c r="BI88" s="273"/>
      <c r="BJ88" s="273"/>
      <c r="BK88" s="273"/>
      <c r="BL88" s="273"/>
      <c r="BM88" s="273"/>
      <c r="BN88" s="273"/>
      <c r="BO88" s="273"/>
      <c r="BP88" s="273"/>
      <c r="BQ88" s="273"/>
    </row>
    <row r="89" spans="2:69" s="85" customFormat="1" ht="15" customHeight="1" x14ac:dyDescent="0.2">
      <c r="B89" s="148">
        <v>221</v>
      </c>
      <c r="C89" s="40" t="s">
        <v>75</v>
      </c>
      <c r="D89" s="93">
        <f>SUM(D90:D92)</f>
        <v>7000</v>
      </c>
      <c r="E89" s="94">
        <f t="shared" ref="E89" si="53">SUM(E90:E92)</f>
        <v>7000</v>
      </c>
      <c r="F89" s="94">
        <f t="shared" ref="F89:J89" si="54">SUM(F90:F92)</f>
        <v>0</v>
      </c>
      <c r="G89" s="94">
        <f t="shared" si="54"/>
        <v>311.77</v>
      </c>
      <c r="H89" s="94">
        <f t="shared" si="54"/>
        <v>515.15</v>
      </c>
      <c r="I89" s="94">
        <f t="shared" si="54"/>
        <v>826.92</v>
      </c>
      <c r="J89" s="94">
        <f t="shared" si="54"/>
        <v>3686.48</v>
      </c>
      <c r="K89" s="69">
        <f t="shared" si="50"/>
        <v>0.52664</v>
      </c>
      <c r="L89" s="94">
        <f t="shared" si="46"/>
        <v>3313.52</v>
      </c>
      <c r="M89" s="273"/>
      <c r="N89" s="273"/>
      <c r="O89" s="273"/>
      <c r="P89" s="273"/>
      <c r="Q89" s="273"/>
      <c r="R89" s="273"/>
      <c r="S89" s="273"/>
      <c r="T89" s="273"/>
      <c r="U89" s="273"/>
      <c r="V89" s="273"/>
      <c r="W89" s="273"/>
      <c r="X89" s="273"/>
      <c r="Y89" s="273"/>
      <c r="Z89" s="273"/>
      <c r="AA89" s="273"/>
      <c r="AB89" s="273"/>
      <c r="AC89" s="273"/>
      <c r="AD89" s="273"/>
      <c r="AE89" s="273"/>
      <c r="AF89" s="273"/>
      <c r="AG89" s="273"/>
      <c r="AH89" s="273"/>
      <c r="AI89" s="273"/>
      <c r="AJ89" s="273"/>
      <c r="AK89" s="273"/>
      <c r="AL89" s="273"/>
      <c r="AM89" s="273"/>
      <c r="AN89" s="273"/>
      <c r="AO89" s="273"/>
      <c r="AP89" s="273"/>
      <c r="AQ89" s="273"/>
      <c r="AR89" s="273"/>
      <c r="AS89" s="273"/>
      <c r="AT89" s="273"/>
      <c r="AU89" s="273"/>
      <c r="AV89" s="273"/>
      <c r="AW89" s="273"/>
      <c r="AX89" s="273"/>
      <c r="AY89" s="273"/>
      <c r="AZ89" s="273"/>
      <c r="BA89" s="273"/>
      <c r="BB89" s="273"/>
      <c r="BC89" s="273"/>
      <c r="BD89" s="273"/>
      <c r="BE89" s="273"/>
      <c r="BF89" s="273"/>
      <c r="BG89" s="273"/>
      <c r="BH89" s="273"/>
      <c r="BI89" s="273"/>
      <c r="BJ89" s="273"/>
      <c r="BK89" s="273"/>
      <c r="BL89" s="273"/>
      <c r="BM89" s="273"/>
      <c r="BN89" s="273"/>
      <c r="BO89" s="273"/>
      <c r="BP89" s="273"/>
      <c r="BQ89" s="273"/>
    </row>
    <row r="90" spans="2:69" s="8" customFormat="1" ht="15" customHeight="1" x14ac:dyDescent="0.2">
      <c r="B90" s="147">
        <v>22101</v>
      </c>
      <c r="C90" s="128" t="s">
        <v>76</v>
      </c>
      <c r="D90" s="129">
        <v>7000</v>
      </c>
      <c r="E90" s="133">
        <v>7000</v>
      </c>
      <c r="F90" s="133">
        <v>0</v>
      </c>
      <c r="G90" s="133">
        <v>311.77</v>
      </c>
      <c r="H90" s="133">
        <v>515.15</v>
      </c>
      <c r="I90" s="78">
        <f t="shared" ref="I90:I92" si="55">+F90+G90+H90</f>
        <v>826.92</v>
      </c>
      <c r="J90" s="76">
        <v>3686.48</v>
      </c>
      <c r="K90" s="70">
        <f t="shared" si="50"/>
        <v>0.52664</v>
      </c>
      <c r="L90" s="76">
        <f t="shared" si="46"/>
        <v>3313.52</v>
      </c>
      <c r="M90" s="265"/>
      <c r="N90" s="265"/>
      <c r="O90" s="265"/>
      <c r="P90" s="265"/>
      <c r="Q90" s="265"/>
      <c r="R90" s="265"/>
      <c r="S90" s="265"/>
      <c r="T90" s="265"/>
      <c r="U90" s="265"/>
      <c r="V90" s="265"/>
      <c r="W90" s="265"/>
      <c r="X90" s="265"/>
      <c r="Y90" s="265"/>
      <c r="Z90" s="265"/>
      <c r="AA90" s="265"/>
      <c r="AB90" s="265"/>
      <c r="AC90" s="265"/>
      <c r="AD90" s="265"/>
      <c r="AE90" s="265"/>
      <c r="AF90" s="265"/>
      <c r="AG90" s="265"/>
      <c r="AH90" s="265"/>
      <c r="AI90" s="265"/>
      <c r="AJ90" s="265"/>
      <c r="AK90" s="265"/>
      <c r="AL90" s="265"/>
      <c r="AM90" s="265"/>
      <c r="AN90" s="265"/>
      <c r="AO90" s="265"/>
      <c r="AP90" s="265"/>
      <c r="AQ90" s="265"/>
      <c r="AR90" s="265"/>
      <c r="AS90" s="265"/>
      <c r="AT90" s="265"/>
      <c r="AU90" s="265"/>
      <c r="AV90" s="265"/>
      <c r="AW90" s="265"/>
      <c r="AX90" s="265"/>
      <c r="AY90" s="265"/>
      <c r="AZ90" s="265"/>
      <c r="BA90" s="265"/>
      <c r="BB90" s="265"/>
      <c r="BC90" s="265"/>
      <c r="BD90" s="265"/>
      <c r="BE90" s="265"/>
      <c r="BF90" s="265"/>
      <c r="BG90" s="265"/>
      <c r="BH90" s="265"/>
      <c r="BI90" s="265"/>
      <c r="BJ90" s="265"/>
      <c r="BK90" s="265"/>
      <c r="BL90" s="265"/>
      <c r="BM90" s="265"/>
      <c r="BN90" s="265"/>
      <c r="BO90" s="265"/>
      <c r="BP90" s="265"/>
      <c r="BQ90" s="265"/>
    </row>
    <row r="91" spans="2:69" s="8" customFormat="1" ht="23.25" customHeight="1" x14ac:dyDescent="0.2">
      <c r="B91" s="147">
        <v>22105</v>
      </c>
      <c r="C91" s="128" t="s">
        <v>77</v>
      </c>
      <c r="D91" s="129">
        <v>0</v>
      </c>
      <c r="E91" s="133"/>
      <c r="F91" s="133"/>
      <c r="G91" s="133"/>
      <c r="H91" s="133"/>
      <c r="I91" s="78">
        <f t="shared" si="55"/>
        <v>0</v>
      </c>
      <c r="J91" s="76"/>
      <c r="K91" s="70">
        <v>0</v>
      </c>
      <c r="L91" s="76">
        <f t="shared" si="46"/>
        <v>0</v>
      </c>
      <c r="M91" s="265"/>
      <c r="N91" s="265"/>
      <c r="O91" s="265"/>
      <c r="P91" s="265"/>
      <c r="Q91" s="265"/>
      <c r="R91" s="265"/>
      <c r="S91" s="265"/>
      <c r="T91" s="265"/>
      <c r="U91" s="265"/>
      <c r="V91" s="265"/>
      <c r="W91" s="265"/>
      <c r="X91" s="265"/>
      <c r="Y91" s="265"/>
      <c r="Z91" s="265"/>
      <c r="AA91" s="265"/>
      <c r="AB91" s="265"/>
      <c r="AC91" s="265"/>
      <c r="AD91" s="265"/>
      <c r="AE91" s="265"/>
      <c r="AF91" s="265"/>
      <c r="AG91" s="265"/>
      <c r="AH91" s="265"/>
      <c r="AI91" s="265"/>
      <c r="AJ91" s="265"/>
      <c r="AK91" s="265"/>
      <c r="AL91" s="265"/>
      <c r="AM91" s="265"/>
      <c r="AN91" s="265"/>
      <c r="AO91" s="265"/>
      <c r="AP91" s="265"/>
      <c r="AQ91" s="265"/>
      <c r="AR91" s="265"/>
      <c r="AS91" s="265"/>
      <c r="AT91" s="265"/>
      <c r="AU91" s="265"/>
      <c r="AV91" s="265"/>
      <c r="AW91" s="265"/>
      <c r="AX91" s="265"/>
      <c r="AY91" s="265"/>
      <c r="AZ91" s="265"/>
      <c r="BA91" s="265"/>
      <c r="BB91" s="265"/>
      <c r="BC91" s="265"/>
      <c r="BD91" s="265"/>
      <c r="BE91" s="265"/>
      <c r="BF91" s="265"/>
      <c r="BG91" s="265"/>
      <c r="BH91" s="265"/>
      <c r="BI91" s="265"/>
      <c r="BJ91" s="265"/>
      <c r="BK91" s="265"/>
      <c r="BL91" s="265"/>
      <c r="BM91" s="265"/>
      <c r="BN91" s="265"/>
      <c r="BO91" s="265"/>
      <c r="BP91" s="265"/>
      <c r="BQ91" s="265"/>
    </row>
    <row r="92" spans="2:69" s="8" customFormat="1" ht="15" customHeight="1" x14ac:dyDescent="0.2">
      <c r="B92" s="147">
        <v>22106</v>
      </c>
      <c r="C92" s="128" t="s">
        <v>78</v>
      </c>
      <c r="D92" s="129">
        <v>0</v>
      </c>
      <c r="E92" s="133">
        <v>0</v>
      </c>
      <c r="F92" s="133"/>
      <c r="G92" s="133"/>
      <c r="H92" s="133"/>
      <c r="I92" s="78">
        <f t="shared" si="55"/>
        <v>0</v>
      </c>
      <c r="J92" s="76"/>
      <c r="K92" s="70">
        <v>0</v>
      </c>
      <c r="L92" s="76">
        <f t="shared" si="46"/>
        <v>0</v>
      </c>
      <c r="M92" s="265"/>
      <c r="N92" s="265"/>
      <c r="O92" s="265"/>
      <c r="P92" s="265"/>
      <c r="Q92" s="265"/>
      <c r="R92" s="265"/>
      <c r="S92" s="265"/>
      <c r="T92" s="265"/>
      <c r="U92" s="265"/>
      <c r="V92" s="265"/>
      <c r="W92" s="265"/>
      <c r="X92" s="265"/>
      <c r="Y92" s="265"/>
      <c r="Z92" s="265"/>
      <c r="AA92" s="265"/>
      <c r="AB92" s="265"/>
      <c r="AC92" s="265"/>
      <c r="AD92" s="265"/>
      <c r="AE92" s="265"/>
      <c r="AF92" s="265"/>
      <c r="AG92" s="265"/>
      <c r="AH92" s="265"/>
      <c r="AI92" s="265"/>
      <c r="AJ92" s="265"/>
      <c r="AK92" s="265"/>
      <c r="AL92" s="265"/>
      <c r="AM92" s="265"/>
      <c r="AN92" s="265"/>
      <c r="AO92" s="265"/>
      <c r="AP92" s="265"/>
      <c r="AQ92" s="265"/>
      <c r="AR92" s="265"/>
      <c r="AS92" s="265"/>
      <c r="AT92" s="265"/>
      <c r="AU92" s="265"/>
      <c r="AV92" s="265"/>
      <c r="AW92" s="265"/>
      <c r="AX92" s="265"/>
      <c r="AY92" s="265"/>
      <c r="AZ92" s="265"/>
      <c r="BA92" s="265"/>
      <c r="BB92" s="265"/>
      <c r="BC92" s="265"/>
      <c r="BD92" s="265"/>
      <c r="BE92" s="265"/>
      <c r="BF92" s="265"/>
      <c r="BG92" s="265"/>
      <c r="BH92" s="265"/>
      <c r="BI92" s="265"/>
      <c r="BJ92" s="265"/>
      <c r="BK92" s="265"/>
      <c r="BL92" s="265"/>
      <c r="BM92" s="265"/>
      <c r="BN92" s="265"/>
      <c r="BO92" s="265"/>
      <c r="BP92" s="265"/>
      <c r="BQ92" s="265"/>
    </row>
    <row r="93" spans="2:69" s="85" customFormat="1" ht="15" customHeight="1" x14ac:dyDescent="0.2">
      <c r="B93" s="148">
        <v>222</v>
      </c>
      <c r="C93" s="40" t="s">
        <v>79</v>
      </c>
      <c r="D93" s="93">
        <f>SUM(D94)</f>
        <v>0</v>
      </c>
      <c r="E93" s="55"/>
      <c r="F93" s="55"/>
      <c r="G93" s="55"/>
      <c r="H93" s="55"/>
      <c r="I93" s="102"/>
      <c r="J93" s="94"/>
      <c r="K93" s="69">
        <v>0</v>
      </c>
      <c r="L93" s="94">
        <f t="shared" si="46"/>
        <v>0</v>
      </c>
      <c r="M93" s="273"/>
      <c r="N93" s="273"/>
      <c r="O93" s="273"/>
      <c r="P93" s="273"/>
      <c r="Q93" s="273"/>
      <c r="R93" s="273"/>
      <c r="S93" s="273"/>
      <c r="T93" s="273"/>
      <c r="U93" s="273"/>
      <c r="V93" s="273"/>
      <c r="W93" s="273"/>
      <c r="X93" s="273"/>
      <c r="Y93" s="273"/>
      <c r="Z93" s="273"/>
      <c r="AA93" s="273"/>
      <c r="AB93" s="273"/>
      <c r="AC93" s="273"/>
      <c r="AD93" s="273"/>
      <c r="AE93" s="273"/>
      <c r="AF93" s="273"/>
      <c r="AG93" s="273"/>
      <c r="AH93" s="273"/>
      <c r="AI93" s="273"/>
      <c r="AJ93" s="273"/>
      <c r="AK93" s="273"/>
      <c r="AL93" s="273"/>
      <c r="AM93" s="273"/>
      <c r="AN93" s="273"/>
      <c r="AO93" s="273"/>
      <c r="AP93" s="273"/>
      <c r="AQ93" s="273"/>
      <c r="AR93" s="273"/>
      <c r="AS93" s="273"/>
      <c r="AT93" s="273"/>
      <c r="AU93" s="273"/>
      <c r="AV93" s="273"/>
      <c r="AW93" s="273"/>
      <c r="AX93" s="273"/>
      <c r="AY93" s="273"/>
      <c r="AZ93" s="273"/>
      <c r="BA93" s="273"/>
      <c r="BB93" s="273"/>
      <c r="BC93" s="273"/>
      <c r="BD93" s="273"/>
      <c r="BE93" s="273"/>
      <c r="BF93" s="273"/>
      <c r="BG93" s="273"/>
      <c r="BH93" s="273"/>
      <c r="BI93" s="273"/>
      <c r="BJ93" s="273"/>
      <c r="BK93" s="273"/>
      <c r="BL93" s="273"/>
      <c r="BM93" s="273"/>
      <c r="BN93" s="273"/>
      <c r="BO93" s="273"/>
      <c r="BP93" s="273"/>
      <c r="BQ93" s="273"/>
    </row>
    <row r="94" spans="2:69" s="8" customFormat="1" ht="15" customHeight="1" x14ac:dyDescent="0.2">
      <c r="B94" s="147">
        <v>22201</v>
      </c>
      <c r="C94" s="41" t="s">
        <v>80</v>
      </c>
      <c r="D94" s="72"/>
      <c r="E94" s="56"/>
      <c r="F94" s="56"/>
      <c r="G94" s="56"/>
      <c r="H94" s="56"/>
      <c r="I94" s="78"/>
      <c r="J94" s="76"/>
      <c r="K94" s="70">
        <v>0</v>
      </c>
      <c r="L94" s="76">
        <f t="shared" si="46"/>
        <v>0</v>
      </c>
      <c r="M94" s="265"/>
      <c r="N94" s="265"/>
      <c r="O94" s="265"/>
      <c r="P94" s="265"/>
      <c r="Q94" s="265"/>
      <c r="R94" s="265"/>
      <c r="S94" s="265"/>
      <c r="T94" s="265"/>
      <c r="U94" s="265"/>
      <c r="V94" s="265"/>
      <c r="W94" s="265"/>
      <c r="X94" s="265"/>
      <c r="Y94" s="265"/>
      <c r="Z94" s="265"/>
      <c r="AA94" s="265"/>
      <c r="AB94" s="265"/>
      <c r="AC94" s="265"/>
      <c r="AD94" s="265"/>
      <c r="AE94" s="265"/>
      <c r="AF94" s="265"/>
      <c r="AG94" s="265"/>
      <c r="AH94" s="265"/>
      <c r="AI94" s="265"/>
      <c r="AJ94" s="265"/>
      <c r="AK94" s="265"/>
      <c r="AL94" s="265"/>
      <c r="AM94" s="265"/>
      <c r="AN94" s="265"/>
      <c r="AO94" s="265"/>
      <c r="AP94" s="265"/>
      <c r="AQ94" s="265"/>
      <c r="AR94" s="265"/>
      <c r="AS94" s="265"/>
      <c r="AT94" s="265"/>
      <c r="AU94" s="265"/>
      <c r="AV94" s="265"/>
      <c r="AW94" s="265"/>
      <c r="AX94" s="265"/>
      <c r="AY94" s="265"/>
      <c r="AZ94" s="265"/>
      <c r="BA94" s="265"/>
      <c r="BB94" s="265"/>
      <c r="BC94" s="265"/>
      <c r="BD94" s="265"/>
      <c r="BE94" s="265"/>
      <c r="BF94" s="265"/>
      <c r="BG94" s="265"/>
      <c r="BH94" s="265"/>
      <c r="BI94" s="265"/>
      <c r="BJ94" s="265"/>
      <c r="BK94" s="265"/>
      <c r="BL94" s="265"/>
      <c r="BM94" s="265"/>
      <c r="BN94" s="265"/>
      <c r="BO94" s="265"/>
      <c r="BP94" s="265"/>
      <c r="BQ94" s="265"/>
    </row>
    <row r="95" spans="2:69" s="85" customFormat="1" ht="15" customHeight="1" x14ac:dyDescent="0.2">
      <c r="B95" s="148">
        <v>223</v>
      </c>
      <c r="C95" s="40" t="s">
        <v>81</v>
      </c>
      <c r="D95" s="93">
        <f>SUM(D96)</f>
        <v>1000</v>
      </c>
      <c r="E95" s="94">
        <f t="shared" ref="E95:J95" si="56">SUM(E96)</f>
        <v>1000</v>
      </c>
      <c r="F95" s="94">
        <f t="shared" si="56"/>
        <v>0</v>
      </c>
      <c r="G95" s="94">
        <f t="shared" si="56"/>
        <v>0</v>
      </c>
      <c r="H95" s="94">
        <f t="shared" si="56"/>
        <v>0</v>
      </c>
      <c r="I95" s="31">
        <f t="shared" si="56"/>
        <v>0</v>
      </c>
      <c r="J95" s="94">
        <f t="shared" si="56"/>
        <v>602.89</v>
      </c>
      <c r="K95" s="69">
        <f t="shared" si="50"/>
        <v>0.60289000000000004</v>
      </c>
      <c r="L95" s="94">
        <f t="shared" si="46"/>
        <v>397.11</v>
      </c>
      <c r="M95" s="273"/>
      <c r="N95" s="273"/>
      <c r="O95" s="273"/>
      <c r="P95" s="273"/>
      <c r="Q95" s="273"/>
      <c r="R95" s="273"/>
      <c r="S95" s="273"/>
      <c r="T95" s="273"/>
      <c r="U95" s="273"/>
      <c r="V95" s="273"/>
      <c r="W95" s="273"/>
      <c r="X95" s="273"/>
      <c r="Y95" s="273"/>
      <c r="Z95" s="273"/>
      <c r="AA95" s="273"/>
      <c r="AB95" s="273"/>
      <c r="AC95" s="273"/>
      <c r="AD95" s="273"/>
      <c r="AE95" s="273"/>
      <c r="AF95" s="273"/>
      <c r="AG95" s="273"/>
      <c r="AH95" s="273"/>
      <c r="AI95" s="273"/>
      <c r="AJ95" s="273"/>
      <c r="AK95" s="273"/>
      <c r="AL95" s="273"/>
      <c r="AM95" s="273"/>
      <c r="AN95" s="273"/>
      <c r="AO95" s="273"/>
      <c r="AP95" s="273"/>
      <c r="AQ95" s="273"/>
      <c r="AR95" s="273"/>
      <c r="AS95" s="273"/>
      <c r="AT95" s="273"/>
      <c r="AU95" s="273"/>
      <c r="AV95" s="273"/>
      <c r="AW95" s="273"/>
      <c r="AX95" s="273"/>
      <c r="AY95" s="273"/>
      <c r="AZ95" s="273"/>
      <c r="BA95" s="273"/>
      <c r="BB95" s="273"/>
      <c r="BC95" s="273"/>
      <c r="BD95" s="273"/>
      <c r="BE95" s="273"/>
      <c r="BF95" s="273"/>
      <c r="BG95" s="273"/>
      <c r="BH95" s="273"/>
      <c r="BI95" s="273"/>
      <c r="BJ95" s="273"/>
      <c r="BK95" s="273"/>
      <c r="BL95" s="273"/>
      <c r="BM95" s="273"/>
      <c r="BN95" s="273"/>
      <c r="BO95" s="273"/>
      <c r="BP95" s="273"/>
      <c r="BQ95" s="273"/>
    </row>
    <row r="96" spans="2:69" s="8" customFormat="1" ht="15" customHeight="1" x14ac:dyDescent="0.2">
      <c r="B96" s="147">
        <v>22301</v>
      </c>
      <c r="C96" s="41" t="s">
        <v>81</v>
      </c>
      <c r="D96" s="72">
        <v>1000</v>
      </c>
      <c r="E96" s="56">
        <v>1000</v>
      </c>
      <c r="F96" s="56"/>
      <c r="G96" s="56"/>
      <c r="H96" s="56">
        <v>0</v>
      </c>
      <c r="I96" s="78">
        <f t="shared" ref="I96" si="57">+F96+G96+H96</f>
        <v>0</v>
      </c>
      <c r="J96" s="56">
        <v>602.89</v>
      </c>
      <c r="K96" s="70">
        <f t="shared" si="50"/>
        <v>0.60289000000000004</v>
      </c>
      <c r="L96" s="76">
        <f t="shared" si="46"/>
        <v>397.11</v>
      </c>
      <c r="M96" s="265"/>
      <c r="N96" s="265"/>
      <c r="O96" s="265"/>
      <c r="P96" s="265"/>
      <c r="Q96" s="265"/>
      <c r="R96" s="265"/>
      <c r="S96" s="265"/>
      <c r="T96" s="265"/>
      <c r="U96" s="265"/>
      <c r="V96" s="265"/>
      <c r="W96" s="265"/>
      <c r="X96" s="265"/>
      <c r="Y96" s="265"/>
      <c r="Z96" s="265"/>
      <c r="AA96" s="265"/>
      <c r="AB96" s="265"/>
      <c r="AC96" s="265"/>
      <c r="AD96" s="265"/>
      <c r="AE96" s="265"/>
      <c r="AF96" s="265"/>
      <c r="AG96" s="265"/>
      <c r="AH96" s="265"/>
      <c r="AI96" s="265"/>
      <c r="AJ96" s="265"/>
      <c r="AK96" s="265"/>
      <c r="AL96" s="265"/>
      <c r="AM96" s="265"/>
      <c r="AN96" s="265"/>
      <c r="AO96" s="265"/>
      <c r="AP96" s="265"/>
      <c r="AQ96" s="265"/>
      <c r="AR96" s="265"/>
      <c r="AS96" s="265"/>
      <c r="AT96" s="265"/>
      <c r="AU96" s="265"/>
      <c r="AV96" s="265"/>
      <c r="AW96" s="265"/>
      <c r="AX96" s="265"/>
      <c r="AY96" s="265"/>
      <c r="AZ96" s="265"/>
      <c r="BA96" s="265"/>
      <c r="BB96" s="265"/>
      <c r="BC96" s="265"/>
      <c r="BD96" s="265"/>
      <c r="BE96" s="265"/>
      <c r="BF96" s="265"/>
      <c r="BG96" s="265"/>
      <c r="BH96" s="265"/>
      <c r="BI96" s="265"/>
      <c r="BJ96" s="265"/>
      <c r="BK96" s="265"/>
      <c r="BL96" s="265"/>
      <c r="BM96" s="265"/>
      <c r="BN96" s="265"/>
      <c r="BO96" s="265"/>
      <c r="BP96" s="265"/>
      <c r="BQ96" s="265"/>
    </row>
    <row r="97" spans="2:69" s="85" customFormat="1" ht="15" customHeight="1" x14ac:dyDescent="0.2">
      <c r="B97" s="145">
        <v>2300</v>
      </c>
      <c r="C97" s="108" t="s">
        <v>82</v>
      </c>
      <c r="D97" s="113">
        <f>D98</f>
        <v>0</v>
      </c>
      <c r="E97" s="118"/>
      <c r="F97" s="118"/>
      <c r="G97" s="118"/>
      <c r="H97" s="118"/>
      <c r="I97" s="119"/>
      <c r="J97" s="114"/>
      <c r="K97" s="116">
        <v>0</v>
      </c>
      <c r="L97" s="114">
        <f t="shared" si="46"/>
        <v>0</v>
      </c>
      <c r="M97" s="273"/>
      <c r="N97" s="273"/>
      <c r="O97" s="273"/>
      <c r="P97" s="273"/>
      <c r="Q97" s="273"/>
      <c r="R97" s="273"/>
      <c r="S97" s="273"/>
      <c r="T97" s="273"/>
      <c r="U97" s="273"/>
      <c r="V97" s="273"/>
      <c r="W97" s="273"/>
      <c r="X97" s="273"/>
      <c r="Y97" s="273"/>
      <c r="Z97" s="273"/>
      <c r="AA97" s="273"/>
      <c r="AB97" s="273"/>
      <c r="AC97" s="273"/>
      <c r="AD97" s="273"/>
      <c r="AE97" s="273"/>
      <c r="AF97" s="273"/>
      <c r="AG97" s="273"/>
      <c r="AH97" s="273"/>
      <c r="AI97" s="273"/>
      <c r="AJ97" s="273"/>
      <c r="AK97" s="273"/>
      <c r="AL97" s="273"/>
      <c r="AM97" s="273"/>
      <c r="AN97" s="273"/>
      <c r="AO97" s="273"/>
      <c r="AP97" s="273"/>
      <c r="AQ97" s="273"/>
      <c r="AR97" s="273"/>
      <c r="AS97" s="273"/>
      <c r="AT97" s="273"/>
      <c r="AU97" s="273"/>
      <c r="AV97" s="273"/>
      <c r="AW97" s="273"/>
      <c r="AX97" s="273"/>
      <c r="AY97" s="273"/>
      <c r="AZ97" s="273"/>
      <c r="BA97" s="273"/>
      <c r="BB97" s="273"/>
      <c r="BC97" s="273"/>
      <c r="BD97" s="273"/>
      <c r="BE97" s="273"/>
      <c r="BF97" s="273"/>
      <c r="BG97" s="273"/>
      <c r="BH97" s="273"/>
      <c r="BI97" s="273"/>
      <c r="BJ97" s="273"/>
      <c r="BK97" s="273"/>
      <c r="BL97" s="273"/>
      <c r="BM97" s="273"/>
      <c r="BN97" s="273"/>
      <c r="BO97" s="273"/>
      <c r="BP97" s="273"/>
      <c r="BQ97" s="273"/>
    </row>
    <row r="98" spans="2:69" s="85" customFormat="1" ht="24" customHeight="1" x14ac:dyDescent="0.2">
      <c r="B98" s="148">
        <v>231</v>
      </c>
      <c r="C98" s="40" t="s">
        <v>83</v>
      </c>
      <c r="D98" s="93">
        <f>SUM(D99)</f>
        <v>0</v>
      </c>
      <c r="E98" s="55"/>
      <c r="F98" s="55"/>
      <c r="G98" s="55"/>
      <c r="H98" s="55"/>
      <c r="I98" s="102"/>
      <c r="J98" s="94"/>
      <c r="K98" s="69">
        <v>0</v>
      </c>
      <c r="L98" s="94">
        <f t="shared" si="46"/>
        <v>0</v>
      </c>
      <c r="M98" s="273"/>
      <c r="N98" s="273"/>
      <c r="O98" s="273"/>
      <c r="P98" s="273"/>
      <c r="Q98" s="273"/>
      <c r="R98" s="273"/>
      <c r="S98" s="273"/>
      <c r="T98" s="273"/>
      <c r="U98" s="273"/>
      <c r="V98" s="273"/>
      <c r="W98" s="273"/>
      <c r="X98" s="273"/>
      <c r="Y98" s="273"/>
      <c r="Z98" s="273"/>
      <c r="AA98" s="273"/>
      <c r="AB98" s="273"/>
      <c r="AC98" s="273"/>
      <c r="AD98" s="273"/>
      <c r="AE98" s="273"/>
      <c r="AF98" s="273"/>
      <c r="AG98" s="273"/>
      <c r="AH98" s="273"/>
      <c r="AI98" s="273"/>
      <c r="AJ98" s="273"/>
      <c r="AK98" s="273"/>
      <c r="AL98" s="273"/>
      <c r="AM98" s="273"/>
      <c r="AN98" s="273"/>
      <c r="AO98" s="273"/>
      <c r="AP98" s="273"/>
      <c r="AQ98" s="273"/>
      <c r="AR98" s="273"/>
      <c r="AS98" s="273"/>
      <c r="AT98" s="273"/>
      <c r="AU98" s="273"/>
      <c r="AV98" s="273"/>
      <c r="AW98" s="273"/>
      <c r="AX98" s="273"/>
      <c r="AY98" s="273"/>
      <c r="AZ98" s="273"/>
      <c r="BA98" s="273"/>
      <c r="BB98" s="273"/>
      <c r="BC98" s="273"/>
      <c r="BD98" s="273"/>
      <c r="BE98" s="273"/>
      <c r="BF98" s="273"/>
      <c r="BG98" s="273"/>
      <c r="BH98" s="273"/>
      <c r="BI98" s="273"/>
      <c r="BJ98" s="273"/>
      <c r="BK98" s="273"/>
      <c r="BL98" s="273"/>
      <c r="BM98" s="273"/>
      <c r="BN98" s="273"/>
      <c r="BO98" s="273"/>
      <c r="BP98" s="273"/>
      <c r="BQ98" s="273"/>
    </row>
    <row r="99" spans="2:69" s="8" customFormat="1" ht="20.25" customHeight="1" x14ac:dyDescent="0.2">
      <c r="B99" s="147">
        <v>23101</v>
      </c>
      <c r="C99" s="41" t="s">
        <v>83</v>
      </c>
      <c r="D99" s="72"/>
      <c r="E99" s="56"/>
      <c r="F99" s="56"/>
      <c r="G99" s="56"/>
      <c r="H99" s="56"/>
      <c r="I99" s="78"/>
      <c r="J99" s="76"/>
      <c r="K99" s="70">
        <v>0</v>
      </c>
      <c r="L99" s="76">
        <f t="shared" si="46"/>
        <v>0</v>
      </c>
      <c r="M99" s="265"/>
      <c r="N99" s="265"/>
      <c r="O99" s="265"/>
      <c r="P99" s="265"/>
      <c r="Q99" s="265"/>
      <c r="R99" s="265"/>
      <c r="S99" s="265"/>
      <c r="T99" s="265"/>
      <c r="U99" s="265"/>
      <c r="V99" s="265"/>
      <c r="W99" s="265"/>
      <c r="X99" s="265"/>
      <c r="Y99" s="265"/>
      <c r="Z99" s="265"/>
      <c r="AA99" s="265"/>
      <c r="AB99" s="265"/>
      <c r="AC99" s="265"/>
      <c r="AD99" s="265"/>
      <c r="AE99" s="265"/>
      <c r="AF99" s="265"/>
      <c r="AG99" s="265"/>
      <c r="AH99" s="265"/>
      <c r="AI99" s="265"/>
      <c r="AJ99" s="265"/>
      <c r="AK99" s="265"/>
      <c r="AL99" s="265"/>
      <c r="AM99" s="265"/>
      <c r="AN99" s="265"/>
      <c r="AO99" s="265"/>
      <c r="AP99" s="265"/>
      <c r="AQ99" s="265"/>
      <c r="AR99" s="265"/>
      <c r="AS99" s="265"/>
      <c r="AT99" s="265"/>
      <c r="AU99" s="265"/>
      <c r="AV99" s="265"/>
      <c r="AW99" s="265"/>
      <c r="AX99" s="265"/>
      <c r="AY99" s="265"/>
      <c r="AZ99" s="265"/>
      <c r="BA99" s="265"/>
      <c r="BB99" s="265"/>
      <c r="BC99" s="265"/>
      <c r="BD99" s="265"/>
      <c r="BE99" s="265"/>
      <c r="BF99" s="265"/>
      <c r="BG99" s="265"/>
      <c r="BH99" s="265"/>
      <c r="BI99" s="265"/>
      <c r="BJ99" s="265"/>
      <c r="BK99" s="265"/>
      <c r="BL99" s="265"/>
      <c r="BM99" s="265"/>
      <c r="BN99" s="265"/>
      <c r="BO99" s="265"/>
      <c r="BP99" s="265"/>
      <c r="BQ99" s="265"/>
    </row>
    <row r="100" spans="2:69" s="95" customFormat="1" ht="15" customHeight="1" x14ac:dyDescent="0.2">
      <c r="B100" s="148">
        <v>238</v>
      </c>
      <c r="C100" s="40" t="s">
        <v>84</v>
      </c>
      <c r="D100" s="93">
        <f>SUM(D101)</f>
        <v>0</v>
      </c>
      <c r="E100" s="55"/>
      <c r="F100" s="55"/>
      <c r="G100" s="55"/>
      <c r="H100" s="55"/>
      <c r="I100" s="102"/>
      <c r="J100" s="94"/>
      <c r="K100" s="69">
        <v>0</v>
      </c>
      <c r="L100" s="94">
        <f t="shared" si="46"/>
        <v>0</v>
      </c>
      <c r="M100" s="273"/>
      <c r="N100" s="273"/>
      <c r="O100" s="273"/>
      <c r="P100" s="273"/>
      <c r="Q100" s="273"/>
      <c r="R100" s="273"/>
      <c r="S100" s="273"/>
      <c r="T100" s="273"/>
      <c r="U100" s="273"/>
      <c r="V100" s="273"/>
      <c r="W100" s="273"/>
      <c r="X100" s="273"/>
      <c r="Y100" s="273"/>
      <c r="Z100" s="273"/>
      <c r="AA100" s="273"/>
      <c r="AB100" s="273"/>
      <c r="AC100" s="273"/>
      <c r="AD100" s="273"/>
      <c r="AE100" s="273"/>
      <c r="AF100" s="273"/>
      <c r="AG100" s="273"/>
      <c r="AH100" s="273"/>
      <c r="AI100" s="273"/>
      <c r="AJ100" s="273"/>
      <c r="AK100" s="273"/>
      <c r="AL100" s="273"/>
      <c r="AM100" s="273"/>
      <c r="AN100" s="273"/>
      <c r="AO100" s="273"/>
      <c r="AP100" s="273"/>
      <c r="AQ100" s="273"/>
      <c r="AR100" s="273"/>
      <c r="AS100" s="273"/>
      <c r="AT100" s="273"/>
      <c r="AU100" s="273"/>
      <c r="AV100" s="273"/>
      <c r="AW100" s="273"/>
      <c r="AX100" s="273"/>
      <c r="AY100" s="273"/>
      <c r="AZ100" s="273"/>
      <c r="BA100" s="273"/>
      <c r="BB100" s="273"/>
      <c r="BC100" s="273"/>
      <c r="BD100" s="273"/>
      <c r="BE100" s="273"/>
      <c r="BF100" s="273"/>
      <c r="BG100" s="273"/>
      <c r="BH100" s="273"/>
      <c r="BI100" s="273"/>
      <c r="BJ100" s="273"/>
      <c r="BK100" s="273"/>
      <c r="BL100" s="273"/>
      <c r="BM100" s="273"/>
      <c r="BN100" s="273"/>
      <c r="BO100" s="273"/>
      <c r="BP100" s="273"/>
      <c r="BQ100" s="273"/>
    </row>
    <row r="101" spans="2:69" s="8" customFormat="1" ht="18.75" customHeight="1" x14ac:dyDescent="0.2">
      <c r="B101" s="147">
        <v>23801</v>
      </c>
      <c r="C101" s="41" t="s">
        <v>84</v>
      </c>
      <c r="D101" s="72"/>
      <c r="E101" s="56"/>
      <c r="F101" s="56"/>
      <c r="G101" s="56"/>
      <c r="H101" s="56"/>
      <c r="I101" s="78"/>
      <c r="J101" s="76"/>
      <c r="K101" s="70">
        <v>0</v>
      </c>
      <c r="L101" s="76">
        <f t="shared" si="46"/>
        <v>0</v>
      </c>
      <c r="M101" s="265"/>
      <c r="N101" s="265"/>
      <c r="O101" s="265"/>
      <c r="P101" s="265"/>
      <c r="Q101" s="265"/>
      <c r="R101" s="265"/>
      <c r="S101" s="265"/>
      <c r="T101" s="265"/>
      <c r="U101" s="265"/>
      <c r="V101" s="265"/>
      <c r="W101" s="265"/>
      <c r="X101" s="265"/>
      <c r="Y101" s="265"/>
      <c r="Z101" s="265"/>
      <c r="AA101" s="265"/>
      <c r="AB101" s="265"/>
      <c r="AC101" s="265"/>
      <c r="AD101" s="265"/>
      <c r="AE101" s="265"/>
      <c r="AF101" s="265"/>
      <c r="AG101" s="265"/>
      <c r="AH101" s="265"/>
      <c r="AI101" s="265"/>
      <c r="AJ101" s="265"/>
      <c r="AK101" s="265"/>
      <c r="AL101" s="265"/>
      <c r="AM101" s="265"/>
      <c r="AN101" s="265"/>
      <c r="AO101" s="265"/>
      <c r="AP101" s="265"/>
      <c r="AQ101" s="265"/>
      <c r="AR101" s="265"/>
      <c r="AS101" s="265"/>
      <c r="AT101" s="265"/>
      <c r="AU101" s="265"/>
      <c r="AV101" s="265"/>
      <c r="AW101" s="265"/>
      <c r="AX101" s="265"/>
      <c r="AY101" s="265"/>
      <c r="AZ101" s="265"/>
      <c r="BA101" s="265"/>
      <c r="BB101" s="265"/>
      <c r="BC101" s="265"/>
      <c r="BD101" s="265"/>
      <c r="BE101" s="265"/>
      <c r="BF101" s="265"/>
      <c r="BG101" s="265"/>
      <c r="BH101" s="265"/>
      <c r="BI101" s="265"/>
      <c r="BJ101" s="265"/>
      <c r="BK101" s="265"/>
      <c r="BL101" s="265"/>
      <c r="BM101" s="265"/>
      <c r="BN101" s="265"/>
      <c r="BO101" s="265"/>
      <c r="BP101" s="265"/>
      <c r="BQ101" s="265"/>
    </row>
    <row r="102" spans="2:69" s="85" customFormat="1" ht="23.25" customHeight="1" x14ac:dyDescent="0.2">
      <c r="B102" s="145">
        <v>2400</v>
      </c>
      <c r="C102" s="108" t="s">
        <v>85</v>
      </c>
      <c r="D102" s="113">
        <f>D103+D105+D107+D109+D111+D113+D115+D117+D119</f>
        <v>0</v>
      </c>
      <c r="E102" s="114">
        <f t="shared" ref="E102:I102" si="58">E103+E105+E107+E109+E111+E113+E115+E117+E119</f>
        <v>0</v>
      </c>
      <c r="F102" s="114"/>
      <c r="G102" s="114"/>
      <c r="H102" s="114"/>
      <c r="I102" s="115">
        <f t="shared" si="58"/>
        <v>0</v>
      </c>
      <c r="J102" s="114"/>
      <c r="K102" s="70">
        <v>0</v>
      </c>
      <c r="L102" s="114">
        <f t="shared" si="46"/>
        <v>0</v>
      </c>
      <c r="M102" s="273"/>
      <c r="N102" s="273"/>
      <c r="O102" s="273"/>
      <c r="P102" s="273"/>
      <c r="Q102" s="273"/>
      <c r="R102" s="273"/>
      <c r="S102" s="273"/>
      <c r="T102" s="273"/>
      <c r="U102" s="273"/>
      <c r="V102" s="273"/>
      <c r="W102" s="273"/>
      <c r="X102" s="273"/>
      <c r="Y102" s="273"/>
      <c r="Z102" s="273"/>
      <c r="AA102" s="273"/>
      <c r="AB102" s="273"/>
      <c r="AC102" s="273"/>
      <c r="AD102" s="273"/>
      <c r="AE102" s="273"/>
      <c r="AF102" s="273"/>
      <c r="AG102" s="273"/>
      <c r="AH102" s="273"/>
      <c r="AI102" s="273"/>
      <c r="AJ102" s="273"/>
      <c r="AK102" s="273"/>
      <c r="AL102" s="273"/>
      <c r="AM102" s="273"/>
      <c r="AN102" s="273"/>
      <c r="AO102" s="273"/>
      <c r="AP102" s="273"/>
      <c r="AQ102" s="273"/>
      <c r="AR102" s="273"/>
      <c r="AS102" s="273"/>
      <c r="AT102" s="273"/>
      <c r="AU102" s="273"/>
      <c r="AV102" s="273"/>
      <c r="AW102" s="273"/>
      <c r="AX102" s="273"/>
      <c r="AY102" s="273"/>
      <c r="AZ102" s="273"/>
      <c r="BA102" s="273"/>
      <c r="BB102" s="273"/>
      <c r="BC102" s="273"/>
      <c r="BD102" s="273"/>
      <c r="BE102" s="273"/>
      <c r="BF102" s="273"/>
      <c r="BG102" s="273"/>
      <c r="BH102" s="273"/>
      <c r="BI102" s="273"/>
      <c r="BJ102" s="273"/>
      <c r="BK102" s="273"/>
      <c r="BL102" s="273"/>
      <c r="BM102" s="273"/>
      <c r="BN102" s="273"/>
      <c r="BO102" s="273"/>
      <c r="BP102" s="273"/>
      <c r="BQ102" s="273"/>
    </row>
    <row r="103" spans="2:69" s="85" customFormat="1" ht="15" customHeight="1" x14ac:dyDescent="0.2">
      <c r="B103" s="148">
        <v>241</v>
      </c>
      <c r="C103" s="40" t="s">
        <v>86</v>
      </c>
      <c r="D103" s="93">
        <f>SUM(D104)</f>
        <v>0</v>
      </c>
      <c r="E103" s="55"/>
      <c r="F103" s="55"/>
      <c r="G103" s="55"/>
      <c r="H103" s="55"/>
      <c r="I103" s="102"/>
      <c r="J103" s="94"/>
      <c r="K103" s="69">
        <v>0</v>
      </c>
      <c r="L103" s="94">
        <f t="shared" si="46"/>
        <v>0</v>
      </c>
      <c r="M103" s="273"/>
      <c r="N103" s="273"/>
      <c r="O103" s="273"/>
      <c r="P103" s="273"/>
      <c r="Q103" s="273"/>
      <c r="R103" s="273"/>
      <c r="S103" s="273"/>
      <c r="T103" s="273"/>
      <c r="U103" s="273"/>
      <c r="V103" s="273"/>
      <c r="W103" s="273"/>
      <c r="X103" s="273"/>
      <c r="Y103" s="273"/>
      <c r="Z103" s="273"/>
      <c r="AA103" s="273"/>
      <c r="AB103" s="273"/>
      <c r="AC103" s="273"/>
      <c r="AD103" s="273"/>
      <c r="AE103" s="273"/>
      <c r="AF103" s="273"/>
      <c r="AG103" s="273"/>
      <c r="AH103" s="273"/>
      <c r="AI103" s="273"/>
      <c r="AJ103" s="273"/>
      <c r="AK103" s="273"/>
      <c r="AL103" s="273"/>
      <c r="AM103" s="273"/>
      <c r="AN103" s="273"/>
      <c r="AO103" s="273"/>
      <c r="AP103" s="273"/>
      <c r="AQ103" s="273"/>
      <c r="AR103" s="273"/>
      <c r="AS103" s="273"/>
      <c r="AT103" s="273"/>
      <c r="AU103" s="273"/>
      <c r="AV103" s="273"/>
      <c r="AW103" s="273"/>
      <c r="AX103" s="273"/>
      <c r="AY103" s="273"/>
      <c r="AZ103" s="273"/>
      <c r="BA103" s="273"/>
      <c r="BB103" s="273"/>
      <c r="BC103" s="273"/>
      <c r="BD103" s="273"/>
      <c r="BE103" s="273"/>
      <c r="BF103" s="273"/>
      <c r="BG103" s="273"/>
      <c r="BH103" s="273"/>
      <c r="BI103" s="273"/>
      <c r="BJ103" s="273"/>
      <c r="BK103" s="273"/>
      <c r="BL103" s="273"/>
      <c r="BM103" s="273"/>
      <c r="BN103" s="273"/>
      <c r="BO103" s="273"/>
      <c r="BP103" s="273"/>
      <c r="BQ103" s="273"/>
    </row>
    <row r="104" spans="2:69" s="28" customFormat="1" ht="15" customHeight="1" x14ac:dyDescent="0.2">
      <c r="B104" s="147">
        <v>24101</v>
      </c>
      <c r="C104" s="41" t="s">
        <v>86</v>
      </c>
      <c r="D104" s="72"/>
      <c r="E104" s="56"/>
      <c r="F104" s="56"/>
      <c r="G104" s="56"/>
      <c r="H104" s="56"/>
      <c r="I104" s="78"/>
      <c r="J104" s="76"/>
      <c r="K104" s="70">
        <v>0</v>
      </c>
      <c r="L104" s="76">
        <f t="shared" si="46"/>
        <v>0</v>
      </c>
      <c r="M104" s="265"/>
      <c r="N104" s="265"/>
      <c r="O104" s="265"/>
      <c r="P104" s="265"/>
      <c r="Q104" s="265"/>
      <c r="R104" s="265"/>
      <c r="S104" s="265"/>
      <c r="T104" s="265"/>
      <c r="U104" s="265"/>
      <c r="V104" s="265"/>
      <c r="W104" s="265"/>
      <c r="X104" s="265"/>
      <c r="Y104" s="265"/>
      <c r="Z104" s="265"/>
      <c r="AA104" s="265"/>
      <c r="AB104" s="265"/>
      <c r="AC104" s="265"/>
      <c r="AD104" s="265"/>
      <c r="AE104" s="265"/>
      <c r="AF104" s="265"/>
      <c r="AG104" s="265"/>
      <c r="AH104" s="265"/>
      <c r="AI104" s="265"/>
      <c r="AJ104" s="265"/>
      <c r="AK104" s="265"/>
      <c r="AL104" s="265"/>
      <c r="AM104" s="265"/>
      <c r="AN104" s="265"/>
      <c r="AO104" s="265"/>
      <c r="AP104" s="265"/>
      <c r="AQ104" s="265"/>
      <c r="AR104" s="265"/>
      <c r="AS104" s="265"/>
      <c r="AT104" s="265"/>
      <c r="AU104" s="265"/>
      <c r="AV104" s="265"/>
      <c r="AW104" s="265"/>
      <c r="AX104" s="265"/>
      <c r="AY104" s="265"/>
      <c r="AZ104" s="265"/>
      <c r="BA104" s="265"/>
      <c r="BB104" s="265"/>
      <c r="BC104" s="265"/>
      <c r="BD104" s="265"/>
      <c r="BE104" s="265"/>
      <c r="BF104" s="265"/>
      <c r="BG104" s="265"/>
      <c r="BH104" s="265"/>
      <c r="BI104" s="265"/>
      <c r="BJ104" s="265"/>
      <c r="BK104" s="265"/>
      <c r="BL104" s="265"/>
      <c r="BM104" s="265"/>
      <c r="BN104" s="265"/>
      <c r="BO104" s="265"/>
      <c r="BP104" s="265"/>
      <c r="BQ104" s="265"/>
    </row>
    <row r="105" spans="2:69" s="95" customFormat="1" ht="15" customHeight="1" x14ac:dyDescent="0.2">
      <c r="B105" s="146">
        <v>242</v>
      </c>
      <c r="C105" s="96" t="s">
        <v>87</v>
      </c>
      <c r="D105" s="97">
        <f>SUM(D106)</f>
        <v>0</v>
      </c>
      <c r="E105" s="159"/>
      <c r="F105" s="159"/>
      <c r="G105" s="159"/>
      <c r="H105" s="159"/>
      <c r="I105" s="160"/>
      <c r="J105" s="98"/>
      <c r="K105" s="100">
        <v>0</v>
      </c>
      <c r="L105" s="98">
        <f t="shared" si="46"/>
        <v>0</v>
      </c>
      <c r="M105" s="273"/>
      <c r="N105" s="273"/>
      <c r="O105" s="273"/>
      <c r="P105" s="273"/>
      <c r="Q105" s="273"/>
      <c r="R105" s="273"/>
      <c r="S105" s="273"/>
      <c r="T105" s="273"/>
      <c r="U105" s="273"/>
      <c r="V105" s="273"/>
      <c r="W105" s="273"/>
      <c r="X105" s="273"/>
      <c r="Y105" s="273"/>
      <c r="Z105" s="273"/>
      <c r="AA105" s="273"/>
      <c r="AB105" s="273"/>
      <c r="AC105" s="273"/>
      <c r="AD105" s="273"/>
      <c r="AE105" s="273"/>
      <c r="AF105" s="273"/>
      <c r="AG105" s="273"/>
      <c r="AH105" s="273"/>
      <c r="AI105" s="273"/>
      <c r="AJ105" s="273"/>
      <c r="AK105" s="273"/>
      <c r="AL105" s="273"/>
      <c r="AM105" s="273"/>
      <c r="AN105" s="273"/>
      <c r="AO105" s="273"/>
      <c r="AP105" s="273"/>
      <c r="AQ105" s="273"/>
      <c r="AR105" s="273"/>
      <c r="AS105" s="273"/>
      <c r="AT105" s="273"/>
      <c r="AU105" s="273"/>
      <c r="AV105" s="273"/>
      <c r="AW105" s="273"/>
      <c r="AX105" s="273"/>
      <c r="AY105" s="273"/>
      <c r="AZ105" s="273"/>
      <c r="BA105" s="273"/>
      <c r="BB105" s="273"/>
      <c r="BC105" s="273"/>
      <c r="BD105" s="273"/>
      <c r="BE105" s="273"/>
      <c r="BF105" s="273"/>
      <c r="BG105" s="273"/>
      <c r="BH105" s="273"/>
      <c r="BI105" s="273"/>
      <c r="BJ105" s="273"/>
      <c r="BK105" s="273"/>
      <c r="BL105" s="273"/>
      <c r="BM105" s="273"/>
      <c r="BN105" s="273"/>
      <c r="BO105" s="273"/>
      <c r="BP105" s="273"/>
      <c r="BQ105" s="273"/>
    </row>
    <row r="106" spans="2:69" s="8" customFormat="1" ht="15" customHeight="1" x14ac:dyDescent="0.2">
      <c r="B106" s="147">
        <v>24201</v>
      </c>
      <c r="C106" s="41" t="s">
        <v>87</v>
      </c>
      <c r="D106" s="72"/>
      <c r="E106" s="56"/>
      <c r="F106" s="56"/>
      <c r="G106" s="56"/>
      <c r="H106" s="56"/>
      <c r="I106" s="78"/>
      <c r="J106" s="76"/>
      <c r="K106" s="70">
        <v>0</v>
      </c>
      <c r="L106" s="76">
        <f t="shared" si="46"/>
        <v>0</v>
      </c>
      <c r="M106" s="265"/>
      <c r="N106" s="265"/>
      <c r="O106" s="265"/>
      <c r="P106" s="265"/>
      <c r="Q106" s="265"/>
      <c r="R106" s="265"/>
      <c r="S106" s="265"/>
      <c r="T106" s="265"/>
      <c r="U106" s="265"/>
      <c r="V106" s="265"/>
      <c r="W106" s="265"/>
      <c r="X106" s="265"/>
      <c r="Y106" s="265"/>
      <c r="Z106" s="265"/>
      <c r="AA106" s="265"/>
      <c r="AB106" s="265"/>
      <c r="AC106" s="265"/>
      <c r="AD106" s="265"/>
      <c r="AE106" s="265"/>
      <c r="AF106" s="265"/>
      <c r="AG106" s="265"/>
      <c r="AH106" s="265"/>
      <c r="AI106" s="265"/>
      <c r="AJ106" s="265"/>
      <c r="AK106" s="265"/>
      <c r="AL106" s="265"/>
      <c r="AM106" s="265"/>
      <c r="AN106" s="265"/>
      <c r="AO106" s="265"/>
      <c r="AP106" s="265"/>
      <c r="AQ106" s="265"/>
      <c r="AR106" s="265"/>
      <c r="AS106" s="265"/>
      <c r="AT106" s="265"/>
      <c r="AU106" s="265"/>
      <c r="AV106" s="265"/>
      <c r="AW106" s="265"/>
      <c r="AX106" s="265"/>
      <c r="AY106" s="265"/>
      <c r="AZ106" s="265"/>
      <c r="BA106" s="265"/>
      <c r="BB106" s="265"/>
      <c r="BC106" s="265"/>
      <c r="BD106" s="265"/>
      <c r="BE106" s="265"/>
      <c r="BF106" s="265"/>
      <c r="BG106" s="265"/>
      <c r="BH106" s="265"/>
      <c r="BI106" s="265"/>
      <c r="BJ106" s="265"/>
      <c r="BK106" s="265"/>
      <c r="BL106" s="265"/>
      <c r="BM106" s="265"/>
      <c r="BN106" s="265"/>
      <c r="BO106" s="265"/>
      <c r="BP106" s="265"/>
      <c r="BQ106" s="265"/>
    </row>
    <row r="107" spans="2:69" s="85" customFormat="1" ht="15" customHeight="1" x14ac:dyDescent="0.2">
      <c r="B107" s="148">
        <v>243</v>
      </c>
      <c r="C107" s="40" t="s">
        <v>88</v>
      </c>
      <c r="D107" s="93">
        <f>SUM(D108)</f>
        <v>0</v>
      </c>
      <c r="E107" s="55"/>
      <c r="F107" s="55"/>
      <c r="G107" s="55"/>
      <c r="H107" s="55"/>
      <c r="I107" s="104"/>
      <c r="J107" s="94"/>
      <c r="K107" s="69">
        <v>0</v>
      </c>
      <c r="L107" s="94">
        <f t="shared" si="46"/>
        <v>0</v>
      </c>
      <c r="M107" s="273"/>
      <c r="N107" s="273"/>
      <c r="O107" s="273"/>
      <c r="P107" s="273"/>
      <c r="Q107" s="273"/>
      <c r="R107" s="273"/>
      <c r="S107" s="273"/>
      <c r="T107" s="273"/>
      <c r="U107" s="273"/>
      <c r="V107" s="273"/>
      <c r="W107" s="273"/>
      <c r="X107" s="273"/>
      <c r="Y107" s="273"/>
      <c r="Z107" s="273"/>
      <c r="AA107" s="273"/>
      <c r="AB107" s="273"/>
      <c r="AC107" s="273"/>
      <c r="AD107" s="273"/>
      <c r="AE107" s="273"/>
      <c r="AF107" s="273"/>
      <c r="AG107" s="273"/>
      <c r="AH107" s="273"/>
      <c r="AI107" s="273"/>
      <c r="AJ107" s="273"/>
      <c r="AK107" s="273"/>
      <c r="AL107" s="273"/>
      <c r="AM107" s="273"/>
      <c r="AN107" s="273"/>
      <c r="AO107" s="273"/>
      <c r="AP107" s="273"/>
      <c r="AQ107" s="273"/>
      <c r="AR107" s="273"/>
      <c r="AS107" s="273"/>
      <c r="AT107" s="273"/>
      <c r="AU107" s="273"/>
      <c r="AV107" s="273"/>
      <c r="AW107" s="273"/>
      <c r="AX107" s="273"/>
      <c r="AY107" s="273"/>
      <c r="AZ107" s="273"/>
      <c r="BA107" s="273"/>
      <c r="BB107" s="273"/>
      <c r="BC107" s="273"/>
      <c r="BD107" s="273"/>
      <c r="BE107" s="273"/>
      <c r="BF107" s="273"/>
      <c r="BG107" s="273"/>
      <c r="BH107" s="273"/>
      <c r="BI107" s="273"/>
      <c r="BJ107" s="273"/>
      <c r="BK107" s="273"/>
      <c r="BL107" s="273"/>
      <c r="BM107" s="273"/>
      <c r="BN107" s="273"/>
      <c r="BO107" s="273"/>
      <c r="BP107" s="273"/>
      <c r="BQ107" s="273"/>
    </row>
    <row r="108" spans="2:69" s="28" customFormat="1" ht="15" customHeight="1" x14ac:dyDescent="0.2">
      <c r="B108" s="147">
        <v>24301</v>
      </c>
      <c r="C108" s="41" t="s">
        <v>88</v>
      </c>
      <c r="D108" s="72"/>
      <c r="E108" s="56"/>
      <c r="F108" s="56"/>
      <c r="G108" s="56"/>
      <c r="H108" s="56"/>
      <c r="I108" s="79"/>
      <c r="J108" s="76"/>
      <c r="K108" s="70">
        <v>0</v>
      </c>
      <c r="L108" s="76">
        <f t="shared" si="46"/>
        <v>0</v>
      </c>
      <c r="M108" s="265"/>
      <c r="N108" s="265"/>
      <c r="O108" s="265"/>
      <c r="P108" s="265"/>
      <c r="Q108" s="265"/>
      <c r="R108" s="265"/>
      <c r="S108" s="265"/>
      <c r="T108" s="265"/>
      <c r="U108" s="265"/>
      <c r="V108" s="265"/>
      <c r="W108" s="265"/>
      <c r="X108" s="265"/>
      <c r="Y108" s="265"/>
      <c r="Z108" s="265"/>
      <c r="AA108" s="265"/>
      <c r="AB108" s="265"/>
      <c r="AC108" s="265"/>
      <c r="AD108" s="265"/>
      <c r="AE108" s="265"/>
      <c r="AF108" s="265"/>
      <c r="AG108" s="265"/>
      <c r="AH108" s="265"/>
      <c r="AI108" s="265"/>
      <c r="AJ108" s="265"/>
      <c r="AK108" s="265"/>
      <c r="AL108" s="265"/>
      <c r="AM108" s="265"/>
      <c r="AN108" s="265"/>
      <c r="AO108" s="265"/>
      <c r="AP108" s="265"/>
      <c r="AQ108" s="265"/>
      <c r="AR108" s="265"/>
      <c r="AS108" s="265"/>
      <c r="AT108" s="265"/>
      <c r="AU108" s="265"/>
      <c r="AV108" s="265"/>
      <c r="AW108" s="265"/>
      <c r="AX108" s="265"/>
      <c r="AY108" s="265"/>
      <c r="AZ108" s="265"/>
      <c r="BA108" s="265"/>
      <c r="BB108" s="265"/>
      <c r="BC108" s="265"/>
      <c r="BD108" s="265"/>
      <c r="BE108" s="265"/>
      <c r="BF108" s="265"/>
      <c r="BG108" s="265"/>
      <c r="BH108" s="265"/>
      <c r="BI108" s="265"/>
      <c r="BJ108" s="265"/>
      <c r="BK108" s="265"/>
      <c r="BL108" s="265"/>
      <c r="BM108" s="265"/>
      <c r="BN108" s="265"/>
      <c r="BO108" s="265"/>
      <c r="BP108" s="265"/>
      <c r="BQ108" s="265"/>
    </row>
    <row r="109" spans="2:69" s="85" customFormat="1" ht="15" customHeight="1" x14ac:dyDescent="0.2">
      <c r="B109" s="148">
        <v>244</v>
      </c>
      <c r="C109" s="40" t="s">
        <v>89</v>
      </c>
      <c r="D109" s="93">
        <f>SUM(D110)</f>
        <v>0</v>
      </c>
      <c r="E109" s="55"/>
      <c r="F109" s="55"/>
      <c r="G109" s="55"/>
      <c r="H109" s="55"/>
      <c r="I109" s="104"/>
      <c r="J109" s="94"/>
      <c r="K109" s="69">
        <v>0</v>
      </c>
      <c r="L109" s="94">
        <f t="shared" si="46"/>
        <v>0</v>
      </c>
      <c r="M109" s="273"/>
      <c r="N109" s="273"/>
      <c r="O109" s="273"/>
      <c r="P109" s="273"/>
      <c r="Q109" s="273"/>
      <c r="R109" s="273"/>
      <c r="S109" s="273"/>
      <c r="T109" s="273"/>
      <c r="U109" s="273"/>
      <c r="V109" s="273"/>
      <c r="W109" s="273"/>
      <c r="X109" s="273"/>
      <c r="Y109" s="273"/>
      <c r="Z109" s="273"/>
      <c r="AA109" s="273"/>
      <c r="AB109" s="273"/>
      <c r="AC109" s="273"/>
      <c r="AD109" s="273"/>
      <c r="AE109" s="273"/>
      <c r="AF109" s="273"/>
      <c r="AG109" s="273"/>
      <c r="AH109" s="273"/>
      <c r="AI109" s="273"/>
      <c r="AJ109" s="273"/>
      <c r="AK109" s="273"/>
      <c r="AL109" s="273"/>
      <c r="AM109" s="273"/>
      <c r="AN109" s="273"/>
      <c r="AO109" s="273"/>
      <c r="AP109" s="273"/>
      <c r="AQ109" s="273"/>
      <c r="AR109" s="273"/>
      <c r="AS109" s="273"/>
      <c r="AT109" s="273"/>
      <c r="AU109" s="273"/>
      <c r="AV109" s="273"/>
      <c r="AW109" s="273"/>
      <c r="AX109" s="273"/>
      <c r="AY109" s="273"/>
      <c r="AZ109" s="273"/>
      <c r="BA109" s="273"/>
      <c r="BB109" s="273"/>
      <c r="BC109" s="273"/>
      <c r="BD109" s="273"/>
      <c r="BE109" s="273"/>
      <c r="BF109" s="273"/>
      <c r="BG109" s="273"/>
      <c r="BH109" s="273"/>
      <c r="BI109" s="273"/>
      <c r="BJ109" s="273"/>
      <c r="BK109" s="273"/>
      <c r="BL109" s="273"/>
      <c r="BM109" s="273"/>
      <c r="BN109" s="273"/>
      <c r="BO109" s="273"/>
      <c r="BP109" s="273"/>
      <c r="BQ109" s="273"/>
    </row>
    <row r="110" spans="2:69" s="28" customFormat="1" ht="15" customHeight="1" x14ac:dyDescent="0.2">
      <c r="B110" s="147">
        <v>24401</v>
      </c>
      <c r="C110" s="41" t="s">
        <v>89</v>
      </c>
      <c r="D110" s="72"/>
      <c r="E110" s="56"/>
      <c r="F110" s="56"/>
      <c r="G110" s="56"/>
      <c r="H110" s="56"/>
      <c r="I110" s="78"/>
      <c r="J110" s="76"/>
      <c r="K110" s="70">
        <v>0</v>
      </c>
      <c r="L110" s="76">
        <f t="shared" si="46"/>
        <v>0</v>
      </c>
      <c r="M110" s="265"/>
      <c r="N110" s="265"/>
      <c r="O110" s="265"/>
      <c r="P110" s="265"/>
      <c r="Q110" s="265"/>
      <c r="R110" s="265"/>
      <c r="S110" s="265"/>
      <c r="T110" s="265"/>
      <c r="U110" s="265"/>
      <c r="V110" s="265"/>
      <c r="W110" s="265"/>
      <c r="X110" s="265"/>
      <c r="Y110" s="265"/>
      <c r="Z110" s="265"/>
      <c r="AA110" s="265"/>
      <c r="AB110" s="265"/>
      <c r="AC110" s="265"/>
      <c r="AD110" s="265"/>
      <c r="AE110" s="265"/>
      <c r="AF110" s="265"/>
      <c r="AG110" s="265"/>
      <c r="AH110" s="265"/>
      <c r="AI110" s="265"/>
      <c r="AJ110" s="265"/>
      <c r="AK110" s="265"/>
      <c r="AL110" s="265"/>
      <c r="AM110" s="265"/>
      <c r="AN110" s="265"/>
      <c r="AO110" s="265"/>
      <c r="AP110" s="265"/>
      <c r="AQ110" s="265"/>
      <c r="AR110" s="265"/>
      <c r="AS110" s="265"/>
      <c r="AT110" s="265"/>
      <c r="AU110" s="265"/>
      <c r="AV110" s="265"/>
      <c r="AW110" s="265"/>
      <c r="AX110" s="265"/>
      <c r="AY110" s="265"/>
      <c r="AZ110" s="265"/>
      <c r="BA110" s="265"/>
      <c r="BB110" s="265"/>
      <c r="BC110" s="265"/>
      <c r="BD110" s="265"/>
      <c r="BE110" s="265"/>
      <c r="BF110" s="265"/>
      <c r="BG110" s="265"/>
      <c r="BH110" s="265"/>
      <c r="BI110" s="265"/>
      <c r="BJ110" s="265"/>
      <c r="BK110" s="265"/>
      <c r="BL110" s="265"/>
      <c r="BM110" s="265"/>
      <c r="BN110" s="265"/>
      <c r="BO110" s="265"/>
      <c r="BP110" s="265"/>
      <c r="BQ110" s="265"/>
    </row>
    <row r="111" spans="2:69" s="85" customFormat="1" ht="15" customHeight="1" x14ac:dyDescent="0.2">
      <c r="B111" s="148">
        <v>245</v>
      </c>
      <c r="C111" s="40" t="s">
        <v>90</v>
      </c>
      <c r="D111" s="93">
        <f>SUM(D112)</f>
        <v>0</v>
      </c>
      <c r="E111" s="55"/>
      <c r="F111" s="55"/>
      <c r="G111" s="55"/>
      <c r="H111" s="55"/>
      <c r="I111" s="102"/>
      <c r="J111" s="94"/>
      <c r="K111" s="69">
        <v>0</v>
      </c>
      <c r="L111" s="94">
        <f t="shared" si="46"/>
        <v>0</v>
      </c>
      <c r="M111" s="273"/>
      <c r="N111" s="273"/>
      <c r="O111" s="273"/>
      <c r="P111" s="273"/>
      <c r="Q111" s="273"/>
      <c r="R111" s="273"/>
      <c r="S111" s="273"/>
      <c r="T111" s="273"/>
      <c r="U111" s="273"/>
      <c r="V111" s="273"/>
      <c r="W111" s="273"/>
      <c r="X111" s="273"/>
      <c r="Y111" s="273"/>
      <c r="Z111" s="273"/>
      <c r="AA111" s="273"/>
      <c r="AB111" s="273"/>
      <c r="AC111" s="273"/>
      <c r="AD111" s="273"/>
      <c r="AE111" s="273"/>
      <c r="AF111" s="273"/>
      <c r="AG111" s="273"/>
      <c r="AH111" s="273"/>
      <c r="AI111" s="273"/>
      <c r="AJ111" s="273"/>
      <c r="AK111" s="273"/>
      <c r="AL111" s="273"/>
      <c r="AM111" s="273"/>
      <c r="AN111" s="273"/>
      <c r="AO111" s="273"/>
      <c r="AP111" s="273"/>
      <c r="AQ111" s="273"/>
      <c r="AR111" s="273"/>
      <c r="AS111" s="273"/>
      <c r="AT111" s="273"/>
      <c r="AU111" s="273"/>
      <c r="AV111" s="273"/>
      <c r="AW111" s="273"/>
      <c r="AX111" s="273"/>
      <c r="AY111" s="273"/>
      <c r="AZ111" s="273"/>
      <c r="BA111" s="273"/>
      <c r="BB111" s="273"/>
      <c r="BC111" s="273"/>
      <c r="BD111" s="273"/>
      <c r="BE111" s="273"/>
      <c r="BF111" s="273"/>
      <c r="BG111" s="273"/>
      <c r="BH111" s="273"/>
      <c r="BI111" s="273"/>
      <c r="BJ111" s="273"/>
      <c r="BK111" s="273"/>
      <c r="BL111" s="273"/>
      <c r="BM111" s="273"/>
      <c r="BN111" s="273"/>
      <c r="BO111" s="273"/>
      <c r="BP111" s="273"/>
      <c r="BQ111" s="273"/>
    </row>
    <row r="112" spans="2:69" s="8" customFormat="1" ht="15" customHeight="1" x14ac:dyDescent="0.2">
      <c r="B112" s="147">
        <v>24501</v>
      </c>
      <c r="C112" s="41" t="s">
        <v>90</v>
      </c>
      <c r="D112" s="72"/>
      <c r="E112" s="56"/>
      <c r="F112" s="56"/>
      <c r="G112" s="56"/>
      <c r="H112" s="56"/>
      <c r="I112" s="78"/>
      <c r="J112" s="76"/>
      <c r="K112" s="70">
        <v>0</v>
      </c>
      <c r="L112" s="76">
        <f t="shared" si="46"/>
        <v>0</v>
      </c>
      <c r="M112" s="265"/>
      <c r="N112" s="265"/>
      <c r="O112" s="265"/>
      <c r="P112" s="265"/>
      <c r="Q112" s="265"/>
      <c r="R112" s="265"/>
      <c r="S112" s="265"/>
      <c r="T112" s="265"/>
      <c r="U112" s="265"/>
      <c r="V112" s="265"/>
      <c r="W112" s="265"/>
      <c r="X112" s="265"/>
      <c r="Y112" s="265"/>
      <c r="Z112" s="265"/>
      <c r="AA112" s="265"/>
      <c r="AB112" s="265"/>
      <c r="AC112" s="265"/>
      <c r="AD112" s="265"/>
      <c r="AE112" s="265"/>
      <c r="AF112" s="265"/>
      <c r="AG112" s="265"/>
      <c r="AH112" s="265"/>
      <c r="AI112" s="265"/>
      <c r="AJ112" s="265"/>
      <c r="AK112" s="265"/>
      <c r="AL112" s="265"/>
      <c r="AM112" s="265"/>
      <c r="AN112" s="265"/>
      <c r="AO112" s="265"/>
      <c r="AP112" s="265"/>
      <c r="AQ112" s="265"/>
      <c r="AR112" s="265"/>
      <c r="AS112" s="265"/>
      <c r="AT112" s="265"/>
      <c r="AU112" s="265"/>
      <c r="AV112" s="265"/>
      <c r="AW112" s="265"/>
      <c r="AX112" s="265"/>
      <c r="AY112" s="265"/>
      <c r="AZ112" s="265"/>
      <c r="BA112" s="265"/>
      <c r="BB112" s="265"/>
      <c r="BC112" s="265"/>
      <c r="BD112" s="265"/>
      <c r="BE112" s="265"/>
      <c r="BF112" s="265"/>
      <c r="BG112" s="265"/>
      <c r="BH112" s="265"/>
      <c r="BI112" s="265"/>
      <c r="BJ112" s="265"/>
      <c r="BK112" s="265"/>
      <c r="BL112" s="265"/>
      <c r="BM112" s="265"/>
      <c r="BN112" s="265"/>
      <c r="BO112" s="265"/>
      <c r="BP112" s="265"/>
      <c r="BQ112" s="265"/>
    </row>
    <row r="113" spans="1:69" s="95" customFormat="1" ht="15" customHeight="1" x14ac:dyDescent="0.2">
      <c r="B113" s="148">
        <v>246</v>
      </c>
      <c r="C113" s="40" t="s">
        <v>91</v>
      </c>
      <c r="D113" s="93">
        <f>SUM(D114)</f>
        <v>0</v>
      </c>
      <c r="E113" s="94">
        <f t="shared" ref="E113:I114" si="59">SUM(E114)</f>
        <v>0</v>
      </c>
      <c r="F113" s="94"/>
      <c r="G113" s="94"/>
      <c r="H113" s="94"/>
      <c r="I113" s="31">
        <f t="shared" si="59"/>
        <v>0</v>
      </c>
      <c r="J113" s="94"/>
      <c r="K113" s="70">
        <v>0</v>
      </c>
      <c r="L113" s="94">
        <f t="shared" si="46"/>
        <v>0</v>
      </c>
      <c r="M113" s="273"/>
      <c r="N113" s="273"/>
      <c r="O113" s="273"/>
      <c r="P113" s="273"/>
      <c r="Q113" s="273"/>
      <c r="R113" s="273"/>
      <c r="S113" s="273"/>
      <c r="T113" s="273"/>
      <c r="U113" s="273"/>
      <c r="V113" s="273"/>
      <c r="W113" s="273"/>
      <c r="X113" s="273"/>
      <c r="Y113" s="273"/>
      <c r="Z113" s="273"/>
      <c r="AA113" s="273"/>
      <c r="AB113" s="273"/>
      <c r="AC113" s="273"/>
      <c r="AD113" s="273"/>
      <c r="AE113" s="273"/>
      <c r="AF113" s="273"/>
      <c r="AG113" s="273"/>
      <c r="AH113" s="273"/>
      <c r="AI113" s="273"/>
      <c r="AJ113" s="273"/>
      <c r="AK113" s="273"/>
      <c r="AL113" s="273"/>
      <c r="AM113" s="273"/>
      <c r="AN113" s="273"/>
      <c r="AO113" s="273"/>
      <c r="AP113" s="273"/>
      <c r="AQ113" s="273"/>
      <c r="AR113" s="273"/>
      <c r="AS113" s="273"/>
      <c r="AT113" s="273"/>
      <c r="AU113" s="273"/>
      <c r="AV113" s="273"/>
      <c r="AW113" s="273"/>
      <c r="AX113" s="273"/>
      <c r="AY113" s="273"/>
      <c r="AZ113" s="273"/>
      <c r="BA113" s="273"/>
      <c r="BB113" s="273"/>
      <c r="BC113" s="273"/>
      <c r="BD113" s="273"/>
      <c r="BE113" s="273"/>
      <c r="BF113" s="273"/>
      <c r="BG113" s="273"/>
      <c r="BH113" s="273"/>
      <c r="BI113" s="273"/>
      <c r="BJ113" s="273"/>
      <c r="BK113" s="273"/>
      <c r="BL113" s="273"/>
      <c r="BM113" s="273"/>
      <c r="BN113" s="273"/>
      <c r="BO113" s="273"/>
      <c r="BP113" s="273"/>
      <c r="BQ113" s="273"/>
    </row>
    <row r="114" spans="1:69" s="28" customFormat="1" ht="15" customHeight="1" x14ac:dyDescent="0.2">
      <c r="B114" s="147">
        <v>24601</v>
      </c>
      <c r="C114" s="41" t="s">
        <v>91</v>
      </c>
      <c r="D114" s="72">
        <v>0</v>
      </c>
      <c r="E114" s="94">
        <f t="shared" si="59"/>
        <v>0</v>
      </c>
      <c r="F114" s="56"/>
      <c r="G114" s="56"/>
      <c r="H114" s="56"/>
      <c r="I114" s="78">
        <f t="shared" ref="I114" si="60">+F114+G114+H114</f>
        <v>0</v>
      </c>
      <c r="J114" s="76"/>
      <c r="K114" s="70">
        <v>0</v>
      </c>
      <c r="L114" s="76">
        <f t="shared" si="46"/>
        <v>0</v>
      </c>
      <c r="M114" s="265"/>
      <c r="N114" s="265"/>
      <c r="O114" s="265"/>
      <c r="P114" s="265"/>
      <c r="Q114" s="265"/>
      <c r="R114" s="265"/>
      <c r="S114" s="265"/>
      <c r="T114" s="265"/>
      <c r="U114" s="265"/>
      <c r="V114" s="265"/>
      <c r="W114" s="265"/>
      <c r="X114" s="265"/>
      <c r="Y114" s="265"/>
      <c r="Z114" s="265"/>
      <c r="AA114" s="265"/>
      <c r="AB114" s="265"/>
      <c r="AC114" s="265"/>
      <c r="AD114" s="265"/>
      <c r="AE114" s="265"/>
      <c r="AF114" s="265"/>
      <c r="AG114" s="265"/>
      <c r="AH114" s="265"/>
      <c r="AI114" s="265"/>
      <c r="AJ114" s="265"/>
      <c r="AK114" s="265"/>
      <c r="AL114" s="265"/>
      <c r="AM114" s="265"/>
      <c r="AN114" s="265"/>
      <c r="AO114" s="265"/>
      <c r="AP114" s="265"/>
      <c r="AQ114" s="265"/>
      <c r="AR114" s="265"/>
      <c r="AS114" s="265"/>
      <c r="AT114" s="265"/>
      <c r="AU114" s="265"/>
      <c r="AV114" s="265"/>
      <c r="AW114" s="265"/>
      <c r="AX114" s="265"/>
      <c r="AY114" s="265"/>
      <c r="AZ114" s="265"/>
      <c r="BA114" s="265"/>
      <c r="BB114" s="265"/>
      <c r="BC114" s="265"/>
      <c r="BD114" s="265"/>
      <c r="BE114" s="265"/>
      <c r="BF114" s="265"/>
      <c r="BG114" s="265"/>
      <c r="BH114" s="265"/>
      <c r="BI114" s="265"/>
      <c r="BJ114" s="265"/>
      <c r="BK114" s="265"/>
      <c r="BL114" s="265"/>
      <c r="BM114" s="265"/>
      <c r="BN114" s="265"/>
      <c r="BO114" s="265"/>
      <c r="BP114" s="265"/>
      <c r="BQ114" s="265"/>
    </row>
    <row r="115" spans="1:69" s="85" customFormat="1" ht="15" customHeight="1" x14ac:dyDescent="0.2">
      <c r="B115" s="148">
        <v>247</v>
      </c>
      <c r="C115" s="40" t="s">
        <v>92</v>
      </c>
      <c r="D115" s="93">
        <f>SUM(D116)</f>
        <v>0</v>
      </c>
      <c r="E115" s="55"/>
      <c r="F115" s="55"/>
      <c r="G115" s="55"/>
      <c r="H115" s="55"/>
      <c r="I115" s="102"/>
      <c r="J115" s="94"/>
      <c r="K115" s="69">
        <v>0</v>
      </c>
      <c r="L115" s="94">
        <f t="shared" si="46"/>
        <v>0</v>
      </c>
      <c r="M115" s="273"/>
      <c r="N115" s="273"/>
      <c r="O115" s="273"/>
      <c r="P115" s="273"/>
      <c r="Q115" s="273"/>
      <c r="R115" s="273"/>
      <c r="S115" s="273"/>
      <c r="T115" s="273"/>
      <c r="U115" s="273"/>
      <c r="V115" s="273"/>
      <c r="W115" s="273"/>
      <c r="X115" s="273"/>
      <c r="Y115" s="273"/>
      <c r="Z115" s="273"/>
      <c r="AA115" s="273"/>
      <c r="AB115" s="273"/>
      <c r="AC115" s="273"/>
      <c r="AD115" s="273"/>
      <c r="AE115" s="273"/>
      <c r="AF115" s="273"/>
      <c r="AG115" s="273"/>
      <c r="AH115" s="273"/>
      <c r="AI115" s="273"/>
      <c r="AJ115" s="273"/>
      <c r="AK115" s="273"/>
      <c r="AL115" s="273"/>
      <c r="AM115" s="273"/>
      <c r="AN115" s="273"/>
      <c r="AO115" s="273"/>
      <c r="AP115" s="273"/>
      <c r="AQ115" s="273"/>
      <c r="AR115" s="273"/>
      <c r="AS115" s="273"/>
      <c r="AT115" s="273"/>
      <c r="AU115" s="273"/>
      <c r="AV115" s="273"/>
      <c r="AW115" s="273"/>
      <c r="AX115" s="273"/>
      <c r="AY115" s="273"/>
      <c r="AZ115" s="273"/>
      <c r="BA115" s="273"/>
      <c r="BB115" s="273"/>
      <c r="BC115" s="273"/>
      <c r="BD115" s="273"/>
      <c r="BE115" s="273"/>
      <c r="BF115" s="273"/>
      <c r="BG115" s="273"/>
      <c r="BH115" s="273"/>
      <c r="BI115" s="273"/>
      <c r="BJ115" s="273"/>
      <c r="BK115" s="273"/>
      <c r="BL115" s="273"/>
      <c r="BM115" s="273"/>
      <c r="BN115" s="273"/>
      <c r="BO115" s="273"/>
      <c r="BP115" s="273"/>
      <c r="BQ115" s="273"/>
    </row>
    <row r="116" spans="1:69" s="10" customFormat="1" ht="15" customHeight="1" x14ac:dyDescent="0.2">
      <c r="B116" s="147">
        <v>24701</v>
      </c>
      <c r="C116" s="41" t="s">
        <v>92</v>
      </c>
      <c r="D116" s="72"/>
      <c r="E116" s="56"/>
      <c r="F116" s="56"/>
      <c r="G116" s="56"/>
      <c r="H116" s="56"/>
      <c r="I116" s="79"/>
      <c r="J116" s="76"/>
      <c r="K116" s="70">
        <v>0</v>
      </c>
      <c r="L116" s="76">
        <f t="shared" si="46"/>
        <v>0</v>
      </c>
      <c r="M116" s="274"/>
      <c r="N116" s="274"/>
      <c r="O116" s="274"/>
      <c r="P116" s="274"/>
      <c r="Q116" s="274"/>
      <c r="R116" s="274"/>
      <c r="S116" s="274"/>
      <c r="T116" s="274"/>
      <c r="U116" s="274"/>
      <c r="V116" s="274"/>
      <c r="W116" s="274"/>
      <c r="X116" s="274"/>
      <c r="Y116" s="274"/>
      <c r="Z116" s="274"/>
      <c r="AA116" s="274"/>
      <c r="AB116" s="274"/>
      <c r="AC116" s="274"/>
      <c r="AD116" s="274"/>
      <c r="AE116" s="274"/>
      <c r="AF116" s="274"/>
      <c r="AG116" s="274"/>
      <c r="AH116" s="274"/>
      <c r="AI116" s="274"/>
      <c r="AJ116" s="274"/>
      <c r="AK116" s="274"/>
      <c r="AL116" s="274"/>
      <c r="AM116" s="274"/>
      <c r="AN116" s="274"/>
      <c r="AO116" s="274"/>
      <c r="AP116" s="274"/>
      <c r="AQ116" s="274"/>
      <c r="AR116" s="274"/>
      <c r="AS116" s="274"/>
      <c r="AT116" s="274"/>
      <c r="AU116" s="274"/>
      <c r="AV116" s="274"/>
      <c r="AW116" s="274"/>
      <c r="AX116" s="274"/>
      <c r="AY116" s="274"/>
      <c r="AZ116" s="274"/>
      <c r="BA116" s="274"/>
      <c r="BB116" s="274"/>
      <c r="BC116" s="274"/>
      <c r="BD116" s="274"/>
      <c r="BE116" s="274"/>
      <c r="BF116" s="274"/>
      <c r="BG116" s="274"/>
      <c r="BH116" s="274"/>
      <c r="BI116" s="274"/>
      <c r="BJ116" s="274"/>
      <c r="BK116" s="274"/>
      <c r="BL116" s="274"/>
      <c r="BM116" s="274"/>
      <c r="BN116" s="274"/>
      <c r="BO116" s="274"/>
      <c r="BP116" s="274"/>
      <c r="BQ116" s="274"/>
    </row>
    <row r="117" spans="1:69" s="103" customFormat="1" ht="15" customHeight="1" x14ac:dyDescent="0.2">
      <c r="B117" s="148">
        <v>248</v>
      </c>
      <c r="C117" s="40" t="s">
        <v>93</v>
      </c>
      <c r="D117" s="93">
        <f>SUM(D118)</f>
        <v>0</v>
      </c>
      <c r="E117" s="94">
        <f t="shared" ref="E117:I118" si="61">SUM(E118)</f>
        <v>0</v>
      </c>
      <c r="F117" s="94"/>
      <c r="G117" s="94"/>
      <c r="H117" s="94"/>
      <c r="I117" s="31">
        <f t="shared" si="61"/>
        <v>0</v>
      </c>
      <c r="J117" s="94"/>
      <c r="K117" s="70">
        <v>0</v>
      </c>
      <c r="L117" s="94">
        <f t="shared" si="46"/>
        <v>0</v>
      </c>
      <c r="M117" s="273"/>
      <c r="N117" s="273"/>
      <c r="O117" s="273"/>
      <c r="P117" s="273"/>
      <c r="Q117" s="273"/>
      <c r="R117" s="273"/>
      <c r="S117" s="273"/>
      <c r="T117" s="273"/>
      <c r="U117" s="273"/>
      <c r="V117" s="273"/>
      <c r="W117" s="273"/>
      <c r="X117" s="273"/>
      <c r="Y117" s="273"/>
      <c r="Z117" s="273"/>
      <c r="AA117" s="273"/>
      <c r="AB117" s="273"/>
      <c r="AC117" s="273"/>
      <c r="AD117" s="273"/>
      <c r="AE117" s="273"/>
      <c r="AF117" s="273"/>
      <c r="AG117" s="273"/>
      <c r="AH117" s="273"/>
      <c r="AI117" s="273"/>
      <c r="AJ117" s="273"/>
      <c r="AK117" s="273"/>
      <c r="AL117" s="273"/>
      <c r="AM117" s="273"/>
      <c r="AN117" s="273"/>
      <c r="AO117" s="273"/>
      <c r="AP117" s="273"/>
      <c r="AQ117" s="273"/>
      <c r="AR117" s="273"/>
      <c r="AS117" s="273"/>
      <c r="AT117" s="273"/>
      <c r="AU117" s="273"/>
      <c r="AV117" s="273"/>
      <c r="AW117" s="273"/>
      <c r="AX117" s="273"/>
      <c r="AY117" s="273"/>
      <c r="AZ117" s="273"/>
      <c r="BA117" s="273"/>
      <c r="BB117" s="273"/>
      <c r="BC117" s="273"/>
      <c r="BD117" s="273"/>
      <c r="BE117" s="273"/>
      <c r="BF117" s="273"/>
      <c r="BG117" s="273"/>
      <c r="BH117" s="273"/>
      <c r="BI117" s="273"/>
      <c r="BJ117" s="273"/>
      <c r="BK117" s="273"/>
      <c r="BL117" s="273"/>
      <c r="BM117" s="273"/>
      <c r="BN117" s="273"/>
      <c r="BO117" s="273"/>
      <c r="BP117" s="273"/>
      <c r="BQ117" s="273"/>
    </row>
    <row r="118" spans="1:69" s="28" customFormat="1" ht="15" customHeight="1" x14ac:dyDescent="0.2">
      <c r="B118" s="150">
        <v>24801</v>
      </c>
      <c r="C118" s="128" t="s">
        <v>93</v>
      </c>
      <c r="D118" s="129">
        <v>0</v>
      </c>
      <c r="E118" s="94">
        <f t="shared" si="61"/>
        <v>0</v>
      </c>
      <c r="F118" s="133"/>
      <c r="G118" s="133"/>
      <c r="H118" s="133"/>
      <c r="I118" s="78">
        <f t="shared" ref="I118" si="62">+F118+G118+H118</f>
        <v>0</v>
      </c>
      <c r="J118" s="76"/>
      <c r="K118" s="70">
        <v>0</v>
      </c>
      <c r="L118" s="76">
        <f t="shared" si="46"/>
        <v>0</v>
      </c>
      <c r="M118" s="265"/>
      <c r="N118" s="265"/>
      <c r="O118" s="265"/>
      <c r="P118" s="265"/>
      <c r="Q118" s="265"/>
      <c r="R118" s="265"/>
      <c r="S118" s="265"/>
      <c r="T118" s="265"/>
      <c r="U118" s="265"/>
      <c r="V118" s="265"/>
      <c r="W118" s="265"/>
      <c r="X118" s="265"/>
      <c r="Y118" s="265"/>
      <c r="Z118" s="265"/>
      <c r="AA118" s="265"/>
      <c r="AB118" s="265"/>
      <c r="AC118" s="265"/>
      <c r="AD118" s="265"/>
      <c r="AE118" s="265"/>
      <c r="AF118" s="265"/>
      <c r="AG118" s="265"/>
      <c r="AH118" s="265"/>
      <c r="AI118" s="265"/>
      <c r="AJ118" s="265"/>
      <c r="AK118" s="265"/>
      <c r="AL118" s="265"/>
      <c r="AM118" s="265"/>
      <c r="AN118" s="265"/>
      <c r="AO118" s="265"/>
      <c r="AP118" s="265"/>
      <c r="AQ118" s="265"/>
      <c r="AR118" s="265"/>
      <c r="AS118" s="265"/>
      <c r="AT118" s="265"/>
      <c r="AU118" s="265"/>
      <c r="AV118" s="265"/>
      <c r="AW118" s="265"/>
      <c r="AX118" s="265"/>
      <c r="AY118" s="265"/>
      <c r="AZ118" s="265"/>
      <c r="BA118" s="265"/>
      <c r="BB118" s="265"/>
      <c r="BC118" s="265"/>
      <c r="BD118" s="265"/>
      <c r="BE118" s="265"/>
      <c r="BF118" s="265"/>
      <c r="BG118" s="265"/>
      <c r="BH118" s="265"/>
      <c r="BI118" s="265"/>
      <c r="BJ118" s="265"/>
      <c r="BK118" s="265"/>
      <c r="BL118" s="265"/>
      <c r="BM118" s="265"/>
      <c r="BN118" s="265"/>
      <c r="BO118" s="265"/>
      <c r="BP118" s="265"/>
      <c r="BQ118" s="265"/>
    </row>
    <row r="119" spans="1:69" s="103" customFormat="1" ht="15" customHeight="1" x14ac:dyDescent="0.2">
      <c r="B119" s="148">
        <v>249</v>
      </c>
      <c r="C119" s="40" t="s">
        <v>94</v>
      </c>
      <c r="D119" s="93">
        <f>SUM(D120)</f>
        <v>0</v>
      </c>
      <c r="E119" s="55"/>
      <c r="F119" s="55"/>
      <c r="G119" s="55"/>
      <c r="H119" s="55"/>
      <c r="I119" s="102"/>
      <c r="J119" s="94"/>
      <c r="K119" s="70">
        <v>0</v>
      </c>
      <c r="L119" s="94">
        <f t="shared" si="46"/>
        <v>0</v>
      </c>
      <c r="M119" s="273"/>
      <c r="N119" s="273"/>
      <c r="O119" s="273"/>
      <c r="P119" s="273"/>
      <c r="Q119" s="273"/>
      <c r="R119" s="273"/>
      <c r="S119" s="273"/>
      <c r="T119" s="273"/>
      <c r="U119" s="273"/>
      <c r="V119" s="273"/>
      <c r="W119" s="273"/>
      <c r="X119" s="273"/>
      <c r="Y119" s="273"/>
      <c r="Z119" s="273"/>
      <c r="AA119" s="273"/>
      <c r="AB119" s="273"/>
      <c r="AC119" s="273"/>
      <c r="AD119" s="273"/>
      <c r="AE119" s="273"/>
      <c r="AF119" s="273"/>
      <c r="AG119" s="273"/>
      <c r="AH119" s="273"/>
      <c r="AI119" s="273"/>
      <c r="AJ119" s="273"/>
      <c r="AK119" s="273"/>
      <c r="AL119" s="273"/>
      <c r="AM119" s="273"/>
      <c r="AN119" s="273"/>
      <c r="AO119" s="273"/>
      <c r="AP119" s="273"/>
      <c r="AQ119" s="273"/>
      <c r="AR119" s="273"/>
      <c r="AS119" s="273"/>
      <c r="AT119" s="273"/>
      <c r="AU119" s="273"/>
      <c r="AV119" s="273"/>
      <c r="AW119" s="273"/>
      <c r="AX119" s="273"/>
      <c r="AY119" s="273"/>
      <c r="AZ119" s="273"/>
      <c r="BA119" s="273"/>
      <c r="BB119" s="273"/>
      <c r="BC119" s="273"/>
      <c r="BD119" s="273"/>
      <c r="BE119" s="273"/>
      <c r="BF119" s="273"/>
      <c r="BG119" s="273"/>
      <c r="BH119" s="273"/>
      <c r="BI119" s="273"/>
      <c r="BJ119" s="273"/>
      <c r="BK119" s="273"/>
      <c r="BL119" s="273"/>
      <c r="BM119" s="273"/>
      <c r="BN119" s="273"/>
      <c r="BO119" s="273"/>
      <c r="BP119" s="273"/>
      <c r="BQ119" s="273"/>
    </row>
    <row r="120" spans="1:69" s="9" customFormat="1" ht="15" customHeight="1" x14ac:dyDescent="0.2">
      <c r="B120" s="147">
        <v>24901</v>
      </c>
      <c r="C120" s="41" t="s">
        <v>94</v>
      </c>
      <c r="D120" s="72"/>
      <c r="E120" s="56"/>
      <c r="F120" s="56"/>
      <c r="G120" s="56"/>
      <c r="H120" s="56"/>
      <c r="I120" s="78"/>
      <c r="J120" s="76"/>
      <c r="K120" s="70">
        <v>0</v>
      </c>
      <c r="L120" s="76">
        <f t="shared" si="46"/>
        <v>0</v>
      </c>
      <c r="M120" s="265"/>
      <c r="N120" s="267"/>
      <c r="O120" s="267"/>
      <c r="P120" s="267"/>
      <c r="Q120" s="267"/>
      <c r="R120" s="267"/>
      <c r="S120" s="267"/>
      <c r="T120" s="267"/>
      <c r="U120" s="267"/>
      <c r="V120" s="267"/>
      <c r="W120" s="267"/>
      <c r="X120" s="267"/>
      <c r="Y120" s="267"/>
      <c r="Z120" s="267"/>
      <c r="AA120" s="267"/>
      <c r="AB120" s="267"/>
      <c r="AC120" s="267"/>
      <c r="AD120" s="265"/>
      <c r="AE120" s="265"/>
      <c r="AF120" s="265"/>
      <c r="AG120" s="265"/>
      <c r="AH120" s="265"/>
      <c r="AI120" s="265"/>
      <c r="AJ120" s="265"/>
      <c r="AK120" s="265"/>
      <c r="AL120" s="265"/>
      <c r="AM120" s="265"/>
      <c r="AN120" s="265"/>
      <c r="AO120" s="265"/>
      <c r="AP120" s="265"/>
      <c r="AQ120" s="265"/>
      <c r="AR120" s="265"/>
      <c r="AS120" s="265"/>
      <c r="AT120" s="265"/>
      <c r="AU120" s="265"/>
      <c r="AV120" s="265"/>
      <c r="AW120" s="265"/>
      <c r="AX120" s="265"/>
      <c r="AY120" s="265"/>
      <c r="AZ120" s="265"/>
      <c r="BA120" s="265"/>
      <c r="BB120" s="265"/>
      <c r="BC120" s="265"/>
      <c r="BD120" s="265"/>
      <c r="BE120" s="265"/>
      <c r="BF120" s="265"/>
      <c r="BG120" s="265"/>
      <c r="BH120" s="265"/>
      <c r="BI120" s="265"/>
      <c r="BJ120" s="265"/>
      <c r="BK120" s="265"/>
      <c r="BL120" s="265"/>
      <c r="BM120" s="265"/>
      <c r="BN120" s="265"/>
      <c r="BO120" s="265"/>
      <c r="BP120" s="265"/>
      <c r="BQ120" s="265"/>
    </row>
    <row r="121" spans="1:69" s="29" customFormat="1" ht="15" customHeight="1" x14ac:dyDescent="0.2">
      <c r="B121" s="145">
        <v>2500</v>
      </c>
      <c r="C121" s="108" t="s">
        <v>95</v>
      </c>
      <c r="D121" s="113">
        <f>D122+D124+D126+D128+D130+D132+D134</f>
        <v>0</v>
      </c>
      <c r="E121" s="114">
        <f t="shared" ref="E121:I121" si="63">E122+E124+E126+E128+E130+E132+E134</f>
        <v>0</v>
      </c>
      <c r="F121" s="114"/>
      <c r="G121" s="114"/>
      <c r="H121" s="114"/>
      <c r="I121" s="115">
        <f t="shared" si="63"/>
        <v>0</v>
      </c>
      <c r="J121" s="114"/>
      <c r="K121" s="70">
        <v>0</v>
      </c>
      <c r="L121" s="114">
        <f t="shared" si="46"/>
        <v>0</v>
      </c>
      <c r="M121" s="266"/>
      <c r="N121" s="268"/>
      <c r="O121" s="268"/>
      <c r="P121" s="268"/>
      <c r="Q121" s="268"/>
      <c r="R121" s="268"/>
      <c r="S121" s="268"/>
      <c r="T121" s="268"/>
      <c r="U121" s="268"/>
      <c r="V121" s="268"/>
      <c r="W121" s="268"/>
      <c r="X121" s="268"/>
      <c r="Y121" s="268"/>
      <c r="Z121" s="268"/>
      <c r="AA121" s="268"/>
      <c r="AB121" s="268"/>
      <c r="AC121" s="268"/>
      <c r="AD121" s="266"/>
      <c r="AE121" s="266"/>
      <c r="AF121" s="266"/>
      <c r="AG121" s="266"/>
      <c r="AH121" s="266"/>
      <c r="AI121" s="266"/>
      <c r="AJ121" s="266"/>
      <c r="AK121" s="266"/>
      <c r="AL121" s="266"/>
      <c r="AM121" s="266"/>
      <c r="AN121" s="266"/>
      <c r="AO121" s="266"/>
      <c r="AP121" s="266"/>
      <c r="AQ121" s="266"/>
      <c r="AR121" s="266"/>
      <c r="AS121" s="266"/>
      <c r="AT121" s="266"/>
      <c r="AU121" s="266"/>
      <c r="AV121" s="266"/>
      <c r="AW121" s="266"/>
      <c r="AX121" s="266"/>
      <c r="AY121" s="266"/>
      <c r="AZ121" s="266"/>
      <c r="BA121" s="266"/>
      <c r="BB121" s="266"/>
      <c r="BC121" s="266"/>
      <c r="BD121" s="266"/>
      <c r="BE121" s="266"/>
      <c r="BF121" s="266"/>
      <c r="BG121" s="266"/>
      <c r="BH121" s="266"/>
      <c r="BI121" s="266"/>
      <c r="BJ121" s="266"/>
      <c r="BK121" s="266"/>
      <c r="BL121" s="266"/>
      <c r="BM121" s="266"/>
      <c r="BN121" s="266"/>
      <c r="BO121" s="266"/>
      <c r="BP121" s="266"/>
      <c r="BQ121" s="266"/>
    </row>
    <row r="122" spans="1:69" s="105" customFormat="1" ht="15" customHeight="1" x14ac:dyDescent="0.2">
      <c r="B122" s="148">
        <v>251</v>
      </c>
      <c r="C122" s="40" t="s">
        <v>96</v>
      </c>
      <c r="D122" s="93">
        <f>SUM(D123)</f>
        <v>0</v>
      </c>
      <c r="E122" s="55"/>
      <c r="F122" s="55"/>
      <c r="G122" s="55"/>
      <c r="H122" s="55"/>
      <c r="I122" s="104"/>
      <c r="J122" s="94"/>
      <c r="K122" s="70">
        <v>0</v>
      </c>
      <c r="L122" s="94">
        <f t="shared" si="46"/>
        <v>0</v>
      </c>
      <c r="N122" s="268"/>
      <c r="O122" s="268"/>
      <c r="P122" s="268"/>
      <c r="Q122" s="268"/>
      <c r="R122" s="268"/>
      <c r="S122" s="268"/>
      <c r="T122" s="268"/>
      <c r="U122" s="268"/>
      <c r="V122" s="268"/>
      <c r="W122" s="268"/>
      <c r="X122" s="268"/>
      <c r="Y122" s="268"/>
      <c r="Z122" s="268"/>
      <c r="AA122" s="268"/>
      <c r="AB122" s="268"/>
      <c r="AC122" s="268"/>
    </row>
    <row r="123" spans="1:69" s="5" customFormat="1" ht="15" customHeight="1" x14ac:dyDescent="0.2">
      <c r="B123" s="147">
        <v>25101</v>
      </c>
      <c r="C123" s="41" t="s">
        <v>96</v>
      </c>
      <c r="D123" s="72"/>
      <c r="E123" s="56"/>
      <c r="F123" s="56"/>
      <c r="G123" s="56"/>
      <c r="H123" s="56"/>
      <c r="I123" s="79"/>
      <c r="J123" s="76"/>
      <c r="K123" s="70">
        <v>0</v>
      </c>
      <c r="L123" s="76">
        <f t="shared" si="46"/>
        <v>0</v>
      </c>
      <c r="N123" s="269"/>
      <c r="O123" s="269"/>
      <c r="P123" s="269"/>
      <c r="Q123" s="269"/>
      <c r="R123" s="269"/>
      <c r="S123" s="269"/>
      <c r="T123" s="269"/>
      <c r="U123" s="269"/>
      <c r="V123" s="269"/>
      <c r="W123" s="269"/>
      <c r="X123" s="269"/>
      <c r="Y123" s="269"/>
      <c r="Z123" s="269"/>
      <c r="AA123" s="269"/>
      <c r="AB123" s="269"/>
      <c r="AC123" s="269"/>
    </row>
    <row r="124" spans="1:69" s="105" customFormat="1" ht="15" customHeight="1" x14ac:dyDescent="0.2">
      <c r="B124" s="148">
        <v>252</v>
      </c>
      <c r="C124" s="40" t="s">
        <v>97</v>
      </c>
      <c r="D124" s="93">
        <f>SUM(D125)</f>
        <v>0</v>
      </c>
      <c r="E124" s="55"/>
      <c r="F124" s="55"/>
      <c r="G124" s="55"/>
      <c r="H124" s="55"/>
      <c r="I124" s="104"/>
      <c r="J124" s="94"/>
      <c r="K124" s="70">
        <v>0</v>
      </c>
      <c r="L124" s="93">
        <f t="shared" si="46"/>
        <v>0</v>
      </c>
      <c r="M124" s="268"/>
      <c r="N124" s="268"/>
      <c r="O124" s="268"/>
      <c r="P124" s="268"/>
      <c r="Q124" s="268"/>
      <c r="R124" s="268"/>
      <c r="S124" s="268"/>
      <c r="T124" s="268"/>
      <c r="U124" s="268"/>
      <c r="V124" s="268"/>
      <c r="W124" s="268"/>
      <c r="X124" s="268"/>
      <c r="Y124" s="268"/>
      <c r="Z124" s="268"/>
      <c r="AA124" s="268"/>
      <c r="AB124" s="268"/>
      <c r="AC124" s="268"/>
    </row>
    <row r="125" spans="1:69" s="5" customFormat="1" ht="15" customHeight="1" thickBot="1" x14ac:dyDescent="0.25">
      <c r="B125" s="147">
        <v>25201</v>
      </c>
      <c r="C125" s="41" t="s">
        <v>97</v>
      </c>
      <c r="D125" s="72"/>
      <c r="E125" s="56"/>
      <c r="F125" s="56"/>
      <c r="G125" s="56"/>
      <c r="H125" s="56"/>
      <c r="I125" s="79"/>
      <c r="J125" s="76"/>
      <c r="K125" s="70">
        <v>0</v>
      </c>
      <c r="L125" s="72">
        <f t="shared" si="46"/>
        <v>0</v>
      </c>
      <c r="M125" s="269"/>
      <c r="N125" s="269"/>
      <c r="O125" s="269"/>
      <c r="P125" s="269"/>
      <c r="Q125" s="269"/>
      <c r="R125" s="269"/>
      <c r="S125" s="269"/>
      <c r="T125" s="269"/>
      <c r="U125" s="269"/>
      <c r="V125" s="269"/>
      <c r="W125" s="269"/>
      <c r="X125" s="269"/>
      <c r="Y125" s="269"/>
      <c r="Z125" s="269"/>
      <c r="AA125" s="269"/>
      <c r="AB125" s="269"/>
      <c r="AC125" s="269"/>
    </row>
    <row r="126" spans="1:69" s="15" customFormat="1" ht="15" customHeight="1" thickBot="1" x14ac:dyDescent="0.25">
      <c r="A126" s="141"/>
      <c r="B126" s="148">
        <v>253</v>
      </c>
      <c r="C126" s="40" t="s">
        <v>98</v>
      </c>
      <c r="D126" s="93">
        <f>SUM(D127)</f>
        <v>0</v>
      </c>
      <c r="E126" s="94">
        <f t="shared" ref="E126:I127" si="64">SUM(E127)</f>
        <v>0</v>
      </c>
      <c r="F126" s="94"/>
      <c r="G126" s="94"/>
      <c r="H126" s="94"/>
      <c r="I126" s="31">
        <f t="shared" si="64"/>
        <v>0</v>
      </c>
      <c r="J126" s="94"/>
      <c r="K126" s="70">
        <v>0</v>
      </c>
      <c r="L126" s="93">
        <f t="shared" si="46"/>
        <v>0</v>
      </c>
      <c r="M126" s="268"/>
      <c r="N126" s="268"/>
      <c r="O126" s="268"/>
      <c r="P126" s="268"/>
      <c r="Q126" s="268"/>
      <c r="R126" s="268"/>
      <c r="S126" s="268"/>
      <c r="T126" s="268"/>
      <c r="U126" s="268"/>
      <c r="V126" s="268"/>
      <c r="W126" s="268"/>
      <c r="X126" s="268"/>
      <c r="Y126" s="268"/>
      <c r="Z126" s="268"/>
      <c r="AA126" s="268"/>
      <c r="AB126" s="268"/>
      <c r="AC126" s="268"/>
    </row>
    <row r="127" spans="1:69" s="5" customFormat="1" ht="15" customHeight="1" x14ac:dyDescent="0.2">
      <c r="B127" s="147">
        <v>25301</v>
      </c>
      <c r="C127" s="41" t="s">
        <v>98</v>
      </c>
      <c r="D127" s="72">
        <v>0</v>
      </c>
      <c r="E127" s="94">
        <f t="shared" si="64"/>
        <v>0</v>
      </c>
      <c r="F127" s="57"/>
      <c r="G127" s="57"/>
      <c r="H127" s="57"/>
      <c r="I127" s="80"/>
      <c r="J127" s="76"/>
      <c r="K127" s="70">
        <v>0</v>
      </c>
      <c r="L127" s="72">
        <f t="shared" si="46"/>
        <v>0</v>
      </c>
      <c r="M127" s="269"/>
      <c r="N127" s="269"/>
      <c r="O127" s="269"/>
      <c r="P127" s="269"/>
      <c r="Q127" s="269"/>
      <c r="R127" s="269"/>
      <c r="S127" s="269"/>
      <c r="T127" s="269"/>
      <c r="U127" s="269"/>
      <c r="V127" s="269"/>
      <c r="W127" s="269"/>
      <c r="X127" s="269"/>
      <c r="Y127" s="269"/>
      <c r="Z127" s="269"/>
      <c r="AA127" s="269"/>
      <c r="AB127" s="269"/>
      <c r="AC127" s="269"/>
    </row>
    <row r="128" spans="1:69" s="105" customFormat="1" ht="15" customHeight="1" x14ac:dyDescent="0.2">
      <c r="B128" s="148">
        <v>254</v>
      </c>
      <c r="C128" s="40" t="s">
        <v>99</v>
      </c>
      <c r="D128" s="93">
        <f>SUM(D129)</f>
        <v>0</v>
      </c>
      <c r="E128" s="59"/>
      <c r="F128" s="59"/>
      <c r="G128" s="59"/>
      <c r="H128" s="59"/>
      <c r="I128" s="106"/>
      <c r="J128" s="94"/>
      <c r="K128" s="70">
        <v>0</v>
      </c>
      <c r="L128" s="93">
        <f t="shared" si="46"/>
        <v>0</v>
      </c>
      <c r="M128" s="268"/>
      <c r="N128" s="268"/>
      <c r="O128" s="268"/>
      <c r="P128" s="268"/>
      <c r="Q128" s="268"/>
      <c r="R128" s="268"/>
      <c r="S128" s="268"/>
      <c r="T128" s="268"/>
      <c r="U128" s="268"/>
      <c r="V128" s="268"/>
      <c r="W128" s="268"/>
      <c r="X128" s="268"/>
      <c r="Y128" s="268"/>
      <c r="Z128" s="268"/>
      <c r="AA128" s="268"/>
      <c r="AB128" s="268"/>
      <c r="AC128" s="268"/>
    </row>
    <row r="129" spans="1:29" x14ac:dyDescent="0.2">
      <c r="B129" s="147">
        <v>25401</v>
      </c>
      <c r="C129" s="41" t="s">
        <v>99</v>
      </c>
      <c r="D129" s="72"/>
      <c r="E129" s="56"/>
      <c r="F129" s="56"/>
      <c r="G129" s="56"/>
      <c r="H129" s="56"/>
      <c r="I129" s="81"/>
      <c r="J129" s="76"/>
      <c r="K129" s="70">
        <v>0</v>
      </c>
      <c r="L129" s="72">
        <f t="shared" si="46"/>
        <v>0</v>
      </c>
      <c r="M129" s="270"/>
      <c r="N129" s="270"/>
      <c r="O129" s="270"/>
      <c r="P129" s="270"/>
      <c r="Q129" s="270"/>
      <c r="R129" s="270"/>
      <c r="S129" s="270"/>
      <c r="T129" s="270"/>
      <c r="U129" s="270"/>
      <c r="V129" s="270"/>
      <c r="W129" s="270"/>
      <c r="X129" s="270"/>
      <c r="Y129" s="270"/>
      <c r="Z129" s="270"/>
      <c r="AA129" s="270"/>
      <c r="AB129" s="270"/>
      <c r="AC129" s="270"/>
    </row>
    <row r="130" spans="1:29" s="87" customFormat="1" ht="21" customHeight="1" x14ac:dyDescent="0.2">
      <c r="B130" s="148">
        <v>255</v>
      </c>
      <c r="C130" s="40" t="s">
        <v>100</v>
      </c>
      <c r="D130" s="93">
        <f>SUM(D131)</f>
        <v>0</v>
      </c>
      <c r="E130" s="55"/>
      <c r="F130" s="55"/>
      <c r="G130" s="55"/>
      <c r="H130" s="55"/>
      <c r="I130" s="107"/>
      <c r="J130" s="94"/>
      <c r="K130" s="70">
        <v>0</v>
      </c>
      <c r="L130" s="93">
        <f t="shared" si="46"/>
        <v>0</v>
      </c>
      <c r="M130" s="271"/>
      <c r="N130" s="271"/>
      <c r="O130" s="271"/>
      <c r="P130" s="271"/>
      <c r="Q130" s="271"/>
      <c r="R130" s="271"/>
      <c r="S130" s="271"/>
      <c r="T130" s="271"/>
      <c r="U130" s="271"/>
      <c r="V130" s="271"/>
      <c r="W130" s="271"/>
      <c r="X130" s="271"/>
      <c r="Y130" s="271"/>
      <c r="Z130" s="271"/>
      <c r="AA130" s="271"/>
      <c r="AB130" s="271"/>
      <c r="AC130" s="271"/>
    </row>
    <row r="131" spans="1:29" x14ac:dyDescent="0.2">
      <c r="B131" s="147">
        <v>25501</v>
      </c>
      <c r="C131" s="41" t="s">
        <v>100</v>
      </c>
      <c r="D131" s="72"/>
      <c r="E131" s="56"/>
      <c r="F131" s="56"/>
      <c r="G131" s="56"/>
      <c r="H131" s="56"/>
      <c r="I131" s="81"/>
      <c r="J131" s="76"/>
      <c r="K131" s="70">
        <v>0</v>
      </c>
      <c r="L131" s="72">
        <f t="shared" si="46"/>
        <v>0</v>
      </c>
      <c r="M131" s="270"/>
      <c r="N131" s="270"/>
      <c r="O131" s="270"/>
      <c r="P131" s="270"/>
      <c r="Q131" s="270"/>
      <c r="R131" s="270"/>
      <c r="S131" s="270"/>
      <c r="T131" s="270"/>
      <c r="U131" s="270"/>
      <c r="V131" s="270"/>
      <c r="W131" s="270"/>
      <c r="X131" s="270"/>
      <c r="Y131" s="270"/>
      <c r="Z131" s="270"/>
      <c r="AA131" s="270"/>
      <c r="AB131" s="270"/>
      <c r="AC131" s="270"/>
    </row>
    <row r="132" spans="1:29" s="87" customFormat="1" ht="13.5" thickBot="1" x14ac:dyDescent="0.25">
      <c r="B132" s="148">
        <v>256</v>
      </c>
      <c r="C132" s="40" t="s">
        <v>101</v>
      </c>
      <c r="D132" s="93">
        <f>SUM(D133)</f>
        <v>0</v>
      </c>
      <c r="E132" s="55"/>
      <c r="F132" s="55"/>
      <c r="G132" s="55"/>
      <c r="H132" s="55"/>
      <c r="I132" s="107"/>
      <c r="J132" s="94"/>
      <c r="K132" s="70">
        <v>0</v>
      </c>
      <c r="L132" s="93">
        <f t="shared" si="46"/>
        <v>0</v>
      </c>
      <c r="M132" s="271"/>
      <c r="N132" s="271"/>
      <c r="O132" s="271"/>
      <c r="P132" s="271"/>
      <c r="Q132" s="271"/>
      <c r="R132" s="271"/>
      <c r="S132" s="271"/>
      <c r="T132" s="271"/>
      <c r="U132" s="271"/>
      <c r="V132" s="271"/>
      <c r="W132" s="271"/>
      <c r="X132" s="271"/>
      <c r="Y132" s="271"/>
      <c r="Z132" s="271"/>
      <c r="AA132" s="271"/>
      <c r="AB132" s="271"/>
      <c r="AC132" s="271"/>
    </row>
    <row r="133" spans="1:29" s="16" customFormat="1" ht="13.5" thickBot="1" x14ac:dyDescent="0.25">
      <c r="A133" s="142"/>
      <c r="B133" s="147">
        <v>25601</v>
      </c>
      <c r="C133" s="41" t="s">
        <v>101</v>
      </c>
      <c r="D133" s="72"/>
      <c r="E133" s="56"/>
      <c r="F133" s="56"/>
      <c r="G133" s="56"/>
      <c r="H133" s="56"/>
      <c r="I133" s="78"/>
      <c r="J133" s="76"/>
      <c r="K133" s="70">
        <v>0</v>
      </c>
      <c r="L133" s="72">
        <f t="shared" si="46"/>
        <v>0</v>
      </c>
      <c r="M133" s="271"/>
      <c r="N133" s="271"/>
      <c r="O133" s="271"/>
      <c r="P133" s="271"/>
      <c r="Q133" s="271"/>
      <c r="R133" s="271"/>
      <c r="S133" s="271"/>
      <c r="T133" s="271"/>
      <c r="U133" s="271"/>
      <c r="V133" s="271"/>
      <c r="W133" s="271"/>
      <c r="X133" s="271"/>
      <c r="Y133" s="271"/>
      <c r="Z133" s="271"/>
      <c r="AA133" s="271"/>
      <c r="AB133" s="271"/>
      <c r="AC133" s="271"/>
    </row>
    <row r="134" spans="1:29" s="87" customFormat="1" x14ac:dyDescent="0.2">
      <c r="B134" s="148">
        <v>259</v>
      </c>
      <c r="C134" s="40" t="s">
        <v>102</v>
      </c>
      <c r="D134" s="93">
        <f>SUM(D135)</f>
        <v>0</v>
      </c>
      <c r="E134" s="55"/>
      <c r="F134" s="55"/>
      <c r="G134" s="55"/>
      <c r="H134" s="55"/>
      <c r="I134" s="107"/>
      <c r="J134" s="94"/>
      <c r="K134" s="70">
        <v>0</v>
      </c>
      <c r="L134" s="93">
        <f t="shared" si="46"/>
        <v>0</v>
      </c>
      <c r="M134" s="271"/>
      <c r="N134" s="271"/>
      <c r="O134" s="271"/>
      <c r="P134" s="271"/>
      <c r="Q134" s="271"/>
      <c r="R134" s="271"/>
      <c r="S134" s="271"/>
      <c r="T134" s="271"/>
      <c r="U134" s="271"/>
      <c r="V134" s="271"/>
      <c r="W134" s="271"/>
      <c r="X134" s="271"/>
      <c r="Y134" s="271"/>
      <c r="Z134" s="271"/>
      <c r="AA134" s="271"/>
      <c r="AB134" s="271"/>
      <c r="AC134" s="271"/>
    </row>
    <row r="135" spans="1:29" x14ac:dyDescent="0.2">
      <c r="B135" s="147">
        <v>25901</v>
      </c>
      <c r="C135" s="41" t="s">
        <v>102</v>
      </c>
      <c r="D135" s="72"/>
      <c r="E135" s="56"/>
      <c r="F135" s="56"/>
      <c r="G135" s="56"/>
      <c r="H135" s="56"/>
      <c r="I135" s="81"/>
      <c r="J135" s="76"/>
      <c r="K135" s="70">
        <v>0</v>
      </c>
      <c r="L135" s="72">
        <f t="shared" si="46"/>
        <v>0</v>
      </c>
      <c r="M135" s="270"/>
      <c r="N135" s="270"/>
      <c r="O135" s="270"/>
      <c r="P135" s="270"/>
      <c r="Q135" s="270"/>
      <c r="R135" s="270"/>
      <c r="S135" s="270"/>
      <c r="T135" s="270"/>
      <c r="U135" s="270"/>
      <c r="V135" s="270"/>
      <c r="W135" s="270"/>
      <c r="X135" s="270"/>
      <c r="Y135" s="270"/>
      <c r="Z135" s="270"/>
      <c r="AA135" s="270"/>
      <c r="AB135" s="270"/>
      <c r="AC135" s="270"/>
    </row>
    <row r="136" spans="1:29" s="87" customFormat="1" x14ac:dyDescent="0.2">
      <c r="B136" s="145">
        <v>2600</v>
      </c>
      <c r="C136" s="108" t="s">
        <v>103</v>
      </c>
      <c r="D136" s="113">
        <f>D137</f>
        <v>85000</v>
      </c>
      <c r="E136" s="114">
        <f t="shared" ref="E136:J136" si="65">E137</f>
        <v>83000</v>
      </c>
      <c r="F136" s="114">
        <f t="shared" si="65"/>
        <v>3530.16</v>
      </c>
      <c r="G136" s="114">
        <f t="shared" si="65"/>
        <v>11216.48</v>
      </c>
      <c r="H136" s="114">
        <f t="shared" si="65"/>
        <v>7993.77</v>
      </c>
      <c r="I136" s="115">
        <f t="shared" si="65"/>
        <v>22740.41</v>
      </c>
      <c r="J136" s="114">
        <f t="shared" si="65"/>
        <v>59250.83</v>
      </c>
      <c r="K136" s="116">
        <f t="shared" si="50"/>
        <v>0.69706858823529416</v>
      </c>
      <c r="L136" s="113">
        <f t="shared" si="46"/>
        <v>25749.17</v>
      </c>
      <c r="M136" s="271"/>
      <c r="N136" s="271"/>
      <c r="O136" s="271"/>
      <c r="P136" s="271"/>
      <c r="Q136" s="271"/>
      <c r="R136" s="271"/>
      <c r="S136" s="271"/>
      <c r="T136" s="271"/>
      <c r="U136" s="271"/>
      <c r="V136" s="271"/>
      <c r="W136" s="271"/>
      <c r="X136" s="271"/>
      <c r="Y136" s="271"/>
      <c r="Z136" s="271"/>
      <c r="AA136" s="271"/>
      <c r="AB136" s="271"/>
      <c r="AC136" s="271"/>
    </row>
    <row r="137" spans="1:29" s="87" customFormat="1" x14ac:dyDescent="0.2">
      <c r="B137" s="148">
        <v>261</v>
      </c>
      <c r="C137" s="40" t="s">
        <v>103</v>
      </c>
      <c r="D137" s="93">
        <f>SUM(D138:D139)</f>
        <v>85000</v>
      </c>
      <c r="E137" s="94">
        <f t="shared" ref="E137:J137" si="66">SUM(E138:E139)</f>
        <v>83000</v>
      </c>
      <c r="F137" s="94">
        <f t="shared" ref="F137:H137" si="67">SUM(F138:F139)</f>
        <v>3530.16</v>
      </c>
      <c r="G137" s="94">
        <f t="shared" si="67"/>
        <v>11216.48</v>
      </c>
      <c r="H137" s="94">
        <f t="shared" si="67"/>
        <v>7993.77</v>
      </c>
      <c r="I137" s="94">
        <f t="shared" si="66"/>
        <v>22740.41</v>
      </c>
      <c r="J137" s="94">
        <f t="shared" si="66"/>
        <v>59250.83</v>
      </c>
      <c r="K137" s="69">
        <f t="shared" si="50"/>
        <v>0.69706858823529416</v>
      </c>
      <c r="L137" s="93">
        <f t="shared" si="46"/>
        <v>25749.17</v>
      </c>
      <c r="M137" s="271"/>
      <c r="N137" s="271"/>
      <c r="O137" s="271"/>
      <c r="P137" s="271"/>
      <c r="Q137" s="271"/>
      <c r="R137" s="271"/>
      <c r="S137" s="271"/>
      <c r="T137" s="271"/>
      <c r="U137" s="271"/>
      <c r="V137" s="271"/>
      <c r="W137" s="271"/>
      <c r="X137" s="271"/>
      <c r="Y137" s="271"/>
      <c r="Z137" s="271"/>
      <c r="AA137" s="271"/>
      <c r="AB137" s="271"/>
      <c r="AC137" s="271"/>
    </row>
    <row r="138" spans="1:29" x14ac:dyDescent="0.2">
      <c r="B138" s="147">
        <v>26101</v>
      </c>
      <c r="C138" s="128" t="s">
        <v>104</v>
      </c>
      <c r="D138" s="129">
        <v>81000</v>
      </c>
      <c r="E138" s="133">
        <v>81000</v>
      </c>
      <c r="F138" s="133">
        <v>3530.16</v>
      </c>
      <c r="G138" s="133">
        <v>11216.48</v>
      </c>
      <c r="H138" s="133">
        <v>7993.77</v>
      </c>
      <c r="I138" s="78">
        <f t="shared" ref="I138" si="68">+F138+G138+H138</f>
        <v>22740.41</v>
      </c>
      <c r="J138" s="76">
        <v>59250.83</v>
      </c>
      <c r="K138" s="70">
        <f t="shared" si="50"/>
        <v>0.73149172839506171</v>
      </c>
      <c r="L138" s="72">
        <f t="shared" si="46"/>
        <v>21749.17</v>
      </c>
      <c r="M138" s="270"/>
      <c r="N138" s="270"/>
      <c r="O138" s="270"/>
      <c r="P138" s="270"/>
      <c r="Q138" s="270"/>
      <c r="R138" s="270"/>
      <c r="S138" s="270"/>
      <c r="T138" s="270"/>
      <c r="U138" s="270"/>
      <c r="V138" s="270"/>
      <c r="W138" s="270"/>
      <c r="X138" s="270"/>
      <c r="Y138" s="270"/>
      <c r="Z138" s="270"/>
      <c r="AA138" s="270"/>
      <c r="AB138" s="270"/>
      <c r="AC138" s="270"/>
    </row>
    <row r="139" spans="1:29" x14ac:dyDescent="0.2">
      <c r="B139" s="152">
        <v>26102</v>
      </c>
      <c r="C139" s="153" t="s">
        <v>105</v>
      </c>
      <c r="D139" s="154">
        <v>4000</v>
      </c>
      <c r="E139" s="155">
        <v>2000</v>
      </c>
      <c r="F139" s="155">
        <v>0</v>
      </c>
      <c r="G139" s="155"/>
      <c r="H139" s="155"/>
      <c r="I139" s="161"/>
      <c r="J139" s="157"/>
      <c r="K139" s="158">
        <f t="shared" si="50"/>
        <v>0</v>
      </c>
      <c r="L139" s="154">
        <f t="shared" si="46"/>
        <v>4000</v>
      </c>
      <c r="M139" s="270"/>
      <c r="N139" s="270"/>
      <c r="O139" s="270"/>
      <c r="P139" s="270"/>
      <c r="Q139" s="270"/>
      <c r="R139" s="270"/>
      <c r="S139" s="270"/>
      <c r="T139" s="270"/>
      <c r="U139" s="270"/>
      <c r="V139" s="270"/>
      <c r="W139" s="270"/>
      <c r="X139" s="270"/>
      <c r="Y139" s="270"/>
      <c r="Z139" s="270"/>
      <c r="AA139" s="270"/>
      <c r="AB139" s="270"/>
      <c r="AC139" s="270"/>
    </row>
    <row r="140" spans="1:29" ht="13.5" thickBot="1" x14ac:dyDescent="0.25">
      <c r="B140" s="147">
        <v>26103</v>
      </c>
      <c r="C140" s="41" t="s">
        <v>106</v>
      </c>
      <c r="D140" s="72"/>
      <c r="E140" s="56"/>
      <c r="F140" s="56"/>
      <c r="G140" s="56"/>
      <c r="H140" s="56"/>
      <c r="I140" s="81"/>
      <c r="J140" s="76"/>
      <c r="K140" s="70">
        <v>0</v>
      </c>
      <c r="L140" s="72">
        <f t="shared" si="46"/>
        <v>0</v>
      </c>
      <c r="M140" s="270"/>
      <c r="N140" s="270"/>
      <c r="O140" s="270"/>
      <c r="P140" s="270"/>
      <c r="Q140" s="270"/>
      <c r="R140" s="270"/>
      <c r="S140" s="270"/>
      <c r="T140" s="270"/>
      <c r="U140" s="270"/>
      <c r="V140" s="270"/>
      <c r="W140" s="270"/>
      <c r="X140" s="270"/>
      <c r="Y140" s="270"/>
      <c r="Z140" s="270"/>
      <c r="AA140" s="270"/>
      <c r="AB140" s="270"/>
      <c r="AC140" s="270"/>
    </row>
    <row r="141" spans="1:29" s="16" customFormat="1" ht="23.25" thickBot="1" x14ac:dyDescent="0.25">
      <c r="A141" s="142"/>
      <c r="B141" s="145">
        <v>2700</v>
      </c>
      <c r="C141" s="108" t="s">
        <v>107</v>
      </c>
      <c r="D141" s="113">
        <f>D142+D144+D146+D148</f>
        <v>0</v>
      </c>
      <c r="E141" s="114">
        <f t="shared" ref="E141" si="69">E142+E144+E146+E148</f>
        <v>2000</v>
      </c>
      <c r="F141" s="114">
        <f t="shared" ref="F141:J141" si="70">F142+F144+F146+F148</f>
        <v>0</v>
      </c>
      <c r="G141" s="114">
        <f t="shared" si="70"/>
        <v>0</v>
      </c>
      <c r="H141" s="114">
        <f t="shared" si="70"/>
        <v>1653</v>
      </c>
      <c r="I141" s="114">
        <f t="shared" si="70"/>
        <v>1653</v>
      </c>
      <c r="J141" s="114">
        <f t="shared" si="70"/>
        <v>1653</v>
      </c>
      <c r="K141" s="116">
        <v>0</v>
      </c>
      <c r="L141" s="113">
        <f>E141-J141</f>
        <v>347</v>
      </c>
      <c r="M141" s="271"/>
      <c r="N141" s="271"/>
      <c r="O141" s="271"/>
      <c r="P141" s="271"/>
      <c r="Q141" s="271"/>
      <c r="R141" s="271"/>
      <c r="S141" s="271"/>
      <c r="T141" s="271"/>
      <c r="U141" s="271"/>
      <c r="V141" s="271"/>
      <c r="W141" s="271"/>
      <c r="X141" s="271"/>
      <c r="Y141" s="271"/>
      <c r="Z141" s="271"/>
      <c r="AA141" s="271"/>
      <c r="AB141" s="271"/>
      <c r="AC141" s="271"/>
    </row>
    <row r="142" spans="1:29" s="87" customFormat="1" ht="16.5" customHeight="1" x14ac:dyDescent="0.2">
      <c r="B142" s="148">
        <v>271</v>
      </c>
      <c r="C142" s="40" t="s">
        <v>108</v>
      </c>
      <c r="D142" s="93">
        <f>SUM(D143)</f>
        <v>0</v>
      </c>
      <c r="E142" s="94">
        <f t="shared" ref="E142:J142" si="71">SUM(E143)</f>
        <v>2000</v>
      </c>
      <c r="F142" s="94">
        <f t="shared" si="71"/>
        <v>0</v>
      </c>
      <c r="G142" s="94">
        <f t="shared" si="71"/>
        <v>0</v>
      </c>
      <c r="H142" s="94">
        <f t="shared" si="71"/>
        <v>1653</v>
      </c>
      <c r="I142" s="94">
        <f t="shared" si="71"/>
        <v>1653</v>
      </c>
      <c r="J142" s="94">
        <f t="shared" si="71"/>
        <v>1653</v>
      </c>
      <c r="K142" s="69">
        <v>0</v>
      </c>
      <c r="L142" s="93">
        <f>E142-J142</f>
        <v>347</v>
      </c>
      <c r="M142" s="271"/>
      <c r="N142" s="271"/>
      <c r="O142" s="271"/>
      <c r="P142" s="271"/>
      <c r="Q142" s="271"/>
      <c r="R142" s="271"/>
      <c r="S142" s="271"/>
      <c r="T142" s="271"/>
      <c r="U142" s="271"/>
      <c r="V142" s="271"/>
      <c r="W142" s="271"/>
      <c r="X142" s="271"/>
      <c r="Y142" s="271"/>
      <c r="Z142" s="271"/>
      <c r="AA142" s="271"/>
      <c r="AB142" s="271"/>
      <c r="AC142" s="271"/>
    </row>
    <row r="143" spans="1:29" x14ac:dyDescent="0.2">
      <c r="B143" s="147">
        <v>27101</v>
      </c>
      <c r="C143" s="41" t="s">
        <v>108</v>
      </c>
      <c r="D143" s="72"/>
      <c r="E143" s="56">
        <v>2000</v>
      </c>
      <c r="F143" s="56"/>
      <c r="G143" s="56"/>
      <c r="H143" s="56">
        <v>1653</v>
      </c>
      <c r="I143" s="56">
        <v>1653</v>
      </c>
      <c r="J143" s="76">
        <v>1653</v>
      </c>
      <c r="K143" s="70">
        <v>0</v>
      </c>
      <c r="L143" s="72">
        <f>+E143-J143</f>
        <v>347</v>
      </c>
      <c r="M143" s="270"/>
      <c r="N143" s="270"/>
      <c r="O143" s="270"/>
      <c r="P143" s="270"/>
      <c r="Q143" s="270"/>
      <c r="R143" s="270"/>
      <c r="S143" s="270"/>
      <c r="T143" s="270"/>
      <c r="U143" s="270"/>
      <c r="V143" s="270"/>
      <c r="W143" s="270"/>
      <c r="X143" s="270"/>
      <c r="Y143" s="270"/>
      <c r="Z143" s="270"/>
      <c r="AA143" s="270"/>
      <c r="AB143" s="270"/>
      <c r="AC143" s="270"/>
    </row>
    <row r="144" spans="1:29" s="87" customFormat="1" x14ac:dyDescent="0.2">
      <c r="B144" s="148">
        <v>272</v>
      </c>
      <c r="C144" s="40" t="s">
        <v>109</v>
      </c>
      <c r="D144" s="93">
        <f>SUM(D145)</f>
        <v>0</v>
      </c>
      <c r="E144" s="94">
        <f t="shared" ref="E144:I144" si="72">SUM(E145)</f>
        <v>0</v>
      </c>
      <c r="F144" s="94"/>
      <c r="G144" s="94"/>
      <c r="H144" s="94"/>
      <c r="I144" s="31">
        <f t="shared" si="72"/>
        <v>0</v>
      </c>
      <c r="J144" s="94"/>
      <c r="K144" s="69">
        <v>0</v>
      </c>
      <c r="L144" s="93">
        <f t="shared" ref="L144:L206" si="73">D144-J144</f>
        <v>0</v>
      </c>
      <c r="M144" s="271"/>
      <c r="N144" s="271"/>
      <c r="O144" s="271"/>
      <c r="P144" s="271"/>
      <c r="Q144" s="271"/>
      <c r="R144" s="271"/>
      <c r="S144" s="271"/>
      <c r="T144" s="271"/>
      <c r="U144" s="271"/>
      <c r="V144" s="271"/>
      <c r="W144" s="271"/>
      <c r="X144" s="271"/>
      <c r="Y144" s="271"/>
      <c r="Z144" s="271"/>
      <c r="AA144" s="271"/>
      <c r="AB144" s="271"/>
      <c r="AC144" s="271"/>
    </row>
    <row r="145" spans="1:29" x14ac:dyDescent="0.2">
      <c r="B145" s="147">
        <v>27201</v>
      </c>
      <c r="C145" s="41" t="s">
        <v>109</v>
      </c>
      <c r="D145" s="72"/>
      <c r="E145" s="56"/>
      <c r="F145" s="56"/>
      <c r="G145" s="56"/>
      <c r="H145" s="56"/>
      <c r="I145" s="81"/>
      <c r="J145" s="76"/>
      <c r="K145" s="70">
        <v>0</v>
      </c>
      <c r="L145" s="72">
        <f t="shared" si="73"/>
        <v>0</v>
      </c>
      <c r="M145" s="270"/>
      <c r="N145" s="270"/>
      <c r="O145" s="270"/>
      <c r="P145" s="270"/>
      <c r="Q145" s="270"/>
      <c r="R145" s="270"/>
      <c r="S145" s="270"/>
      <c r="T145" s="270"/>
      <c r="U145" s="270"/>
      <c r="V145" s="270"/>
      <c r="W145" s="270"/>
      <c r="X145" s="270"/>
      <c r="Y145" s="270"/>
      <c r="Z145" s="270"/>
      <c r="AA145" s="270"/>
      <c r="AB145" s="270"/>
      <c r="AC145" s="270"/>
    </row>
    <row r="146" spans="1:29" s="87" customFormat="1" x14ac:dyDescent="0.2">
      <c r="B146" s="148">
        <v>273</v>
      </c>
      <c r="C146" s="40" t="s">
        <v>110</v>
      </c>
      <c r="D146" s="93">
        <f>SUM(D147)</f>
        <v>0</v>
      </c>
      <c r="E146" s="94">
        <f t="shared" ref="E146:I146" si="74">SUM(E147)</f>
        <v>0</v>
      </c>
      <c r="F146" s="94"/>
      <c r="G146" s="94"/>
      <c r="H146" s="94"/>
      <c r="I146" s="31">
        <f t="shared" si="74"/>
        <v>0</v>
      </c>
      <c r="J146" s="94"/>
      <c r="K146" s="69">
        <v>0</v>
      </c>
      <c r="L146" s="93">
        <f t="shared" si="73"/>
        <v>0</v>
      </c>
      <c r="M146" s="271"/>
      <c r="N146" s="271"/>
      <c r="O146" s="271"/>
      <c r="P146" s="271"/>
      <c r="Q146" s="271"/>
      <c r="R146" s="271"/>
      <c r="S146" s="271"/>
      <c r="T146" s="271"/>
      <c r="U146" s="271"/>
      <c r="V146" s="271"/>
      <c r="W146" s="271"/>
      <c r="X146" s="271"/>
      <c r="Y146" s="271"/>
      <c r="Z146" s="271"/>
      <c r="AA146" s="271"/>
      <c r="AB146" s="271"/>
      <c r="AC146" s="271"/>
    </row>
    <row r="147" spans="1:29" x14ac:dyDescent="0.2">
      <c r="B147" s="147">
        <v>27301</v>
      </c>
      <c r="C147" s="41" t="s">
        <v>110</v>
      </c>
      <c r="D147" s="72"/>
      <c r="E147" s="56"/>
      <c r="F147" s="56"/>
      <c r="G147" s="56"/>
      <c r="H147" s="56"/>
      <c r="I147" s="81"/>
      <c r="J147" s="76"/>
      <c r="K147" s="70">
        <v>0</v>
      </c>
      <c r="L147" s="72">
        <f t="shared" si="73"/>
        <v>0</v>
      </c>
      <c r="M147" s="270"/>
      <c r="N147" s="270"/>
      <c r="O147" s="270"/>
      <c r="P147" s="270"/>
      <c r="Q147" s="270"/>
      <c r="R147" s="270"/>
      <c r="S147" s="270"/>
      <c r="T147" s="270"/>
      <c r="U147" s="270"/>
      <c r="V147" s="270"/>
      <c r="W147" s="270"/>
      <c r="X147" s="270"/>
      <c r="Y147" s="270"/>
      <c r="Z147" s="270"/>
      <c r="AA147" s="270"/>
      <c r="AB147" s="270"/>
      <c r="AC147" s="270"/>
    </row>
    <row r="148" spans="1:29" s="87" customFormat="1" x14ac:dyDescent="0.2">
      <c r="B148" s="148">
        <v>274</v>
      </c>
      <c r="C148" s="40" t="s">
        <v>111</v>
      </c>
      <c r="D148" s="93">
        <f>SUM(D149)</f>
        <v>0</v>
      </c>
      <c r="E148" s="94">
        <f t="shared" ref="E148:I148" si="75">SUM(E149)</f>
        <v>0</v>
      </c>
      <c r="F148" s="94"/>
      <c r="G148" s="94"/>
      <c r="H148" s="94"/>
      <c r="I148" s="31">
        <f t="shared" si="75"/>
        <v>0</v>
      </c>
      <c r="J148" s="94"/>
      <c r="K148" s="69">
        <v>0</v>
      </c>
      <c r="L148" s="93">
        <f t="shared" si="73"/>
        <v>0</v>
      </c>
      <c r="M148" s="271"/>
      <c r="N148" s="271"/>
      <c r="O148" s="271"/>
      <c r="P148" s="271"/>
      <c r="Q148" s="271"/>
      <c r="R148" s="271"/>
      <c r="S148" s="271"/>
      <c r="T148" s="271"/>
      <c r="U148" s="271"/>
      <c r="V148" s="271"/>
      <c r="W148" s="271"/>
      <c r="X148" s="271"/>
      <c r="Y148" s="271"/>
      <c r="Z148" s="271"/>
      <c r="AA148" s="271"/>
      <c r="AB148" s="271"/>
      <c r="AC148" s="271"/>
    </row>
    <row r="149" spans="1:29" x14ac:dyDescent="0.2">
      <c r="B149" s="151">
        <v>27401</v>
      </c>
      <c r="C149" s="120" t="s">
        <v>112</v>
      </c>
      <c r="D149" s="121"/>
      <c r="E149" s="122"/>
      <c r="F149" s="122"/>
      <c r="G149" s="122"/>
      <c r="H149" s="122"/>
      <c r="I149" s="123"/>
      <c r="J149" s="124"/>
      <c r="K149" s="125">
        <v>0</v>
      </c>
      <c r="L149" s="121">
        <f t="shared" si="73"/>
        <v>0</v>
      </c>
      <c r="M149" s="270"/>
      <c r="N149" s="270"/>
      <c r="O149" s="270"/>
      <c r="P149" s="270"/>
      <c r="Q149" s="270"/>
      <c r="R149" s="270"/>
      <c r="S149" s="270"/>
      <c r="T149" s="270"/>
      <c r="U149" s="270"/>
      <c r="V149" s="270"/>
      <c r="W149" s="270"/>
      <c r="X149" s="270"/>
      <c r="Y149" s="270"/>
      <c r="Z149" s="270"/>
      <c r="AA149" s="270"/>
      <c r="AB149" s="270"/>
      <c r="AC149" s="270"/>
    </row>
    <row r="150" spans="1:29" s="87" customFormat="1" x14ac:dyDescent="0.2">
      <c r="B150" s="145">
        <v>2900</v>
      </c>
      <c r="C150" s="108" t="s">
        <v>113</v>
      </c>
      <c r="D150" s="113">
        <f>D151+D153+D155+D157+D159+D161+D163+D165+D167</f>
        <v>0</v>
      </c>
      <c r="E150" s="114">
        <f t="shared" ref="E150:I150" si="76">E151+E153+E155+E157+E159+E161+E163+E165+E167</f>
        <v>0</v>
      </c>
      <c r="F150" s="114"/>
      <c r="G150" s="114"/>
      <c r="H150" s="114"/>
      <c r="I150" s="115">
        <f t="shared" si="76"/>
        <v>0</v>
      </c>
      <c r="J150" s="114"/>
      <c r="K150" s="125">
        <v>0</v>
      </c>
      <c r="L150" s="113">
        <f t="shared" si="73"/>
        <v>0</v>
      </c>
      <c r="M150" s="271"/>
      <c r="N150" s="271"/>
      <c r="O150" s="271"/>
      <c r="P150" s="271"/>
      <c r="Q150" s="271"/>
      <c r="R150" s="271"/>
      <c r="S150" s="271"/>
      <c r="T150" s="271"/>
      <c r="U150" s="271"/>
      <c r="V150" s="271"/>
      <c r="W150" s="271"/>
      <c r="X150" s="271"/>
      <c r="Y150" s="271"/>
      <c r="Z150" s="271"/>
      <c r="AA150" s="271"/>
      <c r="AB150" s="271"/>
      <c r="AC150" s="271"/>
    </row>
    <row r="151" spans="1:29" s="87" customFormat="1" ht="13.5" thickBot="1" x14ac:dyDescent="0.25">
      <c r="B151" s="148">
        <v>291</v>
      </c>
      <c r="C151" s="40" t="s">
        <v>114</v>
      </c>
      <c r="D151" s="93">
        <f>SUM(D152)</f>
        <v>0</v>
      </c>
      <c r="E151" s="94">
        <f t="shared" ref="E151:I151" si="77">SUM(E152)</f>
        <v>0</v>
      </c>
      <c r="F151" s="94"/>
      <c r="G151" s="94"/>
      <c r="H151" s="94"/>
      <c r="I151" s="31">
        <f t="shared" si="77"/>
        <v>0</v>
      </c>
      <c r="J151" s="94"/>
      <c r="K151" s="125">
        <v>0</v>
      </c>
      <c r="L151" s="93">
        <f t="shared" si="73"/>
        <v>0</v>
      </c>
      <c r="M151" s="271"/>
      <c r="N151" s="271"/>
      <c r="O151" s="271"/>
      <c r="P151" s="271"/>
      <c r="Q151" s="271"/>
      <c r="R151" s="271"/>
      <c r="S151" s="271"/>
      <c r="T151" s="271"/>
      <c r="U151" s="271"/>
      <c r="V151" s="271"/>
      <c r="W151" s="271"/>
      <c r="X151" s="271"/>
      <c r="Y151" s="271"/>
      <c r="Z151" s="271"/>
      <c r="AA151" s="271"/>
      <c r="AB151" s="271"/>
      <c r="AC151" s="271"/>
    </row>
    <row r="152" spans="1:29" s="16" customFormat="1" ht="13.5" thickBot="1" x14ac:dyDescent="0.25">
      <c r="A152" s="142"/>
      <c r="B152" s="147">
        <v>29101</v>
      </c>
      <c r="C152" s="41" t="s">
        <v>114</v>
      </c>
      <c r="D152" s="72">
        <v>0</v>
      </c>
      <c r="E152" s="72">
        <v>0</v>
      </c>
      <c r="F152" s="56"/>
      <c r="G152" s="56"/>
      <c r="H152" s="56"/>
      <c r="I152" s="56"/>
      <c r="J152" s="76"/>
      <c r="K152" s="125">
        <v>0</v>
      </c>
      <c r="L152" s="72">
        <f t="shared" si="73"/>
        <v>0</v>
      </c>
      <c r="M152" s="271"/>
      <c r="N152" s="271"/>
      <c r="O152" s="271"/>
      <c r="P152" s="271"/>
      <c r="Q152" s="271"/>
      <c r="R152" s="271"/>
      <c r="S152" s="271"/>
      <c r="T152" s="271"/>
      <c r="U152" s="271"/>
      <c r="V152" s="271"/>
      <c r="W152" s="271"/>
      <c r="X152" s="271"/>
      <c r="Y152" s="271"/>
      <c r="Z152" s="271"/>
      <c r="AA152" s="271"/>
      <c r="AB152" s="271"/>
      <c r="AC152" s="271"/>
    </row>
    <row r="153" spans="1:29" s="87" customFormat="1" ht="13.5" thickBot="1" x14ac:dyDescent="0.25">
      <c r="B153" s="148">
        <v>292</v>
      </c>
      <c r="C153" s="40" t="s">
        <v>115</v>
      </c>
      <c r="D153" s="93">
        <f>SUM(D154)</f>
        <v>0</v>
      </c>
      <c r="E153" s="94">
        <f t="shared" ref="E153:I153" si="78">SUM(E154)</f>
        <v>0</v>
      </c>
      <c r="F153" s="94"/>
      <c r="G153" s="94"/>
      <c r="H153" s="94"/>
      <c r="I153" s="31">
        <f t="shared" si="78"/>
        <v>0</v>
      </c>
      <c r="J153" s="94"/>
      <c r="K153" s="69">
        <v>0</v>
      </c>
      <c r="L153" s="93">
        <f t="shared" si="73"/>
        <v>0</v>
      </c>
      <c r="M153" s="271"/>
      <c r="N153" s="271"/>
      <c r="O153" s="271"/>
      <c r="P153" s="271"/>
      <c r="Q153" s="271"/>
      <c r="R153" s="271"/>
      <c r="S153" s="271"/>
      <c r="T153" s="271"/>
      <c r="U153" s="271"/>
      <c r="V153" s="271"/>
      <c r="W153" s="271"/>
      <c r="X153" s="271"/>
      <c r="Y153" s="271"/>
      <c r="Z153" s="271"/>
      <c r="AA153" s="271"/>
      <c r="AB153" s="271"/>
      <c r="AC153" s="271"/>
    </row>
    <row r="154" spans="1:29" s="16" customFormat="1" ht="13.5" thickBot="1" x14ac:dyDescent="0.25">
      <c r="A154" s="142"/>
      <c r="B154" s="147">
        <v>29201</v>
      </c>
      <c r="C154" s="41" t="s">
        <v>115</v>
      </c>
      <c r="D154" s="72">
        <v>0</v>
      </c>
      <c r="E154" s="56"/>
      <c r="F154" s="56"/>
      <c r="G154" s="56"/>
      <c r="H154" s="56"/>
      <c r="I154" s="78"/>
      <c r="J154" s="76"/>
      <c r="K154" s="70">
        <v>0</v>
      </c>
      <c r="L154" s="72">
        <f t="shared" si="73"/>
        <v>0</v>
      </c>
      <c r="M154" s="271"/>
      <c r="N154" s="271"/>
      <c r="O154" s="271"/>
      <c r="P154" s="271"/>
      <c r="Q154" s="271"/>
      <c r="R154" s="271"/>
      <c r="S154" s="271"/>
      <c r="T154" s="271"/>
      <c r="U154" s="271"/>
      <c r="V154" s="271"/>
      <c r="W154" s="271"/>
      <c r="X154" s="271"/>
      <c r="Y154" s="271"/>
      <c r="Z154" s="271"/>
      <c r="AA154" s="271"/>
      <c r="AB154" s="271"/>
      <c r="AC154" s="271"/>
    </row>
    <row r="155" spans="1:29" s="87" customFormat="1" ht="22.5" x14ac:dyDescent="0.2">
      <c r="B155" s="148">
        <v>293</v>
      </c>
      <c r="C155" s="40" t="s">
        <v>116</v>
      </c>
      <c r="D155" s="93">
        <f>SUM(D156)</f>
        <v>0</v>
      </c>
      <c r="E155" s="94">
        <f t="shared" ref="E155:I155" si="79">SUM(E156)</f>
        <v>0</v>
      </c>
      <c r="F155" s="94"/>
      <c r="G155" s="94"/>
      <c r="H155" s="94"/>
      <c r="I155" s="31">
        <f t="shared" si="79"/>
        <v>0</v>
      </c>
      <c r="J155" s="94"/>
      <c r="K155" s="69">
        <v>0</v>
      </c>
      <c r="L155" s="93">
        <f t="shared" si="73"/>
        <v>0</v>
      </c>
      <c r="M155" s="271"/>
      <c r="N155" s="271"/>
      <c r="O155" s="271"/>
      <c r="P155" s="271"/>
      <c r="Q155" s="271"/>
      <c r="R155" s="271"/>
      <c r="S155" s="271"/>
      <c r="T155" s="271"/>
      <c r="U155" s="271"/>
      <c r="V155" s="271"/>
      <c r="W155" s="271"/>
      <c r="X155" s="271"/>
      <c r="Y155" s="271"/>
      <c r="Z155" s="271"/>
      <c r="AA155" s="271"/>
      <c r="AB155" s="271"/>
      <c r="AC155" s="271"/>
    </row>
    <row r="156" spans="1:29" ht="22.5" x14ac:dyDescent="0.2">
      <c r="B156" s="147">
        <v>29301</v>
      </c>
      <c r="C156" s="41" t="s">
        <v>116</v>
      </c>
      <c r="D156" s="72">
        <v>0</v>
      </c>
      <c r="E156" s="56"/>
      <c r="F156" s="56"/>
      <c r="G156" s="56"/>
      <c r="H156" s="56"/>
      <c r="I156" s="81"/>
      <c r="J156" s="76"/>
      <c r="K156" s="70">
        <v>0</v>
      </c>
      <c r="L156" s="76">
        <f t="shared" si="73"/>
        <v>0</v>
      </c>
      <c r="N156" s="270"/>
      <c r="O156" s="270"/>
      <c r="P156" s="270"/>
      <c r="Q156" s="270"/>
      <c r="R156" s="270"/>
      <c r="S156" s="270"/>
      <c r="T156" s="270"/>
      <c r="U156" s="270"/>
      <c r="V156" s="270"/>
      <c r="W156" s="270"/>
      <c r="X156" s="270"/>
      <c r="Y156" s="270"/>
      <c r="Z156" s="270"/>
      <c r="AA156" s="270"/>
      <c r="AB156" s="270"/>
      <c r="AC156" s="270"/>
    </row>
    <row r="157" spans="1:29" s="87" customFormat="1" ht="22.5" x14ac:dyDescent="0.2">
      <c r="B157" s="148">
        <v>294</v>
      </c>
      <c r="C157" s="40" t="s">
        <v>117</v>
      </c>
      <c r="D157" s="93">
        <f>SUM(D158)</f>
        <v>0</v>
      </c>
      <c r="E157" s="94">
        <f t="shared" ref="E157:I157" si="80">SUM(E158)</f>
        <v>0</v>
      </c>
      <c r="F157" s="94"/>
      <c r="G157" s="94"/>
      <c r="H157" s="94"/>
      <c r="I157" s="31">
        <f t="shared" si="80"/>
        <v>0</v>
      </c>
      <c r="J157" s="94"/>
      <c r="K157" s="70">
        <v>0</v>
      </c>
      <c r="L157" s="94">
        <f t="shared" si="73"/>
        <v>0</v>
      </c>
      <c r="N157" s="271"/>
      <c r="O157" s="271"/>
      <c r="P157" s="271"/>
      <c r="Q157" s="271"/>
      <c r="R157" s="271"/>
      <c r="S157" s="271"/>
      <c r="T157" s="271"/>
      <c r="U157" s="271"/>
      <c r="V157" s="271"/>
      <c r="W157" s="271"/>
      <c r="X157" s="271"/>
      <c r="Y157" s="271"/>
      <c r="Z157" s="271"/>
      <c r="AA157" s="271"/>
      <c r="AB157" s="271"/>
      <c r="AC157" s="271"/>
    </row>
    <row r="158" spans="1:29" ht="22.5" x14ac:dyDescent="0.2">
      <c r="B158" s="147">
        <v>29401</v>
      </c>
      <c r="C158" s="41" t="s">
        <v>117</v>
      </c>
      <c r="D158" s="72">
        <v>0</v>
      </c>
      <c r="E158" s="72">
        <v>0</v>
      </c>
      <c r="F158" s="56"/>
      <c r="G158" s="56"/>
      <c r="H158" s="56"/>
      <c r="I158" s="60"/>
      <c r="J158" s="76"/>
      <c r="K158" s="70">
        <v>0</v>
      </c>
      <c r="L158" s="76">
        <f t="shared" si="73"/>
        <v>0</v>
      </c>
      <c r="N158" s="270"/>
      <c r="O158" s="270"/>
      <c r="P158" s="270"/>
      <c r="Q158" s="270"/>
      <c r="R158" s="270"/>
      <c r="S158" s="270"/>
      <c r="T158" s="270"/>
      <c r="U158" s="270"/>
      <c r="V158" s="270"/>
      <c r="W158" s="270"/>
      <c r="X158" s="270"/>
      <c r="Y158" s="270"/>
      <c r="Z158" s="270"/>
      <c r="AA158" s="270"/>
      <c r="AB158" s="270"/>
      <c r="AC158" s="270"/>
    </row>
    <row r="159" spans="1:29" s="87" customFormat="1" ht="22.5" x14ac:dyDescent="0.2">
      <c r="B159" s="148">
        <v>295</v>
      </c>
      <c r="C159" s="40" t="s">
        <v>118</v>
      </c>
      <c r="D159" s="93">
        <f>SUM(D160)</f>
        <v>0</v>
      </c>
      <c r="E159" s="94">
        <f t="shared" ref="E159:I159" si="81">SUM(E160)</f>
        <v>0</v>
      </c>
      <c r="F159" s="94"/>
      <c r="G159" s="94"/>
      <c r="H159" s="94"/>
      <c r="I159" s="31">
        <f t="shared" si="81"/>
        <v>0</v>
      </c>
      <c r="J159" s="94"/>
      <c r="K159" s="70">
        <v>0</v>
      </c>
      <c r="L159" s="94">
        <f t="shared" si="73"/>
        <v>0</v>
      </c>
      <c r="N159" s="271"/>
      <c r="O159" s="271"/>
      <c r="P159" s="271"/>
      <c r="Q159" s="271"/>
      <c r="R159" s="271"/>
      <c r="S159" s="271"/>
      <c r="T159" s="271"/>
      <c r="U159" s="271"/>
      <c r="V159" s="271"/>
      <c r="W159" s="271"/>
      <c r="X159" s="271"/>
      <c r="Y159" s="271"/>
      <c r="Z159" s="271"/>
      <c r="AA159" s="271"/>
      <c r="AB159" s="271"/>
      <c r="AC159" s="271"/>
    </row>
    <row r="160" spans="1:29" ht="22.5" x14ac:dyDescent="0.2">
      <c r="B160" s="147">
        <v>29501</v>
      </c>
      <c r="C160" s="41" t="s">
        <v>118</v>
      </c>
      <c r="D160" s="72">
        <v>0</v>
      </c>
      <c r="E160" s="56"/>
      <c r="F160" s="56"/>
      <c r="G160" s="56"/>
      <c r="H160" s="56"/>
      <c r="I160" s="81"/>
      <c r="J160" s="76"/>
      <c r="K160" s="70">
        <v>0</v>
      </c>
      <c r="L160" s="76">
        <f t="shared" si="73"/>
        <v>0</v>
      </c>
      <c r="N160" s="270"/>
      <c r="O160" s="270"/>
      <c r="P160" s="270"/>
      <c r="Q160" s="270"/>
      <c r="R160" s="270"/>
      <c r="S160" s="270"/>
      <c r="T160" s="270"/>
      <c r="U160" s="270"/>
      <c r="V160" s="270"/>
      <c r="W160" s="270"/>
      <c r="X160" s="270"/>
      <c r="Y160" s="270"/>
      <c r="Z160" s="270"/>
      <c r="AA160" s="270"/>
      <c r="AB160" s="270"/>
      <c r="AC160" s="270"/>
    </row>
    <row r="161" spans="2:29" s="87" customFormat="1" ht="22.5" x14ac:dyDescent="0.2">
      <c r="B161" s="148">
        <v>296</v>
      </c>
      <c r="C161" s="40" t="s">
        <v>119</v>
      </c>
      <c r="D161" s="93">
        <f>SUM(D162)</f>
        <v>0</v>
      </c>
      <c r="E161" s="94">
        <f t="shared" ref="E161:I162" si="82">SUM(E162)</f>
        <v>0</v>
      </c>
      <c r="F161" s="94"/>
      <c r="G161" s="94"/>
      <c r="H161" s="94"/>
      <c r="I161" s="31">
        <f t="shared" si="82"/>
        <v>0</v>
      </c>
      <c r="J161" s="94"/>
      <c r="K161" s="70">
        <v>0</v>
      </c>
      <c r="L161" s="94">
        <f t="shared" si="73"/>
        <v>0</v>
      </c>
      <c r="N161" s="271"/>
      <c r="O161" s="271"/>
      <c r="P161" s="271"/>
      <c r="Q161" s="271"/>
      <c r="R161" s="271"/>
      <c r="S161" s="271"/>
      <c r="T161" s="271"/>
      <c r="U161" s="271"/>
      <c r="V161" s="271"/>
      <c r="W161" s="271"/>
      <c r="X161" s="271"/>
      <c r="Y161" s="271"/>
      <c r="Z161" s="271"/>
      <c r="AA161" s="271"/>
      <c r="AB161" s="271"/>
      <c r="AC161" s="271"/>
    </row>
    <row r="162" spans="2:29" x14ac:dyDescent="0.2">
      <c r="B162" s="147">
        <v>29601</v>
      </c>
      <c r="C162" s="41" t="s">
        <v>119</v>
      </c>
      <c r="D162" s="72">
        <v>0</v>
      </c>
      <c r="E162" s="94">
        <f t="shared" si="82"/>
        <v>0</v>
      </c>
      <c r="F162" s="56"/>
      <c r="G162" s="56"/>
      <c r="H162" s="56"/>
      <c r="I162" s="81"/>
      <c r="J162" s="76"/>
      <c r="K162" s="125">
        <v>0</v>
      </c>
      <c r="L162" s="76">
        <f t="shared" si="73"/>
        <v>0</v>
      </c>
      <c r="N162" s="270"/>
      <c r="O162" s="270"/>
      <c r="P162" s="270"/>
      <c r="Q162" s="270"/>
      <c r="R162" s="270"/>
      <c r="S162" s="270"/>
      <c r="T162" s="270"/>
      <c r="U162" s="270"/>
      <c r="V162" s="270"/>
      <c r="W162" s="270"/>
      <c r="X162" s="270"/>
      <c r="Y162" s="270"/>
      <c r="Z162" s="270"/>
      <c r="AA162" s="270"/>
      <c r="AB162" s="270"/>
      <c r="AC162" s="270"/>
    </row>
    <row r="163" spans="2:29" s="87" customFormat="1" ht="22.5" x14ac:dyDescent="0.2">
      <c r="B163" s="148">
        <v>297</v>
      </c>
      <c r="C163" s="40" t="s">
        <v>120</v>
      </c>
      <c r="D163" s="93">
        <f>SUM(D164)</f>
        <v>0</v>
      </c>
      <c r="E163" s="94">
        <f t="shared" ref="E163:I163" si="83">SUM(E164)</f>
        <v>0</v>
      </c>
      <c r="F163" s="94"/>
      <c r="G163" s="94"/>
      <c r="H163" s="94"/>
      <c r="I163" s="31">
        <f t="shared" si="83"/>
        <v>0</v>
      </c>
      <c r="J163" s="94"/>
      <c r="K163" s="69">
        <v>0</v>
      </c>
      <c r="L163" s="94">
        <f t="shared" si="73"/>
        <v>0</v>
      </c>
      <c r="N163" s="271"/>
      <c r="O163" s="271"/>
      <c r="P163" s="271"/>
      <c r="Q163" s="271"/>
      <c r="R163" s="271"/>
      <c r="S163" s="271"/>
      <c r="T163" s="271"/>
      <c r="U163" s="271"/>
      <c r="V163" s="271"/>
      <c r="W163" s="271"/>
      <c r="X163" s="271"/>
      <c r="Y163" s="271"/>
      <c r="Z163" s="271"/>
      <c r="AA163" s="271"/>
      <c r="AB163" s="271"/>
      <c r="AC163" s="271"/>
    </row>
    <row r="164" spans="2:29" ht="22.5" x14ac:dyDescent="0.2">
      <c r="B164" s="147">
        <v>29701</v>
      </c>
      <c r="C164" s="41" t="s">
        <v>120</v>
      </c>
      <c r="D164" s="72"/>
      <c r="E164" s="56"/>
      <c r="F164" s="56"/>
      <c r="G164" s="56"/>
      <c r="H164" s="56"/>
      <c r="I164" s="81"/>
      <c r="J164" s="76"/>
      <c r="K164" s="70">
        <v>0</v>
      </c>
      <c r="L164" s="76">
        <f t="shared" si="73"/>
        <v>0</v>
      </c>
      <c r="N164" s="270"/>
      <c r="O164" s="270"/>
      <c r="P164" s="270"/>
      <c r="Q164" s="270"/>
      <c r="R164" s="270"/>
      <c r="S164" s="270"/>
      <c r="T164" s="270"/>
      <c r="U164" s="270"/>
      <c r="V164" s="270"/>
      <c r="W164" s="270"/>
      <c r="X164" s="270"/>
      <c r="Y164" s="270"/>
      <c r="Z164" s="270"/>
      <c r="AA164" s="270"/>
      <c r="AB164" s="270"/>
      <c r="AC164" s="270"/>
    </row>
    <row r="165" spans="2:29" s="87" customFormat="1" ht="22.5" x14ac:dyDescent="0.2">
      <c r="B165" s="148">
        <v>298</v>
      </c>
      <c r="C165" s="40" t="s">
        <v>121</v>
      </c>
      <c r="D165" s="93">
        <f>SUM(D166)</f>
        <v>0</v>
      </c>
      <c r="E165" s="94">
        <f t="shared" ref="E165:I165" si="84">SUM(E166)</f>
        <v>0</v>
      </c>
      <c r="F165" s="94"/>
      <c r="G165" s="94"/>
      <c r="H165" s="94"/>
      <c r="I165" s="31">
        <f t="shared" si="84"/>
        <v>0</v>
      </c>
      <c r="J165" s="94"/>
      <c r="K165" s="69">
        <v>0</v>
      </c>
      <c r="L165" s="94">
        <f t="shared" si="73"/>
        <v>0</v>
      </c>
      <c r="N165" s="271"/>
      <c r="O165" s="271"/>
      <c r="P165" s="271"/>
      <c r="Q165" s="271"/>
      <c r="R165" s="271"/>
      <c r="S165" s="271"/>
      <c r="T165" s="271"/>
      <c r="U165" s="271"/>
      <c r="V165" s="271"/>
      <c r="W165" s="271"/>
      <c r="X165" s="271"/>
      <c r="Y165" s="271"/>
      <c r="Z165" s="271"/>
      <c r="AA165" s="271"/>
      <c r="AB165" s="271"/>
      <c r="AC165" s="271"/>
    </row>
    <row r="166" spans="2:29" x14ac:dyDescent="0.2">
      <c r="B166" s="147">
        <v>29801</v>
      </c>
      <c r="C166" s="41" t="s">
        <v>121</v>
      </c>
      <c r="D166" s="72"/>
      <c r="E166" s="56"/>
      <c r="F166" s="56"/>
      <c r="G166" s="56"/>
      <c r="H166" s="56"/>
      <c r="I166" s="81"/>
      <c r="J166" s="76"/>
      <c r="K166" s="70">
        <v>0</v>
      </c>
      <c r="L166" s="76">
        <f t="shared" si="73"/>
        <v>0</v>
      </c>
      <c r="N166" s="270"/>
      <c r="O166" s="270"/>
      <c r="P166" s="270"/>
      <c r="Q166" s="270"/>
      <c r="R166" s="270"/>
      <c r="S166" s="270"/>
      <c r="T166" s="270"/>
      <c r="U166" s="270"/>
      <c r="V166" s="270"/>
      <c r="W166" s="270"/>
      <c r="X166" s="270"/>
      <c r="Y166" s="270"/>
      <c r="Z166" s="270"/>
      <c r="AA166" s="270"/>
      <c r="AB166" s="270"/>
      <c r="AC166" s="270"/>
    </row>
    <row r="167" spans="2:29" s="87" customFormat="1" ht="22.5" x14ac:dyDescent="0.2">
      <c r="B167" s="146">
        <v>299</v>
      </c>
      <c r="C167" s="96" t="s">
        <v>122</v>
      </c>
      <c r="D167" s="97">
        <f>SUM(D168)</f>
        <v>0</v>
      </c>
      <c r="E167" s="98">
        <f t="shared" ref="E167:I167" si="85">SUM(E168)</f>
        <v>0</v>
      </c>
      <c r="F167" s="98"/>
      <c r="G167" s="98"/>
      <c r="H167" s="98"/>
      <c r="I167" s="99">
        <f t="shared" si="85"/>
        <v>0</v>
      </c>
      <c r="J167" s="98"/>
      <c r="K167" s="100">
        <v>0</v>
      </c>
      <c r="L167" s="98">
        <f t="shared" si="73"/>
        <v>0</v>
      </c>
      <c r="N167" s="271"/>
      <c r="O167" s="271"/>
      <c r="P167" s="271"/>
      <c r="Q167" s="271"/>
      <c r="R167" s="271"/>
      <c r="S167" s="271"/>
      <c r="T167" s="271"/>
      <c r="U167" s="271"/>
      <c r="V167" s="271"/>
      <c r="W167" s="271"/>
      <c r="X167" s="271"/>
      <c r="Y167" s="271"/>
      <c r="Z167" s="271"/>
      <c r="AA167" s="271"/>
      <c r="AB167" s="271"/>
      <c r="AC167" s="271"/>
    </row>
    <row r="168" spans="2:29" ht="13.5" thickBot="1" x14ac:dyDescent="0.25">
      <c r="B168" s="147">
        <v>29901</v>
      </c>
      <c r="C168" s="41" t="s">
        <v>122</v>
      </c>
      <c r="D168" s="72"/>
      <c r="E168" s="56"/>
      <c r="F168" s="56"/>
      <c r="G168" s="56"/>
      <c r="H168" s="56"/>
      <c r="I168" s="81"/>
      <c r="J168" s="76"/>
      <c r="K168" s="70">
        <v>0</v>
      </c>
      <c r="L168" s="76">
        <f t="shared" si="73"/>
        <v>0</v>
      </c>
      <c r="N168" s="270"/>
      <c r="O168" s="270"/>
      <c r="P168" s="270"/>
      <c r="Q168" s="270"/>
      <c r="R168" s="270"/>
      <c r="S168" s="270"/>
      <c r="T168" s="270"/>
      <c r="U168" s="270"/>
      <c r="V168" s="270"/>
      <c r="W168" s="270"/>
      <c r="X168" s="270"/>
      <c r="Y168" s="270"/>
      <c r="Z168" s="270"/>
      <c r="AA168" s="270"/>
      <c r="AB168" s="270"/>
      <c r="AC168" s="270"/>
    </row>
    <row r="169" spans="2:29" s="87" customFormat="1" ht="13.5" thickBot="1" x14ac:dyDescent="0.25">
      <c r="B169" s="144">
        <v>3000</v>
      </c>
      <c r="C169" s="46" t="s">
        <v>123</v>
      </c>
      <c r="D169" s="84">
        <f>D170+D201+D218+D233+D252+D263+D278+D289+D188</f>
        <v>477000</v>
      </c>
      <c r="E169" s="75">
        <f t="shared" ref="E169" si="86">E170+E201+E218+E233+E252+E263+E278+E289+E188</f>
        <v>477000</v>
      </c>
      <c r="F169" s="75">
        <f>+F170+F188+F201+F218+F233+F252+F263+F278+F289</f>
        <v>27701</v>
      </c>
      <c r="G169" s="75">
        <f t="shared" ref="G169:H169" si="87">+G170+G188+G201+G218+G233+G252+G263+G278+G289</f>
        <v>55632.159999999996</v>
      </c>
      <c r="H169" s="75">
        <f t="shared" si="87"/>
        <v>24535.439999999999</v>
      </c>
      <c r="I169" s="75">
        <f t="shared" ref="I169" si="88">+I170+I188+I201+I218+I233+I252+I263+I278+I289</f>
        <v>107868.59999999999</v>
      </c>
      <c r="J169" s="75">
        <f>+J170+J188+J201+J218+J233+J252+J263+J278+J289</f>
        <v>302431.79000000004</v>
      </c>
      <c r="K169" s="68">
        <f t="shared" ref="K169:K203" si="89">J169/D169</f>
        <v>0.63402890985324956</v>
      </c>
      <c r="L169" s="75">
        <f t="shared" si="73"/>
        <v>174568.20999999996</v>
      </c>
      <c r="N169" s="271"/>
      <c r="O169" s="271"/>
      <c r="P169" s="271"/>
      <c r="Q169" s="271"/>
      <c r="R169" s="271"/>
      <c r="S169" s="271"/>
      <c r="T169" s="271"/>
      <c r="U169" s="271"/>
      <c r="V169" s="271"/>
      <c r="W169" s="271"/>
      <c r="X169" s="271"/>
      <c r="Y169" s="271"/>
      <c r="Z169" s="271"/>
      <c r="AA169" s="271"/>
      <c r="AB169" s="271"/>
      <c r="AC169" s="271"/>
    </row>
    <row r="170" spans="2:29" s="87" customFormat="1" x14ac:dyDescent="0.2">
      <c r="B170" s="145">
        <v>3100</v>
      </c>
      <c r="C170" s="108" t="s">
        <v>124</v>
      </c>
      <c r="D170" s="113">
        <f>D171+D174+D176+D178+D180+D184+D186+D182</f>
        <v>38600</v>
      </c>
      <c r="E170" s="114">
        <f t="shared" ref="E170:J170" si="90">E171+E174+E176+E178+E180+E184+E186+E182</f>
        <v>38600</v>
      </c>
      <c r="F170" s="114">
        <f t="shared" si="90"/>
        <v>3211</v>
      </c>
      <c r="G170" s="114">
        <f t="shared" si="90"/>
        <v>3435.62</v>
      </c>
      <c r="H170" s="114">
        <f t="shared" si="90"/>
        <v>2931</v>
      </c>
      <c r="I170" s="115">
        <f t="shared" si="90"/>
        <v>9577.6200000000008</v>
      </c>
      <c r="J170" s="110">
        <f t="shared" si="90"/>
        <v>28427.24</v>
      </c>
      <c r="K170" s="116">
        <f t="shared" si="89"/>
        <v>0.7364569948186529</v>
      </c>
      <c r="L170" s="114">
        <f t="shared" si="73"/>
        <v>10172.759999999998</v>
      </c>
      <c r="N170" s="271"/>
      <c r="O170" s="271"/>
      <c r="P170" s="271"/>
      <c r="Q170" s="271"/>
      <c r="R170" s="271"/>
      <c r="S170" s="271"/>
      <c r="T170" s="271"/>
      <c r="U170" s="271"/>
      <c r="V170" s="271"/>
      <c r="W170" s="271"/>
      <c r="X170" s="271"/>
      <c r="Y170" s="271"/>
      <c r="Z170" s="271"/>
      <c r="AA170" s="271"/>
      <c r="AB170" s="271"/>
      <c r="AC170" s="271"/>
    </row>
    <row r="171" spans="2:29" s="87" customFormat="1" x14ac:dyDescent="0.2">
      <c r="B171" s="148">
        <v>311</v>
      </c>
      <c r="C171" s="40" t="s">
        <v>125</v>
      </c>
      <c r="D171" s="93">
        <f>SUM(D172:D173)</f>
        <v>0</v>
      </c>
      <c r="E171" s="94">
        <f t="shared" ref="E171:I171" si="91">SUM(E172:E173)</f>
        <v>0</v>
      </c>
      <c r="F171" s="94"/>
      <c r="G171" s="94"/>
      <c r="H171" s="94"/>
      <c r="I171" s="94">
        <f t="shared" si="91"/>
        <v>0</v>
      </c>
      <c r="J171" s="94">
        <f>+I171</f>
        <v>0</v>
      </c>
      <c r="K171" s="70">
        <v>0</v>
      </c>
      <c r="L171" s="94">
        <f t="shared" si="73"/>
        <v>0</v>
      </c>
      <c r="N171" s="271"/>
      <c r="O171" s="271"/>
      <c r="P171" s="271"/>
      <c r="Q171" s="271"/>
      <c r="R171" s="271"/>
      <c r="S171" s="271"/>
      <c r="T171" s="271"/>
      <c r="U171" s="271"/>
      <c r="V171" s="271"/>
      <c r="W171" s="271"/>
      <c r="X171" s="271"/>
      <c r="Y171" s="271"/>
      <c r="Z171" s="271"/>
      <c r="AA171" s="271"/>
      <c r="AB171" s="271"/>
      <c r="AC171" s="271"/>
    </row>
    <row r="172" spans="2:29" x14ac:dyDescent="0.2">
      <c r="B172" s="147">
        <v>31101</v>
      </c>
      <c r="C172" s="41" t="s">
        <v>125</v>
      </c>
      <c r="D172" s="72">
        <v>0</v>
      </c>
      <c r="E172" s="72">
        <v>0</v>
      </c>
      <c r="F172" s="56"/>
      <c r="G172" s="56"/>
      <c r="H172" s="56"/>
      <c r="I172" s="56">
        <f t="shared" ref="I172" si="92">+F172+G172+H172</f>
        <v>0</v>
      </c>
      <c r="J172" s="76">
        <f>+I172</f>
        <v>0</v>
      </c>
      <c r="K172" s="70">
        <v>0</v>
      </c>
      <c r="L172" s="76">
        <f t="shared" si="73"/>
        <v>0</v>
      </c>
      <c r="N172" s="270"/>
      <c r="O172" s="270"/>
      <c r="P172" s="270"/>
      <c r="Q172" s="270"/>
      <c r="R172" s="270"/>
      <c r="S172" s="270"/>
      <c r="T172" s="270"/>
      <c r="U172" s="270"/>
      <c r="V172" s="270"/>
      <c r="W172" s="270"/>
      <c r="X172" s="270"/>
      <c r="Y172" s="270"/>
      <c r="Z172" s="270"/>
      <c r="AA172" s="270"/>
      <c r="AB172" s="270"/>
      <c r="AC172" s="270"/>
    </row>
    <row r="173" spans="2:29" x14ac:dyDescent="0.2">
      <c r="B173" s="147">
        <v>31103</v>
      </c>
      <c r="C173" s="41" t="s">
        <v>126</v>
      </c>
      <c r="D173" s="72"/>
      <c r="E173" s="56"/>
      <c r="F173" s="56"/>
      <c r="G173" s="56"/>
      <c r="H173" s="56"/>
      <c r="I173" s="60"/>
      <c r="J173" s="76"/>
      <c r="K173" s="70">
        <v>0</v>
      </c>
      <c r="L173" s="76">
        <f t="shared" si="73"/>
        <v>0</v>
      </c>
      <c r="N173" s="270"/>
      <c r="O173" s="270"/>
      <c r="P173" s="270"/>
      <c r="Q173" s="270"/>
      <c r="R173" s="270"/>
      <c r="S173" s="270"/>
      <c r="T173" s="270"/>
      <c r="U173" s="270"/>
      <c r="V173" s="270"/>
      <c r="W173" s="270"/>
      <c r="X173" s="270"/>
      <c r="Y173" s="270"/>
      <c r="Z173" s="270"/>
      <c r="AA173" s="270"/>
      <c r="AB173" s="270"/>
      <c r="AC173" s="270"/>
    </row>
    <row r="174" spans="2:29" s="87" customFormat="1" x14ac:dyDescent="0.2">
      <c r="B174" s="148">
        <v>312</v>
      </c>
      <c r="C174" s="40" t="s">
        <v>127</v>
      </c>
      <c r="D174" s="93">
        <f>SUM(D175)</f>
        <v>0</v>
      </c>
      <c r="E174" s="94">
        <f t="shared" ref="E174:I174" si="93">SUM(E175)</f>
        <v>0</v>
      </c>
      <c r="F174" s="94"/>
      <c r="G174" s="94"/>
      <c r="H174" s="94"/>
      <c r="I174" s="94">
        <f t="shared" si="93"/>
        <v>0</v>
      </c>
      <c r="J174" s="94"/>
      <c r="K174" s="70">
        <v>0</v>
      </c>
      <c r="L174" s="94">
        <f t="shared" si="73"/>
        <v>0</v>
      </c>
      <c r="N174" s="271"/>
      <c r="O174" s="271"/>
      <c r="P174" s="271"/>
      <c r="Q174" s="271"/>
      <c r="R174" s="271"/>
      <c r="S174" s="271"/>
      <c r="T174" s="271"/>
      <c r="U174" s="271"/>
      <c r="V174" s="271"/>
      <c r="W174" s="271"/>
      <c r="X174" s="271"/>
      <c r="Y174" s="271"/>
      <c r="Z174" s="271"/>
      <c r="AA174" s="271"/>
      <c r="AB174" s="271"/>
      <c r="AC174" s="271"/>
    </row>
    <row r="175" spans="2:29" x14ac:dyDescent="0.2">
      <c r="B175" s="147">
        <v>31201</v>
      </c>
      <c r="C175" s="41" t="s">
        <v>127</v>
      </c>
      <c r="D175" s="72"/>
      <c r="E175" s="56"/>
      <c r="F175" s="56"/>
      <c r="G175" s="56"/>
      <c r="H175" s="56"/>
      <c r="I175" s="60"/>
      <c r="J175" s="76"/>
      <c r="K175" s="70">
        <v>0</v>
      </c>
      <c r="L175" s="76">
        <f t="shared" si="73"/>
        <v>0</v>
      </c>
      <c r="N175" s="270"/>
      <c r="O175" s="270"/>
      <c r="P175" s="270"/>
      <c r="Q175" s="270"/>
      <c r="R175" s="270"/>
      <c r="S175" s="270"/>
      <c r="T175" s="270"/>
      <c r="U175" s="270"/>
      <c r="V175" s="270"/>
      <c r="W175" s="270"/>
      <c r="X175" s="270"/>
      <c r="Y175" s="270"/>
      <c r="Z175" s="270"/>
      <c r="AA175" s="270"/>
      <c r="AB175" s="270"/>
      <c r="AC175" s="270"/>
    </row>
    <row r="176" spans="2:29" s="87" customFormat="1" x14ac:dyDescent="0.2">
      <c r="B176" s="148">
        <v>313</v>
      </c>
      <c r="C176" s="40" t="s">
        <v>128</v>
      </c>
      <c r="D176" s="93">
        <f>SUM(D177)</f>
        <v>0</v>
      </c>
      <c r="E176" s="94">
        <f t="shared" ref="E176:I176" si="94">SUM(E177)</f>
        <v>0</v>
      </c>
      <c r="F176" s="94"/>
      <c r="G176" s="94"/>
      <c r="H176" s="94"/>
      <c r="I176" s="94">
        <f t="shared" si="94"/>
        <v>0</v>
      </c>
      <c r="J176" s="94">
        <f>+I176</f>
        <v>0</v>
      </c>
      <c r="K176" s="70">
        <v>0</v>
      </c>
      <c r="L176" s="94">
        <f t="shared" si="73"/>
        <v>0</v>
      </c>
      <c r="N176" s="271"/>
      <c r="O176" s="271"/>
      <c r="P176" s="271"/>
      <c r="Q176" s="271"/>
      <c r="R176" s="271"/>
      <c r="S176" s="271"/>
      <c r="T176" s="271"/>
      <c r="U176" s="271"/>
      <c r="V176" s="271"/>
      <c r="W176" s="271"/>
      <c r="X176" s="271"/>
      <c r="Y176" s="271"/>
      <c r="Z176" s="271"/>
      <c r="AA176" s="271"/>
      <c r="AB176" s="271"/>
      <c r="AC176" s="271"/>
    </row>
    <row r="177" spans="2:29" x14ac:dyDescent="0.2">
      <c r="B177" s="147">
        <v>31301</v>
      </c>
      <c r="C177" s="41" t="s">
        <v>128</v>
      </c>
      <c r="D177" s="72">
        <v>0</v>
      </c>
      <c r="E177" s="72">
        <v>0</v>
      </c>
      <c r="F177" s="56"/>
      <c r="G177" s="56"/>
      <c r="H177" s="56"/>
      <c r="I177" s="56"/>
      <c r="J177" s="76"/>
      <c r="K177" s="70">
        <v>0</v>
      </c>
      <c r="L177" s="76">
        <f t="shared" si="73"/>
        <v>0</v>
      </c>
      <c r="N177" s="270"/>
      <c r="O177" s="270"/>
      <c r="P177" s="270"/>
      <c r="Q177" s="270"/>
      <c r="R177" s="270"/>
      <c r="S177" s="270"/>
      <c r="T177" s="270"/>
      <c r="U177" s="270"/>
      <c r="V177" s="270"/>
      <c r="W177" s="270"/>
      <c r="X177" s="270"/>
      <c r="Y177" s="270"/>
      <c r="Z177" s="270"/>
      <c r="AA177" s="270"/>
      <c r="AB177" s="270"/>
      <c r="AC177" s="270"/>
    </row>
    <row r="178" spans="2:29" s="87" customFormat="1" x14ac:dyDescent="0.2">
      <c r="B178" s="148">
        <v>314</v>
      </c>
      <c r="C178" s="40" t="s">
        <v>129</v>
      </c>
      <c r="D178" s="93">
        <f>SUM(D179)</f>
        <v>38000</v>
      </c>
      <c r="E178" s="94">
        <f t="shared" ref="E178:J178" si="95">SUM(E179)</f>
        <v>38000</v>
      </c>
      <c r="F178" s="94">
        <f t="shared" si="95"/>
        <v>3211</v>
      </c>
      <c r="G178" s="94">
        <f t="shared" si="95"/>
        <v>3262</v>
      </c>
      <c r="H178" s="94">
        <f t="shared" si="95"/>
        <v>2931</v>
      </c>
      <c r="I178" s="94">
        <f t="shared" si="95"/>
        <v>9404</v>
      </c>
      <c r="J178" s="94">
        <f t="shared" si="95"/>
        <v>28086</v>
      </c>
      <c r="K178" s="70">
        <f>+J178/D178</f>
        <v>0.73910526315789471</v>
      </c>
      <c r="L178" s="94">
        <f t="shared" si="73"/>
        <v>9914</v>
      </c>
      <c r="N178" s="271"/>
      <c r="O178" s="271"/>
      <c r="P178" s="271"/>
      <c r="Q178" s="271"/>
      <c r="R178" s="271"/>
      <c r="S178" s="271"/>
      <c r="T178" s="271"/>
      <c r="U178" s="271"/>
      <c r="V178" s="271"/>
      <c r="W178" s="271"/>
      <c r="X178" s="271"/>
      <c r="Y178" s="271"/>
      <c r="Z178" s="271"/>
      <c r="AA178" s="271"/>
      <c r="AB178" s="271"/>
      <c r="AC178" s="271"/>
    </row>
    <row r="179" spans="2:29" x14ac:dyDescent="0.2">
      <c r="B179" s="147">
        <v>31401</v>
      </c>
      <c r="C179" s="41" t="s">
        <v>129</v>
      </c>
      <c r="D179" s="72">
        <v>38000</v>
      </c>
      <c r="E179" s="56">
        <v>38000</v>
      </c>
      <c r="F179" s="56">
        <v>3211</v>
      </c>
      <c r="G179" s="56">
        <v>3262</v>
      </c>
      <c r="H179" s="56">
        <v>2931</v>
      </c>
      <c r="I179" s="56">
        <f t="shared" ref="I179:I181" si="96">+F179+G179+H179</f>
        <v>9404</v>
      </c>
      <c r="J179" s="76">
        <v>28086</v>
      </c>
      <c r="K179" s="70">
        <f>+J179/D179</f>
        <v>0.73910526315789471</v>
      </c>
      <c r="L179" s="76">
        <f t="shared" si="73"/>
        <v>9914</v>
      </c>
      <c r="N179" s="270"/>
      <c r="O179" s="270"/>
      <c r="P179" s="270"/>
      <c r="Q179" s="270"/>
      <c r="R179" s="270"/>
      <c r="S179" s="270"/>
      <c r="T179" s="270"/>
      <c r="U179" s="270"/>
      <c r="V179" s="270"/>
      <c r="W179" s="270"/>
      <c r="X179" s="270"/>
      <c r="Y179" s="270"/>
      <c r="Z179" s="270"/>
      <c r="AA179" s="270"/>
      <c r="AB179" s="270"/>
      <c r="AC179" s="270"/>
    </row>
    <row r="180" spans="2:29" s="86" customFormat="1" x14ac:dyDescent="0.2">
      <c r="B180" s="149">
        <v>315</v>
      </c>
      <c r="C180" s="41" t="s">
        <v>130</v>
      </c>
      <c r="D180" s="72">
        <f>SUM(D181)</f>
        <v>0</v>
      </c>
      <c r="E180" s="76">
        <f t="shared" ref="E180" si="97">SUM(E181)</f>
        <v>0</v>
      </c>
      <c r="F180" s="76"/>
      <c r="G180" s="76"/>
      <c r="H180" s="76"/>
      <c r="I180" s="56">
        <f t="shared" si="96"/>
        <v>0</v>
      </c>
      <c r="J180" s="76">
        <f>+I180</f>
        <v>0</v>
      </c>
      <c r="K180" s="70">
        <v>0</v>
      </c>
      <c r="L180" s="76">
        <f t="shared" si="73"/>
        <v>0</v>
      </c>
      <c r="N180" s="272"/>
      <c r="O180" s="272"/>
      <c r="P180" s="272"/>
      <c r="Q180" s="272"/>
      <c r="R180" s="272"/>
      <c r="S180" s="272"/>
      <c r="T180" s="272"/>
      <c r="U180" s="272"/>
      <c r="V180" s="272"/>
      <c r="W180" s="272"/>
      <c r="X180" s="272"/>
      <c r="Y180" s="272"/>
      <c r="Z180" s="272"/>
      <c r="AA180" s="272"/>
      <c r="AB180" s="272"/>
      <c r="AC180" s="272"/>
    </row>
    <row r="181" spans="2:29" x14ac:dyDescent="0.2">
      <c r="B181" s="147">
        <v>31501</v>
      </c>
      <c r="C181" s="41" t="s">
        <v>130</v>
      </c>
      <c r="D181" s="72">
        <v>0</v>
      </c>
      <c r="E181" s="72">
        <v>0</v>
      </c>
      <c r="F181" s="56"/>
      <c r="G181" s="56"/>
      <c r="H181" s="56"/>
      <c r="I181" s="56">
        <f t="shared" si="96"/>
        <v>0</v>
      </c>
      <c r="J181" s="76">
        <f>+I181</f>
        <v>0</v>
      </c>
      <c r="K181" s="70">
        <v>0</v>
      </c>
      <c r="L181" s="76">
        <f t="shared" si="73"/>
        <v>0</v>
      </c>
      <c r="N181" s="270"/>
      <c r="O181" s="270"/>
      <c r="P181" s="270"/>
      <c r="Q181" s="270"/>
      <c r="R181" s="270"/>
      <c r="S181" s="270"/>
      <c r="T181" s="270"/>
      <c r="U181" s="270"/>
      <c r="V181" s="270"/>
      <c r="W181" s="270"/>
      <c r="X181" s="270"/>
      <c r="Y181" s="270"/>
      <c r="Z181" s="270"/>
      <c r="AA181" s="270"/>
      <c r="AB181" s="270"/>
      <c r="AC181" s="270"/>
    </row>
    <row r="182" spans="2:29" s="87" customFormat="1" x14ac:dyDescent="0.2">
      <c r="B182" s="148">
        <v>316</v>
      </c>
      <c r="C182" s="40" t="s">
        <v>131</v>
      </c>
      <c r="D182" s="93">
        <f>SUM(D183)</f>
        <v>0</v>
      </c>
      <c r="E182" s="94">
        <f t="shared" ref="E182:I182" si="98">SUM(E183)</f>
        <v>0</v>
      </c>
      <c r="F182" s="94"/>
      <c r="G182" s="94"/>
      <c r="H182" s="94"/>
      <c r="I182" s="31">
        <f t="shared" si="98"/>
        <v>0</v>
      </c>
      <c r="J182" s="94"/>
      <c r="K182" s="70">
        <v>0</v>
      </c>
      <c r="L182" s="94">
        <f t="shared" si="73"/>
        <v>0</v>
      </c>
      <c r="N182" s="271"/>
      <c r="O182" s="271"/>
      <c r="P182" s="271"/>
      <c r="Q182" s="271"/>
      <c r="R182" s="271"/>
      <c r="S182" s="271"/>
      <c r="T182" s="271"/>
      <c r="U182" s="271"/>
      <c r="V182" s="271"/>
      <c r="W182" s="271"/>
      <c r="X182" s="271"/>
      <c r="Y182" s="271"/>
      <c r="Z182" s="271"/>
      <c r="AA182" s="271"/>
      <c r="AB182" s="271"/>
      <c r="AC182" s="271"/>
    </row>
    <row r="183" spans="2:29" x14ac:dyDescent="0.2">
      <c r="B183" s="147">
        <v>31601</v>
      </c>
      <c r="C183" s="41" t="s">
        <v>131</v>
      </c>
      <c r="D183" s="72"/>
      <c r="E183" s="56"/>
      <c r="F183" s="56"/>
      <c r="G183" s="56"/>
      <c r="H183" s="56"/>
      <c r="I183" s="60"/>
      <c r="J183" s="76"/>
      <c r="K183" s="70">
        <v>0</v>
      </c>
      <c r="L183" s="76">
        <f t="shared" si="73"/>
        <v>0</v>
      </c>
      <c r="N183" s="270"/>
      <c r="O183" s="270"/>
      <c r="P183" s="270"/>
      <c r="Q183" s="270"/>
      <c r="R183" s="270"/>
      <c r="S183" s="270"/>
      <c r="T183" s="270"/>
      <c r="U183" s="270"/>
      <c r="V183" s="270"/>
      <c r="W183" s="270"/>
      <c r="X183" s="270"/>
      <c r="Y183" s="270"/>
      <c r="Z183" s="270"/>
      <c r="AA183" s="270"/>
      <c r="AB183" s="270"/>
      <c r="AC183" s="270"/>
    </row>
    <row r="184" spans="2:29" s="87" customFormat="1" ht="22.5" x14ac:dyDescent="0.2">
      <c r="B184" s="148">
        <v>317</v>
      </c>
      <c r="C184" s="40" t="s">
        <v>132</v>
      </c>
      <c r="D184" s="93">
        <f>SUM(D185)</f>
        <v>0</v>
      </c>
      <c r="E184" s="94">
        <f t="shared" ref="E184:I184" si="99">SUM(E185)</f>
        <v>0</v>
      </c>
      <c r="F184" s="94"/>
      <c r="G184" s="94"/>
      <c r="H184" s="94"/>
      <c r="I184" s="94">
        <f t="shared" si="99"/>
        <v>0</v>
      </c>
      <c r="J184" s="94"/>
      <c r="K184" s="70">
        <v>0</v>
      </c>
      <c r="L184" s="94">
        <f t="shared" si="73"/>
        <v>0</v>
      </c>
      <c r="N184" s="271"/>
      <c r="O184" s="271"/>
      <c r="P184" s="271"/>
      <c r="Q184" s="271"/>
      <c r="R184" s="271"/>
      <c r="S184" s="271"/>
      <c r="T184" s="271"/>
      <c r="U184" s="271"/>
      <c r="V184" s="271"/>
      <c r="W184" s="271"/>
      <c r="X184" s="271"/>
      <c r="Y184" s="271"/>
      <c r="Z184" s="271"/>
      <c r="AA184" s="271"/>
      <c r="AB184" s="271"/>
      <c r="AC184" s="271"/>
    </row>
    <row r="185" spans="2:29" ht="22.5" x14ac:dyDescent="0.2">
      <c r="B185" s="147">
        <v>31701</v>
      </c>
      <c r="C185" s="41" t="s">
        <v>132</v>
      </c>
      <c r="D185" s="72">
        <v>0</v>
      </c>
      <c r="E185" s="72">
        <v>0</v>
      </c>
      <c r="F185" s="56"/>
      <c r="G185" s="56"/>
      <c r="H185" s="56"/>
      <c r="I185" s="60"/>
      <c r="J185" s="76"/>
      <c r="K185" s="70">
        <v>0</v>
      </c>
      <c r="L185" s="76">
        <f t="shared" si="73"/>
        <v>0</v>
      </c>
      <c r="N185" s="270"/>
      <c r="O185" s="270"/>
      <c r="P185" s="270"/>
      <c r="Q185" s="270"/>
      <c r="R185" s="270"/>
      <c r="S185" s="270"/>
      <c r="T185" s="270"/>
      <c r="U185" s="270"/>
      <c r="V185" s="270"/>
      <c r="W185" s="270"/>
      <c r="X185" s="270"/>
      <c r="Y185" s="270"/>
      <c r="Z185" s="270"/>
      <c r="AA185" s="270"/>
      <c r="AB185" s="270"/>
      <c r="AC185" s="270"/>
    </row>
    <row r="186" spans="2:29" s="87" customFormat="1" x14ac:dyDescent="0.2">
      <c r="B186" s="148">
        <v>318</v>
      </c>
      <c r="C186" s="40" t="s">
        <v>133</v>
      </c>
      <c r="D186" s="93">
        <f>SUM(D187:D187)</f>
        <v>600</v>
      </c>
      <c r="E186" s="94">
        <f t="shared" ref="E186:J186" si="100">SUM(E187:E187)</f>
        <v>600</v>
      </c>
      <c r="F186" s="94">
        <f t="shared" si="100"/>
        <v>0</v>
      </c>
      <c r="G186" s="94">
        <f t="shared" si="100"/>
        <v>173.62</v>
      </c>
      <c r="H186" s="94">
        <f t="shared" si="100"/>
        <v>0</v>
      </c>
      <c r="I186" s="94">
        <f t="shared" si="100"/>
        <v>173.62</v>
      </c>
      <c r="J186" s="94">
        <f t="shared" si="100"/>
        <v>341.24</v>
      </c>
      <c r="K186" s="69">
        <f t="shared" si="89"/>
        <v>0.56873333333333331</v>
      </c>
      <c r="L186" s="94">
        <f t="shared" si="73"/>
        <v>258.76</v>
      </c>
      <c r="N186" s="271"/>
      <c r="O186" s="271"/>
      <c r="P186" s="271"/>
      <c r="Q186" s="271"/>
      <c r="R186" s="271"/>
      <c r="S186" s="271"/>
      <c r="T186" s="271"/>
      <c r="U186" s="271"/>
      <c r="V186" s="271"/>
      <c r="W186" s="271"/>
      <c r="X186" s="271"/>
      <c r="Y186" s="271"/>
      <c r="Z186" s="271"/>
      <c r="AA186" s="271"/>
      <c r="AB186" s="271"/>
      <c r="AC186" s="271"/>
    </row>
    <row r="187" spans="2:29" x14ac:dyDescent="0.2">
      <c r="B187" s="147">
        <v>31801</v>
      </c>
      <c r="C187" s="41" t="s">
        <v>134</v>
      </c>
      <c r="D187" s="72">
        <v>600</v>
      </c>
      <c r="E187" s="72">
        <v>600</v>
      </c>
      <c r="F187" s="56">
        <v>0</v>
      </c>
      <c r="G187" s="56">
        <v>173.62</v>
      </c>
      <c r="H187" s="56"/>
      <c r="I187" s="56">
        <f t="shared" ref="I187" si="101">+F187+G187+H187</f>
        <v>173.62</v>
      </c>
      <c r="J187" s="76">
        <v>341.24</v>
      </c>
      <c r="K187" s="70">
        <f t="shared" si="89"/>
        <v>0.56873333333333331</v>
      </c>
      <c r="L187" s="76">
        <f t="shared" si="73"/>
        <v>258.76</v>
      </c>
      <c r="N187" s="270"/>
      <c r="O187" s="270"/>
      <c r="P187" s="270"/>
      <c r="Q187" s="270"/>
      <c r="R187" s="270"/>
      <c r="S187" s="270"/>
      <c r="T187" s="270"/>
      <c r="U187" s="270"/>
      <c r="V187" s="270"/>
      <c r="W187" s="270"/>
      <c r="X187" s="270"/>
      <c r="Y187" s="270"/>
      <c r="Z187" s="270"/>
      <c r="AA187" s="270"/>
      <c r="AB187" s="270"/>
      <c r="AC187" s="270"/>
    </row>
    <row r="188" spans="2:29" s="87" customFormat="1" x14ac:dyDescent="0.2">
      <c r="B188" s="145">
        <v>3200</v>
      </c>
      <c r="C188" s="108" t="s">
        <v>135</v>
      </c>
      <c r="D188" s="113">
        <f>D189+D191+D193+D195+D197+D199</f>
        <v>9000</v>
      </c>
      <c r="E188" s="114">
        <f t="shared" ref="E188:I188" si="102">E189+E191+E193+E195+E197+E199</f>
        <v>9000</v>
      </c>
      <c r="F188" s="114">
        <f t="shared" si="102"/>
        <v>0</v>
      </c>
      <c r="G188" s="114">
        <f t="shared" si="102"/>
        <v>0</v>
      </c>
      <c r="H188" s="114">
        <f t="shared" si="102"/>
        <v>0</v>
      </c>
      <c r="I188" s="114">
        <f t="shared" si="102"/>
        <v>0</v>
      </c>
      <c r="J188" s="114"/>
      <c r="K188" s="116">
        <f t="shared" si="89"/>
        <v>0</v>
      </c>
      <c r="L188" s="114">
        <f t="shared" si="73"/>
        <v>9000</v>
      </c>
      <c r="N188" s="271"/>
      <c r="O188" s="271"/>
      <c r="P188" s="271"/>
      <c r="Q188" s="271"/>
      <c r="R188" s="271"/>
      <c r="S188" s="271"/>
      <c r="T188" s="271"/>
      <c r="U188" s="271"/>
      <c r="V188" s="271"/>
      <c r="W188" s="271"/>
      <c r="X188" s="271"/>
      <c r="Y188" s="271"/>
      <c r="Z188" s="271"/>
      <c r="AA188" s="271"/>
      <c r="AB188" s="271"/>
      <c r="AC188" s="271"/>
    </row>
    <row r="189" spans="2:29" s="87" customFormat="1" x14ac:dyDescent="0.2">
      <c r="B189" s="148">
        <v>322</v>
      </c>
      <c r="C189" s="40" t="s">
        <v>136</v>
      </c>
      <c r="D189" s="93">
        <f>SUM(D190)</f>
        <v>0</v>
      </c>
      <c r="E189" s="94">
        <f t="shared" ref="E189:I189" si="103">SUM(E190)</f>
        <v>0</v>
      </c>
      <c r="F189" s="94"/>
      <c r="G189" s="94"/>
      <c r="H189" s="94"/>
      <c r="I189" s="94">
        <f t="shared" si="103"/>
        <v>0</v>
      </c>
      <c r="J189" s="94">
        <f>+I189</f>
        <v>0</v>
      </c>
      <c r="K189" s="70">
        <v>0</v>
      </c>
      <c r="L189" s="94">
        <f t="shared" si="73"/>
        <v>0</v>
      </c>
      <c r="N189" s="271"/>
      <c r="O189" s="271"/>
      <c r="P189" s="271"/>
      <c r="Q189" s="271"/>
      <c r="R189" s="271"/>
      <c r="S189" s="271"/>
      <c r="T189" s="271"/>
      <c r="U189" s="271"/>
      <c r="V189" s="271"/>
      <c r="W189" s="271"/>
      <c r="X189" s="271"/>
      <c r="Y189" s="271"/>
      <c r="Z189" s="271"/>
      <c r="AA189" s="271"/>
      <c r="AB189" s="271"/>
      <c r="AC189" s="271"/>
    </row>
    <row r="190" spans="2:29" x14ac:dyDescent="0.2">
      <c r="B190" s="147">
        <v>32201</v>
      </c>
      <c r="C190" s="41" t="s">
        <v>136</v>
      </c>
      <c r="D190" s="72">
        <v>0</v>
      </c>
      <c r="E190" s="72">
        <v>0</v>
      </c>
      <c r="F190" s="56"/>
      <c r="G190" s="56"/>
      <c r="H190" s="56"/>
      <c r="I190" s="56">
        <f t="shared" ref="I190" si="104">+F190+G190+H190</f>
        <v>0</v>
      </c>
      <c r="J190" s="76">
        <f>+I190</f>
        <v>0</v>
      </c>
      <c r="K190" s="70">
        <v>0</v>
      </c>
      <c r="L190" s="76">
        <f t="shared" si="73"/>
        <v>0</v>
      </c>
      <c r="N190" s="270"/>
      <c r="O190" s="270"/>
      <c r="P190" s="270"/>
      <c r="Q190" s="270"/>
      <c r="R190" s="270"/>
      <c r="S190" s="270"/>
      <c r="T190" s="270"/>
      <c r="U190" s="270"/>
      <c r="V190" s="270"/>
      <c r="W190" s="270"/>
      <c r="X190" s="270"/>
      <c r="Y190" s="270"/>
      <c r="Z190" s="270"/>
      <c r="AA190" s="270"/>
      <c r="AB190" s="270"/>
      <c r="AC190" s="270"/>
    </row>
    <row r="191" spans="2:29" s="87" customFormat="1" ht="22.5" x14ac:dyDescent="0.2">
      <c r="B191" s="148">
        <v>323</v>
      </c>
      <c r="C191" s="40" t="s">
        <v>137</v>
      </c>
      <c r="D191" s="93">
        <f>SUM(D192)</f>
        <v>0</v>
      </c>
      <c r="E191" s="94">
        <f t="shared" ref="E191:I191" si="105">SUM(E192)</f>
        <v>0</v>
      </c>
      <c r="F191" s="94"/>
      <c r="G191" s="94"/>
      <c r="H191" s="94"/>
      <c r="I191" s="94">
        <f t="shared" si="105"/>
        <v>0</v>
      </c>
      <c r="J191" s="94">
        <f>+I191</f>
        <v>0</v>
      </c>
      <c r="K191" s="70">
        <v>0</v>
      </c>
      <c r="L191" s="94">
        <f t="shared" si="73"/>
        <v>0</v>
      </c>
      <c r="N191" s="271"/>
      <c r="O191" s="271"/>
      <c r="P191" s="271"/>
      <c r="Q191" s="271"/>
      <c r="R191" s="271"/>
      <c r="S191" s="271"/>
      <c r="T191" s="271"/>
      <c r="U191" s="271"/>
      <c r="V191" s="271"/>
      <c r="W191" s="271"/>
      <c r="X191" s="271"/>
      <c r="Y191" s="271"/>
      <c r="Z191" s="271"/>
      <c r="AA191" s="271"/>
      <c r="AB191" s="271"/>
      <c r="AC191" s="271"/>
    </row>
    <row r="192" spans="2:29" x14ac:dyDescent="0.2">
      <c r="B192" s="147">
        <v>32301</v>
      </c>
      <c r="C192" s="41" t="s">
        <v>138</v>
      </c>
      <c r="D192" s="72">
        <v>0</v>
      </c>
      <c r="E192" s="72">
        <v>0</v>
      </c>
      <c r="F192" s="56"/>
      <c r="G192" s="56"/>
      <c r="H192" s="56"/>
      <c r="I192" s="56">
        <f t="shared" ref="I192" si="106">+F192+G192+H192</f>
        <v>0</v>
      </c>
      <c r="J192" s="76">
        <f>+I192</f>
        <v>0</v>
      </c>
      <c r="K192" s="70">
        <v>0</v>
      </c>
      <c r="L192" s="76">
        <f t="shared" si="73"/>
        <v>0</v>
      </c>
      <c r="N192" s="270"/>
      <c r="O192" s="270"/>
      <c r="P192" s="270"/>
      <c r="Q192" s="270"/>
      <c r="R192" s="270"/>
      <c r="S192" s="270"/>
      <c r="T192" s="270"/>
      <c r="U192" s="270"/>
      <c r="V192" s="270"/>
      <c r="W192" s="270"/>
      <c r="X192" s="270"/>
      <c r="Y192" s="270"/>
      <c r="Z192" s="270"/>
      <c r="AA192" s="270"/>
      <c r="AB192" s="270"/>
      <c r="AC192" s="270"/>
    </row>
    <row r="193" spans="2:29" s="87" customFormat="1" x14ac:dyDescent="0.2">
      <c r="B193" s="148">
        <v>325</v>
      </c>
      <c r="C193" s="40" t="s">
        <v>139</v>
      </c>
      <c r="D193" s="93">
        <f>SUM(D194)</f>
        <v>9000</v>
      </c>
      <c r="E193" s="94">
        <f t="shared" ref="E193:I193" si="107">SUM(E194)</f>
        <v>9000</v>
      </c>
      <c r="F193" s="94"/>
      <c r="G193" s="94"/>
      <c r="H193" s="94"/>
      <c r="I193" s="94">
        <f t="shared" si="107"/>
        <v>0</v>
      </c>
      <c r="J193" s="94"/>
      <c r="K193" s="70">
        <v>0</v>
      </c>
      <c r="L193" s="94">
        <f t="shared" si="73"/>
        <v>9000</v>
      </c>
      <c r="N193" s="271"/>
      <c r="O193" s="271"/>
      <c r="P193" s="271"/>
      <c r="Q193" s="271"/>
      <c r="R193" s="271"/>
      <c r="S193" s="271"/>
      <c r="T193" s="271"/>
      <c r="U193" s="271"/>
      <c r="V193" s="271"/>
      <c r="W193" s="271"/>
      <c r="X193" s="271"/>
      <c r="Y193" s="271"/>
      <c r="Z193" s="271"/>
      <c r="AA193" s="271"/>
      <c r="AB193" s="271"/>
      <c r="AC193" s="271"/>
    </row>
    <row r="194" spans="2:29" x14ac:dyDescent="0.2">
      <c r="B194" s="147">
        <v>32501</v>
      </c>
      <c r="C194" s="41" t="s">
        <v>139</v>
      </c>
      <c r="D194" s="72">
        <v>9000</v>
      </c>
      <c r="E194" s="72">
        <v>9000</v>
      </c>
      <c r="F194" s="56"/>
      <c r="G194" s="56"/>
      <c r="H194" s="56"/>
      <c r="I194" s="60"/>
      <c r="J194" s="76"/>
      <c r="K194" s="70">
        <v>0</v>
      </c>
      <c r="L194" s="76">
        <f t="shared" si="73"/>
        <v>9000</v>
      </c>
      <c r="N194" s="270"/>
      <c r="O194" s="270"/>
      <c r="P194" s="270"/>
      <c r="Q194" s="270"/>
      <c r="R194" s="270"/>
      <c r="S194" s="270"/>
      <c r="T194" s="270"/>
      <c r="U194" s="270"/>
      <c r="V194" s="270"/>
      <c r="W194" s="270"/>
      <c r="X194" s="270"/>
      <c r="Y194" s="270"/>
      <c r="Z194" s="270"/>
      <c r="AA194" s="270"/>
      <c r="AB194" s="270"/>
      <c r="AC194" s="270"/>
    </row>
    <row r="195" spans="2:29" s="87" customFormat="1" ht="22.5" x14ac:dyDescent="0.2">
      <c r="B195" s="148">
        <v>326</v>
      </c>
      <c r="C195" s="40" t="s">
        <v>140</v>
      </c>
      <c r="D195" s="93">
        <f>SUM(D196)</f>
        <v>0</v>
      </c>
      <c r="E195" s="94">
        <f t="shared" ref="E195:I195" si="108">SUM(E196)</f>
        <v>0</v>
      </c>
      <c r="F195" s="94"/>
      <c r="G195" s="94"/>
      <c r="H195" s="94"/>
      <c r="I195" s="94">
        <f t="shared" si="108"/>
        <v>0</v>
      </c>
      <c r="J195" s="94"/>
      <c r="K195" s="70">
        <v>0</v>
      </c>
      <c r="L195" s="94">
        <f t="shared" si="73"/>
        <v>0</v>
      </c>
      <c r="N195" s="271"/>
      <c r="O195" s="271"/>
      <c r="P195" s="271"/>
      <c r="Q195" s="271"/>
      <c r="R195" s="271"/>
      <c r="S195" s="271"/>
      <c r="T195" s="271"/>
      <c r="U195" s="271"/>
      <c r="V195" s="271"/>
      <c r="W195" s="271"/>
      <c r="X195" s="271"/>
      <c r="Y195" s="271"/>
      <c r="Z195" s="271"/>
      <c r="AA195" s="271"/>
      <c r="AB195" s="271"/>
      <c r="AC195" s="271"/>
    </row>
    <row r="196" spans="2:29" x14ac:dyDescent="0.2">
      <c r="B196" s="147">
        <v>32601</v>
      </c>
      <c r="C196" s="41" t="s">
        <v>140</v>
      </c>
      <c r="D196" s="72">
        <v>0</v>
      </c>
      <c r="E196" s="56"/>
      <c r="F196" s="56"/>
      <c r="G196" s="56"/>
      <c r="H196" s="56"/>
      <c r="I196" s="60"/>
      <c r="J196" s="76"/>
      <c r="K196" s="70">
        <v>0</v>
      </c>
      <c r="L196" s="76">
        <f t="shared" si="73"/>
        <v>0</v>
      </c>
      <c r="N196" s="270"/>
      <c r="O196" s="270"/>
      <c r="P196" s="270"/>
      <c r="Q196" s="270"/>
      <c r="R196" s="270"/>
      <c r="S196" s="270"/>
      <c r="T196" s="270"/>
      <c r="U196" s="270"/>
      <c r="V196" s="270"/>
      <c r="W196" s="270"/>
      <c r="X196" s="270"/>
      <c r="Y196" s="270"/>
      <c r="Z196" s="270"/>
      <c r="AA196" s="270"/>
      <c r="AB196" s="270"/>
      <c r="AC196" s="270"/>
    </row>
    <row r="197" spans="2:29" s="87" customFormat="1" x14ac:dyDescent="0.2">
      <c r="B197" s="148">
        <v>327</v>
      </c>
      <c r="C197" s="40" t="s">
        <v>141</v>
      </c>
      <c r="D197" s="93">
        <f>SUM(D198)</f>
        <v>0</v>
      </c>
      <c r="E197" s="94">
        <f t="shared" ref="E197:I197" si="109">SUM(E198)</f>
        <v>0</v>
      </c>
      <c r="F197" s="94"/>
      <c r="G197" s="94"/>
      <c r="H197" s="94"/>
      <c r="I197" s="94">
        <f t="shared" si="109"/>
        <v>0</v>
      </c>
      <c r="J197" s="94"/>
      <c r="K197" s="70">
        <v>0</v>
      </c>
      <c r="L197" s="94">
        <f t="shared" si="73"/>
        <v>0</v>
      </c>
      <c r="N197" s="271"/>
      <c r="O197" s="271"/>
      <c r="P197" s="271"/>
      <c r="Q197" s="271"/>
      <c r="R197" s="271"/>
      <c r="S197" s="271"/>
      <c r="T197" s="271"/>
      <c r="U197" s="271"/>
      <c r="V197" s="271"/>
      <c r="W197" s="271"/>
      <c r="X197" s="271"/>
      <c r="Y197" s="271"/>
      <c r="Z197" s="271"/>
      <c r="AA197" s="271"/>
      <c r="AB197" s="271"/>
      <c r="AC197" s="271"/>
    </row>
    <row r="198" spans="2:29" x14ac:dyDescent="0.2">
      <c r="B198" s="147">
        <v>32701</v>
      </c>
      <c r="C198" s="41" t="s">
        <v>142</v>
      </c>
      <c r="D198" s="72"/>
      <c r="E198" s="56"/>
      <c r="F198" s="56"/>
      <c r="G198" s="56"/>
      <c r="H198" s="56"/>
      <c r="I198" s="60"/>
      <c r="J198" s="76"/>
      <c r="K198" s="70">
        <v>0</v>
      </c>
      <c r="L198" s="76">
        <f t="shared" si="73"/>
        <v>0</v>
      </c>
      <c r="N198" s="270"/>
      <c r="O198" s="270"/>
      <c r="P198" s="270"/>
      <c r="Q198" s="270"/>
      <c r="R198" s="270"/>
      <c r="S198" s="270"/>
      <c r="T198" s="270"/>
      <c r="U198" s="270"/>
      <c r="V198" s="270"/>
      <c r="W198" s="270"/>
      <c r="X198" s="270"/>
      <c r="Y198" s="270"/>
      <c r="Z198" s="270"/>
      <c r="AA198" s="270"/>
      <c r="AB198" s="270"/>
      <c r="AC198" s="270"/>
    </row>
    <row r="199" spans="2:29" s="87" customFormat="1" x14ac:dyDescent="0.2">
      <c r="B199" s="148">
        <v>329</v>
      </c>
      <c r="C199" s="40" t="s">
        <v>143</v>
      </c>
      <c r="D199" s="93">
        <f>SUM(D200)</f>
        <v>0</v>
      </c>
      <c r="E199" s="94">
        <f t="shared" ref="E199:I199" si="110">SUM(E200)</f>
        <v>0</v>
      </c>
      <c r="F199" s="94"/>
      <c r="G199" s="94"/>
      <c r="H199" s="94"/>
      <c r="I199" s="94">
        <f t="shared" si="110"/>
        <v>0</v>
      </c>
      <c r="J199" s="94"/>
      <c r="K199" s="70">
        <v>0</v>
      </c>
      <c r="L199" s="94">
        <f t="shared" si="73"/>
        <v>0</v>
      </c>
      <c r="N199" s="271"/>
      <c r="O199" s="271"/>
      <c r="P199" s="271"/>
      <c r="Q199" s="271"/>
      <c r="R199" s="271"/>
      <c r="S199" s="271"/>
      <c r="T199" s="271"/>
      <c r="U199" s="271"/>
      <c r="V199" s="271"/>
      <c r="W199" s="271"/>
      <c r="X199" s="271"/>
      <c r="Y199" s="271"/>
      <c r="Z199" s="271"/>
      <c r="AA199" s="271"/>
      <c r="AB199" s="271"/>
      <c r="AC199" s="271"/>
    </row>
    <row r="200" spans="2:29" x14ac:dyDescent="0.2">
      <c r="B200" s="147">
        <v>32901</v>
      </c>
      <c r="C200" s="41" t="s">
        <v>143</v>
      </c>
      <c r="D200" s="72">
        <v>0</v>
      </c>
      <c r="E200" s="72">
        <v>0</v>
      </c>
      <c r="F200" s="56"/>
      <c r="G200" s="56"/>
      <c r="H200" s="56"/>
      <c r="I200" s="60"/>
      <c r="J200" s="76"/>
      <c r="K200" s="70">
        <v>0</v>
      </c>
      <c r="L200" s="76">
        <f t="shared" si="73"/>
        <v>0</v>
      </c>
      <c r="N200" s="270"/>
      <c r="O200" s="270"/>
      <c r="P200" s="270"/>
      <c r="Q200" s="270"/>
      <c r="R200" s="270"/>
      <c r="S200" s="270"/>
      <c r="T200" s="270"/>
      <c r="U200" s="270"/>
      <c r="V200" s="270"/>
      <c r="W200" s="270"/>
      <c r="X200" s="270"/>
      <c r="Y200" s="270"/>
      <c r="Z200" s="270"/>
      <c r="AA200" s="270"/>
      <c r="AB200" s="270"/>
      <c r="AC200" s="270"/>
    </row>
    <row r="201" spans="2:29" s="87" customFormat="1" ht="22.5" x14ac:dyDescent="0.2">
      <c r="B201" s="162">
        <v>3300</v>
      </c>
      <c r="C201" s="163" t="s">
        <v>144</v>
      </c>
      <c r="D201" s="164">
        <f>D202+D204+D206+D208+D210+D214+D216</f>
        <v>265000</v>
      </c>
      <c r="E201" s="165">
        <f t="shared" ref="E201:J201" si="111">E202+E204+E206+E208+E210+E214+E216</f>
        <v>265000</v>
      </c>
      <c r="F201" s="165">
        <f t="shared" ref="F201:H201" si="112">F202+F204+F206+F208+F210+F214+F216</f>
        <v>20880</v>
      </c>
      <c r="G201" s="165">
        <f t="shared" si="112"/>
        <v>20880</v>
      </c>
      <c r="H201" s="165">
        <f t="shared" si="112"/>
        <v>20880</v>
      </c>
      <c r="I201" s="166">
        <f t="shared" si="111"/>
        <v>62640</v>
      </c>
      <c r="J201" s="165">
        <f t="shared" si="111"/>
        <v>187920</v>
      </c>
      <c r="K201" s="167">
        <f t="shared" si="89"/>
        <v>0.7091320754716981</v>
      </c>
      <c r="L201" s="165">
        <f t="shared" si="73"/>
        <v>77080</v>
      </c>
      <c r="N201" s="271"/>
      <c r="O201" s="271"/>
      <c r="P201" s="271"/>
      <c r="Q201" s="271"/>
      <c r="R201" s="271"/>
      <c r="S201" s="271"/>
      <c r="T201" s="271"/>
      <c r="U201" s="271"/>
      <c r="V201" s="271"/>
      <c r="W201" s="271"/>
      <c r="X201" s="271"/>
      <c r="Y201" s="271"/>
      <c r="Z201" s="271"/>
      <c r="AA201" s="271"/>
      <c r="AB201" s="271"/>
      <c r="AC201" s="271"/>
    </row>
    <row r="202" spans="2:29" s="87" customFormat="1" ht="22.5" x14ac:dyDescent="0.2">
      <c r="B202" s="148">
        <v>331</v>
      </c>
      <c r="C202" s="40" t="s">
        <v>145</v>
      </c>
      <c r="D202" s="93">
        <f>SUM(D203)</f>
        <v>260000</v>
      </c>
      <c r="E202" s="94">
        <f t="shared" ref="E202:J202" si="113">SUM(E203)</f>
        <v>260000</v>
      </c>
      <c r="F202" s="94">
        <f t="shared" si="113"/>
        <v>20880</v>
      </c>
      <c r="G202" s="94">
        <f t="shared" si="113"/>
        <v>20880</v>
      </c>
      <c r="H202" s="94">
        <f t="shared" si="113"/>
        <v>20880</v>
      </c>
      <c r="I202" s="31">
        <f t="shared" si="113"/>
        <v>62640</v>
      </c>
      <c r="J202" s="76">
        <f t="shared" si="113"/>
        <v>187920</v>
      </c>
      <c r="K202" s="69">
        <f t="shared" si="89"/>
        <v>0.72276923076923072</v>
      </c>
      <c r="L202" s="94">
        <f t="shared" si="73"/>
        <v>72080</v>
      </c>
      <c r="N202" s="271"/>
      <c r="O202" s="271"/>
      <c r="P202" s="271"/>
      <c r="Q202" s="271"/>
      <c r="R202" s="271"/>
      <c r="S202" s="271"/>
      <c r="T202" s="271"/>
      <c r="U202" s="271"/>
      <c r="V202" s="271"/>
      <c r="W202" s="271"/>
      <c r="X202" s="271"/>
      <c r="Y202" s="271"/>
      <c r="Z202" s="271"/>
      <c r="AA202" s="271"/>
      <c r="AB202" s="271"/>
      <c r="AC202" s="271"/>
    </row>
    <row r="203" spans="2:29" x14ac:dyDescent="0.2">
      <c r="B203" s="147">
        <v>33101</v>
      </c>
      <c r="C203" s="41" t="s">
        <v>145</v>
      </c>
      <c r="D203" s="72">
        <v>260000</v>
      </c>
      <c r="E203" s="56">
        <v>260000</v>
      </c>
      <c r="F203" s="56">
        <v>20880</v>
      </c>
      <c r="G203" s="56">
        <v>20880</v>
      </c>
      <c r="H203" s="56">
        <v>20880</v>
      </c>
      <c r="I203" s="78">
        <f t="shared" ref="I203" si="114">+F203+G203+H203</f>
        <v>62640</v>
      </c>
      <c r="J203" s="76">
        <v>187920</v>
      </c>
      <c r="K203" s="70">
        <f t="shared" si="89"/>
        <v>0.72276923076923072</v>
      </c>
      <c r="L203" s="76">
        <f t="shared" si="73"/>
        <v>72080</v>
      </c>
      <c r="N203" s="270"/>
      <c r="O203" s="270"/>
      <c r="P203" s="270"/>
      <c r="Q203" s="270"/>
      <c r="R203" s="270"/>
      <c r="S203" s="270"/>
      <c r="T203" s="270"/>
      <c r="U203" s="270"/>
      <c r="V203" s="270"/>
      <c r="W203" s="270"/>
      <c r="X203" s="270"/>
      <c r="Y203" s="270"/>
      <c r="Z203" s="270"/>
      <c r="AA203" s="270"/>
      <c r="AB203" s="270"/>
      <c r="AC203" s="270"/>
    </row>
    <row r="204" spans="2:29" s="87" customFormat="1" x14ac:dyDescent="0.2">
      <c r="B204" s="148">
        <v>332</v>
      </c>
      <c r="C204" s="40" t="s">
        <v>146</v>
      </c>
      <c r="D204" s="93">
        <f>SUM(D205)</f>
        <v>0</v>
      </c>
      <c r="E204" s="55"/>
      <c r="F204" s="55"/>
      <c r="G204" s="55"/>
      <c r="H204" s="55"/>
      <c r="I204" s="107"/>
      <c r="J204" s="94"/>
      <c r="K204" s="69">
        <v>0</v>
      </c>
      <c r="L204" s="94">
        <f t="shared" si="73"/>
        <v>0</v>
      </c>
      <c r="N204" s="271"/>
      <c r="O204" s="271"/>
      <c r="P204" s="271"/>
      <c r="Q204" s="271"/>
      <c r="R204" s="271"/>
      <c r="S204" s="271"/>
      <c r="T204" s="271"/>
      <c r="U204" s="271"/>
      <c r="V204" s="271"/>
      <c r="W204" s="271"/>
      <c r="X204" s="271"/>
      <c r="Y204" s="271"/>
      <c r="Z204" s="271"/>
      <c r="AA204" s="271"/>
      <c r="AB204" s="271"/>
      <c r="AC204" s="271"/>
    </row>
    <row r="205" spans="2:29" x14ac:dyDescent="0.2">
      <c r="B205" s="147">
        <v>33201</v>
      </c>
      <c r="C205" s="41" t="s">
        <v>146</v>
      </c>
      <c r="D205" s="72">
        <v>0</v>
      </c>
      <c r="E205" s="76">
        <v>0</v>
      </c>
      <c r="F205" s="76"/>
      <c r="G205" s="76"/>
      <c r="H205" s="76"/>
      <c r="I205" s="32">
        <v>0</v>
      </c>
      <c r="J205" s="76"/>
      <c r="K205" s="70">
        <v>0</v>
      </c>
      <c r="L205" s="76">
        <f t="shared" si="73"/>
        <v>0</v>
      </c>
      <c r="N205" s="270"/>
      <c r="O205" s="270"/>
      <c r="P205" s="270"/>
      <c r="Q205" s="270"/>
      <c r="R205" s="270"/>
      <c r="S205" s="270"/>
      <c r="T205" s="270"/>
      <c r="U205" s="270"/>
      <c r="V205" s="270"/>
      <c r="W205" s="270"/>
      <c r="X205" s="270"/>
      <c r="Y205" s="270"/>
      <c r="Z205" s="270"/>
      <c r="AA205" s="270"/>
      <c r="AB205" s="270"/>
      <c r="AC205" s="270"/>
    </row>
    <row r="206" spans="2:29" s="87" customFormat="1" ht="22.5" x14ac:dyDescent="0.2">
      <c r="B206" s="148">
        <v>333</v>
      </c>
      <c r="C206" s="40" t="s">
        <v>147</v>
      </c>
      <c r="D206" s="93">
        <f>SUM(D207)</f>
        <v>0</v>
      </c>
      <c r="E206" s="55"/>
      <c r="F206" s="55"/>
      <c r="G206" s="55"/>
      <c r="H206" s="55"/>
      <c r="I206" s="107"/>
      <c r="J206" s="94"/>
      <c r="K206" s="69">
        <v>0</v>
      </c>
      <c r="L206" s="94">
        <f t="shared" si="73"/>
        <v>0</v>
      </c>
      <c r="N206" s="271"/>
      <c r="O206" s="271"/>
      <c r="P206" s="271"/>
      <c r="Q206" s="271"/>
      <c r="R206" s="271"/>
      <c r="S206" s="271"/>
      <c r="T206" s="271"/>
      <c r="U206" s="271"/>
      <c r="V206" s="271"/>
      <c r="W206" s="271"/>
      <c r="X206" s="271"/>
      <c r="Y206" s="271"/>
      <c r="Z206" s="271"/>
      <c r="AA206" s="271"/>
      <c r="AB206" s="271"/>
      <c r="AC206" s="271"/>
    </row>
    <row r="207" spans="2:29" x14ac:dyDescent="0.2">
      <c r="B207" s="147">
        <v>33301</v>
      </c>
      <c r="C207" s="41" t="s">
        <v>148</v>
      </c>
      <c r="D207" s="72">
        <v>0</v>
      </c>
      <c r="E207" s="56"/>
      <c r="F207" s="56"/>
      <c r="G207" s="56"/>
      <c r="H207" s="56"/>
      <c r="I207" s="81"/>
      <c r="J207" s="76"/>
      <c r="K207" s="70">
        <v>0</v>
      </c>
      <c r="L207" s="76">
        <f t="shared" ref="L207:L270" si="115">D207-J207</f>
        <v>0</v>
      </c>
      <c r="N207" s="270"/>
      <c r="O207" s="270"/>
      <c r="P207" s="270"/>
      <c r="Q207" s="270"/>
      <c r="R207" s="270"/>
      <c r="S207" s="270"/>
      <c r="T207" s="270"/>
      <c r="U207" s="270"/>
      <c r="V207" s="270"/>
      <c r="W207" s="270"/>
      <c r="X207" s="270"/>
      <c r="Y207" s="270"/>
      <c r="Z207" s="270"/>
      <c r="AA207" s="270"/>
      <c r="AB207" s="270"/>
      <c r="AC207" s="270"/>
    </row>
    <row r="208" spans="2:29" s="87" customFormat="1" ht="16.5" customHeight="1" x14ac:dyDescent="0.2">
      <c r="B208" s="148">
        <v>334</v>
      </c>
      <c r="C208" s="40" t="s">
        <v>149</v>
      </c>
      <c r="D208" s="93">
        <f>SUM(D209)</f>
        <v>5000</v>
      </c>
      <c r="E208" s="94">
        <f t="shared" ref="E208:I208" si="116">SUM(E209)</f>
        <v>5000</v>
      </c>
      <c r="F208" s="94"/>
      <c r="G208" s="94"/>
      <c r="H208" s="94"/>
      <c r="I208" s="31">
        <f t="shared" si="116"/>
        <v>0</v>
      </c>
      <c r="J208" s="94"/>
      <c r="K208" s="69">
        <v>0</v>
      </c>
      <c r="L208" s="94">
        <f t="shared" si="115"/>
        <v>5000</v>
      </c>
      <c r="N208" s="271"/>
      <c r="O208" s="271"/>
      <c r="P208" s="271"/>
      <c r="Q208" s="271"/>
      <c r="R208" s="271"/>
      <c r="S208" s="271"/>
      <c r="T208" s="271"/>
      <c r="U208" s="271"/>
      <c r="V208" s="271"/>
      <c r="W208" s="271"/>
      <c r="X208" s="271"/>
      <c r="Y208" s="271"/>
      <c r="Z208" s="271"/>
      <c r="AA208" s="271"/>
      <c r="AB208" s="271"/>
      <c r="AC208" s="271"/>
    </row>
    <row r="209" spans="2:29" x14ac:dyDescent="0.2">
      <c r="B209" s="147">
        <v>33401</v>
      </c>
      <c r="C209" s="41" t="s">
        <v>149</v>
      </c>
      <c r="D209" s="72">
        <v>5000</v>
      </c>
      <c r="E209" s="76">
        <v>5000</v>
      </c>
      <c r="F209" s="94"/>
      <c r="G209" s="94"/>
      <c r="H209" s="94"/>
      <c r="I209" s="81"/>
      <c r="J209" s="76"/>
      <c r="K209" s="70">
        <v>0</v>
      </c>
      <c r="L209" s="76">
        <f t="shared" si="115"/>
        <v>5000</v>
      </c>
      <c r="N209" s="270"/>
      <c r="O209" s="270"/>
      <c r="P209" s="270"/>
      <c r="Q209" s="270"/>
      <c r="R209" s="270"/>
      <c r="S209" s="270"/>
      <c r="T209" s="270"/>
      <c r="U209" s="270"/>
      <c r="V209" s="270"/>
      <c r="W209" s="270"/>
      <c r="X209" s="270"/>
      <c r="Y209" s="270"/>
      <c r="Z209" s="270"/>
      <c r="AA209" s="270"/>
      <c r="AB209" s="270"/>
      <c r="AC209" s="270"/>
    </row>
    <row r="210" spans="2:29" s="87" customFormat="1" ht="22.5" x14ac:dyDescent="0.2">
      <c r="B210" s="148">
        <v>336</v>
      </c>
      <c r="C210" s="40" t="s">
        <v>150</v>
      </c>
      <c r="D210" s="93">
        <f>SUM(D211:D213)</f>
        <v>0</v>
      </c>
      <c r="E210" s="94">
        <f t="shared" ref="E210:I210" si="117">SUM(E211:E213)</f>
        <v>0</v>
      </c>
      <c r="F210" s="94"/>
      <c r="G210" s="94"/>
      <c r="H210" s="94"/>
      <c r="I210" s="31">
        <f t="shared" si="117"/>
        <v>0</v>
      </c>
      <c r="J210" s="94"/>
      <c r="K210" s="69">
        <v>0</v>
      </c>
      <c r="L210" s="94">
        <f t="shared" si="115"/>
        <v>0</v>
      </c>
      <c r="N210" s="271"/>
      <c r="O210" s="271"/>
      <c r="P210" s="271"/>
      <c r="Q210" s="271"/>
      <c r="R210" s="271"/>
      <c r="S210" s="271"/>
      <c r="T210" s="271"/>
      <c r="U210" s="271"/>
      <c r="V210" s="271"/>
      <c r="W210" s="271"/>
      <c r="X210" s="271"/>
      <c r="Y210" s="271"/>
      <c r="Z210" s="271"/>
      <c r="AA210" s="271"/>
      <c r="AB210" s="271"/>
      <c r="AC210" s="271"/>
    </row>
    <row r="211" spans="2:29" x14ac:dyDescent="0.2">
      <c r="B211" s="147">
        <v>33603</v>
      </c>
      <c r="C211" s="41" t="s">
        <v>151</v>
      </c>
      <c r="D211" s="72"/>
      <c r="E211" s="56"/>
      <c r="F211" s="56"/>
      <c r="G211" s="56"/>
      <c r="H211" s="56"/>
      <c r="I211" s="81"/>
      <c r="J211" s="76"/>
      <c r="K211" s="70">
        <v>0</v>
      </c>
      <c r="L211" s="76">
        <f t="shared" si="115"/>
        <v>0</v>
      </c>
      <c r="N211" s="270"/>
      <c r="O211" s="270"/>
      <c r="P211" s="270"/>
      <c r="Q211" s="270"/>
      <c r="R211" s="270"/>
      <c r="S211" s="270"/>
      <c r="T211" s="270"/>
      <c r="U211" s="270"/>
      <c r="V211" s="270"/>
      <c r="W211" s="270"/>
      <c r="X211" s="270"/>
      <c r="Y211" s="270"/>
      <c r="Z211" s="270"/>
      <c r="AA211" s="270"/>
      <c r="AB211" s="270"/>
      <c r="AC211" s="270"/>
    </row>
    <row r="212" spans="2:29" x14ac:dyDescent="0.2">
      <c r="B212" s="147">
        <v>33604</v>
      </c>
      <c r="C212" s="41" t="s">
        <v>152</v>
      </c>
      <c r="D212" s="72"/>
      <c r="E212" s="56"/>
      <c r="F212" s="56"/>
      <c r="G212" s="56"/>
      <c r="H212" s="56"/>
      <c r="I212" s="81"/>
      <c r="J212" s="76"/>
      <c r="K212" s="70">
        <v>0</v>
      </c>
      <c r="L212" s="76">
        <f t="shared" si="115"/>
        <v>0</v>
      </c>
      <c r="N212" s="270"/>
      <c r="O212" s="270"/>
      <c r="P212" s="270"/>
      <c r="Q212" s="270"/>
      <c r="R212" s="270"/>
      <c r="S212" s="270"/>
      <c r="T212" s="270"/>
      <c r="U212" s="270"/>
      <c r="V212" s="270"/>
      <c r="W212" s="270"/>
      <c r="X212" s="270"/>
      <c r="Y212" s="270"/>
      <c r="Z212" s="270"/>
      <c r="AA212" s="270"/>
      <c r="AB212" s="270"/>
      <c r="AC212" s="270"/>
    </row>
    <row r="213" spans="2:29" x14ac:dyDescent="0.2">
      <c r="B213" s="147">
        <v>33605</v>
      </c>
      <c r="C213" s="41" t="s">
        <v>153</v>
      </c>
      <c r="D213" s="72">
        <v>0</v>
      </c>
      <c r="E213" s="56"/>
      <c r="F213" s="56"/>
      <c r="G213" s="56"/>
      <c r="H213" s="56"/>
      <c r="I213" s="81"/>
      <c r="J213" s="76"/>
      <c r="K213" s="70">
        <v>0</v>
      </c>
      <c r="L213" s="76">
        <f t="shared" si="115"/>
        <v>0</v>
      </c>
      <c r="N213" s="270"/>
      <c r="O213" s="270"/>
      <c r="P213" s="270"/>
      <c r="Q213" s="270"/>
      <c r="R213" s="270"/>
      <c r="S213" s="270"/>
      <c r="T213" s="270"/>
      <c r="U213" s="270"/>
      <c r="V213" s="270"/>
      <c r="W213" s="270"/>
      <c r="X213" s="270"/>
      <c r="Y213" s="270"/>
      <c r="Z213" s="270"/>
      <c r="AA213" s="270"/>
      <c r="AB213" s="270"/>
      <c r="AC213" s="270"/>
    </row>
    <row r="214" spans="2:29" s="87" customFormat="1" x14ac:dyDescent="0.2">
      <c r="B214" s="148">
        <v>338</v>
      </c>
      <c r="C214" s="40" t="s">
        <v>154</v>
      </c>
      <c r="D214" s="93">
        <f>SUM(D215)</f>
        <v>0</v>
      </c>
      <c r="E214" s="94">
        <f t="shared" ref="E214:I214" si="118">SUM(E215)</f>
        <v>0</v>
      </c>
      <c r="F214" s="94"/>
      <c r="G214" s="94"/>
      <c r="H214" s="94"/>
      <c r="I214" s="31">
        <f t="shared" si="118"/>
        <v>0</v>
      </c>
      <c r="J214" s="94"/>
      <c r="K214" s="69">
        <v>0</v>
      </c>
      <c r="L214" s="94">
        <f t="shared" si="115"/>
        <v>0</v>
      </c>
      <c r="N214" s="271"/>
      <c r="O214" s="271"/>
      <c r="P214" s="271"/>
      <c r="Q214" s="271"/>
      <c r="R214" s="271"/>
      <c r="S214" s="271"/>
      <c r="T214" s="271"/>
      <c r="U214" s="271"/>
      <c r="V214" s="271"/>
      <c r="W214" s="271"/>
      <c r="X214" s="271"/>
      <c r="Y214" s="271"/>
      <c r="Z214" s="271"/>
      <c r="AA214" s="271"/>
      <c r="AB214" s="271"/>
      <c r="AC214" s="271"/>
    </row>
    <row r="215" spans="2:29" x14ac:dyDescent="0.2">
      <c r="B215" s="147">
        <v>33801</v>
      </c>
      <c r="C215" s="41" t="s">
        <v>154</v>
      </c>
      <c r="D215" s="72"/>
      <c r="E215" s="56"/>
      <c r="F215" s="56"/>
      <c r="G215" s="56"/>
      <c r="H215" s="56"/>
      <c r="I215" s="81"/>
      <c r="J215" s="76"/>
      <c r="K215" s="70">
        <v>0</v>
      </c>
      <c r="L215" s="76">
        <f t="shared" si="115"/>
        <v>0</v>
      </c>
      <c r="N215" s="270"/>
      <c r="O215" s="270"/>
      <c r="P215" s="270"/>
      <c r="Q215" s="270"/>
      <c r="R215" s="270"/>
      <c r="S215" s="270"/>
      <c r="T215" s="270"/>
      <c r="U215" s="270"/>
      <c r="V215" s="270"/>
      <c r="W215" s="270"/>
      <c r="X215" s="270"/>
      <c r="Y215" s="270"/>
      <c r="Z215" s="270"/>
      <c r="AA215" s="270"/>
      <c r="AB215" s="270"/>
      <c r="AC215" s="270"/>
    </row>
    <row r="216" spans="2:29" s="87" customFormat="1" ht="22.5" x14ac:dyDescent="0.2">
      <c r="B216" s="148">
        <v>339</v>
      </c>
      <c r="C216" s="40" t="s">
        <v>155</v>
      </c>
      <c r="D216" s="93">
        <f>SUM(D217)</f>
        <v>0</v>
      </c>
      <c r="E216" s="94">
        <f t="shared" ref="E216:I216" si="119">SUM(E217)</f>
        <v>0</v>
      </c>
      <c r="F216" s="94"/>
      <c r="G216" s="94"/>
      <c r="H216" s="94"/>
      <c r="I216" s="31">
        <f t="shared" si="119"/>
        <v>0</v>
      </c>
      <c r="J216" s="94"/>
      <c r="K216" s="69">
        <v>0</v>
      </c>
      <c r="L216" s="94">
        <f t="shared" si="115"/>
        <v>0</v>
      </c>
      <c r="N216" s="271"/>
      <c r="O216" s="271"/>
      <c r="P216" s="271"/>
      <c r="Q216" s="271"/>
      <c r="R216" s="271"/>
      <c r="S216" s="271"/>
      <c r="T216" s="271"/>
      <c r="U216" s="271"/>
      <c r="V216" s="271"/>
      <c r="W216" s="271"/>
      <c r="X216" s="271"/>
      <c r="Y216" s="271"/>
      <c r="Z216" s="271"/>
      <c r="AA216" s="271"/>
      <c r="AB216" s="271"/>
      <c r="AC216" s="271"/>
    </row>
    <row r="217" spans="2:29" x14ac:dyDescent="0.2">
      <c r="B217" s="147">
        <v>33901</v>
      </c>
      <c r="C217" s="41" t="s">
        <v>155</v>
      </c>
      <c r="D217" s="72"/>
      <c r="E217" s="56"/>
      <c r="F217" s="56"/>
      <c r="G217" s="56"/>
      <c r="H217" s="56"/>
      <c r="I217" s="81"/>
      <c r="J217" s="76"/>
      <c r="K217" s="70">
        <v>0</v>
      </c>
      <c r="L217" s="76">
        <f t="shared" si="115"/>
        <v>0</v>
      </c>
      <c r="N217" s="270"/>
      <c r="O217" s="270"/>
      <c r="P217" s="270"/>
      <c r="Q217" s="270"/>
      <c r="R217" s="270"/>
      <c r="S217" s="270"/>
      <c r="T217" s="270"/>
      <c r="U217" s="270"/>
      <c r="V217" s="270"/>
      <c r="W217" s="270"/>
      <c r="X217" s="270"/>
      <c r="Y217" s="270"/>
      <c r="Z217" s="270"/>
      <c r="AA217" s="270"/>
      <c r="AB217" s="270"/>
      <c r="AC217" s="270"/>
    </row>
    <row r="218" spans="2:29" s="87" customFormat="1" x14ac:dyDescent="0.2">
      <c r="B218" s="145">
        <v>3400</v>
      </c>
      <c r="C218" s="108" t="s">
        <v>156</v>
      </c>
      <c r="D218" s="113">
        <f>D219+D227+D229+D231+D223+D225+D221</f>
        <v>1000</v>
      </c>
      <c r="E218" s="114">
        <f t="shared" ref="E218:J218" si="120">E219+E227+E229+E231+E223+E225+E221</f>
        <v>1000</v>
      </c>
      <c r="F218" s="114">
        <f t="shared" ref="F218:H218" si="121">F219+F227+F229+F231+F223+F225+F221</f>
        <v>34.799999999999997</v>
      </c>
      <c r="G218" s="114">
        <f t="shared" si="121"/>
        <v>39.44</v>
      </c>
      <c r="H218" s="114">
        <f t="shared" si="121"/>
        <v>39.44</v>
      </c>
      <c r="I218" s="115">
        <f t="shared" si="120"/>
        <v>113.67999999999999</v>
      </c>
      <c r="J218" s="114">
        <f t="shared" si="120"/>
        <v>331.76</v>
      </c>
      <c r="K218" s="116">
        <f t="shared" ref="K218:K270" si="122">J218/D218</f>
        <v>0.33176</v>
      </c>
      <c r="L218" s="114">
        <f t="shared" si="115"/>
        <v>668.24</v>
      </c>
      <c r="N218" s="271"/>
      <c r="O218" s="271"/>
      <c r="P218" s="271"/>
      <c r="Q218" s="271"/>
      <c r="R218" s="271"/>
      <c r="S218" s="271"/>
      <c r="T218" s="271"/>
      <c r="U218" s="271"/>
      <c r="V218" s="271"/>
      <c r="W218" s="271"/>
      <c r="X218" s="271"/>
      <c r="Y218" s="271"/>
      <c r="Z218" s="271"/>
      <c r="AA218" s="271"/>
      <c r="AB218" s="271"/>
      <c r="AC218" s="271"/>
    </row>
    <row r="219" spans="2:29" s="87" customFormat="1" x14ac:dyDescent="0.2">
      <c r="B219" s="148">
        <v>341</v>
      </c>
      <c r="C219" s="40" t="s">
        <v>157</v>
      </c>
      <c r="D219" s="93">
        <f>SUM(D220)</f>
        <v>1000</v>
      </c>
      <c r="E219" s="94">
        <f t="shared" ref="E219:J219" si="123">SUM(E220)</f>
        <v>1000</v>
      </c>
      <c r="F219" s="94">
        <f t="shared" si="123"/>
        <v>34.799999999999997</v>
      </c>
      <c r="G219" s="94">
        <f t="shared" si="123"/>
        <v>39.44</v>
      </c>
      <c r="H219" s="94">
        <f t="shared" si="123"/>
        <v>39.44</v>
      </c>
      <c r="I219" s="31">
        <f t="shared" si="123"/>
        <v>113.67999999999999</v>
      </c>
      <c r="J219" s="94">
        <f t="shared" si="123"/>
        <v>331.76</v>
      </c>
      <c r="K219" s="69">
        <f t="shared" si="122"/>
        <v>0.33176</v>
      </c>
      <c r="L219" s="94">
        <f t="shared" si="115"/>
        <v>668.24</v>
      </c>
      <c r="N219" s="271"/>
      <c r="O219" s="271"/>
      <c r="P219" s="271"/>
      <c r="Q219" s="271"/>
      <c r="R219" s="271"/>
      <c r="S219" s="271"/>
      <c r="T219" s="271"/>
      <c r="U219" s="271"/>
      <c r="V219" s="271"/>
      <c r="W219" s="271"/>
      <c r="X219" s="271"/>
      <c r="Y219" s="271"/>
      <c r="Z219" s="271"/>
      <c r="AA219" s="271"/>
      <c r="AB219" s="271"/>
      <c r="AC219" s="271"/>
    </row>
    <row r="220" spans="2:29" x14ac:dyDescent="0.2">
      <c r="B220" s="147">
        <v>34101</v>
      </c>
      <c r="C220" s="41" t="s">
        <v>157</v>
      </c>
      <c r="D220" s="72">
        <v>1000</v>
      </c>
      <c r="E220" s="56">
        <v>1000</v>
      </c>
      <c r="F220" s="56">
        <v>34.799999999999997</v>
      </c>
      <c r="G220" s="56">
        <v>39.44</v>
      </c>
      <c r="H220" s="56">
        <v>39.44</v>
      </c>
      <c r="I220" s="78">
        <f t="shared" ref="I220" si="124">+F220+G220+H220</f>
        <v>113.67999999999999</v>
      </c>
      <c r="J220" s="76">
        <v>331.76</v>
      </c>
      <c r="K220" s="70">
        <f t="shared" si="122"/>
        <v>0.33176</v>
      </c>
      <c r="L220" s="76">
        <f t="shared" si="115"/>
        <v>668.24</v>
      </c>
      <c r="N220" s="270"/>
      <c r="O220" s="270"/>
      <c r="P220" s="270"/>
      <c r="Q220" s="270"/>
      <c r="R220" s="270"/>
      <c r="S220" s="270"/>
      <c r="T220" s="270"/>
      <c r="U220" s="270"/>
      <c r="V220" s="270"/>
      <c r="W220" s="270"/>
      <c r="X220" s="270"/>
      <c r="Y220" s="270"/>
      <c r="Z220" s="270"/>
      <c r="AA220" s="270"/>
      <c r="AB220" s="270"/>
      <c r="AC220" s="270"/>
    </row>
    <row r="221" spans="2:29" s="87" customFormat="1" ht="22.5" x14ac:dyDescent="0.2">
      <c r="B221" s="148">
        <v>342</v>
      </c>
      <c r="C221" s="40" t="s">
        <v>158</v>
      </c>
      <c r="D221" s="93">
        <f>SUM(D222)</f>
        <v>0</v>
      </c>
      <c r="E221" s="94">
        <f t="shared" ref="E221:I221" si="125">SUM(E222)</f>
        <v>0</v>
      </c>
      <c r="F221" s="94"/>
      <c r="G221" s="94"/>
      <c r="H221" s="94"/>
      <c r="I221" s="31">
        <f t="shared" si="125"/>
        <v>0</v>
      </c>
      <c r="J221" s="94"/>
      <c r="K221" s="69">
        <v>0</v>
      </c>
      <c r="L221" s="94">
        <f t="shared" si="115"/>
        <v>0</v>
      </c>
      <c r="N221" s="271"/>
      <c r="O221" s="271"/>
      <c r="P221" s="271"/>
      <c r="Q221" s="271"/>
      <c r="R221" s="271"/>
      <c r="S221" s="271"/>
      <c r="T221" s="271"/>
      <c r="U221" s="271"/>
      <c r="V221" s="271"/>
      <c r="W221" s="271"/>
      <c r="X221" s="271"/>
      <c r="Y221" s="271"/>
      <c r="Z221" s="271"/>
      <c r="AA221" s="271"/>
      <c r="AB221" s="271"/>
      <c r="AC221" s="271"/>
    </row>
    <row r="222" spans="2:29" x14ac:dyDescent="0.2">
      <c r="B222" s="147">
        <v>34201</v>
      </c>
      <c r="C222" s="41" t="s">
        <v>158</v>
      </c>
      <c r="D222" s="72"/>
      <c r="E222" s="56"/>
      <c r="F222" s="56"/>
      <c r="G222" s="56"/>
      <c r="H222" s="56"/>
      <c r="I222" s="81"/>
      <c r="J222" s="76"/>
      <c r="K222" s="70">
        <v>0</v>
      </c>
      <c r="L222" s="76">
        <f t="shared" si="115"/>
        <v>0</v>
      </c>
      <c r="N222" s="270"/>
      <c r="O222" s="270"/>
      <c r="P222" s="270"/>
      <c r="Q222" s="270"/>
      <c r="R222" s="270"/>
      <c r="S222" s="270"/>
      <c r="T222" s="270"/>
      <c r="U222" s="270"/>
      <c r="V222" s="270"/>
      <c r="W222" s="270"/>
      <c r="X222" s="270"/>
      <c r="Y222" s="270"/>
      <c r="Z222" s="270"/>
      <c r="AA222" s="270"/>
      <c r="AB222" s="270"/>
      <c r="AC222" s="270"/>
    </row>
    <row r="223" spans="2:29" s="87" customFormat="1" ht="22.5" x14ac:dyDescent="0.2">
      <c r="B223" s="35">
        <v>343</v>
      </c>
      <c r="C223" s="40" t="s">
        <v>159</v>
      </c>
      <c r="D223" s="93">
        <f>SUM(D224)</f>
        <v>0</v>
      </c>
      <c r="E223" s="94">
        <f t="shared" ref="E223:I223" si="126">SUM(E224)</f>
        <v>0</v>
      </c>
      <c r="F223" s="94"/>
      <c r="G223" s="94"/>
      <c r="H223" s="94"/>
      <c r="I223" s="31">
        <f t="shared" si="126"/>
        <v>0</v>
      </c>
      <c r="J223" s="94"/>
      <c r="K223" s="69">
        <v>0</v>
      </c>
      <c r="L223" s="94">
        <f t="shared" si="115"/>
        <v>0</v>
      </c>
      <c r="N223" s="271"/>
      <c r="O223" s="271"/>
      <c r="P223" s="271"/>
      <c r="Q223" s="271"/>
      <c r="R223" s="271"/>
      <c r="S223" s="271"/>
      <c r="T223" s="271"/>
      <c r="U223" s="271"/>
      <c r="V223" s="271"/>
      <c r="W223" s="271"/>
      <c r="X223" s="271"/>
      <c r="Y223" s="271"/>
      <c r="Z223" s="271"/>
      <c r="AA223" s="271"/>
      <c r="AB223" s="271"/>
      <c r="AC223" s="271"/>
    </row>
    <row r="224" spans="2:29" x14ac:dyDescent="0.2">
      <c r="B224" s="34">
        <v>34301</v>
      </c>
      <c r="C224" s="41" t="s">
        <v>159</v>
      </c>
      <c r="D224" s="72"/>
      <c r="E224" s="56"/>
      <c r="F224" s="56"/>
      <c r="G224" s="56"/>
      <c r="H224" s="56"/>
      <c r="I224" s="81"/>
      <c r="J224" s="76"/>
      <c r="K224" s="70">
        <v>0</v>
      </c>
      <c r="L224" s="76">
        <f t="shared" si="115"/>
        <v>0</v>
      </c>
      <c r="N224" s="270"/>
      <c r="O224" s="270"/>
      <c r="P224" s="270"/>
      <c r="Q224" s="270"/>
      <c r="R224" s="270"/>
      <c r="S224" s="270"/>
      <c r="T224" s="270"/>
      <c r="U224" s="270"/>
      <c r="V224" s="270"/>
      <c r="W224" s="270"/>
      <c r="X224" s="270"/>
      <c r="Y224" s="270"/>
      <c r="Z224" s="270"/>
      <c r="AA224" s="270"/>
      <c r="AB224" s="270"/>
      <c r="AC224" s="270"/>
    </row>
    <row r="225" spans="2:29" s="87" customFormat="1" x14ac:dyDescent="0.2">
      <c r="B225" s="35">
        <v>344</v>
      </c>
      <c r="C225" s="40" t="s">
        <v>160</v>
      </c>
      <c r="D225" s="93">
        <f>SUM(D226)</f>
        <v>0</v>
      </c>
      <c r="E225" s="94">
        <f t="shared" ref="E225:I225" si="127">SUM(E226)</f>
        <v>0</v>
      </c>
      <c r="F225" s="94"/>
      <c r="G225" s="94"/>
      <c r="H225" s="94"/>
      <c r="I225" s="31">
        <f t="shared" si="127"/>
        <v>0</v>
      </c>
      <c r="J225" s="94"/>
      <c r="K225" s="69">
        <v>0</v>
      </c>
      <c r="L225" s="94">
        <f t="shared" si="115"/>
        <v>0</v>
      </c>
      <c r="N225" s="271"/>
      <c r="O225" s="271"/>
      <c r="P225" s="271"/>
      <c r="Q225" s="271"/>
      <c r="R225" s="271"/>
      <c r="S225" s="271"/>
      <c r="T225" s="271"/>
      <c r="U225" s="271"/>
      <c r="V225" s="271"/>
      <c r="W225" s="271"/>
      <c r="X225" s="271"/>
      <c r="Y225" s="271"/>
      <c r="Z225" s="271"/>
      <c r="AA225" s="271"/>
      <c r="AB225" s="271"/>
      <c r="AC225" s="271"/>
    </row>
    <row r="226" spans="2:29" x14ac:dyDescent="0.2">
      <c r="B226" s="34">
        <v>34401</v>
      </c>
      <c r="C226" s="41" t="s">
        <v>160</v>
      </c>
      <c r="D226" s="72">
        <v>0</v>
      </c>
      <c r="E226" s="56">
        <v>0</v>
      </c>
      <c r="F226" s="56"/>
      <c r="G226" s="56"/>
      <c r="H226" s="56"/>
      <c r="I226" s="81"/>
      <c r="J226" s="76"/>
      <c r="K226" s="70">
        <v>0</v>
      </c>
      <c r="L226" s="76">
        <f t="shared" si="115"/>
        <v>0</v>
      </c>
      <c r="N226" s="270"/>
      <c r="O226" s="270"/>
      <c r="P226" s="270"/>
      <c r="Q226" s="270"/>
      <c r="R226" s="270"/>
      <c r="S226" s="270"/>
      <c r="T226" s="270"/>
      <c r="U226" s="270"/>
      <c r="V226" s="270"/>
      <c r="W226" s="270"/>
      <c r="X226" s="270"/>
      <c r="Y226" s="270"/>
      <c r="Z226" s="270"/>
      <c r="AA226" s="270"/>
      <c r="AB226" s="270"/>
      <c r="AC226" s="270"/>
    </row>
    <row r="227" spans="2:29" s="87" customFormat="1" x14ac:dyDescent="0.2">
      <c r="B227" s="35">
        <v>345</v>
      </c>
      <c r="C227" s="40" t="s">
        <v>161</v>
      </c>
      <c r="D227" s="93">
        <f>SUM(D228)</f>
        <v>0</v>
      </c>
      <c r="E227" s="94">
        <f t="shared" ref="E227:I227" si="128">SUM(E228)</f>
        <v>0</v>
      </c>
      <c r="F227" s="94"/>
      <c r="G227" s="94"/>
      <c r="H227" s="94"/>
      <c r="I227" s="31">
        <f t="shared" si="128"/>
        <v>0</v>
      </c>
      <c r="J227" s="94">
        <f>+I227</f>
        <v>0</v>
      </c>
      <c r="K227" s="69">
        <v>0</v>
      </c>
      <c r="L227" s="94">
        <f t="shared" si="115"/>
        <v>0</v>
      </c>
      <c r="N227" s="271"/>
      <c r="O227" s="271"/>
      <c r="P227" s="271"/>
      <c r="Q227" s="271"/>
      <c r="R227" s="271"/>
      <c r="S227" s="271"/>
      <c r="T227" s="271"/>
      <c r="U227" s="271"/>
      <c r="V227" s="271"/>
      <c r="W227" s="271"/>
      <c r="X227" s="271"/>
      <c r="Y227" s="271"/>
      <c r="Z227" s="271"/>
      <c r="AA227" s="271"/>
      <c r="AB227" s="271"/>
      <c r="AC227" s="271"/>
    </row>
    <row r="228" spans="2:29" x14ac:dyDescent="0.2">
      <c r="B228" s="34">
        <v>34501</v>
      </c>
      <c r="C228" s="41" t="s">
        <v>161</v>
      </c>
      <c r="D228" s="72">
        <v>0</v>
      </c>
      <c r="E228" s="56">
        <v>0</v>
      </c>
      <c r="F228" s="56"/>
      <c r="G228" s="56"/>
      <c r="H228" s="56"/>
      <c r="I228" s="78">
        <f t="shared" ref="I228" si="129">+F228+G228+H228</f>
        <v>0</v>
      </c>
      <c r="J228" s="76">
        <f>+I228</f>
        <v>0</v>
      </c>
      <c r="K228" s="70">
        <v>0</v>
      </c>
      <c r="L228" s="76">
        <f t="shared" si="115"/>
        <v>0</v>
      </c>
      <c r="N228" s="270"/>
      <c r="O228" s="270"/>
      <c r="P228" s="270"/>
      <c r="Q228" s="270"/>
      <c r="R228" s="270"/>
      <c r="S228" s="270"/>
      <c r="T228" s="270"/>
      <c r="U228" s="270"/>
      <c r="V228" s="270"/>
      <c r="W228" s="270"/>
      <c r="X228" s="270"/>
      <c r="Y228" s="270"/>
      <c r="Z228" s="270"/>
      <c r="AA228" s="270"/>
      <c r="AB228" s="270"/>
      <c r="AC228" s="270"/>
    </row>
    <row r="229" spans="2:29" s="87" customFormat="1" x14ac:dyDescent="0.2">
      <c r="B229" s="35">
        <v>346</v>
      </c>
      <c r="C229" s="40" t="s">
        <v>162</v>
      </c>
      <c r="D229" s="93">
        <f>SUM(D230)</f>
        <v>0</v>
      </c>
      <c r="E229" s="94">
        <f t="shared" ref="E229:I229" si="130">SUM(E230)</f>
        <v>0</v>
      </c>
      <c r="F229" s="94"/>
      <c r="G229" s="94"/>
      <c r="H229" s="94"/>
      <c r="I229" s="31">
        <f t="shared" si="130"/>
        <v>0</v>
      </c>
      <c r="J229" s="94"/>
      <c r="K229" s="69">
        <v>0</v>
      </c>
      <c r="L229" s="94">
        <f t="shared" si="115"/>
        <v>0</v>
      </c>
      <c r="N229" s="271"/>
      <c r="O229" s="271"/>
      <c r="P229" s="271"/>
      <c r="Q229" s="271"/>
      <c r="R229" s="271"/>
      <c r="S229" s="271"/>
      <c r="T229" s="271"/>
      <c r="U229" s="271"/>
      <c r="V229" s="271"/>
      <c r="W229" s="271"/>
      <c r="X229" s="271"/>
      <c r="Y229" s="271"/>
      <c r="Z229" s="271"/>
      <c r="AA229" s="271"/>
      <c r="AB229" s="271"/>
      <c r="AC229" s="271"/>
    </row>
    <row r="230" spans="2:29" x14ac:dyDescent="0.2">
      <c r="B230" s="34">
        <v>34601</v>
      </c>
      <c r="C230" s="41" t="s">
        <v>162</v>
      </c>
      <c r="D230" s="72">
        <v>0</v>
      </c>
      <c r="E230" s="56"/>
      <c r="F230" s="56"/>
      <c r="G230" s="56"/>
      <c r="H230" s="56"/>
      <c r="I230" s="81"/>
      <c r="J230" s="76"/>
      <c r="K230" s="70">
        <v>0</v>
      </c>
      <c r="L230" s="76">
        <f t="shared" si="115"/>
        <v>0</v>
      </c>
      <c r="N230" s="270"/>
      <c r="O230" s="270"/>
      <c r="P230" s="270"/>
      <c r="Q230" s="270"/>
      <c r="R230" s="270"/>
      <c r="S230" s="270"/>
      <c r="T230" s="270"/>
      <c r="U230" s="270"/>
      <c r="V230" s="270"/>
      <c r="W230" s="270"/>
      <c r="X230" s="270"/>
      <c r="Y230" s="270"/>
      <c r="Z230" s="270"/>
      <c r="AA230" s="270"/>
      <c r="AB230" s="270"/>
      <c r="AC230" s="270"/>
    </row>
    <row r="231" spans="2:29" s="87" customFormat="1" x14ac:dyDescent="0.2">
      <c r="B231" s="35">
        <v>347</v>
      </c>
      <c r="C231" s="40" t="s">
        <v>163</v>
      </c>
      <c r="D231" s="93">
        <f>SUM(D232)</f>
        <v>0</v>
      </c>
      <c r="E231" s="94">
        <f t="shared" ref="E231:I231" si="131">SUM(E232)</f>
        <v>0</v>
      </c>
      <c r="F231" s="94"/>
      <c r="G231" s="94"/>
      <c r="H231" s="94"/>
      <c r="I231" s="31">
        <f t="shared" si="131"/>
        <v>0</v>
      </c>
      <c r="J231" s="94"/>
      <c r="K231" s="69">
        <v>0</v>
      </c>
      <c r="L231" s="94">
        <f t="shared" si="115"/>
        <v>0</v>
      </c>
    </row>
    <row r="232" spans="2:29" x14ac:dyDescent="0.2">
      <c r="B232" s="34">
        <v>34701</v>
      </c>
      <c r="C232" s="41" t="s">
        <v>163</v>
      </c>
      <c r="D232" s="72"/>
      <c r="E232" s="56"/>
      <c r="F232" s="56"/>
      <c r="G232" s="56"/>
      <c r="H232" s="56"/>
      <c r="I232" s="81"/>
      <c r="J232" s="76"/>
      <c r="K232" s="70">
        <v>0</v>
      </c>
      <c r="L232" s="76">
        <f t="shared" si="115"/>
        <v>0</v>
      </c>
    </row>
    <row r="233" spans="2:29" s="87" customFormat="1" ht="24.75" customHeight="1" x14ac:dyDescent="0.2">
      <c r="B233" s="117">
        <v>3500</v>
      </c>
      <c r="C233" s="108" t="s">
        <v>164</v>
      </c>
      <c r="D233" s="113">
        <f>D234+D237+D240+D243+D245+D248+D250</f>
        <v>80000</v>
      </c>
      <c r="E233" s="114">
        <f t="shared" ref="E233:J233" si="132">E234+E237+E240+E243+E245+E248+E250</f>
        <v>80000</v>
      </c>
      <c r="F233" s="114">
        <f t="shared" si="132"/>
        <v>0</v>
      </c>
      <c r="G233" s="114">
        <f t="shared" si="132"/>
        <v>18777.099999999999</v>
      </c>
      <c r="H233" s="114">
        <f t="shared" si="132"/>
        <v>685</v>
      </c>
      <c r="I233" s="115">
        <f t="shared" si="132"/>
        <v>19462.099999999999</v>
      </c>
      <c r="J233" s="114">
        <f t="shared" si="132"/>
        <v>39253.39</v>
      </c>
      <c r="K233" s="116">
        <f t="shared" si="122"/>
        <v>0.49066737500000002</v>
      </c>
      <c r="L233" s="114">
        <f t="shared" si="115"/>
        <v>40746.61</v>
      </c>
    </row>
    <row r="234" spans="2:29" s="87" customFormat="1" ht="20.25" customHeight="1" x14ac:dyDescent="0.2">
      <c r="B234" s="168">
        <v>351</v>
      </c>
      <c r="C234" s="96" t="s">
        <v>165</v>
      </c>
      <c r="D234" s="97">
        <f>SUM(D235:D236)</f>
        <v>10000</v>
      </c>
      <c r="E234" s="98">
        <f t="shared" ref="E234:J234" si="133">SUM(E235:E236)</f>
        <v>5000</v>
      </c>
      <c r="F234" s="98"/>
      <c r="G234" s="98">
        <f t="shared" si="133"/>
        <v>2320</v>
      </c>
      <c r="H234" s="98">
        <f t="shared" si="133"/>
        <v>0</v>
      </c>
      <c r="I234" s="98">
        <f t="shared" si="133"/>
        <v>2320</v>
      </c>
      <c r="J234" s="98">
        <f t="shared" si="133"/>
        <v>2320</v>
      </c>
      <c r="K234" s="100">
        <f t="shared" si="122"/>
        <v>0.23200000000000001</v>
      </c>
      <c r="L234" s="98">
        <f t="shared" si="115"/>
        <v>7680</v>
      </c>
    </row>
    <row r="235" spans="2:29" x14ac:dyDescent="0.2">
      <c r="B235" s="34">
        <v>35101</v>
      </c>
      <c r="C235" s="41" t="s">
        <v>166</v>
      </c>
      <c r="D235" s="72">
        <v>10000</v>
      </c>
      <c r="E235" s="56">
        <v>5000</v>
      </c>
      <c r="F235" s="56"/>
      <c r="G235" s="56">
        <v>2320</v>
      </c>
      <c r="H235" s="56"/>
      <c r="I235" s="78">
        <f t="shared" ref="I235" si="134">+F235+G235+H235</f>
        <v>2320</v>
      </c>
      <c r="J235" s="76">
        <v>2320</v>
      </c>
      <c r="K235" s="70">
        <f t="shared" si="122"/>
        <v>0.23200000000000001</v>
      </c>
      <c r="L235" s="76">
        <f t="shared" si="115"/>
        <v>7680</v>
      </c>
    </row>
    <row r="236" spans="2:29" x14ac:dyDescent="0.2">
      <c r="B236" s="34">
        <v>35102</v>
      </c>
      <c r="C236" s="41" t="s">
        <v>167</v>
      </c>
      <c r="D236" s="72"/>
      <c r="E236" s="56"/>
      <c r="F236" s="56"/>
      <c r="G236" s="56"/>
      <c r="H236" s="56"/>
      <c r="I236" s="81"/>
      <c r="J236" s="76"/>
      <c r="K236" s="70">
        <v>0</v>
      </c>
      <c r="L236" s="76">
        <f t="shared" si="115"/>
        <v>0</v>
      </c>
    </row>
    <row r="237" spans="2:29" s="87" customFormat="1" ht="32.25" customHeight="1" x14ac:dyDescent="0.2">
      <c r="B237" s="35">
        <v>352</v>
      </c>
      <c r="C237" s="40" t="s">
        <v>168</v>
      </c>
      <c r="D237" s="93">
        <f>SUM(D238:D239)</f>
        <v>0</v>
      </c>
      <c r="E237" s="94">
        <f t="shared" ref="E237:I237" si="135">SUM(E238:E239)</f>
        <v>0</v>
      </c>
      <c r="F237" s="94"/>
      <c r="G237" s="94"/>
      <c r="H237" s="94"/>
      <c r="I237" s="31">
        <f t="shared" si="135"/>
        <v>0</v>
      </c>
      <c r="J237" s="94"/>
      <c r="K237" s="69">
        <v>0</v>
      </c>
      <c r="L237" s="94">
        <f t="shared" si="115"/>
        <v>0</v>
      </c>
    </row>
    <row r="238" spans="2:29" x14ac:dyDescent="0.2">
      <c r="B238" s="34">
        <v>35201</v>
      </c>
      <c r="C238" s="41" t="s">
        <v>169</v>
      </c>
      <c r="D238" s="72">
        <v>0</v>
      </c>
      <c r="E238" s="56"/>
      <c r="F238" s="56"/>
      <c r="G238" s="56"/>
      <c r="H238" s="56"/>
      <c r="I238" s="81"/>
      <c r="J238" s="76"/>
      <c r="K238" s="70">
        <v>0</v>
      </c>
      <c r="L238" s="76">
        <f t="shared" si="115"/>
        <v>0</v>
      </c>
    </row>
    <row r="239" spans="2:29" ht="22.5" x14ac:dyDescent="0.2">
      <c r="B239" s="34">
        <v>35202</v>
      </c>
      <c r="C239" s="41" t="s">
        <v>170</v>
      </c>
      <c r="D239" s="72">
        <v>0</v>
      </c>
      <c r="E239" s="56"/>
      <c r="F239" s="56"/>
      <c r="G239" s="56"/>
      <c r="H239" s="56"/>
      <c r="I239" s="81"/>
      <c r="J239" s="76"/>
      <c r="K239" s="70">
        <v>0</v>
      </c>
      <c r="L239" s="76">
        <f t="shared" si="115"/>
        <v>0</v>
      </c>
    </row>
    <row r="240" spans="2:29" s="87" customFormat="1" ht="22.5" x14ac:dyDescent="0.2">
      <c r="B240" s="35">
        <v>353</v>
      </c>
      <c r="C240" s="40" t="s">
        <v>171</v>
      </c>
      <c r="D240" s="93">
        <f>SUM(D241:D242)</f>
        <v>0</v>
      </c>
      <c r="E240" s="94">
        <f>SUM(E241:E242)</f>
        <v>5000</v>
      </c>
      <c r="F240" s="94">
        <f t="shared" ref="F240:H240" si="136">SUM(F241:F242)</f>
        <v>0</v>
      </c>
      <c r="G240" s="94">
        <f t="shared" si="136"/>
        <v>1098.7</v>
      </c>
      <c r="H240" s="94">
        <f t="shared" si="136"/>
        <v>0</v>
      </c>
      <c r="I240" s="31">
        <f t="shared" ref="I240:J240" si="137">SUM(I241:I242)</f>
        <v>1098.7</v>
      </c>
      <c r="J240" s="94">
        <f t="shared" si="137"/>
        <v>1098.7</v>
      </c>
      <c r="K240" s="70">
        <v>0</v>
      </c>
      <c r="L240" s="94">
        <f>E240-J240</f>
        <v>3901.3</v>
      </c>
    </row>
    <row r="241" spans="2:12" x14ac:dyDescent="0.2">
      <c r="B241" s="34">
        <v>35301</v>
      </c>
      <c r="C241" s="41" t="s">
        <v>172</v>
      </c>
      <c r="D241" s="72">
        <v>0</v>
      </c>
      <c r="E241" s="56">
        <v>0</v>
      </c>
      <c r="F241" s="56"/>
      <c r="G241" s="56"/>
      <c r="H241" s="56"/>
      <c r="I241" s="78"/>
      <c r="J241" s="76"/>
      <c r="K241" s="70">
        <v>0</v>
      </c>
      <c r="L241" s="76">
        <f t="shared" si="115"/>
        <v>0</v>
      </c>
    </row>
    <row r="242" spans="2:12" x14ac:dyDescent="0.2">
      <c r="B242" s="34">
        <v>35302</v>
      </c>
      <c r="C242" s="41" t="s">
        <v>173</v>
      </c>
      <c r="D242" s="72">
        <v>0</v>
      </c>
      <c r="E242" s="56">
        <v>5000</v>
      </c>
      <c r="F242" s="56"/>
      <c r="G242" s="56">
        <v>1098.7</v>
      </c>
      <c r="H242" s="56"/>
      <c r="I242" s="78">
        <f t="shared" ref="I242:I244" si="138">+F242+G242+H242</f>
        <v>1098.7</v>
      </c>
      <c r="J242" s="76">
        <v>1098.7</v>
      </c>
      <c r="K242" s="70">
        <v>0</v>
      </c>
      <c r="L242" s="217">
        <f>E242-J242</f>
        <v>3901.3</v>
      </c>
    </row>
    <row r="243" spans="2:12" s="87" customFormat="1" ht="21" customHeight="1" x14ac:dyDescent="0.2">
      <c r="B243" s="35">
        <v>355</v>
      </c>
      <c r="C243" s="40" t="s">
        <v>174</v>
      </c>
      <c r="D243" s="93">
        <f>SUM(D244)</f>
        <v>70000</v>
      </c>
      <c r="E243" s="94">
        <f t="shared" ref="E243:J243" si="139">SUM(E244)</f>
        <v>70000</v>
      </c>
      <c r="F243" s="94">
        <f t="shared" si="139"/>
        <v>0</v>
      </c>
      <c r="G243" s="94">
        <f t="shared" si="139"/>
        <v>15358.4</v>
      </c>
      <c r="H243" s="94">
        <f t="shared" si="139"/>
        <v>685</v>
      </c>
      <c r="I243" s="31">
        <f t="shared" si="139"/>
        <v>16043.4</v>
      </c>
      <c r="J243" s="94">
        <f t="shared" si="139"/>
        <v>35834.69</v>
      </c>
      <c r="K243" s="69">
        <f t="shared" si="122"/>
        <v>0.51192414285714294</v>
      </c>
      <c r="L243" s="94">
        <f t="shared" si="115"/>
        <v>34165.31</v>
      </c>
    </row>
    <row r="244" spans="2:12" x14ac:dyDescent="0.2">
      <c r="B244" s="34">
        <v>35501</v>
      </c>
      <c r="C244" s="41" t="s">
        <v>175</v>
      </c>
      <c r="D244" s="72">
        <v>70000</v>
      </c>
      <c r="E244" s="56">
        <v>70000</v>
      </c>
      <c r="F244" s="56">
        <v>0</v>
      </c>
      <c r="G244" s="56">
        <v>15358.4</v>
      </c>
      <c r="H244" s="56">
        <v>685</v>
      </c>
      <c r="I244" s="78">
        <f t="shared" si="138"/>
        <v>16043.4</v>
      </c>
      <c r="J244" s="76">
        <v>35834.69</v>
      </c>
      <c r="K244" s="70">
        <f t="shared" si="122"/>
        <v>0.51192414285714294</v>
      </c>
      <c r="L244" s="76">
        <f t="shared" si="115"/>
        <v>34165.31</v>
      </c>
    </row>
    <row r="245" spans="2:12" s="87" customFormat="1" ht="22.5" x14ac:dyDescent="0.2">
      <c r="B245" s="35">
        <v>357</v>
      </c>
      <c r="C245" s="40" t="s">
        <v>176</v>
      </c>
      <c r="D245" s="93">
        <f>SUM(D246:D247)</f>
        <v>0</v>
      </c>
      <c r="E245" s="94">
        <f t="shared" ref="E245:I245" si="140">SUM(E246:E247)</f>
        <v>0</v>
      </c>
      <c r="F245" s="94"/>
      <c r="G245" s="94"/>
      <c r="H245" s="94"/>
      <c r="I245" s="31">
        <f t="shared" si="140"/>
        <v>0</v>
      </c>
      <c r="J245" s="94"/>
      <c r="K245" s="69">
        <v>0</v>
      </c>
      <c r="L245" s="94">
        <f t="shared" si="115"/>
        <v>0</v>
      </c>
    </row>
    <row r="246" spans="2:12" ht="15.75" customHeight="1" x14ac:dyDescent="0.2">
      <c r="B246" s="34">
        <v>35701</v>
      </c>
      <c r="C246" s="41" t="s">
        <v>177</v>
      </c>
      <c r="D246" s="72"/>
      <c r="E246" s="56"/>
      <c r="F246" s="56"/>
      <c r="G246" s="56"/>
      <c r="H246" s="56"/>
      <c r="I246" s="81"/>
      <c r="J246" s="76"/>
      <c r="K246" s="70">
        <v>0</v>
      </c>
      <c r="L246" s="76">
        <f t="shared" si="115"/>
        <v>0</v>
      </c>
    </row>
    <row r="247" spans="2:12" ht="22.5" customHeight="1" x14ac:dyDescent="0.2">
      <c r="B247" s="34">
        <v>35702</v>
      </c>
      <c r="C247" s="41" t="s">
        <v>178</v>
      </c>
      <c r="D247" s="72"/>
      <c r="E247" s="56"/>
      <c r="F247" s="56"/>
      <c r="G247" s="56"/>
      <c r="H247" s="56"/>
      <c r="I247" s="81"/>
      <c r="J247" s="76"/>
      <c r="K247" s="70">
        <v>0</v>
      </c>
      <c r="L247" s="76">
        <f t="shared" si="115"/>
        <v>0</v>
      </c>
    </row>
    <row r="248" spans="2:12" x14ac:dyDescent="0.2">
      <c r="B248" s="35">
        <v>358</v>
      </c>
      <c r="C248" s="40" t="s">
        <v>179</v>
      </c>
      <c r="D248" s="72">
        <f>SUM(D249)</f>
        <v>0</v>
      </c>
      <c r="E248" s="76">
        <f t="shared" ref="E248:I248" si="141">SUM(E249)</f>
        <v>0</v>
      </c>
      <c r="F248" s="76"/>
      <c r="G248" s="76"/>
      <c r="H248" s="76"/>
      <c r="I248" s="32">
        <f t="shared" si="141"/>
        <v>0</v>
      </c>
      <c r="J248" s="76"/>
      <c r="K248" s="70">
        <v>0</v>
      </c>
      <c r="L248" s="76">
        <f t="shared" si="115"/>
        <v>0</v>
      </c>
    </row>
    <row r="249" spans="2:12" x14ac:dyDescent="0.2">
      <c r="B249" s="34">
        <v>35801</v>
      </c>
      <c r="C249" s="41" t="s">
        <v>179</v>
      </c>
      <c r="D249" s="72"/>
      <c r="E249" s="56"/>
      <c r="F249" s="56"/>
      <c r="G249" s="56"/>
      <c r="H249" s="56"/>
      <c r="I249" s="81"/>
      <c r="J249" s="76"/>
      <c r="K249" s="70">
        <v>0</v>
      </c>
      <c r="L249" s="76">
        <f t="shared" si="115"/>
        <v>0</v>
      </c>
    </row>
    <row r="250" spans="2:12" x14ac:dyDescent="0.2">
      <c r="B250" s="35">
        <v>359</v>
      </c>
      <c r="C250" s="40" t="s">
        <v>180</v>
      </c>
      <c r="D250" s="72">
        <f>SUM(D251)</f>
        <v>0</v>
      </c>
      <c r="E250" s="76">
        <f t="shared" ref="E250:I250" si="142">SUM(E251)</f>
        <v>0</v>
      </c>
      <c r="F250" s="76"/>
      <c r="G250" s="76"/>
      <c r="H250" s="76"/>
      <c r="I250" s="32">
        <f t="shared" si="142"/>
        <v>0</v>
      </c>
      <c r="J250" s="76"/>
      <c r="K250" s="70">
        <v>0</v>
      </c>
      <c r="L250" s="76">
        <f t="shared" si="115"/>
        <v>0</v>
      </c>
    </row>
    <row r="251" spans="2:12" x14ac:dyDescent="0.2">
      <c r="B251" s="34">
        <v>35901</v>
      </c>
      <c r="C251" s="41" t="s">
        <v>180</v>
      </c>
      <c r="D251" s="72">
        <v>0</v>
      </c>
      <c r="E251" s="56"/>
      <c r="F251" s="56"/>
      <c r="G251" s="56"/>
      <c r="H251" s="56"/>
      <c r="I251" s="81"/>
      <c r="J251" s="76"/>
      <c r="K251" s="70">
        <v>0</v>
      </c>
      <c r="L251" s="76">
        <f t="shared" si="115"/>
        <v>0</v>
      </c>
    </row>
    <row r="252" spans="2:12" x14ac:dyDescent="0.2">
      <c r="B252" s="117">
        <v>3600</v>
      </c>
      <c r="C252" s="108" t="s">
        <v>181</v>
      </c>
      <c r="D252" s="121">
        <f>D255+D257+D261+D253+D259</f>
        <v>0</v>
      </c>
      <c r="E252" s="124">
        <f t="shared" ref="E252:I252" si="143">E255+E257+E261+E253+E259</f>
        <v>0</v>
      </c>
      <c r="F252" s="124"/>
      <c r="G252" s="124"/>
      <c r="H252" s="124"/>
      <c r="I252" s="126">
        <f t="shared" si="143"/>
        <v>0</v>
      </c>
      <c r="J252" s="124"/>
      <c r="K252" s="125">
        <v>0</v>
      </c>
      <c r="L252" s="124">
        <f t="shared" si="115"/>
        <v>0</v>
      </c>
    </row>
    <row r="253" spans="2:12" ht="33.75" x14ac:dyDescent="0.2">
      <c r="B253" s="35">
        <v>361</v>
      </c>
      <c r="C253" s="40" t="s">
        <v>182</v>
      </c>
      <c r="D253" s="72">
        <f>SUM(D254)</f>
        <v>0</v>
      </c>
      <c r="E253" s="76">
        <f t="shared" ref="E253:I253" si="144">SUM(E254)</f>
        <v>0</v>
      </c>
      <c r="F253" s="76"/>
      <c r="G253" s="76"/>
      <c r="H253" s="76"/>
      <c r="I253" s="32">
        <f t="shared" si="144"/>
        <v>0</v>
      </c>
      <c r="J253" s="76"/>
      <c r="K253" s="70">
        <v>0</v>
      </c>
      <c r="L253" s="76">
        <f t="shared" si="115"/>
        <v>0</v>
      </c>
    </row>
    <row r="254" spans="2:12" ht="22.5" x14ac:dyDescent="0.2">
      <c r="B254" s="34">
        <v>36101</v>
      </c>
      <c r="C254" s="41" t="s">
        <v>182</v>
      </c>
      <c r="D254" s="72"/>
      <c r="E254" s="56"/>
      <c r="F254" s="56"/>
      <c r="G254" s="56"/>
      <c r="H254" s="56"/>
      <c r="I254" s="81"/>
      <c r="J254" s="76"/>
      <c r="K254" s="70">
        <v>0</v>
      </c>
      <c r="L254" s="76">
        <f t="shared" si="115"/>
        <v>0</v>
      </c>
    </row>
    <row r="255" spans="2:12" ht="22.5" x14ac:dyDescent="0.2">
      <c r="B255" s="35">
        <v>362</v>
      </c>
      <c r="C255" s="40" t="s">
        <v>183</v>
      </c>
      <c r="D255" s="72">
        <f>SUM(D256)</f>
        <v>0</v>
      </c>
      <c r="E255" s="76">
        <f t="shared" ref="E255:I255" si="145">SUM(E256)</f>
        <v>0</v>
      </c>
      <c r="F255" s="76"/>
      <c r="G255" s="76"/>
      <c r="H255" s="76"/>
      <c r="I255" s="32">
        <f t="shared" si="145"/>
        <v>0</v>
      </c>
      <c r="J255" s="76"/>
      <c r="K255" s="70">
        <v>0</v>
      </c>
      <c r="L255" s="76">
        <f t="shared" si="115"/>
        <v>0</v>
      </c>
    </row>
    <row r="256" spans="2:12" ht="22.5" x14ac:dyDescent="0.2">
      <c r="B256" s="34">
        <v>36201</v>
      </c>
      <c r="C256" s="41" t="s">
        <v>183</v>
      </c>
      <c r="D256" s="72"/>
      <c r="E256" s="56"/>
      <c r="F256" s="56"/>
      <c r="G256" s="56"/>
      <c r="H256" s="56"/>
      <c r="I256" s="81"/>
      <c r="J256" s="76"/>
      <c r="K256" s="70">
        <v>0</v>
      </c>
      <c r="L256" s="76">
        <f t="shared" si="115"/>
        <v>0</v>
      </c>
    </row>
    <row r="257" spans="2:12" ht="22.5" x14ac:dyDescent="0.2">
      <c r="B257" s="35">
        <v>363</v>
      </c>
      <c r="C257" s="40" t="s">
        <v>184</v>
      </c>
      <c r="D257" s="72">
        <f>SUM(D258:D260)</f>
        <v>0</v>
      </c>
      <c r="E257" s="76">
        <f t="shared" ref="E257:I257" si="146">SUM(E258:E260)</f>
        <v>0</v>
      </c>
      <c r="F257" s="76"/>
      <c r="G257" s="76"/>
      <c r="H257" s="76"/>
      <c r="I257" s="32">
        <f t="shared" si="146"/>
        <v>0</v>
      </c>
      <c r="J257" s="76"/>
      <c r="K257" s="70">
        <v>0</v>
      </c>
      <c r="L257" s="76">
        <f t="shared" si="115"/>
        <v>0</v>
      </c>
    </row>
    <row r="258" spans="2:12" ht="22.5" x14ac:dyDescent="0.2">
      <c r="B258" s="34">
        <v>36301</v>
      </c>
      <c r="C258" s="41" t="s">
        <v>184</v>
      </c>
      <c r="D258" s="72">
        <v>0</v>
      </c>
      <c r="E258" s="56"/>
      <c r="F258" s="56"/>
      <c r="G258" s="56"/>
      <c r="H258" s="56"/>
      <c r="I258" s="81"/>
      <c r="J258" s="76"/>
      <c r="K258" s="70">
        <v>0</v>
      </c>
      <c r="L258" s="76">
        <f t="shared" si="115"/>
        <v>0</v>
      </c>
    </row>
    <row r="259" spans="2:12" ht="22.5" x14ac:dyDescent="0.2">
      <c r="B259" s="35">
        <v>366</v>
      </c>
      <c r="C259" s="40" t="s">
        <v>185</v>
      </c>
      <c r="D259" s="72">
        <v>0</v>
      </c>
      <c r="E259" s="76">
        <v>0</v>
      </c>
      <c r="F259" s="76"/>
      <c r="G259" s="76"/>
      <c r="H259" s="76"/>
      <c r="I259" s="32">
        <v>0</v>
      </c>
      <c r="J259" s="76"/>
      <c r="K259" s="70">
        <v>0</v>
      </c>
      <c r="L259" s="76">
        <f t="shared" si="115"/>
        <v>0</v>
      </c>
    </row>
    <row r="260" spans="2:12" ht="22.5" x14ac:dyDescent="0.2">
      <c r="B260" s="34">
        <v>36601</v>
      </c>
      <c r="C260" s="41" t="s">
        <v>185</v>
      </c>
      <c r="D260" s="72">
        <v>0</v>
      </c>
      <c r="E260" s="56"/>
      <c r="F260" s="56"/>
      <c r="G260" s="56"/>
      <c r="H260" s="56"/>
      <c r="I260" s="81"/>
      <c r="J260" s="76"/>
      <c r="K260" s="70">
        <v>0</v>
      </c>
      <c r="L260" s="76">
        <f t="shared" si="115"/>
        <v>0</v>
      </c>
    </row>
    <row r="261" spans="2:12" x14ac:dyDescent="0.2">
      <c r="B261" s="168">
        <v>369</v>
      </c>
      <c r="C261" s="96" t="s">
        <v>186</v>
      </c>
      <c r="D261" s="154">
        <f>SUM(D262)</f>
        <v>0</v>
      </c>
      <c r="E261" s="157">
        <f t="shared" ref="E261:I261" si="147">SUM(E262)</f>
        <v>0</v>
      </c>
      <c r="F261" s="157"/>
      <c r="G261" s="157"/>
      <c r="H261" s="157"/>
      <c r="I261" s="169">
        <f t="shared" si="147"/>
        <v>0</v>
      </c>
      <c r="J261" s="157"/>
      <c r="K261" s="158">
        <v>0</v>
      </c>
      <c r="L261" s="157">
        <f t="shared" si="115"/>
        <v>0</v>
      </c>
    </row>
    <row r="262" spans="2:12" x14ac:dyDescent="0.2">
      <c r="B262" s="34">
        <v>36901</v>
      </c>
      <c r="C262" s="41" t="s">
        <v>186</v>
      </c>
      <c r="D262" s="72"/>
      <c r="E262" s="56"/>
      <c r="F262" s="56"/>
      <c r="G262" s="56"/>
      <c r="H262" s="56"/>
      <c r="I262" s="81"/>
      <c r="J262" s="76"/>
      <c r="K262" s="70">
        <v>0</v>
      </c>
      <c r="L262" s="76">
        <f t="shared" si="115"/>
        <v>0</v>
      </c>
    </row>
    <row r="263" spans="2:12" x14ac:dyDescent="0.2">
      <c r="B263" s="117">
        <v>3700</v>
      </c>
      <c r="C263" s="108" t="s">
        <v>187</v>
      </c>
      <c r="D263" s="113">
        <f>D264+D266+D269+D272+D274+D276</f>
        <v>73500</v>
      </c>
      <c r="E263" s="114">
        <f t="shared" ref="E263:J263" si="148">E264+E266+E269+E272+E274+E276</f>
        <v>62500</v>
      </c>
      <c r="F263" s="114">
        <f t="shared" si="148"/>
        <v>130</v>
      </c>
      <c r="G263" s="114">
        <f t="shared" si="148"/>
        <v>12500</v>
      </c>
      <c r="H263" s="114">
        <f t="shared" si="148"/>
        <v>0</v>
      </c>
      <c r="I263" s="114">
        <f t="shared" si="148"/>
        <v>12630</v>
      </c>
      <c r="J263" s="114">
        <f t="shared" si="148"/>
        <v>29248</v>
      </c>
      <c r="K263" s="116">
        <f t="shared" si="122"/>
        <v>0.39793197278911563</v>
      </c>
      <c r="L263" s="114">
        <f t="shared" si="115"/>
        <v>44252</v>
      </c>
    </row>
    <row r="264" spans="2:12" x14ac:dyDescent="0.2">
      <c r="B264" s="35">
        <v>371</v>
      </c>
      <c r="C264" s="40" t="s">
        <v>188</v>
      </c>
      <c r="D264" s="72">
        <f>SUM(D265)</f>
        <v>30000</v>
      </c>
      <c r="E264" s="76">
        <f t="shared" ref="E264:J264" si="149">SUM(E265)</f>
        <v>30000</v>
      </c>
      <c r="F264" s="76">
        <f t="shared" si="149"/>
        <v>0</v>
      </c>
      <c r="G264" s="76">
        <f t="shared" si="149"/>
        <v>0</v>
      </c>
      <c r="H264" s="76">
        <f t="shared" si="149"/>
        <v>0</v>
      </c>
      <c r="I264" s="32">
        <f t="shared" si="149"/>
        <v>0</v>
      </c>
      <c r="J264" s="76">
        <f t="shared" si="149"/>
        <v>11618</v>
      </c>
      <c r="K264" s="70">
        <f t="shared" si="122"/>
        <v>0.38726666666666665</v>
      </c>
      <c r="L264" s="76">
        <f t="shared" si="115"/>
        <v>18382</v>
      </c>
    </row>
    <row r="265" spans="2:12" x14ac:dyDescent="0.2">
      <c r="B265" s="34">
        <v>37101</v>
      </c>
      <c r="C265" s="41" t="s">
        <v>188</v>
      </c>
      <c r="D265" s="72">
        <v>30000</v>
      </c>
      <c r="E265" s="56">
        <v>30000</v>
      </c>
      <c r="F265" s="56"/>
      <c r="G265" s="56">
        <v>0</v>
      </c>
      <c r="H265" s="56"/>
      <c r="I265" s="78">
        <f t="shared" ref="I265" si="150">+F265+G265+H265</f>
        <v>0</v>
      </c>
      <c r="J265" s="76">
        <v>11618</v>
      </c>
      <c r="K265" s="70">
        <f t="shared" si="122"/>
        <v>0.38726666666666665</v>
      </c>
      <c r="L265" s="76">
        <f t="shared" si="115"/>
        <v>18382</v>
      </c>
    </row>
    <row r="266" spans="2:12" x14ac:dyDescent="0.2">
      <c r="B266" s="35">
        <v>372</v>
      </c>
      <c r="C266" s="40" t="s">
        <v>189</v>
      </c>
      <c r="D266" s="72">
        <f>SUM(D267)</f>
        <v>3000</v>
      </c>
      <c r="E266" s="76">
        <f t="shared" ref="E266" si="151">SUM(E267)</f>
        <v>3000</v>
      </c>
      <c r="F266" s="76"/>
      <c r="G266" s="76"/>
      <c r="H266" s="76"/>
      <c r="I266" s="32">
        <f>I267+I268</f>
        <v>0</v>
      </c>
      <c r="J266" s="76"/>
      <c r="K266" s="70">
        <f t="shared" si="122"/>
        <v>0</v>
      </c>
      <c r="L266" s="76">
        <f t="shared" si="115"/>
        <v>3000</v>
      </c>
    </row>
    <row r="267" spans="2:12" x14ac:dyDescent="0.2">
      <c r="B267" s="34">
        <v>37201</v>
      </c>
      <c r="C267" s="41" t="s">
        <v>189</v>
      </c>
      <c r="D267" s="72">
        <v>3000</v>
      </c>
      <c r="E267" s="56">
        <v>3000</v>
      </c>
      <c r="F267" s="56"/>
      <c r="G267" s="56"/>
      <c r="H267" s="56"/>
      <c r="I267" s="78">
        <f t="shared" ref="I267:I268" si="152">+F267+G267+H267</f>
        <v>0</v>
      </c>
      <c r="J267" s="76"/>
      <c r="K267" s="70">
        <f t="shared" si="122"/>
        <v>0</v>
      </c>
      <c r="L267" s="76">
        <f t="shared" si="115"/>
        <v>3000</v>
      </c>
    </row>
    <row r="268" spans="2:12" x14ac:dyDescent="0.2">
      <c r="B268" s="134">
        <v>37301</v>
      </c>
      <c r="C268" s="128" t="s">
        <v>190</v>
      </c>
      <c r="D268" s="129"/>
      <c r="E268" s="133"/>
      <c r="F268" s="133"/>
      <c r="G268" s="133"/>
      <c r="H268" s="133"/>
      <c r="I268" s="139">
        <f t="shared" si="152"/>
        <v>0</v>
      </c>
      <c r="J268" s="131"/>
      <c r="K268" s="132">
        <v>0</v>
      </c>
      <c r="L268" s="131">
        <f t="shared" si="115"/>
        <v>0</v>
      </c>
    </row>
    <row r="269" spans="2:12" x14ac:dyDescent="0.2">
      <c r="B269" s="35">
        <v>375</v>
      </c>
      <c r="C269" s="40" t="s">
        <v>191</v>
      </c>
      <c r="D269" s="72">
        <f>SUM(D270:D271)</f>
        <v>18000</v>
      </c>
      <c r="E269" s="76">
        <f t="shared" ref="E269:J269" si="153">SUM(E270:E271)</f>
        <v>15000</v>
      </c>
      <c r="F269" s="76">
        <f t="shared" si="153"/>
        <v>0</v>
      </c>
      <c r="G269" s="76">
        <f t="shared" si="153"/>
        <v>0</v>
      </c>
      <c r="H269" s="76">
        <f t="shared" si="153"/>
        <v>0</v>
      </c>
      <c r="I269" s="76">
        <f t="shared" si="153"/>
        <v>0</v>
      </c>
      <c r="J269" s="76">
        <f t="shared" si="153"/>
        <v>5000</v>
      </c>
      <c r="K269" s="70">
        <f t="shared" si="122"/>
        <v>0.27777777777777779</v>
      </c>
      <c r="L269" s="76">
        <f t="shared" si="115"/>
        <v>13000</v>
      </c>
    </row>
    <row r="270" spans="2:12" x14ac:dyDescent="0.2">
      <c r="B270" s="34">
        <v>37501</v>
      </c>
      <c r="C270" s="41" t="s">
        <v>191</v>
      </c>
      <c r="D270" s="72">
        <v>15000</v>
      </c>
      <c r="E270" s="56">
        <v>15000</v>
      </c>
      <c r="F270" s="56"/>
      <c r="G270" s="56">
        <v>0</v>
      </c>
      <c r="H270" s="56"/>
      <c r="I270" s="78">
        <f t="shared" ref="I270:I273" si="154">+F270+G270+H270</f>
        <v>0</v>
      </c>
      <c r="J270" s="76">
        <v>5000</v>
      </c>
      <c r="K270" s="70">
        <f t="shared" si="122"/>
        <v>0.33333333333333331</v>
      </c>
      <c r="L270" s="76">
        <f t="shared" si="115"/>
        <v>10000</v>
      </c>
    </row>
    <row r="271" spans="2:12" x14ac:dyDescent="0.2">
      <c r="B271" s="34">
        <v>37502</v>
      </c>
      <c r="C271" s="41" t="s">
        <v>192</v>
      </c>
      <c r="D271" s="72">
        <v>3000</v>
      </c>
      <c r="E271" s="56">
        <v>0</v>
      </c>
      <c r="F271" s="56"/>
      <c r="G271" s="56"/>
      <c r="H271" s="56"/>
      <c r="I271" s="78">
        <f t="shared" si="154"/>
        <v>0</v>
      </c>
      <c r="J271" s="76"/>
      <c r="K271" s="70">
        <f t="shared" ref="K271:K284" si="155">J271/D271</f>
        <v>0</v>
      </c>
      <c r="L271" s="76">
        <f t="shared" ref="L271:L329" si="156">D271-J271</f>
        <v>3000</v>
      </c>
    </row>
    <row r="272" spans="2:12" x14ac:dyDescent="0.2">
      <c r="B272" s="35">
        <v>376</v>
      </c>
      <c r="C272" s="40" t="s">
        <v>193</v>
      </c>
      <c r="D272" s="93">
        <f>SUM(D273)</f>
        <v>20000</v>
      </c>
      <c r="E272" s="94">
        <f t="shared" ref="E272:J272" si="157">SUM(E273)</f>
        <v>14000</v>
      </c>
      <c r="F272" s="94">
        <f t="shared" si="157"/>
        <v>0</v>
      </c>
      <c r="G272" s="94">
        <f t="shared" si="157"/>
        <v>12500</v>
      </c>
      <c r="H272" s="94">
        <f t="shared" si="157"/>
        <v>0</v>
      </c>
      <c r="I272" s="31">
        <f t="shared" si="157"/>
        <v>12500</v>
      </c>
      <c r="J272" s="94">
        <f t="shared" si="157"/>
        <v>12500</v>
      </c>
      <c r="K272" s="70">
        <v>0</v>
      </c>
      <c r="L272" s="76">
        <f t="shared" si="156"/>
        <v>7500</v>
      </c>
    </row>
    <row r="273" spans="2:12" x14ac:dyDescent="0.2">
      <c r="B273" s="34">
        <v>37601</v>
      </c>
      <c r="C273" s="41" t="s">
        <v>193</v>
      </c>
      <c r="D273" s="72">
        <v>20000</v>
      </c>
      <c r="E273" s="56">
        <f>20000-6000</f>
        <v>14000</v>
      </c>
      <c r="F273" s="56"/>
      <c r="G273" s="56">
        <v>12500</v>
      </c>
      <c r="H273" s="56"/>
      <c r="I273" s="78">
        <f t="shared" si="154"/>
        <v>12500</v>
      </c>
      <c r="J273" s="76">
        <v>12500</v>
      </c>
      <c r="K273" s="70">
        <v>0</v>
      </c>
      <c r="L273" s="76">
        <f t="shared" si="156"/>
        <v>7500</v>
      </c>
    </row>
    <row r="274" spans="2:12" x14ac:dyDescent="0.2">
      <c r="B274" s="35">
        <v>378</v>
      </c>
      <c r="C274" s="40" t="s">
        <v>194</v>
      </c>
      <c r="D274" s="72">
        <f>SUM(D275)</f>
        <v>0</v>
      </c>
      <c r="E274" s="76">
        <f t="shared" ref="E274:I274" si="158">SUM(E275)</f>
        <v>0</v>
      </c>
      <c r="F274" s="76"/>
      <c r="G274" s="76"/>
      <c r="H274" s="76"/>
      <c r="I274" s="32">
        <f t="shared" si="158"/>
        <v>0</v>
      </c>
      <c r="J274" s="76"/>
      <c r="K274" s="70">
        <v>0</v>
      </c>
      <c r="L274" s="76">
        <f t="shared" si="156"/>
        <v>0</v>
      </c>
    </row>
    <row r="275" spans="2:12" x14ac:dyDescent="0.2">
      <c r="B275" s="34">
        <v>37801</v>
      </c>
      <c r="C275" s="41" t="s">
        <v>194</v>
      </c>
      <c r="D275" s="72">
        <v>0</v>
      </c>
      <c r="E275" s="56"/>
      <c r="F275" s="56"/>
      <c r="G275" s="56"/>
      <c r="H275" s="56"/>
      <c r="I275" s="81"/>
      <c r="J275" s="76"/>
      <c r="K275" s="70">
        <v>0</v>
      </c>
      <c r="L275" s="76">
        <f t="shared" si="156"/>
        <v>0</v>
      </c>
    </row>
    <row r="276" spans="2:12" x14ac:dyDescent="0.2">
      <c r="B276" s="35">
        <v>379</v>
      </c>
      <c r="C276" s="40" t="s">
        <v>195</v>
      </c>
      <c r="D276" s="93">
        <f>SUM(D277)</f>
        <v>2500</v>
      </c>
      <c r="E276" s="94">
        <f t="shared" ref="E276:J276" si="159">SUM(E277)</f>
        <v>500</v>
      </c>
      <c r="F276" s="94">
        <f t="shared" si="159"/>
        <v>130</v>
      </c>
      <c r="G276" s="94">
        <f t="shared" si="159"/>
        <v>0</v>
      </c>
      <c r="H276" s="94">
        <f t="shared" si="159"/>
        <v>0</v>
      </c>
      <c r="I276" s="94">
        <f t="shared" si="159"/>
        <v>130</v>
      </c>
      <c r="J276" s="94">
        <f t="shared" si="159"/>
        <v>130</v>
      </c>
      <c r="K276" s="70">
        <f t="shared" si="155"/>
        <v>5.1999999999999998E-2</v>
      </c>
      <c r="L276" s="76">
        <f t="shared" si="156"/>
        <v>2370</v>
      </c>
    </row>
    <row r="277" spans="2:12" x14ac:dyDescent="0.2">
      <c r="B277" s="34">
        <v>37901</v>
      </c>
      <c r="C277" s="41" t="s">
        <v>196</v>
      </c>
      <c r="D277" s="72">
        <v>2500</v>
      </c>
      <c r="E277" s="56">
        <f>2500-2000</f>
        <v>500</v>
      </c>
      <c r="F277" s="56">
        <v>130</v>
      </c>
      <c r="G277" s="56"/>
      <c r="H277" s="56"/>
      <c r="I277" s="78">
        <f t="shared" ref="I277:J277" si="160">+F277+G277+H277</f>
        <v>130</v>
      </c>
      <c r="J277" s="76">
        <f t="shared" si="160"/>
        <v>130</v>
      </c>
      <c r="K277" s="70">
        <f t="shared" si="155"/>
        <v>5.1999999999999998E-2</v>
      </c>
      <c r="L277" s="76">
        <f t="shared" si="156"/>
        <v>2370</v>
      </c>
    </row>
    <row r="278" spans="2:12" x14ac:dyDescent="0.2">
      <c r="B278" s="117">
        <v>3800</v>
      </c>
      <c r="C278" s="108" t="s">
        <v>197</v>
      </c>
      <c r="D278" s="113">
        <f>D279+D281+D283+D285+D287</f>
        <v>7900</v>
      </c>
      <c r="E278" s="114">
        <f t="shared" ref="E278:J278" si="161">E279+E281+E283+E285+E287</f>
        <v>18900</v>
      </c>
      <c r="F278" s="114">
        <f t="shared" si="161"/>
        <v>3445.2</v>
      </c>
      <c r="G278" s="114">
        <f t="shared" si="161"/>
        <v>0</v>
      </c>
      <c r="H278" s="114">
        <f t="shared" si="161"/>
        <v>0</v>
      </c>
      <c r="I278" s="114">
        <f t="shared" si="161"/>
        <v>3445.2</v>
      </c>
      <c r="J278" s="114">
        <f t="shared" si="161"/>
        <v>16046.4</v>
      </c>
      <c r="K278" s="116">
        <f t="shared" si="155"/>
        <v>2.0311898734177216</v>
      </c>
      <c r="L278" s="114">
        <f>E278-J278</f>
        <v>2853.6000000000004</v>
      </c>
    </row>
    <row r="279" spans="2:12" x14ac:dyDescent="0.2">
      <c r="B279" s="35">
        <v>381</v>
      </c>
      <c r="C279" s="40" t="s">
        <v>198</v>
      </c>
      <c r="D279" s="72">
        <f>SUM(D280)</f>
        <v>0</v>
      </c>
      <c r="E279" s="76">
        <f t="shared" ref="E279:I279" si="162">SUM(E280)</f>
        <v>0</v>
      </c>
      <c r="F279" s="76"/>
      <c r="G279" s="76">
        <v>0</v>
      </c>
      <c r="H279" s="76"/>
      <c r="I279" s="32">
        <f t="shared" si="162"/>
        <v>0</v>
      </c>
      <c r="J279" s="76">
        <f>+I279</f>
        <v>0</v>
      </c>
      <c r="K279" s="70">
        <v>0</v>
      </c>
      <c r="L279" s="76">
        <f t="shared" si="156"/>
        <v>0</v>
      </c>
    </row>
    <row r="280" spans="2:12" x14ac:dyDescent="0.2">
      <c r="B280" s="34">
        <v>38101</v>
      </c>
      <c r="C280" s="41" t="s">
        <v>198</v>
      </c>
      <c r="D280" s="72"/>
      <c r="E280" s="56"/>
      <c r="F280" s="56"/>
      <c r="G280" s="56"/>
      <c r="H280" s="56"/>
      <c r="I280" s="78">
        <f t="shared" ref="I280" si="163">+F280+G280+H280</f>
        <v>0</v>
      </c>
      <c r="J280" s="76">
        <v>0</v>
      </c>
      <c r="K280" s="70">
        <v>0</v>
      </c>
      <c r="L280" s="76">
        <f t="shared" si="156"/>
        <v>0</v>
      </c>
    </row>
    <row r="281" spans="2:12" x14ac:dyDescent="0.2">
      <c r="B281" s="35">
        <v>382</v>
      </c>
      <c r="C281" s="40" t="s">
        <v>199</v>
      </c>
      <c r="D281" s="72">
        <f>SUM(D282)</f>
        <v>1400</v>
      </c>
      <c r="E281" s="76">
        <f t="shared" ref="E281:I281" si="164">SUM(E282)</f>
        <v>0</v>
      </c>
      <c r="F281" s="76">
        <f t="shared" si="164"/>
        <v>0</v>
      </c>
      <c r="G281" s="76">
        <f t="shared" si="164"/>
        <v>0</v>
      </c>
      <c r="H281" s="76">
        <f t="shared" si="164"/>
        <v>0</v>
      </c>
      <c r="I281" s="76">
        <f t="shared" si="164"/>
        <v>0</v>
      </c>
      <c r="J281" s="76"/>
      <c r="K281" s="70">
        <f t="shared" si="155"/>
        <v>0</v>
      </c>
      <c r="L281" s="76">
        <f t="shared" si="156"/>
        <v>1400</v>
      </c>
    </row>
    <row r="282" spans="2:12" x14ac:dyDescent="0.2">
      <c r="B282" s="34">
        <v>38201</v>
      </c>
      <c r="C282" s="41" t="s">
        <v>199</v>
      </c>
      <c r="D282" s="72">
        <v>1400</v>
      </c>
      <c r="E282" s="56">
        <v>0</v>
      </c>
      <c r="F282" s="56"/>
      <c r="G282" s="56"/>
      <c r="H282" s="56"/>
      <c r="I282" s="81"/>
      <c r="J282" s="76"/>
      <c r="K282" s="70">
        <f t="shared" si="155"/>
        <v>0</v>
      </c>
      <c r="L282" s="76">
        <f t="shared" si="156"/>
        <v>1400</v>
      </c>
    </row>
    <row r="283" spans="2:12" x14ac:dyDescent="0.2">
      <c r="B283" s="35">
        <v>383</v>
      </c>
      <c r="C283" s="40" t="s">
        <v>200</v>
      </c>
      <c r="D283" s="72">
        <f>SUM(D284)</f>
        <v>5500</v>
      </c>
      <c r="E283" s="76">
        <f t="shared" ref="E283:J283" si="165">SUM(E284)</f>
        <v>8900</v>
      </c>
      <c r="F283" s="76">
        <f t="shared" si="165"/>
        <v>0</v>
      </c>
      <c r="G283" s="76">
        <f t="shared" si="165"/>
        <v>0</v>
      </c>
      <c r="H283" s="76">
        <f t="shared" si="165"/>
        <v>0</v>
      </c>
      <c r="I283" s="76">
        <f t="shared" si="165"/>
        <v>0</v>
      </c>
      <c r="J283" s="76">
        <f t="shared" si="165"/>
        <v>7855</v>
      </c>
      <c r="K283" s="70">
        <f t="shared" si="155"/>
        <v>1.4281818181818182</v>
      </c>
      <c r="L283" s="76">
        <f>E283-J283</f>
        <v>1045</v>
      </c>
    </row>
    <row r="284" spans="2:12" x14ac:dyDescent="0.2">
      <c r="B284" s="34">
        <v>38301</v>
      </c>
      <c r="C284" s="41" t="s">
        <v>200</v>
      </c>
      <c r="D284" s="72">
        <v>5500</v>
      </c>
      <c r="E284" s="56">
        <f>5500+1400+2000</f>
        <v>8900</v>
      </c>
      <c r="F284" s="56">
        <v>0</v>
      </c>
      <c r="G284" s="56"/>
      <c r="H284" s="56">
        <v>0</v>
      </c>
      <c r="I284" s="78">
        <f t="shared" ref="I284" si="166">+F284+G284+H284</f>
        <v>0</v>
      </c>
      <c r="J284" s="76">
        <v>7855</v>
      </c>
      <c r="K284" s="70">
        <f t="shared" si="155"/>
        <v>1.4281818181818182</v>
      </c>
      <c r="L284" s="76">
        <f>E284-J284</f>
        <v>1045</v>
      </c>
    </row>
    <row r="285" spans="2:12" x14ac:dyDescent="0.2">
      <c r="B285" s="35">
        <v>384</v>
      </c>
      <c r="C285" s="40" t="s">
        <v>201</v>
      </c>
      <c r="D285" s="72">
        <f>SUM(D286)</f>
        <v>0</v>
      </c>
      <c r="E285" s="56"/>
      <c r="F285" s="56"/>
      <c r="G285" s="56"/>
      <c r="H285" s="56"/>
      <c r="I285" s="81"/>
      <c r="J285" s="76"/>
      <c r="K285" s="70">
        <v>0</v>
      </c>
      <c r="L285" s="76">
        <f t="shared" si="156"/>
        <v>0</v>
      </c>
    </row>
    <row r="286" spans="2:12" x14ac:dyDescent="0.2">
      <c r="B286" s="34">
        <v>38401</v>
      </c>
      <c r="C286" s="41" t="s">
        <v>201</v>
      </c>
      <c r="D286" s="72"/>
      <c r="E286" s="56"/>
      <c r="F286" s="56"/>
      <c r="G286" s="56"/>
      <c r="H286" s="56"/>
      <c r="I286" s="81"/>
      <c r="J286" s="76"/>
      <c r="K286" s="70">
        <v>0</v>
      </c>
      <c r="L286" s="76">
        <f t="shared" si="156"/>
        <v>0</v>
      </c>
    </row>
    <row r="287" spans="2:12" x14ac:dyDescent="0.2">
      <c r="B287" s="35">
        <v>385</v>
      </c>
      <c r="C287" s="40" t="s">
        <v>202</v>
      </c>
      <c r="D287" s="72">
        <f>SUM(D288)</f>
        <v>1000</v>
      </c>
      <c r="E287" s="76">
        <f t="shared" ref="E287:J287" si="167">SUM(E288)</f>
        <v>10000</v>
      </c>
      <c r="F287" s="76">
        <f t="shared" si="167"/>
        <v>3445.2</v>
      </c>
      <c r="G287" s="76">
        <f t="shared" si="167"/>
        <v>0</v>
      </c>
      <c r="H287" s="76">
        <f t="shared" si="167"/>
        <v>0</v>
      </c>
      <c r="I287" s="76">
        <f t="shared" si="167"/>
        <v>3445.2</v>
      </c>
      <c r="J287" s="76">
        <f t="shared" si="167"/>
        <v>8191.4</v>
      </c>
      <c r="K287" s="70">
        <f t="shared" ref="K287:K289" si="168">J287/D287</f>
        <v>8.1913999999999998</v>
      </c>
      <c r="L287" s="76">
        <f>E287-J287</f>
        <v>1808.6000000000004</v>
      </c>
    </row>
    <row r="288" spans="2:12" x14ac:dyDescent="0.2">
      <c r="B288" s="34">
        <v>38501</v>
      </c>
      <c r="C288" s="41" t="s">
        <v>203</v>
      </c>
      <c r="D288" s="72">
        <v>1000</v>
      </c>
      <c r="E288" s="56">
        <v>10000</v>
      </c>
      <c r="F288" s="56">
        <v>3445.2</v>
      </c>
      <c r="G288" s="56">
        <v>0</v>
      </c>
      <c r="H288" s="56"/>
      <c r="I288" s="78">
        <f t="shared" ref="I288" si="169">+F288+G288+H288</f>
        <v>3445.2</v>
      </c>
      <c r="J288" s="76">
        <v>8191.4</v>
      </c>
      <c r="K288" s="70">
        <f t="shared" si="168"/>
        <v>8.1913999999999998</v>
      </c>
      <c r="L288" s="76">
        <f>E288-J288</f>
        <v>1808.6000000000004</v>
      </c>
    </row>
    <row r="289" spans="2:12" x14ac:dyDescent="0.2">
      <c r="B289" s="117">
        <v>3900</v>
      </c>
      <c r="C289" s="108" t="s">
        <v>204</v>
      </c>
      <c r="D289" s="113">
        <f>D290+D294+D292+D296</f>
        <v>2000</v>
      </c>
      <c r="E289" s="113">
        <f t="shared" ref="E289:J289" si="170">E290+E294+E292+E296</f>
        <v>2000</v>
      </c>
      <c r="F289" s="113">
        <f t="shared" si="170"/>
        <v>0</v>
      </c>
      <c r="G289" s="113">
        <f t="shared" si="170"/>
        <v>0</v>
      </c>
      <c r="H289" s="113">
        <f t="shared" si="170"/>
        <v>0</v>
      </c>
      <c r="I289" s="113">
        <f t="shared" si="170"/>
        <v>0</v>
      </c>
      <c r="J289" s="114">
        <f t="shared" si="170"/>
        <v>1205</v>
      </c>
      <c r="K289" s="69">
        <f t="shared" si="168"/>
        <v>0.60250000000000004</v>
      </c>
      <c r="L289" s="114">
        <f t="shared" si="156"/>
        <v>795</v>
      </c>
    </row>
    <row r="290" spans="2:12" x14ac:dyDescent="0.2">
      <c r="B290" s="35">
        <v>392</v>
      </c>
      <c r="C290" s="40" t="s">
        <v>205</v>
      </c>
      <c r="D290" s="72">
        <f>SUM(D291)</f>
        <v>0</v>
      </c>
      <c r="E290" s="76">
        <f t="shared" ref="E290:J290" si="171">SUM(E291)</f>
        <v>0</v>
      </c>
      <c r="F290" s="76">
        <f t="shared" si="171"/>
        <v>0</v>
      </c>
      <c r="G290" s="76">
        <f t="shared" si="171"/>
        <v>0</v>
      </c>
      <c r="H290" s="76">
        <f t="shared" si="171"/>
        <v>0</v>
      </c>
      <c r="I290" s="76">
        <f>+F290+G290+H290</f>
        <v>0</v>
      </c>
      <c r="J290" s="76">
        <f t="shared" si="171"/>
        <v>0</v>
      </c>
      <c r="K290" s="70">
        <v>0</v>
      </c>
      <c r="L290" s="76">
        <f t="shared" si="156"/>
        <v>0</v>
      </c>
    </row>
    <row r="291" spans="2:12" x14ac:dyDescent="0.2">
      <c r="B291" s="34">
        <v>39201</v>
      </c>
      <c r="C291" s="41" t="s">
        <v>205</v>
      </c>
      <c r="D291" s="72">
        <v>0</v>
      </c>
      <c r="E291" s="72">
        <v>0</v>
      </c>
      <c r="F291" s="56"/>
      <c r="G291" s="56"/>
      <c r="H291" s="56"/>
      <c r="I291" s="56"/>
      <c r="J291" s="76"/>
      <c r="K291" s="70">
        <v>0</v>
      </c>
      <c r="L291" s="76">
        <f t="shared" si="156"/>
        <v>0</v>
      </c>
    </row>
    <row r="292" spans="2:12" x14ac:dyDescent="0.2">
      <c r="B292" s="35">
        <v>393</v>
      </c>
      <c r="C292" s="40" t="s">
        <v>206</v>
      </c>
      <c r="D292" s="72">
        <f>SUM(D293)</f>
        <v>0</v>
      </c>
      <c r="E292" s="76">
        <f t="shared" ref="E292:I292" si="172">SUM(E293)</f>
        <v>0</v>
      </c>
      <c r="F292" s="76"/>
      <c r="G292" s="76"/>
      <c r="H292" s="76"/>
      <c r="I292" s="76">
        <f t="shared" si="172"/>
        <v>0</v>
      </c>
      <c r="J292" s="76"/>
      <c r="K292" s="70">
        <v>0</v>
      </c>
      <c r="L292" s="76">
        <f t="shared" si="156"/>
        <v>0</v>
      </c>
    </row>
    <row r="293" spans="2:12" x14ac:dyDescent="0.2">
      <c r="B293" s="34">
        <v>39301</v>
      </c>
      <c r="C293" s="41" t="s">
        <v>206</v>
      </c>
      <c r="D293" s="72"/>
      <c r="E293" s="56"/>
      <c r="F293" s="56"/>
      <c r="G293" s="56"/>
      <c r="H293" s="56"/>
      <c r="I293" s="60"/>
      <c r="J293" s="76"/>
      <c r="K293" s="70">
        <v>0</v>
      </c>
      <c r="L293" s="76">
        <f t="shared" si="156"/>
        <v>0</v>
      </c>
    </row>
    <row r="294" spans="2:12" x14ac:dyDescent="0.2">
      <c r="B294" s="35">
        <v>395</v>
      </c>
      <c r="C294" s="40" t="s">
        <v>207</v>
      </c>
      <c r="D294" s="72">
        <f>SUM(D295)</f>
        <v>2000</v>
      </c>
      <c r="E294" s="76">
        <f t="shared" ref="E294:J294" si="173">SUM(E295)</f>
        <v>2000</v>
      </c>
      <c r="F294" s="94">
        <f t="shared" si="173"/>
        <v>0</v>
      </c>
      <c r="G294" s="94">
        <f t="shared" si="173"/>
        <v>0</v>
      </c>
      <c r="H294" s="94">
        <f t="shared" si="173"/>
        <v>0</v>
      </c>
      <c r="I294" s="76">
        <f t="shared" si="173"/>
        <v>0</v>
      </c>
      <c r="J294" s="76">
        <f t="shared" si="173"/>
        <v>1205</v>
      </c>
      <c r="K294" s="70">
        <f t="shared" ref="K294:K295" si="174">J294/D294</f>
        <v>0.60250000000000004</v>
      </c>
      <c r="L294" s="76">
        <f t="shared" si="156"/>
        <v>795</v>
      </c>
    </row>
    <row r="295" spans="2:12" x14ac:dyDescent="0.2">
      <c r="B295" s="34">
        <v>39501</v>
      </c>
      <c r="C295" s="41" t="s">
        <v>207</v>
      </c>
      <c r="D295" s="72">
        <v>2000</v>
      </c>
      <c r="E295" s="56">
        <v>2000</v>
      </c>
      <c r="F295" s="56">
        <v>0</v>
      </c>
      <c r="G295" s="56">
        <v>0</v>
      </c>
      <c r="H295" s="56"/>
      <c r="I295" s="81">
        <f>+F295+G295+H295</f>
        <v>0</v>
      </c>
      <c r="J295" s="76">
        <v>1205</v>
      </c>
      <c r="K295" s="70">
        <f t="shared" si="174"/>
        <v>0.60250000000000004</v>
      </c>
      <c r="L295" s="76">
        <f t="shared" si="156"/>
        <v>795</v>
      </c>
    </row>
    <row r="296" spans="2:12" x14ac:dyDescent="0.2">
      <c r="B296" s="35">
        <v>396</v>
      </c>
      <c r="C296" s="40" t="s">
        <v>208</v>
      </c>
      <c r="D296" s="72">
        <f>SUM(D297)</f>
        <v>0</v>
      </c>
      <c r="E296" s="76">
        <f t="shared" ref="E296:I296" si="175">SUM(E297)</f>
        <v>0</v>
      </c>
      <c r="F296" s="76"/>
      <c r="G296" s="76"/>
      <c r="H296" s="76"/>
      <c r="I296" s="32">
        <f t="shared" si="175"/>
        <v>0</v>
      </c>
      <c r="J296" s="76"/>
      <c r="K296" s="70">
        <v>0</v>
      </c>
      <c r="L296" s="76">
        <f t="shared" si="156"/>
        <v>0</v>
      </c>
    </row>
    <row r="297" spans="2:12" ht="13.5" thickBot="1" x14ac:dyDescent="0.25">
      <c r="B297" s="34">
        <v>39601</v>
      </c>
      <c r="C297" s="41" t="s">
        <v>208</v>
      </c>
      <c r="D297" s="72"/>
      <c r="E297" s="56"/>
      <c r="F297" s="56"/>
      <c r="G297" s="56"/>
      <c r="H297" s="56"/>
      <c r="I297" s="81"/>
      <c r="J297" s="76"/>
      <c r="K297" s="70">
        <v>0</v>
      </c>
      <c r="L297" s="76">
        <f t="shared" si="156"/>
        <v>0</v>
      </c>
    </row>
    <row r="298" spans="2:12" s="87" customFormat="1" ht="23.25" thickBot="1" x14ac:dyDescent="0.25">
      <c r="B298" s="45">
        <v>4000</v>
      </c>
      <c r="C298" s="46" t="s">
        <v>209</v>
      </c>
      <c r="D298" s="84">
        <f>D299</f>
        <v>0</v>
      </c>
      <c r="E298" s="75">
        <f t="shared" ref="E298:I299" si="176">E299</f>
        <v>0</v>
      </c>
      <c r="F298" s="75"/>
      <c r="G298" s="75"/>
      <c r="H298" s="75"/>
      <c r="I298" s="47">
        <f t="shared" si="176"/>
        <v>0</v>
      </c>
      <c r="J298" s="75"/>
      <c r="K298" s="68">
        <v>0</v>
      </c>
      <c r="L298" s="75">
        <f t="shared" si="156"/>
        <v>0</v>
      </c>
    </row>
    <row r="299" spans="2:12" x14ac:dyDescent="0.2">
      <c r="B299" s="117">
        <v>4400</v>
      </c>
      <c r="C299" s="108" t="s">
        <v>210</v>
      </c>
      <c r="D299" s="121">
        <f>D300</f>
        <v>0</v>
      </c>
      <c r="E299" s="124">
        <f t="shared" si="176"/>
        <v>0</v>
      </c>
      <c r="F299" s="124"/>
      <c r="G299" s="124"/>
      <c r="H299" s="124"/>
      <c r="I299" s="126">
        <f t="shared" si="176"/>
        <v>0</v>
      </c>
      <c r="J299" s="124"/>
      <c r="K299" s="125">
        <v>0</v>
      </c>
      <c r="L299" s="124">
        <f t="shared" si="156"/>
        <v>0</v>
      </c>
    </row>
    <row r="300" spans="2:12" x14ac:dyDescent="0.2">
      <c r="B300" s="35">
        <v>442</v>
      </c>
      <c r="C300" s="40" t="s">
        <v>211</v>
      </c>
      <c r="D300" s="72">
        <f>SUM(D301:D303)</f>
        <v>0</v>
      </c>
      <c r="E300" s="76">
        <f t="shared" ref="E300:I300" si="177">SUM(E301:E303)</f>
        <v>0</v>
      </c>
      <c r="F300" s="76"/>
      <c r="G300" s="76"/>
      <c r="H300" s="76"/>
      <c r="I300" s="32">
        <f t="shared" si="177"/>
        <v>0</v>
      </c>
      <c r="J300" s="76"/>
      <c r="K300" s="70">
        <v>0</v>
      </c>
      <c r="L300" s="76">
        <f t="shared" si="156"/>
        <v>0</v>
      </c>
    </row>
    <row r="301" spans="2:12" x14ac:dyDescent="0.2">
      <c r="B301" s="34">
        <v>44201</v>
      </c>
      <c r="C301" s="41" t="s">
        <v>212</v>
      </c>
      <c r="D301" s="72">
        <v>0</v>
      </c>
      <c r="E301" s="56"/>
      <c r="F301" s="56"/>
      <c r="G301" s="56"/>
      <c r="H301" s="56"/>
      <c r="I301" s="81"/>
      <c r="J301" s="76"/>
      <c r="K301" s="70">
        <v>0</v>
      </c>
      <c r="L301" s="76">
        <f t="shared" si="156"/>
        <v>0</v>
      </c>
    </row>
    <row r="302" spans="2:12" x14ac:dyDescent="0.2">
      <c r="B302" s="34">
        <v>44203</v>
      </c>
      <c r="C302" s="41" t="s">
        <v>213</v>
      </c>
      <c r="D302" s="72">
        <v>0</v>
      </c>
      <c r="E302" s="56"/>
      <c r="F302" s="56"/>
      <c r="G302" s="56"/>
      <c r="H302" s="56"/>
      <c r="I302" s="81"/>
      <c r="J302" s="76"/>
      <c r="K302" s="70">
        <v>0</v>
      </c>
      <c r="L302" s="76">
        <f t="shared" si="156"/>
        <v>0</v>
      </c>
    </row>
    <row r="303" spans="2:12" ht="13.5" thickBot="1" x14ac:dyDescent="0.25">
      <c r="B303" s="34">
        <v>44204</v>
      </c>
      <c r="C303" s="41" t="s">
        <v>214</v>
      </c>
      <c r="D303" s="72">
        <v>0</v>
      </c>
      <c r="E303" s="56"/>
      <c r="F303" s="56"/>
      <c r="G303" s="56"/>
      <c r="H303" s="56"/>
      <c r="I303" s="81"/>
      <c r="J303" s="76"/>
      <c r="K303" s="70">
        <v>0</v>
      </c>
      <c r="L303" s="76">
        <f t="shared" si="156"/>
        <v>0</v>
      </c>
    </row>
    <row r="304" spans="2:12" s="87" customFormat="1" ht="13.5" thickBot="1" x14ac:dyDescent="0.25">
      <c r="B304" s="45">
        <v>5000</v>
      </c>
      <c r="C304" s="46" t="s">
        <v>215</v>
      </c>
      <c r="D304" s="84">
        <f>D305+D317+D320+D314</f>
        <v>0</v>
      </c>
      <c r="E304" s="75">
        <f t="shared" ref="E304:I304" si="178">E305+E317+E320+E314</f>
        <v>0</v>
      </c>
      <c r="F304" s="75"/>
      <c r="G304" s="75"/>
      <c r="H304" s="75"/>
      <c r="I304" s="47">
        <f t="shared" si="178"/>
        <v>0</v>
      </c>
      <c r="J304" s="75"/>
      <c r="K304" s="68">
        <v>0</v>
      </c>
      <c r="L304" s="75">
        <f t="shared" si="156"/>
        <v>0</v>
      </c>
    </row>
    <row r="305" spans="2:12" x14ac:dyDescent="0.2">
      <c r="B305" s="117">
        <v>5100</v>
      </c>
      <c r="C305" s="108" t="s">
        <v>216</v>
      </c>
      <c r="D305" s="121">
        <f>D306+D308+D312+D310</f>
        <v>0</v>
      </c>
      <c r="E305" s="124">
        <f t="shared" ref="E305:I305" si="179">E306+E308+E312+E310</f>
        <v>0</v>
      </c>
      <c r="F305" s="124"/>
      <c r="G305" s="124"/>
      <c r="H305" s="124"/>
      <c r="I305" s="126">
        <f t="shared" si="179"/>
        <v>0</v>
      </c>
      <c r="J305" s="124"/>
      <c r="K305" s="125">
        <v>0</v>
      </c>
      <c r="L305" s="124">
        <f t="shared" si="156"/>
        <v>0</v>
      </c>
    </row>
    <row r="306" spans="2:12" x14ac:dyDescent="0.2">
      <c r="B306" s="35">
        <v>511</v>
      </c>
      <c r="C306" s="40" t="s">
        <v>217</v>
      </c>
      <c r="D306" s="72">
        <f>SUM(D307)</f>
        <v>0</v>
      </c>
      <c r="E306" s="76">
        <f t="shared" ref="E306:I306" si="180">SUM(E307)</f>
        <v>0</v>
      </c>
      <c r="F306" s="76"/>
      <c r="G306" s="76"/>
      <c r="H306" s="76"/>
      <c r="I306" s="32">
        <f t="shared" si="180"/>
        <v>0</v>
      </c>
      <c r="J306" s="76"/>
      <c r="K306" s="70">
        <v>0</v>
      </c>
      <c r="L306" s="76">
        <f t="shared" si="156"/>
        <v>0</v>
      </c>
    </row>
    <row r="307" spans="2:12" x14ac:dyDescent="0.2">
      <c r="B307" s="34">
        <v>51101</v>
      </c>
      <c r="C307" s="41" t="s">
        <v>217</v>
      </c>
      <c r="D307" s="72">
        <v>0</v>
      </c>
      <c r="E307" s="56"/>
      <c r="F307" s="56"/>
      <c r="G307" s="56"/>
      <c r="H307" s="56"/>
      <c r="I307" s="81"/>
      <c r="J307" s="76"/>
      <c r="K307" s="70">
        <v>0</v>
      </c>
      <c r="L307" s="76">
        <f t="shared" si="156"/>
        <v>0</v>
      </c>
    </row>
    <row r="308" spans="2:12" x14ac:dyDescent="0.2">
      <c r="B308" s="35">
        <v>513</v>
      </c>
      <c r="C308" s="40" t="s">
        <v>218</v>
      </c>
      <c r="D308" s="72">
        <f>SUM(D309)</f>
        <v>0</v>
      </c>
      <c r="E308" s="76">
        <f t="shared" ref="E308:I308" si="181">SUM(E309)</f>
        <v>0</v>
      </c>
      <c r="F308" s="76"/>
      <c r="G308" s="76"/>
      <c r="H308" s="76"/>
      <c r="I308" s="32">
        <f t="shared" si="181"/>
        <v>0</v>
      </c>
      <c r="J308" s="76"/>
      <c r="K308" s="70">
        <v>0</v>
      </c>
      <c r="L308" s="76">
        <f t="shared" si="156"/>
        <v>0</v>
      </c>
    </row>
    <row r="309" spans="2:12" x14ac:dyDescent="0.2">
      <c r="B309" s="34">
        <v>51301</v>
      </c>
      <c r="C309" s="41" t="s">
        <v>218</v>
      </c>
      <c r="D309" s="72">
        <v>0</v>
      </c>
      <c r="E309" s="56"/>
      <c r="F309" s="56"/>
      <c r="G309" s="56"/>
      <c r="H309" s="56"/>
      <c r="I309" s="81"/>
      <c r="J309" s="76"/>
      <c r="K309" s="70">
        <v>0</v>
      </c>
      <c r="L309" s="76">
        <f t="shared" si="156"/>
        <v>0</v>
      </c>
    </row>
    <row r="310" spans="2:12" x14ac:dyDescent="0.2">
      <c r="B310" s="35">
        <v>515</v>
      </c>
      <c r="C310" s="40" t="s">
        <v>219</v>
      </c>
      <c r="D310" s="72">
        <f>SUM(D311)</f>
        <v>0</v>
      </c>
      <c r="E310" s="76">
        <f t="shared" ref="E310:I310" si="182">SUM(E311)</f>
        <v>0</v>
      </c>
      <c r="F310" s="76"/>
      <c r="G310" s="76"/>
      <c r="H310" s="76"/>
      <c r="I310" s="32">
        <f t="shared" si="182"/>
        <v>0</v>
      </c>
      <c r="J310" s="76"/>
      <c r="K310" s="70">
        <v>0</v>
      </c>
      <c r="L310" s="76">
        <f t="shared" si="156"/>
        <v>0</v>
      </c>
    </row>
    <row r="311" spans="2:12" x14ac:dyDescent="0.2">
      <c r="B311" s="34">
        <v>51501</v>
      </c>
      <c r="C311" s="41" t="s">
        <v>220</v>
      </c>
      <c r="D311" s="72"/>
      <c r="E311" s="56"/>
      <c r="F311" s="56"/>
      <c r="G311" s="56"/>
      <c r="H311" s="56"/>
      <c r="I311" s="81"/>
      <c r="J311" s="76"/>
      <c r="K311" s="70">
        <v>0</v>
      </c>
      <c r="L311" s="76">
        <f t="shared" si="156"/>
        <v>0</v>
      </c>
    </row>
    <row r="312" spans="2:12" x14ac:dyDescent="0.2">
      <c r="B312" s="35">
        <v>519</v>
      </c>
      <c r="C312" s="40" t="s">
        <v>221</v>
      </c>
      <c r="D312" s="72">
        <f>SUM(D313)</f>
        <v>0</v>
      </c>
      <c r="E312" s="76">
        <f t="shared" ref="E312:I312" si="183">SUM(E313)</f>
        <v>0</v>
      </c>
      <c r="F312" s="76"/>
      <c r="G312" s="76"/>
      <c r="H312" s="76"/>
      <c r="I312" s="32">
        <f t="shared" si="183"/>
        <v>0</v>
      </c>
      <c r="J312" s="76"/>
      <c r="K312" s="70">
        <v>0</v>
      </c>
      <c r="L312" s="76">
        <f t="shared" si="156"/>
        <v>0</v>
      </c>
    </row>
    <row r="313" spans="2:12" x14ac:dyDescent="0.2">
      <c r="B313" s="34">
        <v>51901</v>
      </c>
      <c r="C313" s="41" t="s">
        <v>222</v>
      </c>
      <c r="D313" s="72"/>
      <c r="E313" s="56"/>
      <c r="F313" s="56"/>
      <c r="G313" s="56"/>
      <c r="H313" s="56"/>
      <c r="I313" s="81"/>
      <c r="J313" s="76"/>
      <c r="K313" s="70">
        <v>0</v>
      </c>
      <c r="L313" s="76">
        <f t="shared" si="156"/>
        <v>0</v>
      </c>
    </row>
    <row r="314" spans="2:12" x14ac:dyDescent="0.2">
      <c r="B314" s="117">
        <v>5200</v>
      </c>
      <c r="C314" s="108" t="s">
        <v>223</v>
      </c>
      <c r="D314" s="121">
        <f>D315</f>
        <v>0</v>
      </c>
      <c r="E314" s="124">
        <f t="shared" ref="E314:I315" si="184">E315</f>
        <v>0</v>
      </c>
      <c r="F314" s="124"/>
      <c r="G314" s="124"/>
      <c r="H314" s="124"/>
      <c r="I314" s="126">
        <f t="shared" si="184"/>
        <v>0</v>
      </c>
      <c r="J314" s="124"/>
      <c r="K314" s="125">
        <v>0</v>
      </c>
      <c r="L314" s="124">
        <f t="shared" si="156"/>
        <v>0</v>
      </c>
    </row>
    <row r="315" spans="2:12" x14ac:dyDescent="0.2">
      <c r="B315" s="35">
        <v>521</v>
      </c>
      <c r="C315" s="40" t="s">
        <v>224</v>
      </c>
      <c r="D315" s="72">
        <f>D316</f>
        <v>0</v>
      </c>
      <c r="E315" s="76">
        <f t="shared" si="184"/>
        <v>0</v>
      </c>
      <c r="F315" s="76"/>
      <c r="G315" s="76"/>
      <c r="H315" s="76"/>
      <c r="I315" s="32">
        <f t="shared" si="184"/>
        <v>0</v>
      </c>
      <c r="J315" s="76"/>
      <c r="K315" s="70">
        <v>0</v>
      </c>
      <c r="L315" s="76">
        <f t="shared" si="156"/>
        <v>0</v>
      </c>
    </row>
    <row r="316" spans="2:12" x14ac:dyDescent="0.2">
      <c r="B316" s="34">
        <v>52101</v>
      </c>
      <c r="C316" s="41" t="s">
        <v>224</v>
      </c>
      <c r="D316" s="72"/>
      <c r="E316" s="56"/>
      <c r="F316" s="56"/>
      <c r="G316" s="56"/>
      <c r="H316" s="56"/>
      <c r="I316" s="81"/>
      <c r="J316" s="76"/>
      <c r="K316" s="70">
        <v>0</v>
      </c>
      <c r="L316" s="76">
        <f t="shared" si="156"/>
        <v>0</v>
      </c>
    </row>
    <row r="317" spans="2:12" x14ac:dyDescent="0.2">
      <c r="B317" s="117">
        <v>5300</v>
      </c>
      <c r="C317" s="108" t="s">
        <v>225</v>
      </c>
      <c r="D317" s="121">
        <f>D318</f>
        <v>0</v>
      </c>
      <c r="E317" s="124">
        <f t="shared" ref="E317:I317" si="185">E318</f>
        <v>0</v>
      </c>
      <c r="F317" s="124"/>
      <c r="G317" s="124"/>
      <c r="H317" s="124"/>
      <c r="I317" s="126">
        <f t="shared" si="185"/>
        <v>0</v>
      </c>
      <c r="J317" s="124"/>
      <c r="K317" s="125">
        <v>0</v>
      </c>
      <c r="L317" s="124">
        <f t="shared" si="156"/>
        <v>0</v>
      </c>
    </row>
    <row r="318" spans="2:12" x14ac:dyDescent="0.2">
      <c r="B318" s="35">
        <v>531</v>
      </c>
      <c r="C318" s="40" t="s">
        <v>226</v>
      </c>
      <c r="D318" s="72">
        <f>SUM(D319)</f>
        <v>0</v>
      </c>
      <c r="E318" s="76">
        <f t="shared" ref="E318:I318" si="186">SUM(E319)</f>
        <v>0</v>
      </c>
      <c r="F318" s="76"/>
      <c r="G318" s="76"/>
      <c r="H318" s="76"/>
      <c r="I318" s="32">
        <f t="shared" si="186"/>
        <v>0</v>
      </c>
      <c r="J318" s="76"/>
      <c r="K318" s="70">
        <v>0</v>
      </c>
      <c r="L318" s="76">
        <f t="shared" si="156"/>
        <v>0</v>
      </c>
    </row>
    <row r="319" spans="2:12" x14ac:dyDescent="0.2">
      <c r="B319" s="34">
        <v>53101</v>
      </c>
      <c r="C319" s="41" t="s">
        <v>226</v>
      </c>
      <c r="D319" s="72"/>
      <c r="E319" s="56"/>
      <c r="F319" s="56"/>
      <c r="G319" s="56"/>
      <c r="H319" s="56"/>
      <c r="I319" s="81"/>
      <c r="J319" s="76"/>
      <c r="K319" s="70">
        <v>0</v>
      </c>
      <c r="L319" s="76">
        <f t="shared" si="156"/>
        <v>0</v>
      </c>
    </row>
    <row r="320" spans="2:12" x14ac:dyDescent="0.2">
      <c r="B320" s="117">
        <v>5600</v>
      </c>
      <c r="C320" s="108" t="s">
        <v>227</v>
      </c>
      <c r="D320" s="121">
        <f>D321+D323+D327+D325</f>
        <v>0</v>
      </c>
      <c r="E320" s="124">
        <f t="shared" ref="E320:I320" si="187">E321+E323+E327+E325</f>
        <v>0</v>
      </c>
      <c r="F320" s="124"/>
      <c r="G320" s="124"/>
      <c r="H320" s="124"/>
      <c r="I320" s="126">
        <f t="shared" si="187"/>
        <v>0</v>
      </c>
      <c r="J320" s="124"/>
      <c r="K320" s="125">
        <v>0</v>
      </c>
      <c r="L320" s="124">
        <f t="shared" si="156"/>
        <v>0</v>
      </c>
    </row>
    <row r="321" spans="2:12" x14ac:dyDescent="0.2">
      <c r="B321" s="35">
        <v>561</v>
      </c>
      <c r="C321" s="40" t="s">
        <v>228</v>
      </c>
      <c r="D321" s="72">
        <f>SUM(D322)</f>
        <v>0</v>
      </c>
      <c r="E321" s="76">
        <f t="shared" ref="E321:I321" si="188">SUM(E322)</f>
        <v>0</v>
      </c>
      <c r="F321" s="76"/>
      <c r="G321" s="76"/>
      <c r="H321" s="76"/>
      <c r="I321" s="32">
        <f t="shared" si="188"/>
        <v>0</v>
      </c>
      <c r="J321" s="76"/>
      <c r="K321" s="70">
        <v>0</v>
      </c>
      <c r="L321" s="76">
        <f t="shared" si="156"/>
        <v>0</v>
      </c>
    </row>
    <row r="322" spans="2:12" x14ac:dyDescent="0.2">
      <c r="B322" s="34">
        <v>56101</v>
      </c>
      <c r="C322" s="41" t="s">
        <v>228</v>
      </c>
      <c r="D322" s="72">
        <v>0</v>
      </c>
      <c r="E322" s="56"/>
      <c r="F322" s="56"/>
      <c r="G322" s="56"/>
      <c r="H322" s="56"/>
      <c r="I322" s="81"/>
      <c r="J322" s="76"/>
      <c r="K322" s="70">
        <v>0</v>
      </c>
      <c r="L322" s="76">
        <f t="shared" si="156"/>
        <v>0</v>
      </c>
    </row>
    <row r="323" spans="2:12" x14ac:dyDescent="0.2">
      <c r="B323" s="35">
        <v>562</v>
      </c>
      <c r="C323" s="40" t="s">
        <v>229</v>
      </c>
      <c r="D323" s="72">
        <f>SUM(D324)</f>
        <v>0</v>
      </c>
      <c r="E323" s="76">
        <f t="shared" ref="E323:I323" si="189">SUM(E324)</f>
        <v>0</v>
      </c>
      <c r="F323" s="76"/>
      <c r="G323" s="76"/>
      <c r="H323" s="76"/>
      <c r="I323" s="32">
        <f t="shared" si="189"/>
        <v>0</v>
      </c>
      <c r="J323" s="76"/>
      <c r="K323" s="70">
        <v>0</v>
      </c>
      <c r="L323" s="76">
        <f t="shared" si="156"/>
        <v>0</v>
      </c>
    </row>
    <row r="324" spans="2:12" x14ac:dyDescent="0.2">
      <c r="B324" s="34">
        <v>56201</v>
      </c>
      <c r="C324" s="41" t="s">
        <v>229</v>
      </c>
      <c r="D324" s="72">
        <v>0</v>
      </c>
      <c r="E324" s="56"/>
      <c r="F324" s="56"/>
      <c r="G324" s="56"/>
      <c r="H324" s="56"/>
      <c r="I324" s="81"/>
      <c r="J324" s="76"/>
      <c r="K324" s="70">
        <v>0</v>
      </c>
      <c r="L324" s="76">
        <f t="shared" si="156"/>
        <v>0</v>
      </c>
    </row>
    <row r="325" spans="2:12" ht="22.5" x14ac:dyDescent="0.2">
      <c r="B325" s="35">
        <v>566</v>
      </c>
      <c r="C325" s="40" t="s">
        <v>230</v>
      </c>
      <c r="D325" s="72">
        <f>SUM(D326)</f>
        <v>0</v>
      </c>
      <c r="E325" s="76">
        <f t="shared" ref="E325:I325" si="190">SUM(E326)</f>
        <v>0</v>
      </c>
      <c r="F325" s="76"/>
      <c r="G325" s="76"/>
      <c r="H325" s="76"/>
      <c r="I325" s="32">
        <f t="shared" si="190"/>
        <v>0</v>
      </c>
      <c r="J325" s="76"/>
      <c r="K325" s="70">
        <v>0</v>
      </c>
      <c r="L325" s="76">
        <f t="shared" si="156"/>
        <v>0</v>
      </c>
    </row>
    <row r="326" spans="2:12" x14ac:dyDescent="0.2">
      <c r="B326" s="34">
        <v>56601</v>
      </c>
      <c r="C326" s="41" t="s">
        <v>231</v>
      </c>
      <c r="D326" s="72">
        <v>0</v>
      </c>
      <c r="E326" s="56"/>
      <c r="F326" s="56"/>
      <c r="G326" s="56"/>
      <c r="H326" s="56"/>
      <c r="I326" s="81"/>
      <c r="J326" s="76"/>
      <c r="K326" s="70">
        <v>0</v>
      </c>
      <c r="L326" s="76">
        <f t="shared" si="156"/>
        <v>0</v>
      </c>
    </row>
    <row r="327" spans="2:12" x14ac:dyDescent="0.2">
      <c r="B327" s="35">
        <v>569</v>
      </c>
      <c r="C327" s="40" t="s">
        <v>232</v>
      </c>
      <c r="D327" s="72">
        <f>SUM(D328:D329)</f>
        <v>0</v>
      </c>
      <c r="E327" s="76">
        <f t="shared" ref="E327:I327" si="191">SUM(E328:E329)</f>
        <v>0</v>
      </c>
      <c r="F327" s="76"/>
      <c r="G327" s="76"/>
      <c r="H327" s="76"/>
      <c r="I327" s="32">
        <f t="shared" si="191"/>
        <v>0</v>
      </c>
      <c r="J327" s="76"/>
      <c r="K327" s="70">
        <v>0</v>
      </c>
      <c r="L327" s="76">
        <f t="shared" si="156"/>
        <v>0</v>
      </c>
    </row>
    <row r="328" spans="2:12" x14ac:dyDescent="0.2">
      <c r="B328" s="34">
        <v>56901</v>
      </c>
      <c r="C328" s="41" t="s">
        <v>233</v>
      </c>
      <c r="D328" s="72"/>
      <c r="E328" s="56"/>
      <c r="F328" s="56"/>
      <c r="G328" s="56"/>
      <c r="H328" s="56"/>
      <c r="I328" s="81"/>
      <c r="J328" s="76"/>
      <c r="K328" s="70">
        <v>0</v>
      </c>
      <c r="L328" s="76">
        <f t="shared" si="156"/>
        <v>0</v>
      </c>
    </row>
    <row r="329" spans="2:12" ht="13.5" thickBot="1" x14ac:dyDescent="0.25">
      <c r="B329" s="34">
        <v>56902</v>
      </c>
      <c r="C329" s="41" t="s">
        <v>234</v>
      </c>
      <c r="D329" s="72"/>
      <c r="E329" s="56"/>
      <c r="F329" s="56"/>
      <c r="G329" s="56"/>
      <c r="H329" s="56"/>
      <c r="I329" s="81"/>
      <c r="J329" s="76"/>
      <c r="K329" s="70">
        <v>0</v>
      </c>
      <c r="L329" s="76">
        <f t="shared" si="156"/>
        <v>0</v>
      </c>
    </row>
    <row r="330" spans="2:12" s="87" customFormat="1" ht="13.5" thickBot="1" x14ac:dyDescent="0.25">
      <c r="B330" s="48">
        <v>6000</v>
      </c>
      <c r="C330" s="49" t="s">
        <v>235</v>
      </c>
      <c r="D330" s="88">
        <f>D331</f>
        <v>0</v>
      </c>
      <c r="E330" s="89">
        <f t="shared" ref="E330:I330" si="192">E331</f>
        <v>0</v>
      </c>
      <c r="F330" s="89"/>
      <c r="G330" s="89"/>
      <c r="H330" s="89"/>
      <c r="I330" s="50">
        <f t="shared" si="192"/>
        <v>0</v>
      </c>
      <c r="J330" s="75"/>
      <c r="K330" s="68"/>
      <c r="L330" s="75"/>
    </row>
    <row r="331" spans="2:12" x14ac:dyDescent="0.2">
      <c r="B331" s="36">
        <v>611</v>
      </c>
      <c r="C331" s="42" t="s">
        <v>236</v>
      </c>
      <c r="D331" s="73"/>
      <c r="E331" s="77"/>
      <c r="F331" s="77"/>
      <c r="G331" s="77"/>
      <c r="H331" s="77"/>
      <c r="I331" s="33"/>
      <c r="J331" s="76"/>
      <c r="K331" s="70"/>
      <c r="L331" s="76"/>
    </row>
    <row r="332" spans="2:12" x14ac:dyDescent="0.2">
      <c r="B332" s="37">
        <v>61101</v>
      </c>
      <c r="C332" s="43" t="s">
        <v>237</v>
      </c>
      <c r="D332" s="73"/>
      <c r="E332" s="56"/>
      <c r="F332" s="56"/>
      <c r="G332" s="56"/>
      <c r="H332" s="56"/>
      <c r="I332" s="81"/>
      <c r="J332" s="76"/>
      <c r="K332" s="70"/>
      <c r="L332" s="76"/>
    </row>
    <row r="333" spans="2:12" x14ac:dyDescent="0.2">
      <c r="B333" s="37">
        <v>61102</v>
      </c>
      <c r="C333" s="43" t="s">
        <v>238</v>
      </c>
      <c r="D333" s="73"/>
      <c r="E333" s="56"/>
      <c r="F333" s="56"/>
      <c r="G333" s="56"/>
      <c r="H333" s="56"/>
      <c r="I333" s="81"/>
      <c r="J333" s="76"/>
      <c r="K333" s="70"/>
      <c r="L333" s="76"/>
    </row>
    <row r="334" spans="2:12" x14ac:dyDescent="0.2">
      <c r="B334" s="37">
        <v>61103</v>
      </c>
      <c r="C334" s="43" t="s">
        <v>239</v>
      </c>
      <c r="D334" s="73"/>
      <c r="E334" s="56"/>
      <c r="F334" s="56"/>
      <c r="G334" s="56"/>
      <c r="H334" s="56"/>
      <c r="I334" s="81"/>
      <c r="J334" s="76"/>
      <c r="K334" s="70"/>
      <c r="L334" s="76"/>
    </row>
    <row r="335" spans="2:12" x14ac:dyDescent="0.2">
      <c r="B335" s="170">
        <v>61107</v>
      </c>
      <c r="C335" s="171" t="s">
        <v>240</v>
      </c>
      <c r="D335" s="172"/>
      <c r="E335" s="155"/>
      <c r="F335" s="155"/>
      <c r="G335" s="155"/>
      <c r="H335" s="155"/>
      <c r="I335" s="161"/>
      <c r="J335" s="157"/>
      <c r="K335" s="158"/>
      <c r="L335" s="157"/>
    </row>
    <row r="336" spans="2:12" x14ac:dyDescent="0.2">
      <c r="B336" s="37">
        <v>61108</v>
      </c>
      <c r="C336" s="43" t="s">
        <v>241</v>
      </c>
      <c r="D336" s="73"/>
      <c r="E336" s="56"/>
      <c r="F336" s="56"/>
      <c r="G336" s="56"/>
      <c r="H336" s="56"/>
      <c r="I336" s="81"/>
      <c r="J336" s="76"/>
      <c r="K336" s="70"/>
      <c r="L336" s="76"/>
    </row>
    <row r="337" spans="2:12" x14ac:dyDescent="0.2">
      <c r="B337" s="37">
        <v>61110</v>
      </c>
      <c r="C337" s="43" t="s">
        <v>242</v>
      </c>
      <c r="D337" s="73"/>
      <c r="E337" s="56"/>
      <c r="F337" s="56"/>
      <c r="G337" s="56"/>
      <c r="H337" s="56"/>
      <c r="I337" s="81"/>
      <c r="J337" s="76"/>
      <c r="K337" s="70"/>
      <c r="L337" s="76"/>
    </row>
    <row r="338" spans="2:12" x14ac:dyDescent="0.2">
      <c r="B338" s="37">
        <v>61112</v>
      </c>
      <c r="C338" s="43" t="s">
        <v>243</v>
      </c>
      <c r="D338" s="73">
        <v>0</v>
      </c>
      <c r="E338" s="56"/>
      <c r="F338" s="56"/>
      <c r="G338" s="56"/>
      <c r="H338" s="56"/>
      <c r="I338" s="81"/>
      <c r="J338" s="76"/>
      <c r="K338" s="70"/>
      <c r="L338" s="76"/>
    </row>
    <row r="339" spans="2:12" x14ac:dyDescent="0.2">
      <c r="B339" s="37">
        <v>61113</v>
      </c>
      <c r="C339" s="43" t="s">
        <v>244</v>
      </c>
      <c r="D339" s="73">
        <v>0</v>
      </c>
      <c r="E339" s="56"/>
      <c r="F339" s="56"/>
      <c r="G339" s="56"/>
      <c r="H339" s="56"/>
      <c r="I339" s="81"/>
      <c r="J339" s="76"/>
      <c r="K339" s="70"/>
      <c r="L339" s="76"/>
    </row>
    <row r="340" spans="2:12" x14ac:dyDescent="0.2">
      <c r="B340" s="37">
        <v>61120</v>
      </c>
      <c r="C340" s="43" t="s">
        <v>245</v>
      </c>
      <c r="D340" s="73"/>
      <c r="E340" s="56"/>
      <c r="F340" s="56"/>
      <c r="G340" s="56"/>
      <c r="H340" s="56"/>
      <c r="I340" s="81"/>
      <c r="J340" s="76"/>
      <c r="K340" s="70"/>
      <c r="L340" s="76"/>
    </row>
    <row r="341" spans="2:12" x14ac:dyDescent="0.2">
      <c r="B341" s="36">
        <v>612</v>
      </c>
      <c r="C341" s="42" t="s">
        <v>246</v>
      </c>
      <c r="D341" s="73"/>
      <c r="E341" s="77"/>
      <c r="F341" s="77"/>
      <c r="G341" s="77"/>
      <c r="H341" s="77"/>
      <c r="I341" s="33"/>
      <c r="J341" s="76"/>
      <c r="K341" s="70">
        <v>0</v>
      </c>
      <c r="L341" s="76">
        <f t="shared" ref="L341:L346" si="193">D341-J341</f>
        <v>0</v>
      </c>
    </row>
    <row r="342" spans="2:12" x14ac:dyDescent="0.2">
      <c r="B342" s="37">
        <v>61201</v>
      </c>
      <c r="C342" s="43" t="s">
        <v>247</v>
      </c>
      <c r="D342" s="73">
        <v>0</v>
      </c>
      <c r="E342" s="56"/>
      <c r="F342" s="56"/>
      <c r="G342" s="56"/>
      <c r="H342" s="56"/>
      <c r="I342" s="81"/>
      <c r="J342" s="76"/>
      <c r="K342" s="70">
        <v>0</v>
      </c>
      <c r="L342" s="76">
        <f t="shared" si="193"/>
        <v>0</v>
      </c>
    </row>
    <row r="343" spans="2:12" x14ac:dyDescent="0.2">
      <c r="B343" s="38">
        <v>6200</v>
      </c>
      <c r="C343" s="42" t="s">
        <v>248</v>
      </c>
      <c r="D343" s="73">
        <f>D344</f>
        <v>0</v>
      </c>
      <c r="E343" s="77">
        <f t="shared" ref="E343:I343" si="194">E344</f>
        <v>0</v>
      </c>
      <c r="F343" s="77"/>
      <c r="G343" s="77"/>
      <c r="H343" s="77"/>
      <c r="I343" s="33">
        <f t="shared" si="194"/>
        <v>0</v>
      </c>
      <c r="J343" s="76"/>
      <c r="K343" s="70">
        <v>0</v>
      </c>
      <c r="L343" s="76">
        <f t="shared" si="193"/>
        <v>0</v>
      </c>
    </row>
    <row r="344" spans="2:12" x14ac:dyDescent="0.2">
      <c r="B344" s="36">
        <v>622</v>
      </c>
      <c r="C344" s="42" t="s">
        <v>249</v>
      </c>
      <c r="D344" s="73">
        <f>SUM(D345:D346)</f>
        <v>0</v>
      </c>
      <c r="E344" s="77">
        <f t="shared" ref="E344:I344" si="195">SUM(E345:E346)</f>
        <v>0</v>
      </c>
      <c r="F344" s="77"/>
      <c r="G344" s="77"/>
      <c r="H344" s="77"/>
      <c r="I344" s="33">
        <f t="shared" si="195"/>
        <v>0</v>
      </c>
      <c r="J344" s="76"/>
      <c r="K344" s="70">
        <v>0</v>
      </c>
      <c r="L344" s="76">
        <f t="shared" si="193"/>
        <v>0</v>
      </c>
    </row>
    <row r="345" spans="2:12" x14ac:dyDescent="0.2">
      <c r="B345" s="37">
        <v>62201</v>
      </c>
      <c r="C345" s="43" t="s">
        <v>250</v>
      </c>
      <c r="D345" s="73"/>
      <c r="E345" s="56"/>
      <c r="F345" s="56"/>
      <c r="G345" s="56"/>
      <c r="H345" s="56"/>
      <c r="I345" s="81"/>
      <c r="J345" s="76"/>
      <c r="K345" s="70">
        <v>0</v>
      </c>
      <c r="L345" s="76">
        <f t="shared" si="193"/>
        <v>0</v>
      </c>
    </row>
    <row r="346" spans="2:12" ht="13.5" thickBot="1" x14ac:dyDescent="0.25">
      <c r="B346" s="39">
        <v>62203</v>
      </c>
      <c r="C346" s="44" t="s">
        <v>251</v>
      </c>
      <c r="D346" s="74"/>
      <c r="E346" s="61"/>
      <c r="F346" s="61"/>
      <c r="G346" s="61"/>
      <c r="H346" s="61"/>
      <c r="I346" s="82"/>
      <c r="J346" s="71"/>
      <c r="K346" s="83">
        <v>0</v>
      </c>
      <c r="L346" s="71">
        <f t="shared" si="193"/>
        <v>0</v>
      </c>
    </row>
    <row r="348" spans="2:12" x14ac:dyDescent="0.2">
      <c r="B348" s="90"/>
      <c r="C348" s="90"/>
      <c r="D348" s="90"/>
      <c r="E348" s="90"/>
      <c r="F348" s="90"/>
      <c r="G348" s="90"/>
      <c r="H348" s="90"/>
      <c r="I348" s="90"/>
      <c r="J348" s="90"/>
      <c r="K348" s="90"/>
      <c r="L348" s="90"/>
    </row>
    <row r="349" spans="2:12" x14ac:dyDescent="0.2">
      <c r="B349" s="243"/>
      <c r="C349" s="243"/>
      <c r="D349" s="243"/>
      <c r="E349" s="243"/>
      <c r="F349" s="243"/>
      <c r="G349" s="243"/>
      <c r="H349" s="243"/>
      <c r="I349" s="243"/>
      <c r="J349" s="243"/>
      <c r="K349" s="243"/>
      <c r="L349" s="243"/>
    </row>
    <row r="350" spans="2:12" x14ac:dyDescent="0.2">
      <c r="B350" s="91"/>
      <c r="C350" s="91"/>
      <c r="D350" s="92"/>
      <c r="E350" s="92"/>
      <c r="F350" s="92"/>
      <c r="G350" s="92"/>
      <c r="H350" s="92"/>
      <c r="I350" s="92"/>
      <c r="J350" s="92"/>
      <c r="K350" s="91"/>
      <c r="L350" s="91"/>
    </row>
    <row r="351" spans="2:12" x14ac:dyDescent="0.2">
      <c r="B351" s="91"/>
      <c r="C351" s="91"/>
      <c r="D351" s="92"/>
      <c r="E351" s="92"/>
      <c r="F351" s="92"/>
      <c r="G351" s="92"/>
      <c r="H351" s="92"/>
      <c r="I351" s="92"/>
      <c r="J351" s="92"/>
      <c r="K351" s="91"/>
      <c r="L351" s="91"/>
    </row>
    <row r="352" spans="2:12" x14ac:dyDescent="0.2">
      <c r="B352" s="92"/>
      <c r="C352" s="92"/>
      <c r="D352" s="92"/>
      <c r="E352" s="92"/>
      <c r="F352" s="92"/>
      <c r="G352" s="92"/>
      <c r="H352" s="92"/>
      <c r="I352" s="92"/>
      <c r="J352" s="92"/>
      <c r="K352" s="92"/>
      <c r="L352" s="92"/>
    </row>
    <row r="353" spans="2:12" x14ac:dyDescent="0.2">
      <c r="B353" s="92"/>
      <c r="C353" s="92"/>
      <c r="D353" s="92"/>
      <c r="E353" s="92"/>
      <c r="F353" s="92"/>
      <c r="G353" s="92"/>
      <c r="H353" s="92"/>
      <c r="I353" s="92"/>
      <c r="J353" s="92"/>
      <c r="K353" s="92"/>
      <c r="L353" s="92"/>
    </row>
    <row r="354" spans="2:12" x14ac:dyDescent="0.2">
      <c r="B354" s="92"/>
      <c r="C354" s="92"/>
      <c r="D354" s="92"/>
      <c r="E354" s="92"/>
      <c r="F354" s="92"/>
      <c r="G354" s="92"/>
      <c r="H354" s="92"/>
      <c r="I354" s="92"/>
      <c r="J354" s="92"/>
      <c r="K354" s="92"/>
      <c r="L354" s="92"/>
    </row>
  </sheetData>
  <mergeCells count="8">
    <mergeCell ref="B349:L349"/>
    <mergeCell ref="L10:L11"/>
    <mergeCell ref="J10:K10"/>
    <mergeCell ref="B10:B11"/>
    <mergeCell ref="D10:D11"/>
    <mergeCell ref="E10:E11"/>
    <mergeCell ref="I10:I11"/>
    <mergeCell ref="C10:C11"/>
  </mergeCells>
  <phoneticPr fontId="0" type="noConversion"/>
  <printOptions horizontalCentered="1"/>
  <pageMargins left="0.27559055118110237" right="0.19685039370078741" top="0.19685039370078741" bottom="0.17" header="0" footer="0"/>
  <pageSetup scale="7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7"/>
  <sheetViews>
    <sheetView topLeftCell="A4" workbookViewId="0">
      <selection activeCell="D42" sqref="D42"/>
    </sheetView>
  </sheetViews>
  <sheetFormatPr baseColWidth="10" defaultRowHeight="12.75" x14ac:dyDescent="0.2"/>
  <cols>
    <col min="1" max="1" width="7.5703125" customWidth="1"/>
    <col min="2" max="2" width="23.140625" customWidth="1"/>
  </cols>
  <sheetData>
    <row r="1" spans="1:14" x14ac:dyDescent="0.2">
      <c r="A1" s="173"/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</row>
    <row r="2" spans="1:14" x14ac:dyDescent="0.2">
      <c r="A2" s="173"/>
      <c r="B2" s="173"/>
      <c r="C2" s="173"/>
      <c r="D2" s="173"/>
      <c r="E2" s="173"/>
      <c r="F2" s="173"/>
      <c r="G2" s="173"/>
      <c r="H2" s="173"/>
      <c r="I2" s="173"/>
      <c r="J2" s="174" t="s">
        <v>259</v>
      </c>
      <c r="K2" s="173"/>
      <c r="L2" s="173"/>
      <c r="M2" s="173"/>
      <c r="N2" s="173"/>
    </row>
    <row r="3" spans="1:14" x14ac:dyDescent="0.2">
      <c r="A3" s="173"/>
      <c r="B3" s="254" t="s">
        <v>1</v>
      </c>
      <c r="C3" s="254"/>
      <c r="D3" s="254"/>
      <c r="E3" s="254"/>
      <c r="F3" s="254"/>
      <c r="G3" s="254"/>
      <c r="H3" s="254"/>
      <c r="I3" s="254"/>
      <c r="J3" s="254"/>
      <c r="K3" s="173"/>
      <c r="L3" s="173"/>
      <c r="M3" s="173"/>
      <c r="N3" s="173"/>
    </row>
    <row r="4" spans="1:14" x14ac:dyDescent="0.2">
      <c r="A4" s="173"/>
      <c r="B4" s="254" t="s">
        <v>260</v>
      </c>
      <c r="C4" s="254"/>
      <c r="D4" s="254"/>
      <c r="E4" s="254"/>
      <c r="F4" s="254"/>
      <c r="G4" s="254"/>
      <c r="H4" s="254"/>
      <c r="I4" s="254"/>
      <c r="J4" s="254"/>
      <c r="K4" s="173"/>
      <c r="L4" s="173"/>
      <c r="M4" s="173"/>
      <c r="N4" s="173"/>
    </row>
    <row r="5" spans="1:14" x14ac:dyDescent="0.2">
      <c r="A5" s="173"/>
      <c r="B5" s="254" t="s">
        <v>261</v>
      </c>
      <c r="C5" s="254"/>
      <c r="D5" s="254"/>
      <c r="E5" s="254"/>
      <c r="F5" s="254"/>
      <c r="G5" s="254"/>
      <c r="H5" s="254"/>
      <c r="I5" s="254"/>
      <c r="J5" s="254"/>
      <c r="K5" s="173"/>
      <c r="L5" s="173"/>
      <c r="M5" s="173"/>
      <c r="N5" s="173"/>
    </row>
    <row r="6" spans="1:14" x14ac:dyDescent="0.2">
      <c r="A6" s="173"/>
      <c r="B6" s="175"/>
      <c r="C6" s="173"/>
      <c r="D6" s="173"/>
      <c r="E6" s="173"/>
      <c r="F6" s="173"/>
      <c r="G6" s="173"/>
      <c r="H6" s="175"/>
      <c r="I6" s="175"/>
      <c r="J6" s="173"/>
      <c r="K6" s="173"/>
      <c r="L6" s="173"/>
      <c r="M6" s="173"/>
      <c r="N6" s="173"/>
    </row>
    <row r="7" spans="1:14" x14ac:dyDescent="0.2">
      <c r="A7" s="173"/>
      <c r="B7" s="175" t="s">
        <v>262</v>
      </c>
      <c r="C7" s="173"/>
      <c r="D7" s="173"/>
      <c r="E7" s="173"/>
      <c r="F7" s="173"/>
      <c r="G7" s="173"/>
      <c r="H7" s="254" t="s">
        <v>286</v>
      </c>
      <c r="I7" s="254"/>
      <c r="J7" s="254"/>
      <c r="K7" s="173"/>
      <c r="L7" s="173"/>
      <c r="M7" s="173"/>
      <c r="N7" s="173"/>
    </row>
    <row r="8" spans="1:14" x14ac:dyDescent="0.2">
      <c r="A8" s="173"/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</row>
    <row r="9" spans="1:14" ht="13.5" thickBot="1" x14ac:dyDescent="0.25">
      <c r="A9" s="173"/>
      <c r="B9" s="176" t="s">
        <v>263</v>
      </c>
      <c r="C9" s="173"/>
      <c r="D9" s="173"/>
      <c r="E9" s="173"/>
      <c r="F9" s="173"/>
      <c r="G9" s="177" t="s">
        <v>3</v>
      </c>
      <c r="H9" s="175"/>
      <c r="I9" s="175"/>
      <c r="J9" s="173"/>
      <c r="K9" s="173"/>
      <c r="L9" s="173"/>
      <c r="M9" s="173"/>
      <c r="N9" s="173"/>
    </row>
    <row r="10" spans="1:14" ht="23.25" thickBot="1" x14ac:dyDescent="0.25">
      <c r="A10" s="173"/>
      <c r="B10" s="255" t="s">
        <v>264</v>
      </c>
      <c r="C10" s="257" t="s">
        <v>265</v>
      </c>
      <c r="D10" s="255" t="s">
        <v>266</v>
      </c>
      <c r="E10" s="259" t="s">
        <v>267</v>
      </c>
      <c r="F10" s="260"/>
      <c r="G10" s="252"/>
      <c r="H10" s="219" t="s">
        <v>268</v>
      </c>
      <c r="I10" s="255" t="s">
        <v>269</v>
      </c>
      <c r="J10" s="252" t="s">
        <v>270</v>
      </c>
      <c r="K10" s="173"/>
      <c r="L10" s="173"/>
      <c r="M10" s="173"/>
      <c r="N10" s="173"/>
    </row>
    <row r="11" spans="1:14" ht="13.5" thickBot="1" x14ac:dyDescent="0.25">
      <c r="A11" s="173"/>
      <c r="B11" s="256"/>
      <c r="C11" s="258"/>
      <c r="D11" s="256"/>
      <c r="E11" s="220" t="s">
        <v>287</v>
      </c>
      <c r="F11" s="221" t="s">
        <v>288</v>
      </c>
      <c r="G11" s="222" t="s">
        <v>289</v>
      </c>
      <c r="H11" s="223"/>
      <c r="I11" s="256"/>
      <c r="J11" s="253"/>
      <c r="K11" s="173"/>
      <c r="L11" s="173"/>
      <c r="M11" s="173"/>
      <c r="N11" s="173"/>
    </row>
    <row r="12" spans="1:14" x14ac:dyDescent="0.2">
      <c r="A12" s="173"/>
      <c r="B12" s="178" t="s">
        <v>271</v>
      </c>
      <c r="C12" s="179"/>
      <c r="D12" s="180"/>
      <c r="E12" s="181">
        <v>23178.99</v>
      </c>
      <c r="F12" s="182">
        <v>47532.28</v>
      </c>
      <c r="G12" s="183">
        <v>22444.3</v>
      </c>
      <c r="H12" s="184"/>
      <c r="I12" s="185"/>
      <c r="J12" s="186"/>
      <c r="K12" s="173"/>
      <c r="L12" s="173"/>
      <c r="M12" s="173"/>
      <c r="N12" s="173"/>
    </row>
    <row r="13" spans="1:14" x14ac:dyDescent="0.2">
      <c r="A13" s="173"/>
      <c r="B13" s="187" t="s">
        <v>272</v>
      </c>
      <c r="C13" s="188"/>
      <c r="D13" s="189"/>
      <c r="E13" s="190"/>
      <c r="F13" s="189"/>
      <c r="G13" s="191"/>
      <c r="H13" s="188"/>
      <c r="I13" s="189"/>
      <c r="J13" s="192"/>
      <c r="K13" s="173"/>
      <c r="L13" s="173"/>
      <c r="M13" s="173"/>
      <c r="N13" s="173"/>
    </row>
    <row r="14" spans="1:14" x14ac:dyDescent="0.2">
      <c r="A14" s="173"/>
      <c r="B14" s="193" t="s">
        <v>273</v>
      </c>
      <c r="C14" s="188">
        <f>SUM(C15:C15)</f>
        <v>4302540</v>
      </c>
      <c r="D14" s="189"/>
      <c r="E14" s="190"/>
      <c r="F14" s="189"/>
      <c r="G14" s="191"/>
      <c r="H14" s="188"/>
      <c r="I14" s="189"/>
      <c r="J14" s="192"/>
      <c r="K14" s="173"/>
      <c r="L14" s="173"/>
      <c r="M14" s="173"/>
      <c r="N14" s="173"/>
    </row>
    <row r="15" spans="1:14" x14ac:dyDescent="0.2">
      <c r="A15" s="173"/>
      <c r="B15" s="194" t="s">
        <v>274</v>
      </c>
      <c r="C15" s="195">
        <f>+'EVTOP-02'!D12</f>
        <v>4302540</v>
      </c>
      <c r="D15" s="189">
        <f>+'EVTOP-02'!E12</f>
        <v>4302540</v>
      </c>
      <c r="E15" s="190">
        <v>355278.62</v>
      </c>
      <c r="F15" s="189">
        <v>297452.53999999998</v>
      </c>
      <c r="G15" s="191">
        <v>322130.8</v>
      </c>
      <c r="H15" s="188">
        <f t="shared" ref="H15:H18" si="0">E15+F15+G15</f>
        <v>974861.96</v>
      </c>
      <c r="I15" s="189">
        <f>1774185.67+E15+F15+G15</f>
        <v>2749047.63</v>
      </c>
      <c r="J15" s="192">
        <f>I15*100/C15</f>
        <v>63.893598432553794</v>
      </c>
      <c r="K15" s="218"/>
      <c r="L15" s="173"/>
      <c r="M15" s="173"/>
      <c r="N15" s="173"/>
    </row>
    <row r="16" spans="1:14" x14ac:dyDescent="0.2">
      <c r="A16" s="173"/>
      <c r="B16" s="187" t="s">
        <v>275</v>
      </c>
      <c r="C16" s="188"/>
      <c r="D16" s="189"/>
      <c r="E16" s="190"/>
      <c r="F16" s="189"/>
      <c r="G16" s="191"/>
      <c r="H16" s="188"/>
      <c r="I16" s="189"/>
      <c r="J16" s="192"/>
      <c r="K16" s="173"/>
      <c r="L16" s="173"/>
      <c r="M16" s="173"/>
      <c r="N16" s="173"/>
    </row>
    <row r="17" spans="1:14" x14ac:dyDescent="0.2">
      <c r="A17" s="173"/>
      <c r="B17" s="187" t="s">
        <v>276</v>
      </c>
      <c r="C17" s="188"/>
      <c r="D17" s="189"/>
      <c r="E17" s="190"/>
      <c r="F17" s="189"/>
      <c r="G17" s="191"/>
      <c r="H17" s="188"/>
      <c r="I17" s="189"/>
      <c r="J17" s="192"/>
      <c r="K17" s="173"/>
      <c r="L17" s="173"/>
      <c r="M17" s="173"/>
      <c r="N17" s="173"/>
    </row>
    <row r="18" spans="1:14" x14ac:dyDescent="0.2">
      <c r="A18" s="173"/>
      <c r="B18" s="196" t="s">
        <v>277</v>
      </c>
      <c r="C18" s="188"/>
      <c r="D18" s="189">
        <v>0</v>
      </c>
      <c r="E18" s="190">
        <v>0</v>
      </c>
      <c r="F18" s="189">
        <v>0</v>
      </c>
      <c r="G18" s="191">
        <v>0</v>
      </c>
      <c r="H18" s="188">
        <f t="shared" si="0"/>
        <v>0</v>
      </c>
      <c r="I18" s="189">
        <f t="shared" ref="I18" si="1">K18</f>
        <v>0</v>
      </c>
      <c r="J18" s="192">
        <v>0</v>
      </c>
      <c r="K18" s="173"/>
      <c r="L18" s="173"/>
      <c r="M18" s="173"/>
      <c r="N18" s="173"/>
    </row>
    <row r="19" spans="1:14" ht="13.5" thickBot="1" x14ac:dyDescent="0.25">
      <c r="A19" s="173"/>
      <c r="B19" s="197"/>
      <c r="C19" s="198"/>
      <c r="D19" s="199"/>
      <c r="E19" s="200"/>
      <c r="F19" s="199"/>
      <c r="G19" s="201"/>
      <c r="H19" s="199"/>
      <c r="I19" s="199"/>
      <c r="J19" s="199"/>
      <c r="K19" s="173"/>
      <c r="L19" s="173"/>
      <c r="M19" s="173"/>
      <c r="N19" s="173"/>
    </row>
    <row r="20" spans="1:14" ht="9.75" customHeight="1" x14ac:dyDescent="0.2">
      <c r="A20" s="173"/>
      <c r="B20" s="202"/>
      <c r="C20" s="188"/>
      <c r="D20" s="188"/>
      <c r="E20" s="188"/>
      <c r="F20" s="188"/>
      <c r="G20" s="188"/>
      <c r="H20" s="188"/>
      <c r="I20" s="188"/>
      <c r="J20" s="203"/>
      <c r="K20" s="173"/>
      <c r="L20" s="173"/>
      <c r="M20" s="173"/>
      <c r="N20" s="173"/>
    </row>
    <row r="21" spans="1:14" ht="6.75" customHeight="1" thickBot="1" x14ac:dyDescent="0.25">
      <c r="A21" s="173"/>
      <c r="B21" s="204"/>
      <c r="C21" s="204"/>
      <c r="D21" s="204"/>
      <c r="E21" s="204"/>
      <c r="F21" s="204"/>
      <c r="G21" s="204"/>
      <c r="H21" s="204"/>
      <c r="I21" s="204"/>
      <c r="J21" s="204"/>
      <c r="K21" s="173"/>
      <c r="L21" s="173"/>
      <c r="M21" s="173"/>
      <c r="N21" s="173"/>
    </row>
    <row r="22" spans="1:14" ht="13.5" thickBot="1" x14ac:dyDescent="0.25">
      <c r="A22" s="173"/>
      <c r="B22" s="224"/>
      <c r="C22" s="225"/>
      <c r="D22" s="226"/>
      <c r="E22" s="225"/>
      <c r="F22" s="226"/>
      <c r="G22" s="226"/>
      <c r="H22" s="225"/>
      <c r="I22" s="226"/>
      <c r="J22" s="227"/>
      <c r="K22" s="173"/>
      <c r="L22" s="173"/>
      <c r="M22" s="173"/>
      <c r="N22" s="173"/>
    </row>
    <row r="23" spans="1:14" ht="13.5" thickBot="1" x14ac:dyDescent="0.25">
      <c r="A23" s="173"/>
      <c r="B23" s="228" t="s">
        <v>267</v>
      </c>
      <c r="C23" s="229">
        <f>+C15</f>
        <v>4302540</v>
      </c>
      <c r="D23" s="229">
        <f t="shared" ref="D23:H23" si="2">+D15</f>
        <v>4302540</v>
      </c>
      <c r="E23" s="229">
        <f t="shared" si="2"/>
        <v>355278.62</v>
      </c>
      <c r="F23" s="229">
        <f t="shared" si="2"/>
        <v>297452.53999999998</v>
      </c>
      <c r="G23" s="229">
        <f t="shared" si="2"/>
        <v>322130.8</v>
      </c>
      <c r="H23" s="229">
        <f t="shared" si="2"/>
        <v>974861.96</v>
      </c>
      <c r="I23" s="229">
        <f>SUM(I13:I19)</f>
        <v>2749047.63</v>
      </c>
      <c r="J23" s="230">
        <f>J22+J12</f>
        <v>0</v>
      </c>
      <c r="K23" s="173"/>
      <c r="L23" s="173"/>
      <c r="M23" s="173"/>
      <c r="N23" s="173"/>
    </row>
    <row r="24" spans="1:14" x14ac:dyDescent="0.2">
      <c r="A24" s="173"/>
      <c r="B24" s="177"/>
      <c r="C24" s="177"/>
      <c r="D24" s="177"/>
      <c r="E24" s="177"/>
      <c r="F24" s="177"/>
      <c r="G24" s="177"/>
      <c r="H24" s="177"/>
      <c r="I24" s="177"/>
      <c r="J24" s="177"/>
      <c r="K24" s="173"/>
      <c r="L24" s="173"/>
      <c r="M24" s="173"/>
      <c r="N24" s="173"/>
    </row>
    <row r="25" spans="1:14" ht="13.5" thickBot="1" x14ac:dyDescent="0.25">
      <c r="A25" s="173"/>
      <c r="B25" s="176" t="s">
        <v>278</v>
      </c>
      <c r="C25" s="177"/>
      <c r="D25" s="205"/>
      <c r="E25" s="177"/>
      <c r="F25" s="177"/>
      <c r="G25" s="177" t="s">
        <v>3</v>
      </c>
      <c r="H25" s="177"/>
      <c r="I25" s="177"/>
      <c r="J25" s="177"/>
      <c r="K25" s="173"/>
      <c r="L25" s="173"/>
      <c r="M25" s="173"/>
      <c r="N25" s="173"/>
    </row>
    <row r="26" spans="1:14" ht="23.25" thickBot="1" x14ac:dyDescent="0.25">
      <c r="A26" s="173"/>
      <c r="B26" s="259" t="s">
        <v>264</v>
      </c>
      <c r="C26" s="262" t="s">
        <v>265</v>
      </c>
      <c r="D26" s="260" t="s">
        <v>266</v>
      </c>
      <c r="E26" s="259" t="s">
        <v>279</v>
      </c>
      <c r="F26" s="260"/>
      <c r="G26" s="252"/>
      <c r="H26" s="231" t="s">
        <v>268</v>
      </c>
      <c r="I26" s="255" t="s">
        <v>269</v>
      </c>
      <c r="J26" s="252" t="s">
        <v>280</v>
      </c>
      <c r="K26" s="173"/>
      <c r="L26" s="173"/>
      <c r="M26" s="173"/>
      <c r="N26" s="173"/>
    </row>
    <row r="27" spans="1:14" ht="13.5" thickBot="1" x14ac:dyDescent="0.25">
      <c r="A27" s="173"/>
      <c r="B27" s="261"/>
      <c r="C27" s="263"/>
      <c r="D27" s="264"/>
      <c r="E27" s="220" t="s">
        <v>290</v>
      </c>
      <c r="F27" s="221" t="s">
        <v>288</v>
      </c>
      <c r="G27" s="222" t="s">
        <v>289</v>
      </c>
      <c r="H27" s="232"/>
      <c r="I27" s="256"/>
      <c r="J27" s="253"/>
      <c r="K27" s="173"/>
      <c r="L27" s="173"/>
      <c r="M27" s="173"/>
      <c r="N27" s="173"/>
    </row>
    <row r="28" spans="1:14" x14ac:dyDescent="0.2">
      <c r="A28" s="173"/>
      <c r="B28" s="206" t="s">
        <v>281</v>
      </c>
      <c r="C28" s="207"/>
      <c r="D28" s="208"/>
      <c r="E28" s="207"/>
      <c r="F28" s="208"/>
      <c r="G28" s="207"/>
      <c r="H28" s="208"/>
      <c r="I28" s="207"/>
      <c r="J28" s="209"/>
      <c r="K28" s="173"/>
      <c r="L28" s="173"/>
      <c r="M28" s="173"/>
      <c r="N28" s="173"/>
    </row>
    <row r="29" spans="1:14" x14ac:dyDescent="0.2">
      <c r="A29" s="173"/>
      <c r="B29" s="210">
        <v>1000</v>
      </c>
      <c r="C29" s="189">
        <f>+'EVTOP-02'!D13</f>
        <v>3702540</v>
      </c>
      <c r="D29" s="189">
        <f>+'EVTOP-02'!E13</f>
        <v>3702540</v>
      </c>
      <c r="E29" s="189">
        <f>+'EVTOP-02'!F13</f>
        <v>325278.60000000003</v>
      </c>
      <c r="F29" s="189">
        <f>+'EVTOP-02'!G13</f>
        <v>297452.54000000004</v>
      </c>
      <c r="G29" s="189">
        <f>+'EVTOP-02'!H13</f>
        <v>272130.80000000005</v>
      </c>
      <c r="H29" s="188">
        <f>E29+F29+G29</f>
        <v>894861.94000000018</v>
      </c>
      <c r="I29" s="189">
        <f>+'EVTOP-02'!J13</f>
        <v>2577306.9300000002</v>
      </c>
      <c r="J29" s="192">
        <f>I29*100/C29</f>
        <v>69.609158307540241</v>
      </c>
      <c r="K29" s="173"/>
      <c r="L29" s="173"/>
      <c r="M29" s="173"/>
      <c r="N29" s="173"/>
    </row>
    <row r="30" spans="1:14" x14ac:dyDescent="0.2">
      <c r="A30" s="173"/>
      <c r="B30" s="210">
        <v>2000</v>
      </c>
      <c r="C30" s="189">
        <f>+'EVTOP-02'!D70</f>
        <v>123000</v>
      </c>
      <c r="D30" s="189">
        <f>+'EVTOP-02'!E70</f>
        <v>123000</v>
      </c>
      <c r="E30" s="189">
        <f>+'EVTOP-02'!F70</f>
        <v>3630.16</v>
      </c>
      <c r="F30" s="189">
        <f>+'EVTOP-02'!G70</f>
        <v>14014.75</v>
      </c>
      <c r="G30" s="189">
        <f>+'EVTOP-02'!H70</f>
        <v>10161.92</v>
      </c>
      <c r="H30" s="188">
        <f t="shared" ref="H30:H34" si="3">E30+F30+G30</f>
        <v>27806.83</v>
      </c>
      <c r="I30" s="189">
        <f>+'EVTOP-02'!J70</f>
        <v>73842.84</v>
      </c>
      <c r="J30" s="192">
        <f t="shared" ref="J30:J31" si="4">I30*100/C30</f>
        <v>60.034829268292683</v>
      </c>
      <c r="K30" s="173"/>
      <c r="L30" s="173"/>
      <c r="M30" s="173"/>
      <c r="N30" s="173"/>
    </row>
    <row r="31" spans="1:14" x14ac:dyDescent="0.2">
      <c r="A31" s="173"/>
      <c r="B31" s="210">
        <v>3000</v>
      </c>
      <c r="C31" s="189">
        <f>+'EVTOP-02'!D169</f>
        <v>477000</v>
      </c>
      <c r="D31" s="189">
        <f>+'EVTOP-02'!E169</f>
        <v>477000</v>
      </c>
      <c r="E31" s="189">
        <f>+'EVTOP-02'!F169</f>
        <v>27701</v>
      </c>
      <c r="F31" s="189">
        <f>+'EVTOP-02'!G169</f>
        <v>55632.159999999996</v>
      </c>
      <c r="G31" s="189">
        <f>+'EVTOP-02'!H169</f>
        <v>24535.439999999999</v>
      </c>
      <c r="H31" s="188">
        <f t="shared" si="3"/>
        <v>107868.6</v>
      </c>
      <c r="I31" s="189">
        <f>+'EVTOP-02'!J169</f>
        <v>302431.79000000004</v>
      </c>
      <c r="J31" s="192">
        <f t="shared" si="4"/>
        <v>63.402890985324959</v>
      </c>
      <c r="K31" s="173"/>
      <c r="L31" s="173"/>
      <c r="M31" s="173"/>
      <c r="N31" s="173"/>
    </row>
    <row r="32" spans="1:14" x14ac:dyDescent="0.2">
      <c r="A32" s="173"/>
      <c r="B32" s="210">
        <v>4000</v>
      </c>
      <c r="C32" s="189"/>
      <c r="D32" s="188"/>
      <c r="E32" s="189"/>
      <c r="F32" s="188"/>
      <c r="G32" s="189"/>
      <c r="H32" s="188"/>
      <c r="I32" s="189"/>
      <c r="J32" s="192"/>
      <c r="K32" s="173"/>
      <c r="L32" s="173"/>
      <c r="M32" s="173"/>
      <c r="N32" s="173"/>
    </row>
    <row r="33" spans="1:14" x14ac:dyDescent="0.2">
      <c r="A33" s="173"/>
      <c r="B33" s="210">
        <v>5000</v>
      </c>
      <c r="C33" s="189"/>
      <c r="D33" s="188"/>
      <c r="E33" s="189"/>
      <c r="F33" s="188"/>
      <c r="G33" s="189"/>
      <c r="H33" s="188"/>
      <c r="I33" s="189"/>
      <c r="J33" s="192"/>
      <c r="K33" s="173"/>
      <c r="L33" s="173"/>
      <c r="M33" s="173"/>
      <c r="N33" s="173"/>
    </row>
    <row r="34" spans="1:14" x14ac:dyDescent="0.2">
      <c r="A34" s="173"/>
      <c r="B34" s="210">
        <v>6000</v>
      </c>
      <c r="C34" s="189">
        <v>0</v>
      </c>
      <c r="D34" s="188">
        <v>0</v>
      </c>
      <c r="E34" s="189">
        <v>0</v>
      </c>
      <c r="F34" s="188">
        <v>0</v>
      </c>
      <c r="G34" s="189">
        <v>0</v>
      </c>
      <c r="H34" s="188">
        <f t="shared" si="3"/>
        <v>0</v>
      </c>
      <c r="I34" s="189">
        <f t="shared" ref="I34" si="5">K34</f>
        <v>0</v>
      </c>
      <c r="J34" s="192">
        <v>0</v>
      </c>
      <c r="K34" s="173"/>
      <c r="L34" s="173"/>
      <c r="M34" s="173"/>
      <c r="N34" s="173"/>
    </row>
    <row r="35" spans="1:14" ht="13.5" thickBot="1" x14ac:dyDescent="0.25">
      <c r="A35" s="173"/>
      <c r="B35" s="211"/>
      <c r="C35" s="199"/>
      <c r="D35" s="212"/>
      <c r="E35" s="199"/>
      <c r="F35" s="212"/>
      <c r="G35" s="199"/>
      <c r="H35" s="199"/>
      <c r="I35" s="199"/>
      <c r="J35" s="213"/>
      <c r="K35" s="173"/>
      <c r="L35" s="173"/>
      <c r="M35" s="173"/>
      <c r="N35" s="173"/>
    </row>
    <row r="36" spans="1:14" ht="13.5" thickBot="1" x14ac:dyDescent="0.25">
      <c r="A36" s="173"/>
      <c r="B36" s="176"/>
      <c r="C36" s="176"/>
      <c r="D36" s="176"/>
      <c r="E36" s="176"/>
      <c r="F36" s="176"/>
      <c r="G36" s="176"/>
      <c r="H36" s="176"/>
      <c r="I36" s="176"/>
      <c r="J36" s="176"/>
      <c r="K36" s="173"/>
      <c r="L36" s="173"/>
      <c r="M36" s="173"/>
      <c r="N36" s="173"/>
    </row>
    <row r="37" spans="1:14" ht="13.5" thickBot="1" x14ac:dyDescent="0.25">
      <c r="A37" s="173"/>
      <c r="B37" s="228" t="s">
        <v>282</v>
      </c>
      <c r="C37" s="233">
        <f t="shared" ref="C37:I37" si="6">SUM(C29:C35)</f>
        <v>4302540</v>
      </c>
      <c r="D37" s="229">
        <f t="shared" si="6"/>
        <v>4302540</v>
      </c>
      <c r="E37" s="233">
        <f t="shared" si="6"/>
        <v>356609.76</v>
      </c>
      <c r="F37" s="229">
        <f t="shared" si="6"/>
        <v>367099.45</v>
      </c>
      <c r="G37" s="233">
        <f t="shared" si="6"/>
        <v>306828.16000000003</v>
      </c>
      <c r="H37" s="233">
        <f t="shared" si="6"/>
        <v>1030537.3700000001</v>
      </c>
      <c r="I37" s="233">
        <f t="shared" si="6"/>
        <v>2953581.56</v>
      </c>
      <c r="J37" s="234">
        <f>I37*100/C37</f>
        <v>68.647393400177563</v>
      </c>
      <c r="K37" s="173"/>
      <c r="L37" s="173"/>
      <c r="M37" s="173"/>
      <c r="N37" s="173"/>
    </row>
    <row r="38" spans="1:14" ht="13.5" thickBot="1" x14ac:dyDescent="0.25">
      <c r="A38" s="173"/>
      <c r="B38" s="235"/>
      <c r="C38" s="236"/>
      <c r="D38" s="236"/>
      <c r="E38" s="236"/>
      <c r="F38" s="236"/>
      <c r="G38" s="236"/>
      <c r="H38" s="236"/>
      <c r="I38" s="236"/>
      <c r="J38" s="237"/>
      <c r="K38" s="173"/>
      <c r="L38" s="173"/>
      <c r="M38" s="173"/>
      <c r="N38" s="173"/>
    </row>
    <row r="39" spans="1:14" ht="13.5" thickBot="1" x14ac:dyDescent="0.25">
      <c r="A39" s="173"/>
      <c r="B39" s="238" t="s">
        <v>283</v>
      </c>
      <c r="C39" s="239"/>
      <c r="D39" s="240"/>
      <c r="E39" s="233">
        <f>E23-E37</f>
        <v>-1331.140000000014</v>
      </c>
      <c r="F39" s="229">
        <f>F23-F37</f>
        <v>-69646.910000000033</v>
      </c>
      <c r="G39" s="233">
        <f>G23-G37</f>
        <v>15302.639999999956</v>
      </c>
      <c r="H39" s="229">
        <f>+E39+F39+G39</f>
        <v>-55675.410000000091</v>
      </c>
      <c r="I39" s="241"/>
      <c r="J39" s="242"/>
      <c r="K39" s="173"/>
      <c r="L39" s="173"/>
      <c r="M39" s="173"/>
      <c r="N39" s="173"/>
    </row>
    <row r="40" spans="1:14" x14ac:dyDescent="0.2">
      <c r="A40" s="173"/>
      <c r="B40" s="214"/>
      <c r="C40" s="214"/>
      <c r="D40" s="214"/>
      <c r="E40" s="214"/>
      <c r="F40" s="214"/>
      <c r="G40" s="214"/>
      <c r="H40" s="214"/>
      <c r="I40" s="214"/>
      <c r="J40" s="214"/>
      <c r="K40" s="173"/>
      <c r="L40" s="173"/>
      <c r="M40" s="173"/>
      <c r="N40" s="173"/>
    </row>
    <row r="41" spans="1:14" x14ac:dyDescent="0.2">
      <c r="A41" s="173"/>
      <c r="B41" s="215"/>
      <c r="C41" s="215"/>
      <c r="D41" s="173"/>
      <c r="E41" s="173"/>
      <c r="F41" s="173"/>
      <c r="G41" s="173"/>
      <c r="H41" s="215"/>
      <c r="I41" s="215"/>
      <c r="J41" s="215"/>
      <c r="K41" s="173"/>
      <c r="L41" s="173"/>
      <c r="M41" s="173"/>
      <c r="N41" s="173"/>
    </row>
    <row r="42" spans="1:14" x14ac:dyDescent="0.2">
      <c r="A42" s="173"/>
      <c r="B42" s="173"/>
      <c r="C42" s="173"/>
      <c r="D42" s="173"/>
      <c r="E42" s="173"/>
      <c r="F42" s="173"/>
      <c r="G42" s="173"/>
      <c r="H42" s="173"/>
      <c r="I42" s="173"/>
      <c r="J42" s="173"/>
      <c r="K42" s="173"/>
      <c r="L42" s="173"/>
      <c r="M42" s="173"/>
      <c r="N42" s="173"/>
    </row>
    <row r="43" spans="1:14" x14ac:dyDescent="0.2">
      <c r="A43" s="173"/>
      <c r="B43" s="173"/>
      <c r="C43" s="173"/>
      <c r="D43" s="173"/>
      <c r="E43" s="173"/>
      <c r="F43" s="173"/>
      <c r="G43" s="173"/>
      <c r="H43" s="173"/>
      <c r="I43" s="173"/>
      <c r="J43" s="173"/>
      <c r="K43" s="173"/>
      <c r="L43" s="173"/>
      <c r="M43" s="173"/>
      <c r="N43" s="173"/>
    </row>
    <row r="44" spans="1:14" x14ac:dyDescent="0.2">
      <c r="A44" s="173"/>
      <c r="B44" s="173"/>
      <c r="C44" s="173"/>
      <c r="D44" s="173"/>
      <c r="E44" s="173"/>
      <c r="F44" s="173"/>
      <c r="G44" s="173"/>
      <c r="H44" s="173"/>
      <c r="I44" s="173"/>
      <c r="J44" s="173"/>
      <c r="K44" s="173"/>
      <c r="L44" s="173"/>
      <c r="M44" s="173"/>
      <c r="N44" s="173"/>
    </row>
    <row r="45" spans="1:14" x14ac:dyDescent="0.2">
      <c r="A45" s="173"/>
      <c r="B45" s="173"/>
      <c r="C45" s="173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</row>
    <row r="46" spans="1:14" x14ac:dyDescent="0.2">
      <c r="A46" s="173"/>
      <c r="B46" s="173"/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73"/>
      <c r="N46" s="173"/>
    </row>
    <row r="47" spans="1:14" x14ac:dyDescent="0.2">
      <c r="A47" s="173"/>
      <c r="B47" s="173"/>
      <c r="C47" s="173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3"/>
    </row>
    <row r="48" spans="1:14" x14ac:dyDescent="0.2">
      <c r="A48" s="173"/>
      <c r="B48" s="173"/>
      <c r="C48" s="173"/>
      <c r="D48" s="173"/>
      <c r="E48" s="173"/>
      <c r="F48" s="173"/>
      <c r="G48" s="173"/>
      <c r="H48" s="173"/>
      <c r="I48" s="173"/>
      <c r="J48" s="173"/>
      <c r="K48" s="173"/>
      <c r="L48" s="173"/>
    </row>
    <row r="49" spans="1:12" x14ac:dyDescent="0.2">
      <c r="A49" s="173"/>
      <c r="B49" s="173"/>
      <c r="C49" s="173"/>
      <c r="D49" s="173"/>
      <c r="E49" s="173"/>
      <c r="F49" s="173"/>
      <c r="G49" s="173"/>
      <c r="H49" s="173"/>
      <c r="I49" s="173"/>
      <c r="J49" s="173"/>
      <c r="K49" s="173"/>
      <c r="L49" s="173"/>
    </row>
    <row r="50" spans="1:12" x14ac:dyDescent="0.2">
      <c r="A50" s="173"/>
    </row>
    <row r="51" spans="1:12" x14ac:dyDescent="0.2">
      <c r="A51" s="173"/>
    </row>
    <row r="52" spans="1:12" x14ac:dyDescent="0.2">
      <c r="A52" s="173"/>
    </row>
    <row r="53" spans="1:12" x14ac:dyDescent="0.2">
      <c r="A53" s="173"/>
    </row>
    <row r="54" spans="1:12" x14ac:dyDescent="0.2">
      <c r="A54" s="173"/>
    </row>
    <row r="55" spans="1:12" x14ac:dyDescent="0.2">
      <c r="A55" s="173"/>
    </row>
    <row r="56" spans="1:12" x14ac:dyDescent="0.2">
      <c r="A56" s="173"/>
    </row>
    <row r="57" spans="1:12" x14ac:dyDescent="0.2">
      <c r="A57" s="173"/>
    </row>
    <row r="58" spans="1:12" x14ac:dyDescent="0.2">
      <c r="A58" s="173"/>
    </row>
    <row r="59" spans="1:12" x14ac:dyDescent="0.2">
      <c r="A59" s="173"/>
    </row>
    <row r="60" spans="1:12" x14ac:dyDescent="0.2">
      <c r="A60" s="173"/>
    </row>
    <row r="61" spans="1:12" x14ac:dyDescent="0.2">
      <c r="A61" s="173"/>
    </row>
    <row r="62" spans="1:12" x14ac:dyDescent="0.2">
      <c r="A62" s="173"/>
    </row>
    <row r="63" spans="1:12" x14ac:dyDescent="0.2">
      <c r="A63" s="173"/>
    </row>
    <row r="64" spans="1:12" x14ac:dyDescent="0.2">
      <c r="A64" s="173"/>
    </row>
    <row r="65" spans="1:1" x14ac:dyDescent="0.2">
      <c r="A65" s="173"/>
    </row>
    <row r="66" spans="1:1" x14ac:dyDescent="0.2">
      <c r="A66" s="173"/>
    </row>
    <row r="67" spans="1:1" x14ac:dyDescent="0.2">
      <c r="A67" s="173"/>
    </row>
    <row r="68" spans="1:1" x14ac:dyDescent="0.2">
      <c r="A68" s="173"/>
    </row>
    <row r="69" spans="1:1" x14ac:dyDescent="0.2">
      <c r="A69" s="173"/>
    </row>
    <row r="70" spans="1:1" x14ac:dyDescent="0.2">
      <c r="A70" s="173"/>
    </row>
    <row r="71" spans="1:1" x14ac:dyDescent="0.2">
      <c r="A71" s="173"/>
    </row>
    <row r="72" spans="1:1" x14ac:dyDescent="0.2">
      <c r="A72" s="173"/>
    </row>
    <row r="73" spans="1:1" x14ac:dyDescent="0.2">
      <c r="A73" s="173"/>
    </row>
    <row r="74" spans="1:1" x14ac:dyDescent="0.2">
      <c r="A74" s="173"/>
    </row>
    <row r="75" spans="1:1" x14ac:dyDescent="0.2">
      <c r="A75" s="173"/>
    </row>
    <row r="76" spans="1:1" x14ac:dyDescent="0.2">
      <c r="A76" s="173"/>
    </row>
    <row r="77" spans="1:1" x14ac:dyDescent="0.2">
      <c r="A77" s="173"/>
    </row>
    <row r="78" spans="1:1" x14ac:dyDescent="0.2">
      <c r="A78" s="173"/>
    </row>
    <row r="79" spans="1:1" x14ac:dyDescent="0.2">
      <c r="A79" s="173"/>
    </row>
    <row r="80" spans="1:1" x14ac:dyDescent="0.2">
      <c r="A80" s="173"/>
    </row>
    <row r="81" spans="1:1" x14ac:dyDescent="0.2">
      <c r="A81" s="173"/>
    </row>
    <row r="82" spans="1:1" x14ac:dyDescent="0.2">
      <c r="A82" s="173"/>
    </row>
    <row r="83" spans="1:1" x14ac:dyDescent="0.2">
      <c r="A83" s="173"/>
    </row>
    <row r="84" spans="1:1" x14ac:dyDescent="0.2">
      <c r="A84" s="173"/>
    </row>
    <row r="85" spans="1:1" x14ac:dyDescent="0.2">
      <c r="A85" s="173"/>
    </row>
    <row r="86" spans="1:1" x14ac:dyDescent="0.2">
      <c r="A86" s="173"/>
    </row>
    <row r="87" spans="1:1" x14ac:dyDescent="0.2">
      <c r="A87" s="173"/>
    </row>
  </sheetData>
  <mergeCells count="16">
    <mergeCell ref="J26:J27"/>
    <mergeCell ref="B3:J3"/>
    <mergeCell ref="B4:J4"/>
    <mergeCell ref="B5:J5"/>
    <mergeCell ref="H7:J7"/>
    <mergeCell ref="B10:B11"/>
    <mergeCell ref="C10:C11"/>
    <mergeCell ref="D10:D11"/>
    <mergeCell ref="E10:G10"/>
    <mergeCell ref="I10:I11"/>
    <mergeCell ref="J10:J11"/>
    <mergeCell ref="E26:G26"/>
    <mergeCell ref="B26:B27"/>
    <mergeCell ref="C26:C27"/>
    <mergeCell ref="D26:D27"/>
    <mergeCell ref="I26:I27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EVTOP-02</vt:lpstr>
      <vt:lpstr>EVTOP 01</vt:lpstr>
      <vt:lpstr>'EVTOP 01'!Área_de_impresión</vt:lpstr>
      <vt:lpstr>'EVTOP-02'!Área_de_impresión</vt:lpstr>
      <vt:lpstr>'EVTOP-02'!Títulos_a_imprimir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A</dc:creator>
  <cp:lastModifiedBy>COEES</cp:lastModifiedBy>
  <cp:lastPrinted>2014-10-30T17:08:05Z</cp:lastPrinted>
  <dcterms:created xsi:type="dcterms:W3CDTF">2010-04-22T22:34:20Z</dcterms:created>
  <dcterms:modified xsi:type="dcterms:W3CDTF">2014-10-30T17:08:20Z</dcterms:modified>
</cp:coreProperties>
</file>