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0800" yWindow="-15" windowWidth="10845" windowHeight="9675" tabRatio="831" firstSheet="10" activeTab="20"/>
  </bookViews>
  <sheets>
    <sheet name="ETCA-I-01" sheetId="43" r:id="rId1"/>
    <sheet name="ETCA-I-01-A" sheetId="44" r:id="rId2"/>
    <sheet name="ETCA-I-01-B" sheetId="49" r:id="rId3"/>
    <sheet name="ETCA-I-02" sheetId="46" r:id="rId4"/>
    <sheet name="ETCA-I-03" sheetId="45" r:id="rId5"/>
    <sheet name="ETCA-I-04" sheetId="50" r:id="rId6"/>
    <sheet name="ETCA-I-05" sheetId="51" r:id="rId7"/>
    <sheet name="ETCA-I-06" sheetId="47" r:id="rId8"/>
    <sheet name="ETCA-I-07" sheetId="48" r:id="rId9"/>
    <sheet name="ETCA-II-08" sheetId="34" r:id="rId10"/>
    <sheet name="ETCA-II-08-A" sheetId="35" r:id="rId11"/>
    <sheet name="ETCA-II-09" sheetId="11" r:id="rId12"/>
    <sheet name="ETCA-II-09-A." sheetId="9" r:id="rId13"/>
    <sheet name="ETCA-II-09-B" sheetId="29" r:id="rId14"/>
    <sheet name="ETCA-II-09-C" sheetId="30" r:id="rId15"/>
    <sheet name="ETCA-II-09-D" sheetId="36" r:id="rId16"/>
    <sheet name="ETCA-II-10" sheetId="37" r:id="rId17"/>
    <sheet name="ETCA-II-11" sheetId="38" r:id="rId18"/>
    <sheet name="ETCA-II-12" sheetId="39" r:id="rId19"/>
    <sheet name="ETCA-III-13" sheetId="42" r:id="rId20"/>
    <sheet name="ETCA-III-14" sheetId="41" r:id="rId21"/>
    <sheet name="Lista " sheetId="15" r:id="rId22"/>
  </sheets>
  <externalReferences>
    <externalReference r:id="rId23"/>
    <externalReference r:id="rId24"/>
  </externalReferences>
  <definedNames>
    <definedName name="_xlnm._FilterDatabase" localSheetId="19" hidden="1">'ETCA-III-13'!$A$10:$B$55</definedName>
    <definedName name="_xlnm.Print_Area" localSheetId="9">'ETCA-II-08'!#REF!</definedName>
    <definedName name="_xlnm.Print_Area" localSheetId="10">'ETCA-II-08-A'!$A$1:$D$25</definedName>
    <definedName name="_xlnm.Print_Area" localSheetId="13">'ETCA-II-09-B'!#REF!</definedName>
    <definedName name="_xlnm.Print_Area" localSheetId="14">'ETCA-II-09-C'!$A$1:$H$163</definedName>
    <definedName name="_xlnm.Print_Area" localSheetId="15">'ETCA-II-09-D'!$A$1:$D$39</definedName>
    <definedName name="_xlnm.Print_Area" localSheetId="16">'ETCA-II-10'!$A$1:$E$37</definedName>
    <definedName name="_xlnm.Print_Area" localSheetId="17">'ETCA-II-11'!$A$1:$D$37</definedName>
    <definedName name="_xlnm.Print_Area" localSheetId="18">'ETCA-II-12'!$A$1:$E$35</definedName>
    <definedName name="_xlnm.Print_Area" localSheetId="19">'ETCA-III-13'!$A$1:$Q$63</definedName>
    <definedName name="_xlnm.Print_Area" localSheetId="20">'ETCA-III-14'!$A$1:$B$24</definedName>
    <definedName name="_xlnm.Print_Area" localSheetId="21">'Lista '!$A$1:$G$45</definedName>
    <definedName name="_xlnm.Database" localSheetId="6">#REF!</definedName>
    <definedName name="_xlnm.Database" localSheetId="9">#REF!</definedName>
    <definedName name="_xlnm.Database" localSheetId="10">#REF!</definedName>
    <definedName name="_xlnm.Database" localSheetId="11">#REF!</definedName>
    <definedName name="_xlnm.Database" localSheetId="13">#REF!</definedName>
    <definedName name="_xlnm.Database" localSheetId="14">#REF!</definedName>
    <definedName name="_xlnm.Database" localSheetId="15">#REF!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#REF!</definedName>
    <definedName name="ppto">[1]Hoja2!$B$3:$M$95</definedName>
    <definedName name="qw" localSheetId="6">#REF!</definedName>
    <definedName name="qw">#REF!</definedName>
    <definedName name="_xlnm.Print_Titles" localSheetId="12">'ETCA-II-09-A.'!$1:$8</definedName>
    <definedName name="_xlnm.Print_Titles" localSheetId="19">'ETCA-III-13'!$1:$10</definedName>
  </definedNames>
  <calcPr calcId="124519"/>
</workbook>
</file>

<file path=xl/calcChain.xml><?xml version="1.0" encoding="utf-8"?>
<calcChain xmlns="http://schemas.openxmlformats.org/spreadsheetml/2006/main">
  <c r="D64" i="49"/>
  <c r="C64"/>
  <c r="D59"/>
  <c r="D54"/>
  <c r="D47"/>
  <c r="C47"/>
  <c r="D45"/>
  <c r="D42" s="1"/>
  <c r="D51" s="1"/>
  <c r="D66" s="1"/>
  <c r="D69" s="1"/>
  <c r="C45"/>
  <c r="C42" s="1"/>
  <c r="C51" s="1"/>
  <c r="C39"/>
  <c r="C66" s="1"/>
  <c r="C69" s="1"/>
  <c r="C22"/>
  <c r="C9"/>
  <c r="G40" i="48"/>
  <c r="F40"/>
  <c r="G22" i="47"/>
  <c r="H22" s="1"/>
  <c r="G21"/>
  <c r="H21" s="1"/>
  <c r="G15"/>
  <c r="H15" s="1"/>
  <c r="G13"/>
  <c r="H13" s="1"/>
  <c r="G11"/>
  <c r="H11" s="1"/>
  <c r="E32" i="46"/>
  <c r="D32"/>
  <c r="C32"/>
  <c r="G30"/>
  <c r="G29"/>
  <c r="G28"/>
  <c r="G23"/>
  <c r="G32" s="1"/>
  <c r="E20"/>
  <c r="D20"/>
  <c r="C20"/>
  <c r="G18"/>
  <c r="G17"/>
  <c r="G12"/>
  <c r="G9"/>
  <c r="G20" s="1"/>
  <c r="C59" i="45"/>
  <c r="D57"/>
  <c r="C57"/>
  <c r="D52"/>
  <c r="D51" s="1"/>
  <c r="C51"/>
  <c r="D33"/>
  <c r="C33"/>
  <c r="D32"/>
  <c r="C32"/>
  <c r="D20"/>
  <c r="D10"/>
  <c r="C10"/>
  <c r="C9" s="1"/>
  <c r="D9"/>
  <c r="D38" i="44"/>
  <c r="D40" s="1"/>
  <c r="C30"/>
  <c r="C29"/>
  <c r="C28"/>
  <c r="C38" s="1"/>
  <c r="D23"/>
  <c r="C23"/>
  <c r="C15"/>
  <c r="D19" i="43"/>
  <c r="C19"/>
  <c r="D18"/>
  <c r="D21" s="1"/>
  <c r="C18"/>
  <c r="C21" s="1"/>
  <c r="G17"/>
  <c r="G21" s="1"/>
  <c r="G23" s="1"/>
  <c r="F17"/>
  <c r="F16"/>
  <c r="F21" s="1"/>
  <c r="F23" s="1"/>
  <c r="C14"/>
  <c r="C23" s="1"/>
  <c r="G12"/>
  <c r="D11"/>
  <c r="D14" s="1"/>
  <c r="D23" s="1"/>
  <c r="C11"/>
  <c r="G10"/>
  <c r="F10"/>
  <c r="F12" s="1"/>
  <c r="C10"/>
  <c r="C40" i="44" l="1"/>
  <c r="B22" i="41" l="1"/>
  <c r="D11" i="35" l="1"/>
  <c r="D19"/>
  <c r="I26" i="34" l="1"/>
  <c r="G26"/>
  <c r="E26"/>
  <c r="C26"/>
  <c r="I53"/>
  <c r="G53"/>
  <c r="E53"/>
  <c r="C53"/>
  <c r="K48"/>
  <c r="K47"/>
  <c r="J48"/>
  <c r="J47"/>
  <c r="J46"/>
  <c r="K24"/>
  <c r="K23"/>
  <c r="J24"/>
  <c r="J23"/>
  <c r="J53" l="1"/>
  <c r="I188" i="9"/>
  <c r="I189"/>
  <c r="I190"/>
  <c r="H188"/>
  <c r="H189"/>
  <c r="H190"/>
  <c r="D191"/>
  <c r="E191"/>
  <c r="F191"/>
  <c r="G191"/>
  <c r="C191"/>
  <c r="D13" i="11"/>
  <c r="D12"/>
  <c r="D11"/>
  <c r="D10"/>
  <c r="I191" i="9" l="1"/>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H15" i="11" l="1"/>
  <c r="H14"/>
  <c r="H13"/>
  <c r="H12"/>
  <c r="H11"/>
  <c r="H10"/>
  <c r="D10" i="36" l="1"/>
  <c r="D39" s="1"/>
  <c r="H53" i="30" l="1"/>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D54"/>
  <c r="E54"/>
  <c r="F54"/>
  <c r="G54"/>
  <c r="D162"/>
  <c r="H147"/>
  <c r="H146"/>
  <c r="H144"/>
  <c r="H141"/>
  <c r="H139"/>
  <c r="H137"/>
  <c r="H135"/>
  <c r="E162"/>
  <c r="F162"/>
  <c r="G162"/>
  <c r="C162"/>
  <c r="D25" i="35"/>
  <c r="C54" i="30"/>
  <c r="H54" l="1"/>
  <c r="H162"/>
  <c r="D118"/>
  <c r="E118"/>
  <c r="F118"/>
  <c r="G118"/>
  <c r="H118"/>
  <c r="C118"/>
  <c r="D71"/>
  <c r="E71"/>
  <c r="F71"/>
  <c r="G71"/>
  <c r="H71"/>
  <c r="C71"/>
  <c r="F11" i="29" l="1"/>
  <c r="E11"/>
  <c r="D11"/>
  <c r="C11"/>
  <c r="B11"/>
  <c r="G11"/>
  <c r="I15" i="11"/>
  <c r="I14"/>
  <c r="I13"/>
  <c r="I12"/>
  <c r="I11"/>
  <c r="I10"/>
  <c r="I9" i="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9"/>
  <c r="H191" l="1"/>
  <c r="D16" i="11"/>
  <c r="E16"/>
  <c r="F16"/>
  <c r="G16"/>
  <c r="C16"/>
  <c r="K53" i="34"/>
  <c r="K46"/>
  <c r="K26"/>
  <c r="K21"/>
  <c r="J21"/>
  <c r="J26" s="1"/>
  <c r="I16" i="11" l="1"/>
  <c r="H16"/>
</calcChain>
</file>

<file path=xl/sharedStrings.xml><?xml version="1.0" encoding="utf-8"?>
<sst xmlns="http://schemas.openxmlformats.org/spreadsheetml/2006/main" count="1258" uniqueCount="943">
  <si>
    <t>Estado de Actividades</t>
  </si>
  <si>
    <t>Impuestos</t>
  </si>
  <si>
    <t>Cuotas y Aportaciones de Seguridad Social</t>
  </si>
  <si>
    <t>Derechos</t>
  </si>
  <si>
    <t>Participaciones y Aportaciones</t>
  </si>
  <si>
    <t>Servicios Personales</t>
  </si>
  <si>
    <t>Materiales y Suministros</t>
  </si>
  <si>
    <t>Servicios Generales</t>
  </si>
  <si>
    <t>Provisiones</t>
  </si>
  <si>
    <t>Inversión Pública</t>
  </si>
  <si>
    <t>Flujo de Efectivo</t>
  </si>
  <si>
    <t>Concepto</t>
  </si>
  <si>
    <t>Total</t>
  </si>
  <si>
    <t>Estado de Cambios en la Situación Financiera</t>
  </si>
  <si>
    <t>Estado Analítico del Activo</t>
  </si>
  <si>
    <t>Estado Analítico de la Deuda y Otros Pasivos</t>
  </si>
  <si>
    <t>Estado Analítico de Ingresos</t>
  </si>
  <si>
    <t>Rubros de los Ingresos</t>
  </si>
  <si>
    <t>Corriente</t>
  </si>
  <si>
    <t>Capital</t>
  </si>
  <si>
    <t>Estado Analítico del Ejercicio Presupuesto de Egresos</t>
  </si>
  <si>
    <t>Ejercicio del Presupuesto</t>
  </si>
  <si>
    <t>Ampliaciones/ (Reducciones)</t>
  </si>
  <si>
    <t>Capítulo del Gasto</t>
  </si>
  <si>
    <t>Transferencias, Asignaciones, Subsidios y Otras Ayudas</t>
  </si>
  <si>
    <t>Bienes Muebles, Inmuebles e Intangibles</t>
  </si>
  <si>
    <t>Total del Gasto</t>
  </si>
  <si>
    <t>Sistema Estatal de Evaluación</t>
  </si>
  <si>
    <t xml:space="preserve"> </t>
  </si>
  <si>
    <t>Por Partida del Gasto</t>
  </si>
  <si>
    <t>No</t>
  </si>
  <si>
    <t>Formato</t>
  </si>
  <si>
    <t>Informe sobre Pasivos Contingentes</t>
  </si>
  <si>
    <t>Notas a los Estados Financieros</t>
  </si>
  <si>
    <t>Endeudamiento Neto</t>
  </si>
  <si>
    <t>Interéses de la Deuda</t>
  </si>
  <si>
    <t>Descripción</t>
  </si>
  <si>
    <t>I.- Información Contable</t>
  </si>
  <si>
    <t>II.- Información Presupuestaria</t>
  </si>
  <si>
    <t>III.- Información Programática</t>
  </si>
  <si>
    <t>IV.- Información Complementaria</t>
  </si>
  <si>
    <t>La información complementaria para generar las cuentas nacionales y atender otros requerimientos</t>
  </si>
  <si>
    <t>provenientes de Organismos Internacionales de los que México es miembro.</t>
  </si>
  <si>
    <t>Artículos del 44 al 59</t>
  </si>
  <si>
    <t>Devengado</t>
  </si>
  <si>
    <t>Contribuciones de Mejoras</t>
  </si>
  <si>
    <t>Productos</t>
  </si>
  <si>
    <t>Aprovechamientos</t>
  </si>
  <si>
    <t>Ingresos por Ventas de Bienes y Servicios</t>
  </si>
  <si>
    <t>Ingresos Derivados de Financiamientos</t>
  </si>
  <si>
    <t xml:space="preserve">     </t>
  </si>
  <si>
    <t>Variación Vs Original</t>
  </si>
  <si>
    <t>Ingresos del Gobierno</t>
  </si>
  <si>
    <t xml:space="preserve">Impuesto </t>
  </si>
  <si>
    <t xml:space="preserve">      Corriente</t>
  </si>
  <si>
    <t xml:space="preserve">      Capital</t>
  </si>
  <si>
    <t>Ingresos de Organismos y  Empresas</t>
  </si>
  <si>
    <t>Cuotas y aportaciones de Seguridad Social</t>
  </si>
  <si>
    <t>Ingresos por ventas de Bienes y Servicios</t>
  </si>
  <si>
    <t>Ingresos  derivados de Financiamiento</t>
  </si>
  <si>
    <t>Ingresos Estimado Original  Anual</t>
  </si>
  <si>
    <t>Ingresos Modificado    Anual</t>
  </si>
  <si>
    <t>Saldo Inicial Caja y Bancos</t>
  </si>
  <si>
    <t>El saldo Inicial de Caja y Bancos es informativo, No SE SUMA EN EL TOTAL.</t>
  </si>
  <si>
    <t>Ampliaciones y Reducciones           (+ ó -)</t>
  </si>
  <si>
    <t>Egresos Aprobado   Anual</t>
  </si>
  <si>
    <t>Egresos Modificado   Anual</t>
  </si>
  <si>
    <t>% de Avance  Anual</t>
  </si>
  <si>
    <t>% Avance Anual</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</si>
  <si>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</si>
  <si>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</si>
  <si>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</si>
  <si>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</si>
  <si>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</si>
  <si>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</si>
  <si>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</si>
  <si>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</si>
  <si>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</si>
  <si>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</si>
  <si>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</si>
  <si>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Pagado</t>
  </si>
  <si>
    <t>Total de Interéses Créditos Bancarios</t>
  </si>
  <si>
    <t>Total Intereses Otros Instrumentos de Deuda</t>
  </si>
  <si>
    <t>Estimado</t>
  </si>
  <si>
    <t>I. Ingresos Presupuestarios</t>
  </si>
  <si>
    <t>2. Ingresos Sector Paraestatal</t>
  </si>
  <si>
    <t>II. Egresos Presupuestarios</t>
  </si>
  <si>
    <t>1. Ingresos Gobierno del Estado</t>
  </si>
  <si>
    <t>3. Egresos del Gobierno del Estado</t>
  </si>
  <si>
    <t>4. Egresos  del Sector Paraestatal</t>
  </si>
  <si>
    <t>III. Balance Presupuestario (Superávit o Déficit)</t>
  </si>
  <si>
    <t>IV. Interéses, Comisiones y Gastos de la Deuda</t>
  </si>
  <si>
    <t>A. Financiamiento</t>
  </si>
  <si>
    <t>B. Amortización de la Deuda</t>
  </si>
  <si>
    <t>C. Endeudamiento o Desendeudamiento   (C=A-B)</t>
  </si>
  <si>
    <t>III. Balance Presupuestario (Superávit o Déficit)  (III= I-II)</t>
  </si>
  <si>
    <t>V. Balance Primario (superávit o Déficit)   (V= III-IV)</t>
  </si>
  <si>
    <t>1. Ingresos Presupuestarios</t>
  </si>
  <si>
    <t>(MAS)</t>
  </si>
  <si>
    <t>2.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</si>
  <si>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</si>
  <si>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</si>
  <si>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</si>
  <si>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</si>
  <si>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</si>
  <si>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Productos de capital</t>
  </si>
  <si>
    <t>Aprovechamientos de capital</t>
  </si>
  <si>
    <t>Ingresos derivados de financiamientos</t>
  </si>
  <si>
    <t>Otros Ingresos presupuestarios no contables</t>
  </si>
  <si>
    <t>(MENOS)</t>
  </si>
  <si>
    <t>Conciliacion entre los Ingresos Presupuestarios y Contables</t>
  </si>
  <si>
    <t>Conciliacion entre los Egresos Presupuestarios y los Gastos Contables</t>
  </si>
  <si>
    <t>1. Total de Egresos Presupuestarios</t>
  </si>
  <si>
    <t xml:space="preserve">2. Egresos Presupuestarios no contables </t>
  </si>
  <si>
    <t>3. Gastos contables no presupuestarios</t>
  </si>
  <si>
    <t>3. Ingresos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</si>
  <si>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</si>
  <si>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</si>
  <si>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</si>
  <si>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</si>
  <si>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</si>
  <si>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</si>
  <si>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Arctivos biológicos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</si>
  <si>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</si>
  <si>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</si>
  <si>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</si>
  <si>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</si>
  <si>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</si>
  <si>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</si>
  <si>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Armonización de la deuda pública</t>
  </si>
  <si>
    <t>Flujo de Fondos, Indicadores de Postura Fiscal</t>
  </si>
  <si>
    <t>Adeudos de ejercicios fiscales anteriores (ADEFAS)</t>
  </si>
  <si>
    <t>Otros Egresos Presupuestales No Contables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</si>
  <si>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</si>
  <si>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</si>
  <si>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</si>
  <si>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</si>
  <si>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</si>
  <si>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</si>
  <si>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(pesos)</t>
  </si>
  <si>
    <t xml:space="preserve">Ley General de Contabilidad Gubernamental </t>
  </si>
  <si>
    <t>Subsecretaria de Planeación del Desarrollo</t>
  </si>
  <si>
    <t>Dirección General de Planeación y Evaluación</t>
  </si>
  <si>
    <t>Los Ingresos Excedentes  se presentan para efectos de cumplimiento de la Ley de Ingresos del Estado y Ley de Contabilidad Gubernamental.</t>
  </si>
  <si>
    <t>El importe reflejado siempre debe ser mayor a cero. Nunca en rojo.</t>
  </si>
  <si>
    <t xml:space="preserve">Egresos Devengado </t>
  </si>
  <si>
    <t xml:space="preserve">Egresos Pagado  </t>
  </si>
  <si>
    <t>NORA lo excluye</t>
  </si>
  <si>
    <t>Relación de Cuentas Bancarias Productivas Específicas</t>
  </si>
  <si>
    <t>Subejercicio</t>
  </si>
  <si>
    <t>Gasto por Proyectos de Inversión</t>
  </si>
  <si>
    <t>Clasificación por Objeto del Gasto (Capítulo y Concepto)</t>
  </si>
  <si>
    <t>Gasto Corriente</t>
  </si>
  <si>
    <t>Gasto de Capital</t>
  </si>
  <si>
    <t>Clasificación Por Objeto del Gasto (Capitulo y Concepto)</t>
  </si>
  <si>
    <t>Clasificación Económica (Por Tipo de Gasto)</t>
  </si>
  <si>
    <t>Clasificación Administrativa (Por Unidad Administrativa)</t>
  </si>
  <si>
    <t>Estado de Situacion Financiera</t>
  </si>
  <si>
    <t>Clasificación Administrativa (Por Poderes)</t>
  </si>
  <si>
    <t>Poder Legislativo</t>
  </si>
  <si>
    <t>Poder Judicial</t>
  </si>
  <si>
    <t>Órganos Autónomos</t>
  </si>
  <si>
    <t>Organismos Descentralizados</t>
  </si>
  <si>
    <t>Clasificación Funcional (Finalidad y Función)</t>
  </si>
  <si>
    <t>Gobierno</t>
  </si>
  <si>
    <t>Legislación</t>
  </si>
  <si>
    <t>Justicia</t>
  </si>
  <si>
    <t>Relaciones Exteriores</t>
  </si>
  <si>
    <t>Coordinación de la Politica de Gobierno</t>
  </si>
  <si>
    <t>Asuntos Financieros y Hacendarios</t>
  </si>
  <si>
    <t>Seguridad Nacional</t>
  </si>
  <si>
    <t>Asuntos de Orden Público y Seguridad Interior</t>
  </si>
  <si>
    <t>Otros Servicios Generales</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</si>
  <si>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</si>
  <si>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</si>
  <si>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</si>
  <si>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</si>
  <si>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</si>
  <si>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</si>
  <si>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</si>
  <si>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</si>
  <si>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</si>
  <si>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</si>
  <si>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</si>
  <si>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Transporte</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</si>
  <si>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</si>
  <si>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</si>
  <si>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</si>
  <si>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</si>
  <si>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</si>
  <si>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</si>
  <si>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</si>
  <si>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</si>
  <si>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Poder Ejecutivo</t>
  </si>
  <si>
    <t>Minería, Manufacturas y Construcción</t>
  </si>
  <si>
    <t>Programas</t>
  </si>
  <si>
    <t xml:space="preserve">   Subsidios:</t>
  </si>
  <si>
    <t>Sector Social y Privado o Estados y Municipios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</si>
  <si>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</si>
  <si>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</si>
  <si>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</si>
  <si>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</si>
  <si>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</si>
  <si>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</si>
  <si>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</si>
  <si>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</si>
  <si>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</si>
  <si>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</si>
  <si>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</si>
  <si>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</si>
  <si>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</si>
  <si>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</si>
  <si>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</si>
  <si>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</si>
  <si>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</si>
  <si>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</si>
  <si>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</si>
  <si>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</si>
  <si>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</si>
  <si>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</si>
  <si>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</si>
  <si>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</si>
  <si>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</si>
  <si>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y Apoyo a Deudores y Ahorradores de la Banca</t>
  </si>
  <si>
    <t xml:space="preserve">   Adeudos de Ejercicios Fiscales Anteriores</t>
  </si>
  <si>
    <t>Por Unidad Administrativa, Clasificación Administrativa, Por Poderes, Funcional (Finalidad y Función), Por Categoría Programática</t>
  </si>
  <si>
    <t>Relación de Bienes que Componen su Patrimonio</t>
  </si>
  <si>
    <t xml:space="preserve">Estado de Variación en la Hacienda Pública </t>
  </si>
  <si>
    <t>Combustibles y Energía</t>
  </si>
  <si>
    <t>Comunicaciones</t>
  </si>
  <si>
    <t>ETCA-I-01</t>
  </si>
  <si>
    <t>ETCA-II-10</t>
  </si>
  <si>
    <t>ETCA-II-11</t>
  </si>
  <si>
    <t>ETCA-II-12</t>
  </si>
  <si>
    <t>ETCA-III-13</t>
  </si>
  <si>
    <t>ETCA-I-01-A</t>
  </si>
  <si>
    <t>ETCA-I-01-B</t>
  </si>
  <si>
    <t>ETCA-I-02</t>
  </si>
  <si>
    <t>ETCA-I-03</t>
  </si>
  <si>
    <t>ETCA-I-04</t>
  </si>
  <si>
    <t>ETCA-I-05</t>
  </si>
  <si>
    <t>ETCA-I-06</t>
  </si>
  <si>
    <t>ETCA-I-07</t>
  </si>
  <si>
    <t>ETCA-II-08</t>
  </si>
  <si>
    <t>ETCA-II-08-A</t>
  </si>
  <si>
    <t>ETCA-II-09</t>
  </si>
  <si>
    <t>ETCA-II-9-A</t>
  </si>
  <si>
    <t>ETCA-II-9-B</t>
  </si>
  <si>
    <t>ETCA-II-9-C</t>
  </si>
  <si>
    <t>ETCA-II-9-D</t>
  </si>
  <si>
    <t>ETCA-III-14</t>
  </si>
  <si>
    <t>ETCA-IV-16</t>
  </si>
  <si>
    <t>Listado de Formatos ETCA "Evaluación Trimestral Contabilidad Armonizada"</t>
  </si>
  <si>
    <t>ETCA-IV-15</t>
  </si>
  <si>
    <t>Seguimiento y Evaluación de Indicadores de Proyectos y Procesos 
(Gasto por Categoría Programática, Metas y Programas; Análisis Programático-Presupuestal con Indicadores de Resultados</t>
  </si>
  <si>
    <t>Segundo Informe Trimestral 2015</t>
  </si>
  <si>
    <t>ETCA-IV-17</t>
  </si>
  <si>
    <t>Relación de esquemas bursátiles y de coberturas financieras</t>
  </si>
  <si>
    <t>Ingresos Devengado Anual</t>
  </si>
  <si>
    <t>Ingresos Recaudado    Anual</t>
  </si>
  <si>
    <t>Ingresos Devengado Trimestral</t>
  </si>
  <si>
    <t>Ingresos Recaudado    Trimestral</t>
  </si>
  <si>
    <t>Servicios de Salud de Sonora</t>
  </si>
  <si>
    <t>II TRIMESTRE 2015</t>
  </si>
  <si>
    <t>Partida</t>
  </si>
  <si>
    <t>Descripcion</t>
  </si>
  <si>
    <t>ETCA-II-09-A</t>
  </si>
  <si>
    <t>ETCA-II-09-B</t>
  </si>
  <si>
    <t>Clasificación Economica por Tipo  Gasto</t>
  </si>
  <si>
    <t>Presidencia Ejecutiva</t>
  </si>
  <si>
    <t>Unidad de Asuntos Jurídicos</t>
  </si>
  <si>
    <t>Coord. Gral. de Servicios de Salud</t>
  </si>
  <si>
    <t>Direc. Gral. de Servicios de Salud a la Comunidad</t>
  </si>
  <si>
    <t>Direc. Gral. de Servicios de Salud a la Persona</t>
  </si>
  <si>
    <t>Direc. Gral. de Enseñanza y Calidad</t>
  </si>
  <si>
    <t>Coord. Gral. de Administración</t>
  </si>
  <si>
    <t>Direc. Gral. de Administración</t>
  </si>
  <si>
    <t>Direc. Gral. de Planeacion y Desarrollo</t>
  </si>
  <si>
    <t>Direc. Gral. de Protección contra Riesgos Sanitarios</t>
  </si>
  <si>
    <t>Direc. Gral. del Organo de Control y Desarrollo</t>
  </si>
  <si>
    <t>REPSS</t>
  </si>
  <si>
    <t>Hosp. Infantil del Estado</t>
  </si>
  <si>
    <t>Hosp. Gral. del Estado</t>
  </si>
  <si>
    <t>Servicio Estatal de Salud Mental</t>
  </si>
  <si>
    <t xml:space="preserve">C I D E N </t>
  </si>
  <si>
    <t>U N A I D E S</t>
  </si>
  <si>
    <t>Hosp. Psiquiátrico "Cruz del Norte"</t>
  </si>
  <si>
    <t>Clinica Mental "Carlos Nava"</t>
  </si>
  <si>
    <t>Hosp. Gral. de Ciudad Obregón</t>
  </si>
  <si>
    <t>Hosp. Oncológico del Estado</t>
  </si>
  <si>
    <t>Laboratorio Estatal de Salud Pública</t>
  </si>
  <si>
    <t>Centro Estatal de Transfusión Sanguínea</t>
  </si>
  <si>
    <t xml:space="preserve">C A P A S I T S </t>
  </si>
  <si>
    <t>Centro de Desarrollo Infantil</t>
  </si>
  <si>
    <t>Cirugia Ambulatoria Hermosillo</t>
  </si>
  <si>
    <t>Jurisdicción Sanitaria I</t>
  </si>
  <si>
    <t xml:space="preserve">C A A P S </t>
  </si>
  <si>
    <t>Hosp. Gral. de Ures</t>
  </si>
  <si>
    <t>Hosp. Gral. de Moctezuma</t>
  </si>
  <si>
    <t>Jurisdicción Sanitaria II</t>
  </si>
  <si>
    <t>Hosp. Gral. de Caborca</t>
  </si>
  <si>
    <t>Hosp. Gral. de San Luis Rio Colorado</t>
  </si>
  <si>
    <t>Hosp. Gral. de Puerto Peñasco</t>
  </si>
  <si>
    <t>Jurisdicción Sanitaria III</t>
  </si>
  <si>
    <t>Hosp. Gral. de Nogales</t>
  </si>
  <si>
    <t>Hosp. Gral. de Magdalena</t>
  </si>
  <si>
    <t>Hosp. Gral. de Cananea</t>
  </si>
  <si>
    <t>Hosp. Gral. de Agua Prieta</t>
  </si>
  <si>
    <t>Jurisdicción Sanitaria IV</t>
  </si>
  <si>
    <t>Hosp. Gral. de Guaymas</t>
  </si>
  <si>
    <t>Jurisdicción Sanitaria V</t>
  </si>
  <si>
    <t>Hosp. Gral. de Navojoa</t>
  </si>
  <si>
    <t>Hosp. Gral. de Alamos</t>
  </si>
  <si>
    <t>Hosp. Gral. de Huatabampo</t>
  </si>
  <si>
    <t>ETCA-II-09-C</t>
  </si>
  <si>
    <t>Gasto por Categoria Programatica</t>
  </si>
  <si>
    <t>U</t>
  </si>
  <si>
    <t>E</t>
  </si>
  <si>
    <t>P</t>
  </si>
  <si>
    <t>G</t>
  </si>
  <si>
    <t>K</t>
  </si>
  <si>
    <t>M</t>
  </si>
  <si>
    <t>O</t>
  </si>
  <si>
    <t>J</t>
  </si>
  <si>
    <t>T</t>
  </si>
  <si>
    <t>Pensiones y Jubilaciones</t>
  </si>
  <si>
    <t xml:space="preserve">4. Ingresos Contables </t>
  </si>
  <si>
    <t>OTROS EQUIPOS DE TRANSPORTE</t>
  </si>
  <si>
    <t>MAQUINARIA Y EQUIPO INDUSTRIAL</t>
  </si>
  <si>
    <t>EQUIPOS DE GENERACION ELECTRICA, APARATOS Y ACCESORIOS ELECTRICOS</t>
  </si>
  <si>
    <t>HERRAMIENTAS</t>
  </si>
  <si>
    <t>REFACCIONES Y ACCESORIOS MAYORES</t>
  </si>
  <si>
    <t>SOFTWARE</t>
  </si>
  <si>
    <t>CONSTRUCCION</t>
  </si>
  <si>
    <t>REMODELACION Y REHABILITACION</t>
  </si>
  <si>
    <t>EQUIPAMIENTO</t>
  </si>
  <si>
    <t>ESTUDIOS Y PROYECTOS</t>
  </si>
  <si>
    <t>INFRAESTRUCTURA Y EQUIPAMIENTO EN MATERIA DE SALUD</t>
  </si>
  <si>
    <t>CONSTRUCCIÓN DE SISTEMAS DE ABASTECIMIENTO DE AGUA POTABLE</t>
  </si>
  <si>
    <t>AMPLIACION</t>
  </si>
  <si>
    <t>Ingresos Excedentes 1</t>
  </si>
  <si>
    <t>Bienes muebles e inmuebles</t>
  </si>
  <si>
    <t>4. Total de Gasto Contable</t>
  </si>
  <si>
    <t>ETCA-II-09-D</t>
  </si>
  <si>
    <t>al 31 de Marzo de 2015</t>
  </si>
  <si>
    <t>I TRIMESTRE 2015</t>
  </si>
  <si>
    <t>SUELDOS</t>
  </si>
  <si>
    <t>REMUNERACIONES POR SUSTITUCION DE PERSONAL</t>
  </si>
  <si>
    <t>COMPENSACIONES POR RIESGOS PROFESIONALES</t>
  </si>
  <si>
    <t>RIESGO LABORAL</t>
  </si>
  <si>
    <t>AYUDA PARA HABITACION</t>
  </si>
  <si>
    <t>AYUDA PARA DESPENSA</t>
  </si>
  <si>
    <t>HONORARIOS</t>
  </si>
  <si>
    <t>SUELDOS BASE AL PERSONAL EVENTUAL</t>
  </si>
  <si>
    <t>PRIMAS Y ACREDITACIONES POR AÑOS DE SERVICIO EFECTIVOS PRESTADOS AL PERSONAL BUROCRATICO</t>
  </si>
  <si>
    <t>PRIMA VACACIONAL</t>
  </si>
  <si>
    <t>GRATIFICACION POR FIN DE AÑO</t>
  </si>
  <si>
    <t>COMPENSACION POR AJUSTE DE CALENDARIO</t>
  </si>
  <si>
    <t>COMPENSACION POR BONO NAVIDEÑO</t>
  </si>
  <si>
    <t>REMUNERACIONES POR HORAS EXTRAORDINARIAS</t>
  </si>
  <si>
    <t>CUOTAS POR SERVICIO MEDICO DEL ISSSTESON</t>
  </si>
  <si>
    <t>CUOTAS POR SEGURO DE VIDA AL ISSSTESON</t>
  </si>
  <si>
    <t>CUOTAS POR SEGURO DE RETIRO AL ISSSTESON</t>
  </si>
  <si>
    <t>OTRAS PRESTACIONES DE SEGURIDAD SOCIAL</t>
  </si>
  <si>
    <t>CUOTAS AL FOVISSSTESON</t>
  </si>
  <si>
    <t>PAGAS POR DEFUNCION, PENSIONES Y JUBILACIONES</t>
  </si>
  <si>
    <t>INDEMNIZACIONES AL PERSONAL</t>
  </si>
  <si>
    <t>PAGO DE LIQUIDACIONES</t>
  </si>
  <si>
    <t>DIAS ECONOMICOS Y DE DESCANSO OBLIGATORIOS NO DISFRUTADOS</t>
  </si>
  <si>
    <t>APOYO PARA DESARROLLO Y CAPACITACION</t>
  </si>
  <si>
    <t>COMPENSACION ESPECIFICA A PERSONAL DE BASE</t>
  </si>
  <si>
    <t>BONO DE DIA  DE MADRES</t>
  </si>
  <si>
    <t>OTRAS PRESTACIONES</t>
  </si>
  <si>
    <t>ESTIMULOS AL PERSONAL</t>
  </si>
  <si>
    <t>BONO POR PUNTUALIDAD</t>
  </si>
  <si>
    <t>RECOMPENSAS</t>
  </si>
  <si>
    <t>MATERIALES, UTILES Y EQUIPOS MENORES DE OFICINA</t>
  </si>
  <si>
    <t>MATERIALES Y UTILES DE IMPRESIÓN Y REPRODUCCION</t>
  </si>
  <si>
    <t>MATERIAL ESTADISTICO Y GEOGRAFICO</t>
  </si>
  <si>
    <t>MATERIALES Y UTILES PARA EL PROCESAMIENTO DE EQUIPOS Y BIENES INFORMATICOS</t>
  </si>
  <si>
    <t>MATERIAL PARA INFORMACION</t>
  </si>
  <si>
    <t>MATERIAL DE LIMPIEZA</t>
  </si>
  <si>
    <t>MATERIALES EDUCATIVOS</t>
  </si>
  <si>
    <t>PLACAS, ENGOMADOS, CALCOMANIAS Y HOLOGRAMAS</t>
  </si>
  <si>
    <t>PRODUCTOS ALIMENTICIOS PARA EL PERSONAL EN LAS INSTALACIONES</t>
  </si>
  <si>
    <t>ALIMENTACION DE PERSONAS HOSPITALIZADAS</t>
  </si>
  <si>
    <t>PRODUCTOS ALIMENTICIOS PARA PERSONAS DERIVADO DE LA PRESTACION DE SERVICIOS PUBLICOS EN UNIDADES DE SALUD, EDUCATIVAS Y OTRAS</t>
  </si>
  <si>
    <t>ADQUISICION DE AGUA POTABLE</t>
  </si>
  <si>
    <t>ALIMENTACION DE ANIMALES</t>
  </si>
  <si>
    <t>UTENSILIOS PARA EL SERVICIO DE ALIMENTACION</t>
  </si>
  <si>
    <t>COMBUSTIBLES, LUBRICANTES, ADITIVOS, CARBON Y SUS DERIVADOS ADQUIRIDOS COMO MATERIA PRIMA</t>
  </si>
  <si>
    <t>PRODUCTOS QUIMICOS, FARMACEUTICOS Y DE LABORATORIO ADQUIRIDOS COMO MATERIA PRIMA</t>
  </si>
  <si>
    <t>PRODUCTOS METALICOS Y A BASE DE MINERALES NO METALICOS ADQUIRIDOS COMO MATERIS PRIMA</t>
  </si>
  <si>
    <t>PRODUCTOS DE CUERO, PIEL, PLASTICOS Y HULE ADQUIRIDOS COMO MATERIA PRIMA</t>
  </si>
  <si>
    <t>PRODUCTOS MINERALES NO METALICOS</t>
  </si>
  <si>
    <t>CEMENTO Y PRODUCTOS DE CONCRETO</t>
  </si>
  <si>
    <t>CAL, YESO Y PRODUCTOS DE YESO</t>
  </si>
  <si>
    <t>MADERA Y PRODUCTOS DE MADERA</t>
  </si>
  <si>
    <t>VIDRIO Y PRODUCTOS DE VIDRIO</t>
  </si>
  <si>
    <t>MATERIAL ELECTRICO Y ELECTRONICO</t>
  </si>
  <si>
    <t>ARTICULOS METALICOS PARA LA CONSTRUCCION</t>
  </si>
  <si>
    <t>MATERIALES COMPLEMENTARIOS</t>
  </si>
  <si>
    <t>OTROS MATERIALES Y ARTICULOS DE CONSTRUCCION Y REPARACION</t>
  </si>
  <si>
    <t>PRODUCTOS QUIMICOS BASICOS</t>
  </si>
  <si>
    <t>FERTILIZANTES, PESTICIDAS Y OTROS AGROQUIMICOS</t>
  </si>
  <si>
    <t>MEDICINAS Y PRODUCTOS FARMACEUTICOS</t>
  </si>
  <si>
    <t>OXIGENO Y GASES PARA USO MEDICINAL</t>
  </si>
  <si>
    <t>MATERIALES, ACCESORIOS Y SUMINISTROS MEDIOS</t>
  </si>
  <si>
    <t>MATERIALES, ACCESORIOS Y SUMINISTROS DE LABORATORIO</t>
  </si>
  <si>
    <t>FIBRAS SINTETICAS, HULES, PLASTICOS Y DERIVADOS</t>
  </si>
  <si>
    <t>OTROS PRODUCTOS QUIMICOS</t>
  </si>
  <si>
    <t>COMBUSTIBLES</t>
  </si>
  <si>
    <t>LUBRICANTES Y ADITIVOS</t>
  </si>
  <si>
    <t>CARBON Y SUS DERIVADOS</t>
  </si>
  <si>
    <t>VESTUARIOS Y UNIFORMES</t>
  </si>
  <si>
    <t>PRENDAS DE SEGURIDAD Y PROTECCION PERSONAL</t>
  </si>
  <si>
    <t>ARTICULOS DEPORTIVOS</t>
  </si>
  <si>
    <t>PRODUCTOS TEXTILES</t>
  </si>
  <si>
    <t>BLANCOS Y OTROS PRODUCTOS TEXTILES, EXCEPTO PRENDAS DE VESTIR</t>
  </si>
  <si>
    <t>HERRAMIENTAS MENORES</t>
  </si>
  <si>
    <t>REFACCIONES Y ACCESORIOS MENORES DE EDIFICIOS</t>
  </si>
  <si>
    <t>REFACCIONES Y ACCESORIOS MENORES DE MOBILIARIO Y EQUIPO DE ADMINISTRACION, EDUCACIONAL Y RECREATIVO</t>
  </si>
  <si>
    <t>REFACCIONES Y ACCESORIOS MENORES DE EQUIPO DE COMPUTO Y TECNOLOGIAS DE LA INFORMACION</t>
  </si>
  <si>
    <t>REFACCIONES Y ACCESORIOS MENORES DE EQUIPO E INSTRUMENTAL MEDICO Y DE LABORATORIO</t>
  </si>
  <si>
    <t>REFACCIONES Y ACCESORIOS MENORES DE EQUIPO DE TRANSPORTE</t>
  </si>
  <si>
    <t>REFACCIONES Y ACCESORIOS MENORES DE MAQUINARIA Y OTROS EQUIPOS</t>
  </si>
  <si>
    <t>REFACCIONES Y ACCESORIOS MENORES OTROS BIENES MUEBLES</t>
  </si>
  <si>
    <t>ENERGIA ELECTRICA</t>
  </si>
  <si>
    <t>GAS</t>
  </si>
  <si>
    <t>AGUA POTABLE</t>
  </si>
  <si>
    <t>TELEFONIA TRADICIONAL</t>
  </si>
  <si>
    <t>TELEFONIA CELULAR</t>
  </si>
  <si>
    <t>SERVICIO DE TELECOMUNICACIONES Y SATELITES</t>
  </si>
  <si>
    <t>SERVICIO DE ACCESO A INTERNET, REDES Y PROCESAMIENTO DE INFORMACION</t>
  </si>
  <si>
    <t>SERVICIO POSTAL</t>
  </si>
  <si>
    <t>SERVICIOS INTEGRALES Y OTROS SERVICIOS</t>
  </si>
  <si>
    <t>ARRENDAMIENTO DE EDIFICIOS</t>
  </si>
  <si>
    <t>ARRENDAMIENTO DE MUEBLES, MAQUINARIA Y EQUIPO</t>
  </si>
  <si>
    <t>ARRENDAMIENTO DE EQUIPO E INSTRUMENTAL MEDICO Y DE LABORATORIO</t>
  </si>
  <si>
    <t>ARRENDAMIENTO DE EQUIPO DE TRANSPORTE</t>
  </si>
  <si>
    <t>ARRENDAMIENTO DE MAQUINARIA, OTROS EQUIPOS Y HERRAMIENTAS</t>
  </si>
  <si>
    <t>PATENTES, REGALIAS Y OTROS</t>
  </si>
  <si>
    <t>OTROS ARRENDAMIENTOS</t>
  </si>
  <si>
    <t>SERVICIOS LEGALES, DE CONTABILIDAD, AUDITORIAS Y RELACIONADOS</t>
  </si>
  <si>
    <t>SERVICIOS DE DISEÑO, ARQUITECTURA, INGENIERIA Y ACTIVIDADES RELACIONADAS</t>
  </si>
  <si>
    <t>SERVICIOS DE INFORMATICA</t>
  </si>
  <si>
    <t>SERVICIOS DE CONSULTORIAS</t>
  </si>
  <si>
    <t>SERVICIOS ESTADISTICOS Y GEOGRAFICOS</t>
  </si>
  <si>
    <t>SERVICIOS DE CAPACITACION</t>
  </si>
  <si>
    <t>SERVICIOS DE INVESTIGACION CIENTIFICA Y DESARROLLO</t>
  </si>
  <si>
    <t>IMPRESIONES Y PUBLICACIONES OFICIALES</t>
  </si>
  <si>
    <t>EDICTOS</t>
  </si>
  <si>
    <t>LICITACIONES, CONVENIOS Y CONVOCATORIAS</t>
  </si>
  <si>
    <t>SERVICIOS DE VIGILANCIA</t>
  </si>
  <si>
    <t>SERVICIOS PROFESIONALES, CIENTIFICOS Y TECNICOS INTEGRALES</t>
  </si>
  <si>
    <t>SERVICIOS FINANCIEROS Y BANCARIOS</t>
  </si>
  <si>
    <t>SERVICIOS DE RECAUDACION, TRASLADO Y CUSTODIA DE VALORES</t>
  </si>
  <si>
    <t>SEGUROS DE RESPONSABILIDAD PATRIMONIAL Y FIANZAS</t>
  </si>
  <si>
    <t>SEGUROS DE BIENES PATRIMONIALES</t>
  </si>
  <si>
    <t>ALMACENAJE, ENVASE Y EMBALAJE</t>
  </si>
  <si>
    <t>FLETES Y MANIOBRAS</t>
  </si>
  <si>
    <t>MANTENIMIENTO Y CONSERVACION DE INMUEBLES</t>
  </si>
  <si>
    <t>MANTENIMIENTO Y CONSERVACION DE MOBILIARIO Y EQUIPO</t>
  </si>
  <si>
    <t>MANTENIMIENTO Y CONSERVACION DE MOBILIARIO Y EQUIPO PARA ESCUELAS, LABORATORIOS Y TALLERES</t>
  </si>
  <si>
    <t>INSTALACIONES</t>
  </si>
  <si>
    <t>MANTENIMIENTO Y CONSERVACION DE BIENES INFORMATICOS</t>
  </si>
  <si>
    <t>INSTALACION, REPARACION Y MANTENIMIENTO DE EQUIPO E INSTRUMENTAL MEDICO Y DE LABORATORIO</t>
  </si>
  <si>
    <t>MANTENIMIENTO Y CONSERVACION DE EQUIPO DE TRANSPORTE</t>
  </si>
  <si>
    <t>MANTENIMIENTO Y CONSERVACION DE MAQUINARIA Y EQUIPO</t>
  </si>
  <si>
    <t>MANTENIMIENTO Y CONSERVACION DE HERRAMIENTAS, MAQUINAS HERRAMIENTAS, INSTRUMENTOS, UTILES Y EQUIPO</t>
  </si>
  <si>
    <t>SERVICIOS DE LIMPIEZA Y MANEJO DE DESECHOS</t>
  </si>
  <si>
    <t>SERVICIOS DE JARDINERIA Y FUMIGACION</t>
  </si>
  <si>
    <t>DIFUSION POR RADIO, TELEVISION Y OTROS MEDIOS DE MENSAJES SOBRE PROGRAMAS Y ACTIVIDADES GUBERNAMENTALES</t>
  </si>
  <si>
    <t>DIFUSION POR RADIO, TELEVISION Y OTROS MEDIOS DE MENSAJES COMERCIALES PARA PROMOVER LA VENTA DE PRODUCTOS O SERVICIOS</t>
  </si>
  <si>
    <t>SERVICIOS DE CREATIVIDAD, PREPRODUCCION Y PRODUCCION DE PUBLICIDAD, EXCEPTO INTERNET</t>
  </si>
  <si>
    <t>SERVICIOS DE REVELADO DE FOTOGRAFIAS</t>
  </si>
  <si>
    <t>SERVICIOS DE CREACION Y DIFUSION DE CONTENIDO EXCLUSIVAMENTE A TRAVES DE INTERNET</t>
  </si>
  <si>
    <t>PASAJES AEREOS</t>
  </si>
  <si>
    <t>PASAJES TERRESTRES</t>
  </si>
  <si>
    <t>AUTOTRANSPORTE</t>
  </si>
  <si>
    <t>VIATICOS EN EL PAIS</t>
  </si>
  <si>
    <t>GASTOS DE CAMINO</t>
  </si>
  <si>
    <t>VIATICOS EN EL EXTRANJERO</t>
  </si>
  <si>
    <t>CUOTAS</t>
  </si>
  <si>
    <t>GASTOS DE CEREMONIAL</t>
  </si>
  <si>
    <t>GASTOS DE ORDEN SOCIAL Y CULTURAL</t>
  </si>
  <si>
    <t>CONGRESOS Y CONVENCIONES</t>
  </si>
  <si>
    <t>GASTOS DE ATENCION Y PROMOCION</t>
  </si>
  <si>
    <t>SERVICIOS FUNERARIOS Y DE CEMENTERIOS</t>
  </si>
  <si>
    <t>IMPUESTOS Y DERECHOS</t>
  </si>
  <si>
    <t>OTROS GASTOS POR RESPONSABILIDADES</t>
  </si>
  <si>
    <t>SERVICIOS ASISTENCIALES</t>
  </si>
  <si>
    <t>SUBROGACIONES</t>
  </si>
  <si>
    <t>TRANSFERENCIAS PARA GASTOS DE OPERACIÓN</t>
  </si>
  <si>
    <t>SUBSIDIOS A LA PRESTACION DE SERVICIOS PUBLICOS</t>
  </si>
  <si>
    <t>AYUDAS SOCIALES A PERSONAS</t>
  </si>
  <si>
    <t>GASTOS POR SERVICIOS DE TRASLADO DE PERSONAS</t>
  </si>
  <si>
    <t>MUEBLES DE OFICINA Y ESTANTERIA</t>
  </si>
  <si>
    <t>MUEBLES, EXCEPTO DE OFICINA Y ESTANTERIA</t>
  </si>
  <si>
    <t>EQUIPO DE COMPUTO Y DE TECNOLOGIAS DE LA INFORMACION</t>
  </si>
  <si>
    <t>OTROS MOBILIARIOS Y EQUIPO DE ADMINISTRACION</t>
  </si>
  <si>
    <t>EQUIPOS Y APARATOS AUDIOVISUALES</t>
  </si>
  <si>
    <t>CAMARAS FOTOGRAFICAS Y DE VIDEO</t>
  </si>
  <si>
    <t>OTRO MOBILIARIO Y EQUIPO EDUCACIONAL Y RECREATIVO</t>
  </si>
  <si>
    <t>EQUIPO MEDICO Y DE LABORATORIO</t>
  </si>
  <si>
    <t>INSTRUMENTAL MEDICO Y DE LABORATORIO</t>
  </si>
  <si>
    <t>AUTOMOVILES Y CAMIONES</t>
  </si>
  <si>
    <t>CARROCERIAS Y REMOLQUES</t>
  </si>
  <si>
    <t>MAQUINARIA Y EQUIPO AGROPECUARIO</t>
  </si>
  <si>
    <t>SISTEMAS DE AIRE ACONDICIONADO, CALEFACCION Y DE REFRIGERACION INDUSTRIAL Y COMERCIAL</t>
  </si>
  <si>
    <t>EQUIPO DE COMUNICACIÓN Y TELECOMUNICACION</t>
  </si>
  <si>
    <t>INDIRECTOS PARA OBRAS EN EDIFICACIÓN NO HABITACIONALES</t>
  </si>
  <si>
    <r>
      <t>Transferencias, Asignaciones, Subsidios y Otras Ayudas</t>
    </r>
    <r>
      <rPr>
        <b/>
        <u/>
        <sz val="10"/>
        <color theme="1"/>
        <rFont val="Calibri"/>
        <family val="2"/>
        <scheme val="minor"/>
      </rPr>
      <t xml:space="preserve"> FEDERALES</t>
    </r>
  </si>
  <si>
    <r>
      <t xml:space="preserve">Transferencias, Asignaciones, Subsidios y Otras Ayudas </t>
    </r>
    <r>
      <rPr>
        <b/>
        <u/>
        <sz val="10"/>
        <color theme="1"/>
        <rFont val="Calibri"/>
        <family val="2"/>
        <scheme val="minor"/>
      </rPr>
      <t>ESTATALES</t>
    </r>
  </si>
  <si>
    <r>
      <t xml:space="preserve">Transferencias, Asignaciones, Subsidios y Otras Ayudas, </t>
    </r>
    <r>
      <rPr>
        <b/>
        <u/>
        <sz val="10"/>
        <color theme="1"/>
        <rFont val="Calibri"/>
        <family val="2"/>
        <scheme val="minor"/>
      </rPr>
      <t>FEDERALES</t>
    </r>
  </si>
  <si>
    <r>
      <t xml:space="preserve">Transferencias, Asignaciones, Subsidios y Otras Ayudas, </t>
    </r>
    <r>
      <rPr>
        <b/>
        <u/>
        <sz val="10"/>
        <color theme="1"/>
        <rFont val="Calibri"/>
        <family val="2"/>
        <scheme val="minor"/>
      </rPr>
      <t>ESTATALES</t>
    </r>
  </si>
  <si>
    <t>I</t>
  </si>
  <si>
    <t>Ingresos Modificado
Anual</t>
  </si>
  <si>
    <t>Trimestre</t>
  </si>
  <si>
    <t>Intereses de la Deuda</t>
  </si>
  <si>
    <t>Flujo de Fondos, Indicadores Postura Fiscal</t>
  </si>
  <si>
    <t>Pagado 3</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</si>
  <si>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</si>
  <si>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</si>
  <si>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</si>
  <si>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Gastos por proyectos de Inversión</t>
  </si>
  <si>
    <t>GASTO DE INVERSION EJERCIDO:</t>
  </si>
  <si>
    <t xml:space="preserve">NOMBRE DEL PROYECTO </t>
  </si>
  <si>
    <t xml:space="preserve">MONTO EROGADO </t>
  </si>
  <si>
    <t>Ampliación, Rehabilitación, Mantenimiento Y Equipamiento Centro De Salud Rural Yécora Y Ampliación, Rehabilitación, Mantenimiento Y Equipamiento Centro De Salud Rural Rosario Tesopaco</t>
  </si>
  <si>
    <t>Ampliación, Rehabilitación, Mantenimiento Y Equipamiento Centro De Salud Urbano Cananea Y Ampliación, Rehabilitación, Mantenimiento Y Equipamiento Centro De Salud Rural Arizpe</t>
  </si>
  <si>
    <t>Ampliación, Rehabilitación, Mantenimiento Y Equipamiento Centro De Salud Rural Yavaros Y Ampliación, Rehabilitación Casa De Salud Rural Mesa Colorada</t>
  </si>
  <si>
    <t>Ampliación, Rehabilitación, Mantenimiento Y Equipamiento Centro De Salud Rural Pitiquito Y Ampliación, Rehabilitación, Mantenimiento Y Equipamiento Centro De Salud Rural Golfo De Santa Clara</t>
  </si>
  <si>
    <t xml:space="preserve">Ampliación, Rehabilitación, Mantenimiento Y Equipamiento Centro De Salud Rural Mesa Del Seri </t>
  </si>
  <si>
    <t xml:space="preserve">Ampliación Y Fortalecimiento Neonatología Hospital General De Cd. Obregón </t>
  </si>
  <si>
    <t>Terminación De La Ampliación Hospital General Agua Prieta</t>
  </si>
  <si>
    <t>Ampliación, Fortalecimiento Y Equipamiento Hospital General Puerto Peñasco</t>
  </si>
  <si>
    <t>Ampliación, Fortalecimiento Y Equipamiento Hospital General Nogales</t>
  </si>
  <si>
    <t>Obra Nueva Centro Estatal De Vacunas</t>
  </si>
  <si>
    <t>Sustitución Por Obra Nueva (1ra Etapa) Hospital General De Magdalena</t>
  </si>
  <si>
    <t xml:space="preserve">Rehabilitación Hospital Integral De Moctezuma </t>
  </si>
  <si>
    <t xml:space="preserve">Hospital General De Cananea </t>
  </si>
  <si>
    <t>AVANCE TRIMESTRAL EN EL CUMPLIMIENTO DE LAS METAS DEL INDICADOR</t>
  </si>
  <si>
    <t xml:space="preserve">NÚMERO Y NOMBRE DEL PROGRAMA </t>
  </si>
  <si>
    <t>NOMBRE DEL PROYECTO O PROCESO</t>
  </si>
  <si>
    <t>CLAVE PROGRAMÁTICA</t>
  </si>
  <si>
    <t>UNIDAD RESPONSABLE</t>
  </si>
  <si>
    <t xml:space="preserve">  UNIDAD EJECUTORA</t>
  </si>
  <si>
    <t>OBJETIVO DEL PROYECTO O PROCESO</t>
  </si>
  <si>
    <t>RESULTADO ESPERADO</t>
  </si>
  <si>
    <t>PRESUPUESTO</t>
  </si>
  <si>
    <t>Original</t>
  </si>
  <si>
    <t>Modificado</t>
  </si>
  <si>
    <t>Avance en el trimestre</t>
  </si>
  <si>
    <t xml:space="preserve">Avance acumulado </t>
  </si>
  <si>
    <t>Programado</t>
  </si>
  <si>
    <t>Comprometido</t>
  </si>
  <si>
    <t>Ejercido Pagado</t>
  </si>
  <si>
    <t xml:space="preserve"> % 
(Ejercido / Devengado)</t>
  </si>
  <si>
    <t>Ejercido 
Pagado</t>
  </si>
  <si>
    <t>DATOS DEL INDICADOR</t>
  </si>
  <si>
    <t>Nombre del indicador</t>
  </si>
  <si>
    <t>Tipo</t>
  </si>
  <si>
    <t xml:space="preserve">Fórmula de cálculo </t>
  </si>
  <si>
    <t>Dimensión del indicador</t>
  </si>
  <si>
    <t>Sentido (descendente o ascendente)</t>
  </si>
  <si>
    <t>Valor (acumulable o no acumulable)</t>
  </si>
  <si>
    <t>Frecuencia de medición</t>
  </si>
  <si>
    <t xml:space="preserve">AVANCE DEL INDICADOR </t>
  </si>
  <si>
    <t>Variables</t>
  </si>
  <si>
    <t>Meta anual</t>
  </si>
  <si>
    <t>Avance acumulado</t>
  </si>
  <si>
    <t>Avance respecto de la meta anual (%)</t>
  </si>
  <si>
    <t>Semáforo</t>
  </si>
  <si>
    <t>Alcanzado</t>
  </si>
  <si>
    <t>%</t>
  </si>
  <si>
    <t>COMPORTAMIENTO HISTÓRICO DEL INDICADOR HACIA LA META</t>
  </si>
  <si>
    <t>Variable</t>
  </si>
  <si>
    <t>Unidad de medida</t>
  </si>
  <si>
    <t>Meta 2015</t>
  </si>
  <si>
    <t>Descripción del factor de comparación:</t>
  </si>
  <si>
    <t>Criterios de semaforización</t>
  </si>
  <si>
    <t>EVALUACIÓN CUALITATIVA</t>
  </si>
  <si>
    <t>PROSPECTIVA</t>
  </si>
  <si>
    <r>
      <t>Interpretación</t>
    </r>
    <r>
      <rPr>
        <b/>
        <vertAlign val="superscript"/>
        <sz val="10"/>
        <rFont val="Calibri"/>
        <family val="2"/>
        <scheme val="minor"/>
      </rPr>
      <t xml:space="preserve"> </t>
    </r>
  </si>
  <si>
    <r>
      <rPr>
        <b/>
        <sz val="10"/>
        <rFont val="Calibri"/>
        <family val="2"/>
        <scheme val="minor"/>
      </rPr>
      <t>Aceptable (color verde):</t>
    </r>
    <r>
      <rPr>
        <sz val="10"/>
        <rFont val="Calibri"/>
        <family val="2"/>
        <scheme val="minor"/>
      </rPr>
      <t xml:space="preserve"> Cuando el avance de la meta del indicador alcance un cumplimiento de entre 80 y 100% respecto al valor acumulado programado </t>
    </r>
  </si>
  <si>
    <r>
      <rPr>
        <b/>
        <sz val="10"/>
        <rFont val="Calibri"/>
        <family val="2"/>
        <scheme val="minor"/>
      </rPr>
      <t>Con riesgo (color amarillo):</t>
    </r>
    <r>
      <rPr>
        <sz val="10"/>
        <rFont val="Calibri"/>
        <family val="2"/>
        <scheme val="minor"/>
      </rPr>
      <t xml:space="preserve"> Cuando el avance de la meta se ubique dentro del rango del 51 al 79% respecto al valor acumulado programado</t>
    </r>
  </si>
  <si>
    <r>
      <rPr>
        <b/>
        <sz val="10"/>
        <rFont val="Calibri"/>
        <family val="2"/>
        <scheme val="minor"/>
      </rPr>
      <t>Crítico (color rojo):</t>
    </r>
    <r>
      <rPr>
        <sz val="10"/>
        <rFont val="Calibri"/>
        <family val="2"/>
        <scheme val="minor"/>
      </rPr>
      <t xml:space="preserve"> Cuando el cumplimiento de la meta registre un avance de 50% o menos respecto al valor acumulado programado  </t>
    </r>
  </si>
  <si>
    <r>
      <t>Unidad de medida</t>
    </r>
    <r>
      <rPr>
        <b/>
        <vertAlign val="superscript"/>
        <sz val="10"/>
        <rFont val="Calibri"/>
        <family val="2"/>
        <scheme val="minor"/>
      </rPr>
      <t xml:space="preserve">  </t>
    </r>
  </si>
  <si>
    <t>SERVICIOS DE SALUD DE SONORA</t>
  </si>
  <si>
    <t>Estado de Situación Financiera</t>
  </si>
  <si>
    <t>Al 31 de Marzo de 2015</t>
  </si>
  <si>
    <t>ACTIVO</t>
  </si>
  <si>
    <t>Mzo 2015</t>
  </si>
  <si>
    <t>Dic 2014</t>
  </si>
  <si>
    <t>PASIVO</t>
  </si>
  <si>
    <t>Activo Circulante</t>
  </si>
  <si>
    <t>Pasivo Circulante</t>
  </si>
  <si>
    <t>Efectivo y Equivalentes (Nota 3)</t>
  </si>
  <si>
    <t xml:space="preserve">Cuentas por Pagar a Corto Plazo (Nota 7) </t>
  </si>
  <si>
    <t>Derechos a Recibir Bienes o Servicios (Nota 4)</t>
  </si>
  <si>
    <t>Almacenes (Nota 5)</t>
  </si>
  <si>
    <t>Total de Pasivos</t>
  </si>
  <si>
    <t>Total de Activos Circulantes</t>
  </si>
  <si>
    <t>Hacienda Pública/Patrimonio</t>
  </si>
  <si>
    <t>Aportaciones</t>
  </si>
  <si>
    <t>Activo No Circulante</t>
  </si>
  <si>
    <t>Resultados de Ejercicio (Ahorro/Desahorro)</t>
  </si>
  <si>
    <t>Bienes Inmuebles, Infraestructura y Construcciones en Proceso</t>
  </si>
  <si>
    <t>Resultados de Ejercicios Anteriores</t>
  </si>
  <si>
    <t>Bienes Muebles</t>
  </si>
  <si>
    <t>Rectificaciones de Resultados de Ejercicios Anteriores</t>
  </si>
  <si>
    <t xml:space="preserve">Total de Activos No Circulantes (Nota 6) </t>
  </si>
  <si>
    <t xml:space="preserve">Total Hacienda Pública/Patrimonio (Nota 9) </t>
  </si>
  <si>
    <t>Total de Activos</t>
  </si>
  <si>
    <t>Total de Pasivo y Hacienda Pública/Patrimonio</t>
  </si>
  <si>
    <t>Del 01 de Enero al 31 de Marzo 2015</t>
  </si>
  <si>
    <r>
      <t>INGRESOS Y OTROS BENEFICIOS</t>
    </r>
    <r>
      <rPr>
        <sz val="10"/>
        <color theme="1"/>
        <rFont val="Arial"/>
        <family val="2"/>
      </rPr>
      <t xml:space="preserve"> (Nota 10)</t>
    </r>
  </si>
  <si>
    <t>Ingresos de la Gestion:</t>
  </si>
  <si>
    <t>Aprovechamientos de Tipo Corriente</t>
  </si>
  <si>
    <t>Ingresos por venta de Bienes y Servicios (Cuotas de Recuperación)</t>
  </si>
  <si>
    <t>Participaciones, Aportaciones, Transferencias, Asignaciones, Subsidios y Otras Ayudas</t>
  </si>
  <si>
    <t>Convenios</t>
  </si>
  <si>
    <t>Otros Ingresos y Beneficios</t>
  </si>
  <si>
    <t>Ingresos Financieros</t>
  </si>
  <si>
    <t>Otros Ingresos y Beneficios Varios</t>
  </si>
  <si>
    <t>Total de Ingresos y Otros Beneficios</t>
  </si>
  <si>
    <r>
      <t xml:space="preserve">GASTOS Y OTRAS PÉRDIDAS </t>
    </r>
    <r>
      <rPr>
        <sz val="10"/>
        <color theme="1"/>
        <rFont val="Arial"/>
        <family val="2"/>
      </rPr>
      <t>(Nota 11)</t>
    </r>
  </si>
  <si>
    <t>Gastos de Funcionamiento</t>
  </si>
  <si>
    <t>Transferencias Internas y Asignaciones al Sector Público</t>
  </si>
  <si>
    <r>
      <t xml:space="preserve">Inversión Pública </t>
    </r>
    <r>
      <rPr>
        <sz val="10"/>
        <color theme="1"/>
        <rFont val="Arial"/>
        <family val="2"/>
      </rPr>
      <t>(Nota 12)</t>
    </r>
  </si>
  <si>
    <t xml:space="preserve">Inversión Pública </t>
  </si>
  <si>
    <t>Total de Gastos y Otras Pérdidas</t>
  </si>
  <si>
    <t>Resultados del Ejercicio (Ahorro/Desahorro)</t>
  </si>
  <si>
    <t xml:space="preserve"> al 31 de Marzo de 2015</t>
  </si>
  <si>
    <t>( PESOS )</t>
  </si>
  <si>
    <t>Origen</t>
  </si>
  <si>
    <t>Aplicación</t>
  </si>
  <si>
    <r>
      <rPr>
        <b/>
        <u/>
        <sz val="11"/>
        <color theme="1"/>
        <rFont val="Arial Narrow"/>
        <family val="2"/>
      </rPr>
      <t>MAR2015</t>
    </r>
    <r>
      <rPr>
        <b/>
        <sz val="11"/>
        <color theme="1"/>
        <rFont val="Arial Narrow"/>
        <family val="2"/>
      </rPr>
      <t xml:space="preserve"> - DIC</t>
    </r>
    <r>
      <rPr>
        <b/>
        <u/>
        <sz val="11"/>
        <color theme="1"/>
        <rFont val="Arial Narrow"/>
        <family val="2"/>
      </rPr>
      <t>2014</t>
    </r>
  </si>
  <si>
    <t>Activo</t>
  </si>
  <si>
    <t>Efectivo y Equivalentes</t>
  </si>
  <si>
    <t>Derechos a Recibir Efectivo o Equivalentes</t>
  </si>
  <si>
    <t>Derechos a Recibir Bienes o Servicios</t>
  </si>
  <si>
    <t>Inventario</t>
  </si>
  <si>
    <t>Almacenes</t>
  </si>
  <si>
    <t>Estimación por Pérdida o Deterioro de Activos Circulantes</t>
  </si>
  <si>
    <t>Otros Activos Circulantes</t>
  </si>
  <si>
    <t>Inversiones Financieras a Largo Plazo</t>
  </si>
  <si>
    <t>Derechos a Recibir Efectivo o Equivalentes a Largo Plazo</t>
  </si>
  <si>
    <t>Activos Intangibles</t>
  </si>
  <si>
    <t>Depreciación, Deterioro y Amortización Acumulada de Bienes</t>
  </si>
  <si>
    <t>Activos Diferidos</t>
  </si>
  <si>
    <t>Estimación por Pérdida o Deterioro de Activos no Circulantes</t>
  </si>
  <si>
    <t>Otros Activos no Circulantes</t>
  </si>
  <si>
    <r>
      <t xml:space="preserve">DIC </t>
    </r>
    <r>
      <rPr>
        <b/>
        <u/>
        <sz val="11"/>
        <color theme="1"/>
        <rFont val="Arial Narrow"/>
        <family val="2"/>
      </rPr>
      <t>2014</t>
    </r>
    <r>
      <rPr>
        <b/>
        <sz val="11"/>
        <color theme="1"/>
        <rFont val="Arial Narrow"/>
        <family val="2"/>
      </rPr>
      <t xml:space="preserve"> - MAR </t>
    </r>
    <r>
      <rPr>
        <b/>
        <u/>
        <sz val="11"/>
        <color theme="1"/>
        <rFont val="Arial Narrow"/>
        <family val="2"/>
      </rPr>
      <t>2015</t>
    </r>
  </si>
  <si>
    <t>Pasivo</t>
  </si>
  <si>
    <t>Cuentas por Pagar a Corto Plazo</t>
  </si>
  <si>
    <t>Documentos por Pagar a Corto Plazo</t>
  </si>
  <si>
    <t>Porción a Corto Plazo de la Deuda Pública a Largo Plazo</t>
  </si>
  <si>
    <t>Títulos y Valores a Corto Plazo</t>
  </si>
  <si>
    <t>Pasivos Diferidos a Corto Plazo</t>
  </si>
  <si>
    <t>Fondos y Bienes de Terceros en Garantía y/o Administración a Corto Plazo</t>
  </si>
  <si>
    <t>Provisiones a Corto Plazo</t>
  </si>
  <si>
    <t>Otros Pasivos a Corto Plazo</t>
  </si>
  <si>
    <t>Pasivo No Circulante</t>
  </si>
  <si>
    <t>Cuentas por Pagar a Largo Plazo</t>
  </si>
  <si>
    <t>Documentos por Pagar a Largo Plazo</t>
  </si>
  <si>
    <t>Deuda Pública a Largo Plazo</t>
  </si>
  <si>
    <t>Pasivos Diferidos a Largo Plazo</t>
  </si>
  <si>
    <t>Fondos y Bienes de Terceros en Garantía y/o en Administración a Largo Plazo</t>
  </si>
  <si>
    <t>Provisiones a Largo Plazo</t>
  </si>
  <si>
    <t>HACIENDA PUBLICA/PATRIMONIO</t>
  </si>
  <si>
    <t>Hacienda Pública/Patrimonio Contribuido</t>
  </si>
  <si>
    <t>Donaciones de Capital</t>
  </si>
  <si>
    <t>Actualización de la Hacienda Pública/Patrimonio</t>
  </si>
  <si>
    <t>Hacienda Pública/Patrimonio Generado</t>
  </si>
  <si>
    <t>Resultados del Ejercicio (Ahorro/ Desahorro)</t>
  </si>
  <si>
    <t>Revalúos</t>
  </si>
  <si>
    <t>Reservas</t>
  </si>
  <si>
    <t>Estado de Variación en la Hacienda Pública</t>
  </si>
  <si>
    <t>(PESOS)</t>
  </si>
  <si>
    <t>Hacienda Pública / Patrimonio Contribuido</t>
  </si>
  <si>
    <t>Hacienda Pública / Patrimonio Generado de Ejercicio Anteriores</t>
  </si>
  <si>
    <t>Hacienda Pública / Patrimonio Generado del Ejercicio</t>
  </si>
  <si>
    <t>Ajustes por Cambios de Valor</t>
  </si>
  <si>
    <t>Patrimonio Neto Inicial Ajustado del Ejercicio</t>
  </si>
  <si>
    <t xml:space="preserve">Variaciones de la Hacienda Pública / Patrimonio Neto del Ejercicio </t>
  </si>
  <si>
    <t>Hacienda Pública / Patrimonio Neto Final del Ejercicio 2014</t>
  </si>
  <si>
    <t>Cambios en la Hacienda Pública / Patrimonio Neto del Ejercicio 20XN</t>
  </si>
  <si>
    <t>Variaciones de la Hacienda Pública / Patrimonio Neto del Ejercicio</t>
  </si>
  <si>
    <t>Saldo Neto en la Hacienda Pública / Patrimonio 2015</t>
  </si>
  <si>
    <t xml:space="preserve">Saldo
Inicial
</t>
  </si>
  <si>
    <t xml:space="preserve">Cargos del Periodo
</t>
  </si>
  <si>
    <t xml:space="preserve">Abonos del Periodo
</t>
  </si>
  <si>
    <t xml:space="preserve">Saldo
Final
</t>
  </si>
  <si>
    <t xml:space="preserve">Variación del Periodo
</t>
  </si>
  <si>
    <t>Inventarios</t>
  </si>
  <si>
    <t>DENOMINACIÓN DE LAS DEUDAS</t>
  </si>
  <si>
    <t>MONEDA DE CONTRATACIÓN</t>
  </si>
  <si>
    <t>INSTITUCIÓN O PAÍS ACREEDOR</t>
  </si>
  <si>
    <t>SALDO AL 31 DICEMBRE 2014</t>
  </si>
  <si>
    <t>SALDO AL 30 DE MARZO 2015</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</si>
  <si>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</si>
  <si>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</si>
  <si>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</si>
  <si>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</si>
  <si>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</si>
  <si>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</si>
  <si>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</si>
  <si>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</si>
  <si>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</si>
  <si>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</si>
  <si>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</si>
  <si>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</si>
  <si>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 (Proveedores de bienes y Servs.)</t>
  </si>
  <si>
    <t>Total Deuda y Otros Pasivos</t>
  </si>
  <si>
    <t xml:space="preserve">Flujos de Efectivo de las Actividades de Operación </t>
  </si>
  <si>
    <t>Contribuciones de mejoras</t>
  </si>
  <si>
    <t>Productos de Tipo Corriente</t>
  </si>
  <si>
    <t>Ingresos por Venta de Bienes y Servicios</t>
  </si>
  <si>
    <t>Ingresos no Comprendidos en las Fracciones de la Ley de Ingresos Causados en Ejercicios Fiscales Anteriores Pendientes de Liquidación o Pago</t>
  </si>
  <si>
    <t>Transferencias, Asignaciones y Subsidios y Otras Ayudas</t>
  </si>
  <si>
    <t>Otros Orígenes de Operación</t>
  </si>
  <si>
    <t>Transferencias al resto del Sector Público</t>
  </si>
  <si>
    <t xml:space="preserve">Subsidios y Subvenciones </t>
  </si>
  <si>
    <t>Ayudas Sociales</t>
  </si>
  <si>
    <t>Transferencias a Fideicomisos, Mandatos y Contratos Análogos</t>
  </si>
  <si>
    <t>Transferencias a la Seguridad Social</t>
  </si>
  <si>
    <t>Donativos</t>
  </si>
  <si>
    <t>Transferencias al Exterior</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</si>
  <si>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</si>
  <si>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</si>
  <si>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</si>
  <si>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</si>
  <si>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</si>
  <si>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Inversion</t>
  </si>
  <si>
    <t>Flujos Netos de Efectivo por Actividades de Inversión</t>
  </si>
  <si>
    <t>Flujo de Efectivo de las Actividades de Financiamiento</t>
  </si>
  <si>
    <t>Interno</t>
  </si>
  <si>
    <t>Externo</t>
  </si>
  <si>
    <t xml:space="preserve">   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</si>
  <si>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</si>
  <si>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</si>
  <si>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</si>
  <si>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</si>
  <si>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</si>
  <si>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</si>
  <si>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A Corto Plazo</t>
  </si>
  <si>
    <t>NADA QUE INFORMAR EN ESTE APARTADO</t>
  </si>
  <si>
    <t>A Mediano Plazo</t>
  </si>
  <si>
    <t>A Largo Plazo</t>
  </si>
  <si>
    <t>Notas de los estados financieros</t>
  </si>
  <si>
    <t>Nota 1. Antecedentes y actividades de la Entidad</t>
  </si>
  <si>
    <t>Servicios de Salud de Sonora, (la Entidad) es un organismo público descentralizado, fue constituido el 10 de marzo de 1997 conforme a la Ley 269 publicada en el Boletín Oficial del Estado de Sonora, dotado con personalidad jurídica y patrimonio propio.</t>
  </si>
  <si>
    <t>De acuerdo con lo que indica el reglamento interior de la Entidad publicado el 9 de diciembre de 1999, son órganos desconcentrados entre otros, el Hospital General del Estado (HGE) y Hospital Infantil del Estado (HIES).</t>
  </si>
  <si>
    <t>Objetivos y principales facultades de la Entidad</t>
  </si>
  <si>
    <t>La Entidad tiene como objetivos organizar y operar los servicios de salud a población abierta en el Estado, participar en el sistema estatal de salud, proteger la salud de los habitantes del Estado, promover y fortalecer la participación de la comunidad en los servicios de salud, así como realizar acciones para mejorar la prestación de los servicios de salud a los habitantes, con los recursos proporcionados por los gobiernos Federal y Estatal, y los ingresos por cuotas de recuperación que recibe por los servicios que presta de atención médica y hospitalaria.</t>
  </si>
  <si>
    <t>Órganos de Gobierno</t>
  </si>
  <si>
    <t>La Entidad, cuenta con los siguientes órganos de gobierno:</t>
  </si>
  <si>
    <t>I. La Junta de Gobierno</t>
  </si>
  <si>
    <t>II. El Presidente Ejecutivo; y</t>
  </si>
  <si>
    <t>III. El Coordinador General Administrativo</t>
  </si>
  <si>
    <t>Las principales facultades y obligaciones de la Junta de Gobierno son entre otras establecer las directrices generales, y las estrategias básicas para el logro de los objetivos de la Entidad, implementar las medidas de control y auditoria necesarias para dichos efectos y vigilar la implementación de las medidas correctivas a que hubiere lugar.</t>
  </si>
  <si>
    <t>Nota 2. Resumen de las principales políticas contables</t>
  </si>
  <si>
    <t>A continuación se presenta un resumen de las políticas más significativas utilizadas en la preparación de los estados financieros que se acompañan:</t>
  </si>
  <si>
    <t>a) Bases contables de preparación y presentación de los Estados Financieros</t>
  </si>
  <si>
    <t>Los estados financieros están preparados sobre la base de costo histórico, utilizando la base de registro contable denominada “base acumulativa” que consiste en registrar todas las transacciones efectuadas por la entidad, en base a lo devengado, independientemente de que impliquen o no movimiento de efectivo.</t>
  </si>
  <si>
    <t>b) Las Normas de Información Financiera Gubernamental Generales para el Sector</t>
  </si>
  <si>
    <t>Paraestatal (NIFGG) y las Normas de Información Financiera Gubernamental</t>
  </si>
  <si>
    <t>Especificas para el Sector Paraestatal (NIFGE), emitidas por la Unidad de</t>
  </si>
  <si>
    <t>Contabilidad Gubernamental e Informes sobre la Gestión Pública (UCG) de la</t>
  </si>
  <si>
    <t>Secretaría de Hacienda y Crédito Público (SHCP).</t>
  </si>
  <si>
    <t>c) Las Normas de Información Financiera emitidas por el Consejo Mexicano de</t>
  </si>
  <si>
    <t>Normas de Información Financiera, A. C. que son aplicadas de manera supletoria</t>
  </si>
  <si>
    <t>y que han sido autorizadas por la UCG de la SHCP.</t>
  </si>
  <si>
    <t>d) Normas Internacionales de Contabilidad para el Sector Público (NICSP).</t>
  </si>
  <si>
    <t>Las principales políticas contables que se aplican, son las relativas a una entidad</t>
  </si>
  <si>
    <t>gubernamental, mismas que se resumen como sigue:</t>
  </si>
  <si>
    <t>1) Costo histórico</t>
  </si>
  <si>
    <t>Los bienes se registran a su costo de adquisición. No se reconocen los efectos de</t>
  </si>
  <si>
    <t>la inflación en los estados financieros, en términos del Boletín B-10 del Instituto</t>
  </si>
  <si>
    <t>Mexicano de Contadores Públicos. Las cifras incluidas en los estados financieros</t>
  </si>
  <si>
    <t>fueron determinadas con base en costos históricos, debido a que el organismo</t>
  </si>
  <si>
    <t>es una institución con fines no lucrativos, y no tiene como propósito</t>
  </si>
  <si>
    <t>fundamental darle mantenimiento financiero a su patrimonio, premisa básica</t>
  </si>
  <si>
    <t>para el reconocimiento de los efectos de la inflación en la información financiera.</t>
  </si>
  <si>
    <t>2) Base de registro</t>
  </si>
  <si>
    <t>Los gastos se reconocen y se registran en el momento en que se devengan y los</t>
  </si>
  <si>
    <t>ingresos se registran conforme lo establece el Acuerdo que reforma las normas y</t>
  </si>
  <si>
    <t>metodologías para la determinación de los momentos contables de los ingresos,</t>
  </si>
  <si>
    <t>emitido por CONAC el 19 de julio de 2013 y publicado en el D.O.F. el 8 de agosto</t>
  </si>
  <si>
    <t>de 2013.</t>
  </si>
  <si>
    <t>3) Legalidad</t>
  </si>
  <si>
    <t>De acuerdo a la práctica contable, todas las operaciones celebradas deben</t>
  </si>
  <si>
    <t>observar las disposiciones legales contenidas en las diversas Leyes y Reglamentos</t>
  </si>
  <si>
    <t>Gubernamentales. Cuando existen conflictos contra las Normas de Información</t>
  </si>
  <si>
    <t>Financiera Gubernamental se da preferencia a las disposiciones legales.</t>
  </si>
  <si>
    <t>4) Depreciación de Propiedades, planta y equipo</t>
  </si>
  <si>
    <t>Este rubro se encuentra en proceso de depuración y análisis, para proceder a</t>
  </si>
  <si>
    <t>reconocer la depreciación en línea recta de los bienes a través del tiempo,</t>
  </si>
  <si>
    <t>atendiendo a la vida útil de los mismos en base a la guía de Vida Útil estimada y</t>
  </si>
  <si>
    <t>porcentajes de depreciación, emitido por el Consejo Nacional de Armonización</t>
  </si>
  <si>
    <t>Contable.</t>
  </si>
  <si>
    <t>5) Propiedades, planta y equipo</t>
  </si>
  <si>
    <t>Las inversiones en este tipo de bienes son consideradas como un aumento en los</t>
  </si>
  <si>
    <t>Activos Fijos del Organismo. Para los Activos Fijos donados, solamente se registra</t>
  </si>
  <si>
    <t>el efecto patrimonial de dichas donaciones. Estas inversiones son reconocidas a</t>
  </si>
  <si>
    <t>su valor histórico original, de acuerdo a lo que indican los principios básicos de</t>
  </si>
  <si>
    <t>contabilidad gubernamental, sin considerar los efectos de su actualización. Los</t>
  </si>
  <si>
    <t>registros contables de la Entidad incluyen inmuebles que cuentan con valores</t>
  </si>
  <si>
    <t>contables sustancialmente inferiores a los valores de inmediata realización a la</t>
  </si>
  <si>
    <t>fecha de los estados financieros.</t>
  </si>
  <si>
    <t>Nota 3. Efectivo y equivalentes de efectivo</t>
  </si>
  <si>
    <t>Este renglón se integra como sigue:</t>
  </si>
  <si>
    <t>Mzo. 2015 2014</t>
  </si>
  <si>
    <t>Efectivo $ 9´639,500 $ 0</t>
  </si>
  <si>
    <t>Bancos 512´002,508 501´456,896</t>
  </si>
  <si>
    <t>--------------- -----------------</t>
  </si>
  <si>
    <t>$ 521´642,008 $ 501’456,896</t>
  </si>
  <si>
    <t>========== ===========</t>
  </si>
  <si>
    <t>Este renglón se encuentra representado por cuentas de cheques e inversiones en</t>
  </si>
  <si>
    <t>distintas instituciones bancarias del país.</t>
  </si>
  <si>
    <t>Este importante renglón de los estados financieros aumento en la cantidad de</t>
  </si>
  <si>
    <t>$ 20´185,112; al pasar de $ 501´456,896 que existían al 31 de diciembre de 2014 a</t>
  </si>
  <si>
    <t>la suma de $ 521´642,008 al 31 de marzo del 2015.</t>
  </si>
  <si>
    <t>Nota 4. Cuentas por cobrar</t>
  </si>
  <si>
    <t>Deudores Diversos Por Cobrar C. P. $ 88´344,684 $ 28´513,043</t>
  </si>
  <si>
    <t>Ingresos Por Recuperar C. P. 607,679 689,188</t>
  </si>
  <si>
    <t>Otros Activos Diferidos 427,548 427,548</t>
  </si>
  <si>
    <t>---------------- ---------------</t>
  </si>
  <si>
    <t>$ 89´379,911 $ 29’629,779</t>
  </si>
  <si>
    <t>========== ==========</t>
  </si>
  <si>
    <t>Este renglón aumento en la suma de $ 59´750,132 al pasar de $ 29´629,779 que se</t>
  </si>
  <si>
    <t>Nota 5. Inventarios</t>
  </si>
  <si>
    <t>El importe de este renglón al 31 de marzo de 2015 y 31 de diciembre de 2014 es por</t>
  </si>
  <si>
    <t>$ 79´053,867 y $ 116’598,484 respectivamente, y está representado de manera</t>
  </si>
  <si>
    <t>principal por medicamento, material de curación e insumos.</t>
  </si>
  <si>
    <t>Este renglón tuvo una disminución de $ 37´544,617 al 31 de marzo de 2015.</t>
  </si>
  <si>
    <t>Nota 6. Propiedades, planta y Equipo</t>
  </si>
  <si>
    <t>Bienes inmuebles $ 1´673´712,614 $ 1´660’314,199</t>
  </si>
  <si>
    <t>Maquinaria, Herramienta y Aparatos 798´064,256 795’006,707</t>
  </si>
  <si>
    <t>Mobiliario y Equipo 303´711,970 303’711,970</t>
  </si>
  <si>
    <t>Equipo de Transporte 177´433,048 177’778,425</t>
  </si>
  <si>
    <t>------------------- -------------------</t>
  </si>
  <si>
    <t>$ 2´952´921,888 $ 2´936´811,301</t>
  </si>
  <si>
    <t>============ ============</t>
  </si>
  <si>
    <t>Este importante renglón de los estados financieros, el cual representa alrededor del</t>
  </si>
  <si>
    <t>82% de los activos totales de la entidad, tuvo un incremento al 31 de marzo de 2015</t>
  </si>
  <si>
    <t>por la cantidad de $ 16´110,587; como sigue:</t>
  </si>
  <si>
    <t>Bienes inmuebles $ 13´398,415</t>
  </si>
  <si>
    <t>Maquinaria, Herramientas y Aparatos 3´057,549</t>
  </si>
  <si>
    <t>Mobiliario y Equipo 0</t>
  </si>
  <si>
    <t>Equipo de Transporte - 345,377</t>
  </si>
  <si>
    <t>------------------</t>
  </si>
  <si>
    <t>$ 16´110,587</t>
  </si>
  <si>
    <t>============</t>
  </si>
  <si>
    <t>Nota 7. Pasivo</t>
  </si>
  <si>
    <t>Proveedores Insumos y Servicios $ 108´517,718 $ 131’629,094</t>
  </si>
  <si>
    <t>Contratistas Obras Publicas 363,630 16’428,451</t>
  </si>
  <si>
    <t>Retenciones y Contribuciones por pagar 92´548,175 100’700,208</t>
  </si>
  <si>
    <t>---------------- -----------------</t>
  </si>
  <si>
    <t>$ 201´429,524 $ 248’757,753</t>
  </si>
  <si>
    <t>Este importante renglón de los estados financieros, tuvo una disminución al 31 de</t>
  </si>
  <si>
    <t>marzo de 2015 por la cantidad de $ 47´328,229; como sigue:</t>
  </si>
  <si>
    <t>Proveedores Insumos y Servicios $ - 23´111,376</t>
  </si>
  <si>
    <t>Contratistas Obras Publicas - 16´064,821</t>
  </si>
  <si>
    <t>Retenciones y Contribuciones por pagar - 8´152,033</t>
  </si>
  <si>
    <t>----------------</t>
  </si>
  <si>
    <t>$ - 47´328,229</t>
  </si>
  <si>
    <t>==========</t>
  </si>
  <si>
    <t>Nota 8. Compromisos y contingencias</t>
  </si>
  <si>
    <t>a) De carácter laboral</t>
  </si>
  <si>
    <t>Obligaciones laborales al retiro y otras</t>
  </si>
  <si>
    <t>En atención a lo que establecen sobre las condiciones generales de trabajo celebrado entre</t>
  </si>
  <si>
    <t>la Entidad y el Sindicato Nacional de Trabajadores de la Secretaría de Salud y Asistencia</t>
  </si>
  <si>
    <t>(SNTSSA), a partir de recursos federales la Entidad se compromete al pago de primas de</t>
  </si>
  <si>
    <t>antigüedad después de 5 años de servicio por un importe del 5% sobre el salario y servicios</t>
  </si>
  <si>
    <t>especiales por cada año de servicio, la cual se entrega al trabajador en forma quincenal. Los</t>
  </si>
  <si>
    <t>pagos por estos conceptos o cualquier otro que pudieran tener derecho los trabajadores en</t>
  </si>
  <si>
    <t>caso de separación o muerte, según la Ley Federal del Trabajo y las condiciones generales de</t>
  </si>
  <si>
    <t>trabajo, se registran como egresos del ejercicio en que sean exigibles. Al 31 de marzo del</t>
  </si>
  <si>
    <t>2015 y al 31 de diciembre del 2014, no se había registrado ningún pasivo por estos</t>
  </si>
  <si>
    <t>conceptos en el estado de situación financiera de la Entidad, sin embargo existen 230 casos</t>
  </si>
  <si>
    <t>en proceso a cargo de la Dirección General de la Unidad de Asuntos Jurídicos de Estos</t>
  </si>
  <si>
    <t>Servicios de Salud.</t>
  </si>
  <si>
    <t>De acuerdo a las disposiciones establecidas en la Ley del Instituto de Seguridad y</t>
  </si>
  <si>
    <t>Servicios Sociales de los Trabajadores del Estado (ISSSTE), este organismo tiene a</t>
  </si>
  <si>
    <t>su cargo las prestaciones por pensiones y jubilaciones; la Entidad tiene la</t>
  </si>
  <si>
    <t>obligación de pagar las aportaciones a su cargo y las retenciones efectuadas a los</t>
  </si>
  <si>
    <t>trabajadores derivadas de éstos conceptos.</t>
  </si>
  <si>
    <t>b) De carácter fiscal</t>
  </si>
  <si>
    <t>Según lo dispuesto en la Ley del Impuesto Sobre la Renta, la Entidad no es</t>
  </si>
  <si>
    <t>contribuyente de este impuesto; sin embargo, es responsable solidario por las</t>
  </si>
  <si>
    <t>retenciones y entero de las contribuciones por pagos efectuados a terceros</t>
  </si>
  <si>
    <t>sujetos a retención, tales como: honorarios, arrendamientos y remuneraciones al</t>
  </si>
  <si>
    <t>personal, así como exigir documentación que reúna los requisitos fiscales cuando</t>
  </si>
  <si>
    <t>se esté obligado a ello.</t>
  </si>
  <si>
    <t>Desde el ejercicio fiscal de 2006, uno de los órganos desconcentrados de la</t>
  </si>
  <si>
    <t>Entidad (HIES) estableció para sus trabajadores un Plan de Remuneración Total</t>
  </si>
  <si>
    <t>(PRT), mismo que se integra por pagos de indemnizaciones, enfermedades y</t>
  </si>
  <si>
    <t>riesgos, así como de un plan de previsión social. El PRT, el cual inició</t>
  </si>
  <si>
    <t>retroactivamente a partir del 1 de enero de 2005 en el HIES, donde se establece</t>
  </si>
  <si>
    <t>que gran parte de las remuneraciones a sus trabajadores sean distribuidas en</t>
  </si>
  <si>
    <t>determinados conceptos para considerarse como ingresos no acumulables para</t>
  </si>
  <si>
    <t>efectos del Impuesto sobre la Renta de las personas físicas. Estos conceptos</t>
  </si>
  <si>
    <t>considerados como no acumulables para el trabajador se refieren a ayuda de</t>
  </si>
  <si>
    <t>despensa, ayuda de habitación y beneficios por riesgos laborales.</t>
  </si>
  <si>
    <t>Nota 9. Patrimonio</t>
  </si>
  <si>
    <t>El patrimonio se integra por los derechos que tenga sobre los bienes muebles e</t>
  </si>
  <si>
    <t>inmuebles (adquiridos y donados) y los recursos que le transfiera el Gobierno</t>
  </si>
  <si>
    <t>Federal, Estatal y Municipal, así como las aportaciones, donaciones, legados y</t>
  </si>
  <si>
    <t>demás análogas que reciba de los sectores social y privado. Asimismo el</t>
  </si>
  <si>
    <t>patrimonio se integra por los remanentes o déficit acumulados de ejercicios</t>
  </si>
  <si>
    <t>anteriores.</t>
  </si>
  <si>
    <t>Nota 10. Ingresos</t>
  </si>
  <si>
    <t>Al 31 de marzo de 2015 Se han obtenido ingresos por $ 684´775,213 y durante el</t>
  </si>
  <si>
    <t>ejercicio de 2014 por la cantidad de $ 3’663´417,842.</t>
  </si>
  <si>
    <t>Los ingresos por concepto del subsidio federal y estatal se contabilizan de acuerdo</t>
  </si>
  <si>
    <t>al programa del presupuesto anual autorizado, y se registran como cuentas por</t>
  </si>
  <si>
    <t>cobrar los importes de los subsidios pendientes de recibir al término del ejercicio</t>
  </si>
  <si>
    <t>fiscal.</t>
  </si>
  <si>
    <t>La Entidad también recibe otro tipo de ingresos federales derivados de convenios</t>
  </si>
  <si>
    <t>que celebra el Gobierno del Estado por medio de la Secretaría de Salud, por varios</t>
  </si>
  <si>
    <t>conceptos de programas de salud pública, tales como: Caravanas por la Salud,</t>
  </si>
  <si>
    <t>Oportunidades, Fortalecimiento de las Redes de Servicios de Salud, Acuerdo para</t>
  </si>
  <si>
    <t>el Fortalecimiento de la Acciones de Salud Pública en los Estados, entre otros.</t>
  </si>
  <si>
    <t>Estos ingresos se registran como subsidios federales.</t>
  </si>
  <si>
    <t>Los ingresos por cuotas de recuperación se registran en el período en que son</t>
  </si>
  <si>
    <t>cobradas. Los adeudos que se encuentran pendientes de recuperar derivados de</t>
  </si>
  <si>
    <t>estas cuotas, se reconocen cuando se presta el servicio y quedan registrados en</t>
  </si>
  <si>
    <t>cuentas de orden en los registros contables de los órganos desconcentrados de la</t>
  </si>
  <si>
    <t>Entidad.</t>
  </si>
  <si>
    <t>Nota 11. Egresos</t>
  </si>
  <si>
    <t>Al 31 de marzo de 2015 se han tenido Egresos por $ 560´459,718 y durante el</t>
  </si>
  <si>
    <t>ejercicio 2014 por la cantidad de $ 3’359´491,381, presentando un ahorro en el</t>
  </si>
  <si>
    <t>resultado del ejercicio por $ 124´315,496.</t>
  </si>
  <si>
    <t>Nota 12. Inversión Pública</t>
  </si>
  <si>
    <t>La inversión en Obra Pública se registra contablemente incrementando solo el</t>
  </si>
  <si>
    <t>Activo Fijo sin afectar el gasto, lo anterior en cumplimiento a las disposiciones de</t>
  </si>
  <si>
    <t>la Ley General del Contabilidad Gubernamental.</t>
  </si>
  <si>
    <t>Estas notas son parte integral de los estados financieros de Servicios de Salud de Sonora,</t>
  </si>
  <si>
    <t>con cifras al 31 de marzo del 2015 y 31 de diciembre de 2014.</t>
  </si>
  <si>
    <t>tenían al 31 de diciembre de 2014 a la suma de $ 89´379,911 al 31 de marzo de 2015</t>
  </si>
</sst>
</file>

<file path=xl/styles.xml><?xml version="1.0" encoding="utf-8"?>
<styleSheet xmlns="http://schemas.openxmlformats.org/spreadsheetml/2006/main">
  <numFmts count="6">
    <numFmt numFmtId="44" formatCode="_-&quot;$&quot;* #,##0.00_-;\-&quot;$&quot;* #,##0.00_-;_-&quot;$&quot;* &quot;-&quot;??_-;_-@_-"/>
    <numFmt numFmtId="43" formatCode="_-* #,##0.00_-;\-* #,##0.00_-;_-* &quot;-&quot;??_-;_-@_-"/>
    <numFmt numFmtId="164" formatCode="_-&quot;€&quot;* #,##0.00_-;\-&quot;€&quot;* #,##0.00_-;_-&quot;€&quot;* &quot;-&quot;??_-;_-@_-"/>
    <numFmt numFmtId="165" formatCode="0.0"/>
    <numFmt numFmtId="166" formatCode="_-* #,##0_-;\-* #,##0_-;_-* &quot;-&quot;??_-;_-@_-"/>
    <numFmt numFmtId="167" formatCode="#,##0_ ;\-#,##0\ "/>
  </numFmts>
  <fonts count="62">
    <font>
      <sz val="11"/>
      <color theme="1"/>
      <name val="Calibri"/>
      <family val="2"/>
      <scheme val="minor"/>
    </font>
    <font>
      <b/>
      <sz val="11"/>
      <color theme="1"/>
      <name val="Calibri"/>
      <family val="2"/>
      <scheme val="minor"/>
    </font>
    <font>
      <sz val="12"/>
      <color theme="1"/>
      <name val="Calibri"/>
      <family val="2"/>
      <scheme val="minor"/>
    </font>
    <font>
      <sz val="10"/>
      <name val="Arial"/>
      <family val="2"/>
    </font>
    <font>
      <b/>
      <sz val="10"/>
      <color theme="1"/>
      <name val="Calibri"/>
      <family val="2"/>
      <scheme val="minor"/>
    </font>
    <font>
      <b/>
      <sz val="12"/>
      <color theme="1"/>
      <name val="Calibri"/>
      <family val="2"/>
      <scheme val="minor"/>
    </font>
    <font>
      <b/>
      <i/>
      <sz val="12"/>
      <color theme="1"/>
      <name val="Calibri"/>
      <family val="2"/>
      <scheme val="minor"/>
    </font>
    <font>
      <sz val="11"/>
      <color theme="1"/>
      <name val="Calibri"/>
      <family val="2"/>
      <scheme val="minor"/>
    </font>
    <font>
      <sz val="10"/>
      <name val="MS Sans Serif"/>
      <family val="2"/>
    </font>
    <font>
      <sz val="11"/>
      <color indexed="8"/>
      <name val="Calibri"/>
      <family val="2"/>
    </font>
    <font>
      <sz val="10"/>
      <color theme="1"/>
      <name val="Calibri"/>
      <family val="2"/>
      <scheme val="minor"/>
    </font>
    <font>
      <sz val="10"/>
      <name val="Calibri"/>
      <family val="2"/>
    </font>
    <font>
      <b/>
      <sz val="10"/>
      <name val="Calibri"/>
      <family val="2"/>
    </font>
    <font>
      <sz val="10"/>
      <name val="Calibri"/>
      <family val="2"/>
      <scheme val="minor"/>
    </font>
    <font>
      <b/>
      <sz val="10"/>
      <name val="Calibri"/>
      <family val="2"/>
      <scheme val="minor"/>
    </font>
    <font>
      <b/>
      <u/>
      <sz val="10"/>
      <color theme="1"/>
      <name val="Calibri"/>
      <family val="2"/>
      <scheme val="minor"/>
    </font>
    <font>
      <b/>
      <sz val="10"/>
      <color rgb="FF000000"/>
      <name val="Calibri"/>
      <family val="2"/>
      <scheme val="minor"/>
    </font>
    <font>
      <sz val="10"/>
      <color rgb="FF000000"/>
      <name val="Calibri"/>
      <family val="2"/>
      <scheme val="minor"/>
    </font>
    <font>
      <b/>
      <i/>
      <sz val="10"/>
      <color rgb="FF000000"/>
      <name val="Calibri"/>
      <family val="2"/>
      <scheme val="minor"/>
    </font>
    <font>
      <sz val="10"/>
      <color indexed="8"/>
      <name val="Calibri"/>
      <family val="2"/>
    </font>
    <font>
      <b/>
      <sz val="12"/>
      <name val="Calibri"/>
      <family val="2"/>
      <scheme val="minor"/>
    </font>
    <font>
      <b/>
      <sz val="11"/>
      <name val="Calibri"/>
      <family val="2"/>
      <scheme val="minor"/>
    </font>
    <font>
      <sz val="11"/>
      <name val="Calibri"/>
      <family val="2"/>
      <scheme val="minor"/>
    </font>
    <font>
      <sz val="12"/>
      <name val="Calibri"/>
      <family val="2"/>
      <scheme val="minor"/>
    </font>
    <font>
      <b/>
      <vertAlign val="superscript"/>
      <sz val="10"/>
      <name val="Calibri"/>
      <family val="2"/>
      <scheme val="minor"/>
    </font>
    <font>
      <b/>
      <sz val="11"/>
      <color theme="1"/>
      <name val="Arial"/>
      <family val="2"/>
    </font>
    <font>
      <b/>
      <sz val="10"/>
      <color theme="1"/>
      <name val="Arial"/>
      <family val="2"/>
    </font>
    <font>
      <b/>
      <u/>
      <sz val="10"/>
      <color theme="1"/>
      <name val="Arial"/>
      <family val="2"/>
    </font>
    <font>
      <sz val="10"/>
      <color theme="1"/>
      <name val="Arial"/>
      <family val="2"/>
    </font>
    <font>
      <sz val="8"/>
      <color theme="1"/>
      <name val="Arial"/>
      <family val="2"/>
    </font>
    <font>
      <b/>
      <sz val="9"/>
      <color theme="1"/>
      <name val="Arial"/>
      <family val="2"/>
    </font>
    <font>
      <b/>
      <sz val="11"/>
      <color rgb="FF000000"/>
      <name val="Arial"/>
      <family val="2"/>
    </font>
    <font>
      <b/>
      <u/>
      <sz val="11"/>
      <color rgb="FF000000"/>
      <name val="Arial"/>
      <family val="2"/>
    </font>
    <font>
      <sz val="11"/>
      <color theme="1"/>
      <name val="Arial"/>
      <family val="2"/>
    </font>
    <font>
      <b/>
      <sz val="11"/>
      <color theme="1"/>
      <name val="Arial Narrow"/>
      <family val="2"/>
    </font>
    <font>
      <b/>
      <u/>
      <sz val="11"/>
      <color theme="1"/>
      <name val="Arial Narrow"/>
      <family val="2"/>
    </font>
    <font>
      <b/>
      <i/>
      <sz val="11"/>
      <color theme="1"/>
      <name val="Arial"/>
      <family val="2"/>
    </font>
    <font>
      <sz val="9"/>
      <color theme="1"/>
      <name val="Arial"/>
      <family val="2"/>
    </font>
    <font>
      <sz val="10"/>
      <color theme="1"/>
      <name val="Arial Narrow"/>
      <family val="2"/>
    </font>
    <font>
      <i/>
      <sz val="9"/>
      <color theme="1"/>
      <name val="Arial"/>
      <family val="2"/>
    </font>
    <font>
      <i/>
      <sz val="11"/>
      <color theme="1"/>
      <name val="Arial"/>
      <family val="2"/>
    </font>
    <font>
      <sz val="9"/>
      <color rgb="FF000000"/>
      <name val="Arial"/>
      <family val="2"/>
    </font>
    <font>
      <sz val="9"/>
      <color theme="1"/>
      <name val="Calibri"/>
      <family val="2"/>
      <scheme val="minor"/>
    </font>
    <font>
      <b/>
      <sz val="6"/>
      <color rgb="FF000000"/>
      <name val="Arial"/>
      <family val="2"/>
    </font>
    <font>
      <sz val="6"/>
      <color rgb="FF000000"/>
      <name val="Arial"/>
      <family val="2"/>
    </font>
    <font>
      <b/>
      <sz val="9"/>
      <color rgb="FF000000"/>
      <name val="Arial"/>
      <family val="2"/>
    </font>
    <font>
      <sz val="8"/>
      <color rgb="FF000000"/>
      <name val="Arial"/>
      <family val="2"/>
    </font>
    <font>
      <b/>
      <sz val="8"/>
      <color rgb="FF000000"/>
      <name val="Arial"/>
      <family val="2"/>
    </font>
    <font>
      <sz val="11"/>
      <color rgb="FF000000"/>
      <name val="Arial"/>
      <family val="2"/>
    </font>
    <font>
      <b/>
      <i/>
      <sz val="11"/>
      <color rgb="FF000000"/>
      <name val="Arial"/>
      <family val="2"/>
    </font>
    <font>
      <sz val="10"/>
      <color rgb="FF000000"/>
      <name val="Arial Narrow"/>
      <family val="2"/>
    </font>
    <font>
      <sz val="10"/>
      <color rgb="FF000000"/>
      <name val="Arial"/>
      <family val="2"/>
    </font>
    <font>
      <b/>
      <sz val="12"/>
      <color theme="1"/>
      <name val="Arial"/>
      <family val="2"/>
    </font>
    <font>
      <b/>
      <u/>
      <sz val="11"/>
      <color theme="1"/>
      <name val="Arial"/>
      <family val="2"/>
    </font>
    <font>
      <b/>
      <sz val="8"/>
      <color theme="1"/>
      <name val="Arial"/>
      <family val="2"/>
    </font>
    <font>
      <b/>
      <i/>
      <sz val="8"/>
      <color theme="1"/>
      <name val="Arial"/>
      <family val="2"/>
    </font>
    <font>
      <sz val="7"/>
      <color rgb="FF000000"/>
      <name val="Arial"/>
      <family val="2"/>
    </font>
    <font>
      <b/>
      <sz val="12"/>
      <color theme="1"/>
      <name val="Arial Narrow"/>
      <family val="2"/>
    </font>
    <font>
      <sz val="11"/>
      <color theme="1"/>
      <name val="Arial Narrow"/>
      <family val="2"/>
    </font>
    <font>
      <b/>
      <sz val="9"/>
      <color theme="1"/>
      <name val="Arial Narrow"/>
      <family val="2"/>
    </font>
    <font>
      <b/>
      <sz val="10"/>
      <color theme="1"/>
      <name val="Arial Narrow"/>
      <family val="2"/>
    </font>
    <font>
      <b/>
      <sz val="16"/>
      <color theme="1"/>
      <name val="Arial Narrow"/>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47"/>
      </patternFill>
    </fill>
    <fill>
      <patternFill patternType="solid">
        <fgColor theme="0" tint="-0.34998626667073579"/>
        <bgColor indexed="64"/>
      </patternFill>
    </fill>
    <fill>
      <patternFill patternType="solid">
        <fgColor indexed="9"/>
        <bgColor indexed="64"/>
      </patternFill>
    </fill>
    <fill>
      <patternFill patternType="solid">
        <fgColor indexed="9"/>
        <bgColor indexed="8"/>
      </patternFill>
    </fill>
    <fill>
      <patternFill patternType="solid">
        <fgColor rgb="FFFFFFFF"/>
        <bgColor indexed="64"/>
      </patternFill>
    </fill>
  </fills>
  <borders count="8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auto="1"/>
      </left>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22"/>
      </left>
      <right/>
      <top style="thin">
        <color indexed="22"/>
      </top>
      <bottom/>
      <diagonal/>
    </border>
    <border>
      <left/>
      <right/>
      <top style="thin">
        <color indexed="22"/>
      </top>
      <bottom/>
      <diagonal/>
    </border>
    <border>
      <left/>
      <right style="thin">
        <color theme="0" tint="-0.24994659260841701"/>
      </right>
      <top style="thin">
        <color indexed="22"/>
      </top>
      <bottom/>
      <diagonal/>
    </border>
    <border>
      <left style="thin">
        <color indexed="22"/>
      </left>
      <right/>
      <top/>
      <bottom/>
      <diagonal/>
    </border>
    <border>
      <left/>
      <right style="thin">
        <color theme="0" tint="-0.24994659260841701"/>
      </right>
      <top/>
      <bottom/>
      <diagonal/>
    </border>
    <border>
      <left style="thin">
        <color indexed="22"/>
      </left>
      <right/>
      <top/>
      <bottom style="thin">
        <color indexed="22"/>
      </bottom>
      <diagonal/>
    </border>
    <border>
      <left/>
      <right/>
      <top/>
      <bottom style="thin">
        <color indexed="22"/>
      </bottom>
      <diagonal/>
    </border>
    <border>
      <left/>
      <right style="thin">
        <color theme="0" tint="-0.24994659260841701"/>
      </right>
      <top/>
      <bottom style="thin">
        <color indexed="22"/>
      </bottom>
      <diagonal/>
    </border>
    <border>
      <left/>
      <right style="thin">
        <color indexed="22"/>
      </right>
      <top/>
      <bottom/>
      <diagonal/>
    </border>
    <border>
      <left style="thin">
        <color indexed="22"/>
      </left>
      <right/>
      <top style="thin">
        <color indexed="22"/>
      </top>
      <bottom style="thin">
        <color theme="0" tint="-0.24994659260841701"/>
      </bottom>
      <diagonal/>
    </border>
    <border>
      <left/>
      <right/>
      <top style="thin">
        <color indexed="22"/>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0">
    <xf numFmtId="0" fontId="0"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0" fontId="8" fillId="0" borderId="0"/>
    <xf numFmtId="43" fontId="3" fillId="0" borderId="0" applyFont="0" applyFill="0" applyBorder="0" applyAlignment="0" applyProtection="0"/>
    <xf numFmtId="0" fontId="9" fillId="5" borderId="0" applyNumberFormat="0" applyBorder="0" applyAlignment="0" applyProtection="0"/>
    <xf numFmtId="0" fontId="7" fillId="0" borderId="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7" fillId="0" borderId="0" applyFont="0" applyFill="0" applyBorder="0" applyAlignment="0" applyProtection="0"/>
  </cellStyleXfs>
  <cellXfs count="717">
    <xf numFmtId="0" fontId="0" fillId="0" borderId="0" xfId="0"/>
    <xf numFmtId="0" fontId="0" fillId="0" borderId="0" xfId="0" applyAlignment="1">
      <alignment horizontal="center"/>
    </xf>
    <xf numFmtId="0" fontId="0" fillId="0" borderId="16" xfId="0" applyBorder="1" applyAlignment="1">
      <alignment horizontal="left"/>
    </xf>
    <xf numFmtId="0" fontId="0" fillId="0" borderId="16" xfId="0" applyBorder="1"/>
    <xf numFmtId="0" fontId="0" fillId="0" borderId="20" xfId="0" applyBorder="1"/>
    <xf numFmtId="0" fontId="0" fillId="0" borderId="21" xfId="0" applyBorder="1"/>
    <xf numFmtId="0" fontId="1" fillId="0" borderId="0" xfId="0" applyFont="1"/>
    <xf numFmtId="0" fontId="0" fillId="0" borderId="21" xfId="0" applyBorder="1" applyAlignment="1">
      <alignment horizontal="left"/>
    </xf>
    <xf numFmtId="0" fontId="0" fillId="0" borderId="20" xfId="0" applyBorder="1" applyAlignment="1">
      <alignment horizontal="left"/>
    </xf>
    <xf numFmtId="0" fontId="5" fillId="2" borderId="16" xfId="0" applyFont="1" applyFill="1" applyBorder="1" applyAlignment="1">
      <alignment horizontal="center"/>
    </xf>
    <xf numFmtId="0" fontId="1" fillId="2" borderId="0" xfId="0" applyFont="1" applyFill="1"/>
    <xf numFmtId="0" fontId="0" fillId="2" borderId="0" xfId="0" applyFill="1"/>
    <xf numFmtId="0" fontId="5" fillId="0" borderId="17"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left"/>
    </xf>
    <xf numFmtId="0" fontId="0" fillId="0" borderId="0" xfId="0" applyFill="1" applyBorder="1"/>
    <xf numFmtId="0" fontId="0" fillId="0" borderId="0" xfId="0" applyFont="1" applyFill="1" applyBorder="1" applyAlignment="1">
      <alignment horizontal="left"/>
    </xf>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4" fillId="0" borderId="0" xfId="0" applyFont="1" applyAlignment="1">
      <alignment vertical="center"/>
    </xf>
    <xf numFmtId="0" fontId="0" fillId="0" borderId="14" xfId="0" applyBorder="1"/>
    <xf numFmtId="0" fontId="1" fillId="4" borderId="0" xfId="0" applyFont="1" applyFill="1"/>
    <xf numFmtId="0" fontId="0" fillId="4" borderId="0" xfId="0" applyFill="1"/>
    <xf numFmtId="0" fontId="0" fillId="0" borderId="25" xfId="0" applyBorder="1"/>
    <xf numFmtId="0" fontId="0" fillId="0" borderId="39" xfId="0" applyBorder="1"/>
    <xf numFmtId="0" fontId="0" fillId="0" borderId="38" xfId="0" applyBorder="1"/>
    <xf numFmtId="0" fontId="0" fillId="0" borderId="26" xfId="0" applyBorder="1"/>
    <xf numFmtId="0" fontId="0" fillId="0" borderId="19" xfId="0" applyBorder="1"/>
    <xf numFmtId="0" fontId="0" fillId="0" borderId="18" xfId="0" applyBorder="1"/>
    <xf numFmtId="0" fontId="0" fillId="0" borderId="10" xfId="0" applyBorder="1"/>
    <xf numFmtId="0" fontId="5" fillId="2" borderId="39" xfId="0" applyFont="1" applyFill="1" applyBorder="1" applyAlignment="1">
      <alignment horizontal="center"/>
    </xf>
    <xf numFmtId="0" fontId="5" fillId="2" borderId="38" xfId="0" applyFont="1" applyFill="1" applyBorder="1" applyAlignment="1">
      <alignment horizontal="center"/>
    </xf>
    <xf numFmtId="0" fontId="1" fillId="0" borderId="0" xfId="0" applyFont="1" applyAlignment="1">
      <alignment vertical="center"/>
    </xf>
    <xf numFmtId="0" fontId="0" fillId="0" borderId="21" xfId="0" applyBorder="1" applyAlignment="1">
      <alignment wrapText="1"/>
    </xf>
    <xf numFmtId="0" fontId="0" fillId="0" borderId="20" xfId="0" applyBorder="1" applyAlignment="1">
      <alignment wrapText="1"/>
    </xf>
    <xf numFmtId="0" fontId="0" fillId="0" borderId="20" xfId="0" applyBorder="1" applyAlignment="1">
      <alignment horizontal="left" vertical="center"/>
    </xf>
    <xf numFmtId="0" fontId="0" fillId="0" borderId="25" xfId="0" applyBorder="1" applyAlignment="1">
      <alignment vertical="center"/>
    </xf>
    <xf numFmtId="0" fontId="0" fillId="0" borderId="18" xfId="0" applyBorder="1" applyAlignment="1">
      <alignment vertical="center"/>
    </xf>
    <xf numFmtId="0" fontId="4" fillId="0" borderId="0" xfId="0" applyFont="1" applyAlignment="1">
      <alignment horizontal="center" vertical="center"/>
    </xf>
    <xf numFmtId="0" fontId="0" fillId="0" borderId="0" xfId="0" applyFont="1" applyFill="1" applyBorder="1" applyAlignment="1">
      <alignment horizontal="center" vertical="center"/>
    </xf>
    <xf numFmtId="0" fontId="1" fillId="0" borderId="0" xfId="0" applyFont="1" applyFill="1" applyBorder="1" applyAlignment="1">
      <alignment horizontal="right" vertical="center"/>
    </xf>
    <xf numFmtId="49" fontId="4" fillId="2" borderId="16" xfId="0" applyNumberFormat="1"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0" xfId="0" applyFont="1" applyBorder="1" applyAlignment="1">
      <alignment horizontal="justify" vertical="center" wrapText="1"/>
    </xf>
    <xf numFmtId="3" fontId="10" fillId="0" borderId="18" xfId="0" applyNumberFormat="1" applyFont="1" applyBorder="1" applyAlignment="1">
      <alignment horizontal="right" vertical="center" wrapText="1"/>
    </xf>
    <xf numFmtId="0" fontId="10" fillId="0" borderId="40" xfId="0" applyFont="1" applyBorder="1" applyAlignment="1">
      <alignment horizontal="center" vertical="center" wrapText="1"/>
    </xf>
    <xf numFmtId="0" fontId="10" fillId="0" borderId="14" xfId="0" applyFont="1" applyBorder="1" applyAlignment="1">
      <alignment horizontal="justify" vertical="center" wrapText="1"/>
    </xf>
    <xf numFmtId="3" fontId="10" fillId="0" borderId="10" xfId="0" applyNumberFormat="1" applyFont="1" applyBorder="1" applyAlignment="1">
      <alignment horizontal="right" vertical="center" wrapText="1"/>
    </xf>
    <xf numFmtId="3" fontId="4" fillId="2" borderId="38" xfId="0" applyNumberFormat="1" applyFont="1" applyFill="1" applyBorder="1" applyAlignment="1">
      <alignment horizontal="right" vertical="center" wrapText="1"/>
    </xf>
    <xf numFmtId="0" fontId="10"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xf numFmtId="0" fontId="10" fillId="0" borderId="0" xfId="0" applyFont="1" applyAlignment="1">
      <alignment horizontal="right" vertical="center" indent="1"/>
    </xf>
    <xf numFmtId="0" fontId="11" fillId="0" borderId="16" xfId="1" applyNumberFormat="1" applyFont="1" applyBorder="1" applyAlignment="1">
      <alignment horizontal="center" vertical="center" wrapText="1"/>
    </xf>
    <xf numFmtId="0" fontId="11" fillId="0" borderId="16" xfId="1" applyFont="1" applyBorder="1" applyAlignment="1">
      <alignment vertical="center" wrapText="1"/>
    </xf>
    <xf numFmtId="3" fontId="11" fillId="0" borderId="16" xfId="1" applyNumberFormat="1" applyFont="1" applyBorder="1" applyAlignment="1">
      <alignment vertical="center" wrapText="1"/>
    </xf>
    <xf numFmtId="3" fontId="12" fillId="2" borderId="16" xfId="6" applyNumberFormat="1" applyFont="1" applyFill="1" applyBorder="1" applyAlignment="1">
      <alignment horizontal="right" vertical="center" wrapText="1"/>
    </xf>
    <xf numFmtId="0" fontId="4" fillId="0" borderId="0" xfId="0" applyFont="1"/>
    <xf numFmtId="165" fontId="11" fillId="0" borderId="16" xfId="6" applyNumberFormat="1" applyFont="1" applyBorder="1" applyAlignment="1">
      <alignment horizontal="center" vertical="center" wrapText="1"/>
    </xf>
    <xf numFmtId="165" fontId="12" fillId="2" borderId="16" xfId="6" applyNumberFormat="1" applyFont="1" applyFill="1" applyBorder="1" applyAlignment="1">
      <alignment horizontal="center" vertical="center" wrapText="1"/>
    </xf>
    <xf numFmtId="165" fontId="10" fillId="0" borderId="18" xfId="6" applyNumberFormat="1" applyFont="1" applyBorder="1" applyAlignment="1">
      <alignment horizontal="center" vertical="center" wrapText="1"/>
    </xf>
    <xf numFmtId="165" fontId="10" fillId="0" borderId="10" xfId="6" applyNumberFormat="1" applyFont="1" applyBorder="1" applyAlignment="1">
      <alignment horizontal="center" vertical="center" wrapText="1"/>
    </xf>
    <xf numFmtId="165" fontId="4" fillId="2" borderId="38" xfId="6"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0" fillId="0" borderId="0" xfId="0" applyFont="1" applyBorder="1" applyAlignment="1">
      <alignment vertical="center"/>
    </xf>
    <xf numFmtId="3" fontId="1" fillId="2" borderId="38" xfId="0" applyNumberFormat="1" applyFont="1" applyFill="1" applyBorder="1" applyAlignment="1">
      <alignment horizontal="right" vertical="center" wrapText="1"/>
    </xf>
    <xf numFmtId="3" fontId="0" fillId="0" borderId="20" xfId="0" applyNumberFormat="1" applyFont="1" applyBorder="1" applyAlignment="1">
      <alignment vertical="center" wrapText="1"/>
    </xf>
    <xf numFmtId="3" fontId="0" fillId="0" borderId="18" xfId="0" applyNumberFormat="1" applyFont="1" applyBorder="1" applyAlignment="1">
      <alignment vertical="center" wrapText="1"/>
    </xf>
    <xf numFmtId="3" fontId="0" fillId="0" borderId="10" xfId="0" applyNumberFormat="1" applyFont="1" applyBorder="1" applyAlignment="1">
      <alignment vertical="center" wrapText="1"/>
    </xf>
    <xf numFmtId="49" fontId="1" fillId="0" borderId="0" xfId="0" applyNumberFormat="1" applyFont="1" applyFill="1" applyBorder="1" applyAlignment="1">
      <alignment horizontal="left" vertical="center" wrapText="1"/>
    </xf>
    <xf numFmtId="0" fontId="0" fillId="0" borderId="20" xfId="0" applyFont="1" applyBorder="1" applyAlignment="1">
      <alignment horizontal="justify" vertical="center" wrapText="1"/>
    </xf>
    <xf numFmtId="0" fontId="1" fillId="2" borderId="16" xfId="0" applyFont="1" applyFill="1" applyBorder="1" applyAlignment="1">
      <alignment horizontal="center" vertical="center" wrapText="1"/>
    </xf>
    <xf numFmtId="0" fontId="1" fillId="2" borderId="16" xfId="0" applyFont="1" applyFill="1" applyBorder="1" applyAlignment="1">
      <alignment horizontal="center" vertical="center"/>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3" fontId="14" fillId="2" borderId="16" xfId="1" applyNumberFormat="1" applyFont="1" applyFill="1" applyBorder="1" applyAlignment="1">
      <alignment vertical="center" wrapText="1"/>
    </xf>
    <xf numFmtId="0" fontId="4" fillId="0" borderId="0" xfId="0" applyFont="1" applyFill="1" applyBorder="1" applyAlignment="1">
      <alignment horizontal="center" vertical="center"/>
    </xf>
    <xf numFmtId="0" fontId="10" fillId="0" borderId="18"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19" xfId="0" applyFont="1" applyBorder="1" applyAlignment="1">
      <alignment horizontal="justify" vertical="center" wrapText="1"/>
    </xf>
    <xf numFmtId="0" fontId="10" fillId="2" borderId="39" xfId="0" applyFont="1" applyFill="1" applyBorder="1" applyAlignment="1">
      <alignment horizontal="justify" vertical="center" wrapText="1"/>
    </xf>
    <xf numFmtId="3" fontId="13" fillId="0" borderId="21" xfId="1" applyNumberFormat="1" applyFont="1" applyBorder="1" applyAlignment="1">
      <alignment vertical="center" wrapText="1"/>
    </xf>
    <xf numFmtId="0" fontId="10" fillId="0" borderId="40" xfId="0" applyFont="1" applyBorder="1" applyAlignment="1">
      <alignment vertical="center"/>
    </xf>
    <xf numFmtId="0" fontId="10" fillId="0" borderId="26" xfId="0" applyFont="1" applyBorder="1" applyAlignment="1">
      <alignment vertical="center"/>
    </xf>
    <xf numFmtId="0" fontId="4" fillId="2" borderId="38" xfId="0" applyFont="1" applyFill="1" applyBorder="1" applyAlignment="1">
      <alignment horizontal="center" vertical="center" wrapText="1"/>
    </xf>
    <xf numFmtId="0" fontId="10" fillId="0" borderId="26" xfId="0" applyFont="1" applyBorder="1" applyAlignment="1">
      <alignment horizontal="center" vertical="center" wrapText="1"/>
    </xf>
    <xf numFmtId="0" fontId="4" fillId="0" borderId="40" xfId="0" applyFont="1" applyBorder="1" applyAlignment="1">
      <alignment horizontal="center" vertical="center" wrapText="1"/>
    </xf>
    <xf numFmtId="0" fontId="4" fillId="2" borderId="36" xfId="0" applyFont="1" applyFill="1" applyBorder="1" applyAlignment="1">
      <alignment horizontal="justify" vertical="center" wrapText="1"/>
    </xf>
    <xf numFmtId="0" fontId="4" fillId="0" borderId="40" xfId="0" applyFont="1" applyBorder="1" applyAlignment="1">
      <alignment vertical="center"/>
    </xf>
    <xf numFmtId="3" fontId="13" fillId="0" borderId="14" xfId="1" applyNumberFormat="1" applyFont="1" applyBorder="1" applyAlignment="1">
      <alignment vertical="center" wrapText="1"/>
    </xf>
    <xf numFmtId="0" fontId="4" fillId="0" borderId="10" xfId="0" applyFont="1" applyBorder="1" applyAlignment="1">
      <alignment horizontal="justify" vertical="center" wrapText="1"/>
    </xf>
    <xf numFmtId="0" fontId="4" fillId="0" borderId="19" xfId="0" applyFont="1" applyBorder="1" applyAlignment="1">
      <alignment horizontal="justify" vertical="center" wrapText="1"/>
    </xf>
    <xf numFmtId="0" fontId="4" fillId="2" borderId="36" xfId="0" applyFont="1" applyFill="1" applyBorder="1" applyAlignment="1">
      <alignment horizontal="center" vertical="center" wrapText="1"/>
    </xf>
    <xf numFmtId="0" fontId="4" fillId="2" borderId="20" xfId="0" applyFont="1" applyFill="1" applyBorder="1" applyAlignment="1">
      <alignment horizontal="center" vertical="center" wrapText="1"/>
    </xf>
    <xf numFmtId="3" fontId="13" fillId="0" borderId="20" xfId="1" applyNumberFormat="1" applyFont="1" applyBorder="1" applyAlignment="1">
      <alignment vertical="center" wrapText="1"/>
    </xf>
    <xf numFmtId="0" fontId="13" fillId="0" borderId="18" xfId="1" applyFont="1" applyBorder="1" applyAlignment="1">
      <alignment vertical="center" wrapText="1"/>
    </xf>
    <xf numFmtId="0" fontId="13" fillId="0" borderId="10" xfId="1" applyFont="1" applyBorder="1" applyAlignment="1">
      <alignment vertical="center" wrapText="1"/>
    </xf>
    <xf numFmtId="0" fontId="10" fillId="0" borderId="25" xfId="0" applyFont="1" applyBorder="1" applyAlignment="1">
      <alignment vertical="center"/>
    </xf>
    <xf numFmtId="3" fontId="10" fillId="0" borderId="19" xfId="0" applyNumberFormat="1" applyFont="1" applyBorder="1" applyAlignment="1">
      <alignment horizontal="right" vertical="center" wrapText="1"/>
    </xf>
    <xf numFmtId="3" fontId="4" fillId="2" borderId="16" xfId="0" applyNumberFormat="1" applyFont="1" applyFill="1" applyBorder="1" applyAlignment="1">
      <alignment horizontal="right" vertical="center" wrapText="1"/>
    </xf>
    <xf numFmtId="166" fontId="10" fillId="0" borderId="0" xfId="11" applyNumberFormat="1" applyFont="1" applyAlignment="1">
      <alignment vertical="center"/>
    </xf>
    <xf numFmtId="43" fontId="10" fillId="0" borderId="10" xfId="11" applyFont="1" applyBorder="1" applyAlignment="1">
      <alignment horizontal="right" vertical="center" wrapText="1"/>
    </xf>
    <xf numFmtId="0" fontId="4" fillId="2" borderId="3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0" fillId="0" borderId="0" xfId="0" applyFont="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justify"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10" fillId="0" borderId="0" xfId="0" applyFont="1" applyAlignment="1">
      <alignment horizontal="left" vertical="center"/>
    </xf>
    <xf numFmtId="0" fontId="10" fillId="0" borderId="5" xfId="0" applyFont="1" applyBorder="1" applyAlignment="1">
      <alignment horizontal="left" vertical="center"/>
    </xf>
    <xf numFmtId="166" fontId="10" fillId="0" borderId="5" xfId="11" applyNumberFormat="1" applyFont="1" applyBorder="1" applyAlignment="1">
      <alignment horizontal="left" vertical="center"/>
    </xf>
    <xf numFmtId="166" fontId="10" fillId="0" borderId="3" xfId="11" applyNumberFormat="1" applyFont="1" applyBorder="1" applyAlignment="1">
      <alignment horizontal="left" vertical="center"/>
    </xf>
    <xf numFmtId="0" fontId="10" fillId="0" borderId="0" xfId="0" applyFont="1" applyFill="1" applyAlignment="1">
      <alignment vertical="center"/>
    </xf>
    <xf numFmtId="0" fontId="4" fillId="0" borderId="40" xfId="0" applyFont="1" applyFill="1" applyBorder="1" applyAlignment="1">
      <alignment horizontal="center" vertical="center"/>
    </xf>
    <xf numFmtId="0" fontId="4" fillId="0" borderId="10" xfId="0" applyFont="1" applyFill="1" applyBorder="1" applyAlignment="1">
      <alignment horizontal="center" vertical="center"/>
    </xf>
    <xf numFmtId="0" fontId="10" fillId="0" borderId="40" xfId="0" applyFont="1" applyBorder="1" applyAlignment="1">
      <alignment horizontal="justify" vertical="center" wrapText="1"/>
    </xf>
    <xf numFmtId="0" fontId="10" fillId="0" borderId="26" xfId="0" applyFont="1" applyBorder="1" applyAlignment="1">
      <alignment horizontal="justify" vertical="center" wrapText="1"/>
    </xf>
    <xf numFmtId="166" fontId="4" fillId="0" borderId="10" xfId="11" applyNumberFormat="1" applyFont="1" applyFill="1" applyBorder="1" applyAlignment="1">
      <alignment horizontal="center" vertical="center" wrapText="1"/>
    </xf>
    <xf numFmtId="166" fontId="10" fillId="0" borderId="10" xfId="11" applyNumberFormat="1" applyFont="1" applyBorder="1" applyAlignment="1">
      <alignment horizontal="justify" vertical="center" wrapText="1"/>
    </xf>
    <xf numFmtId="166" fontId="10" fillId="0" borderId="19" xfId="11" applyNumberFormat="1" applyFont="1" applyBorder="1" applyAlignment="1">
      <alignment horizontal="justify" vertical="center" wrapText="1"/>
    </xf>
    <xf numFmtId="166" fontId="4" fillId="0" borderId="14" xfId="11" applyNumberFormat="1" applyFont="1" applyFill="1" applyBorder="1" applyAlignment="1">
      <alignment horizontal="center" vertical="center" wrapText="1"/>
    </xf>
    <xf numFmtId="166" fontId="10" fillId="0" borderId="14" xfId="11" applyNumberFormat="1" applyFont="1" applyBorder="1" applyAlignment="1">
      <alignment horizontal="justify" vertical="center" wrapText="1"/>
    </xf>
    <xf numFmtId="166" fontId="10" fillId="0" borderId="21" xfId="11" applyNumberFormat="1" applyFont="1" applyBorder="1" applyAlignment="1">
      <alignment horizontal="justify" vertical="center" wrapText="1"/>
    </xf>
    <xf numFmtId="166" fontId="10" fillId="0" borderId="10" xfId="11" applyNumberFormat="1" applyFont="1" applyBorder="1" applyAlignment="1">
      <alignment vertical="center" wrapText="1"/>
    </xf>
    <xf numFmtId="166" fontId="10" fillId="0" borderId="19" xfId="11" applyNumberFormat="1" applyFont="1" applyBorder="1" applyAlignment="1">
      <alignment vertical="center" wrapText="1"/>
    </xf>
    <xf numFmtId="166" fontId="4" fillId="2" borderId="16" xfId="11" applyNumberFormat="1" applyFont="1" applyFill="1" applyBorder="1" applyAlignment="1">
      <alignment horizontal="justify" vertical="center" wrapText="1"/>
    </xf>
    <xf numFmtId="0" fontId="4" fillId="0" borderId="16" xfId="0" applyFont="1" applyBorder="1" applyAlignment="1">
      <alignment horizontal="right" vertical="center" wrapText="1"/>
    </xf>
    <xf numFmtId="0" fontId="4" fillId="0" borderId="36" xfId="0" applyFont="1" applyBorder="1" applyAlignment="1">
      <alignment horizontal="right" vertical="center" wrapText="1"/>
    </xf>
    <xf numFmtId="0" fontId="4" fillId="0" borderId="38" xfId="0" applyFont="1" applyBorder="1" applyAlignment="1">
      <alignment vertical="center" wrapText="1"/>
    </xf>
    <xf numFmtId="0" fontId="10" fillId="0" borderId="39" xfId="0" applyFont="1" applyBorder="1" applyAlignment="1">
      <alignment horizontal="right" vertical="center" wrapText="1"/>
    </xf>
    <xf numFmtId="0" fontId="4" fillId="0" borderId="25" xfId="0" applyFont="1" applyBorder="1" applyAlignment="1">
      <alignment horizontal="left" vertical="center"/>
    </xf>
    <xf numFmtId="0" fontId="4" fillId="0" borderId="41" xfId="0" applyFont="1" applyBorder="1" applyAlignment="1">
      <alignment horizontal="left" vertical="center"/>
    </xf>
    <xf numFmtId="166" fontId="4" fillId="0" borderId="41" xfId="11" applyNumberFormat="1" applyFont="1" applyBorder="1" applyAlignment="1">
      <alignment horizontal="left" vertical="center"/>
    </xf>
    <xf numFmtId="166" fontId="4" fillId="0" borderId="42" xfId="11" applyNumberFormat="1" applyFont="1" applyBorder="1" applyAlignment="1">
      <alignment horizontal="left" vertical="center"/>
    </xf>
    <xf numFmtId="166" fontId="4" fillId="0" borderId="43" xfId="11" applyNumberFormat="1" applyFont="1" applyBorder="1" applyAlignment="1">
      <alignment horizontal="left" vertical="center"/>
    </xf>
    <xf numFmtId="0" fontId="10" fillId="0" borderId="40" xfId="0" applyFont="1" applyBorder="1" applyAlignment="1">
      <alignment horizontal="left" vertical="center"/>
    </xf>
    <xf numFmtId="166" fontId="10" fillId="0" borderId="44" xfId="11" applyNumberFormat="1" applyFont="1" applyBorder="1" applyAlignment="1">
      <alignment horizontal="left" vertical="center"/>
    </xf>
    <xf numFmtId="0" fontId="4" fillId="0" borderId="40" xfId="0" applyFont="1" applyBorder="1" applyAlignment="1">
      <alignment horizontal="left"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4" fillId="0" borderId="10" xfId="0" applyFont="1" applyBorder="1" applyAlignment="1">
      <alignment horizontal="left" vertical="center"/>
    </xf>
    <xf numFmtId="0" fontId="10" fillId="0" borderId="10" xfId="0" applyFont="1" applyBorder="1" applyAlignment="1">
      <alignment horizontal="left" vertical="justify"/>
    </xf>
    <xf numFmtId="0" fontId="10" fillId="0" borderId="19" xfId="0" applyFont="1" applyBorder="1" applyAlignment="1">
      <alignment horizontal="left" vertical="center"/>
    </xf>
    <xf numFmtId="166" fontId="10" fillId="0" borderId="18" xfId="11" applyNumberFormat="1" applyFont="1" applyBorder="1" applyAlignment="1">
      <alignment horizontal="left" vertical="center"/>
    </xf>
    <xf numFmtId="166" fontId="10" fillId="0" borderId="10" xfId="11" applyNumberFormat="1" applyFont="1" applyBorder="1" applyAlignment="1">
      <alignment horizontal="left" vertical="center"/>
    </xf>
    <xf numFmtId="166" fontId="10" fillId="0" borderId="10" xfId="11" applyNumberFormat="1" applyFont="1" applyFill="1" applyBorder="1" applyAlignment="1">
      <alignment horizontal="left" vertical="center"/>
    </xf>
    <xf numFmtId="166" fontId="10" fillId="0" borderId="10" xfId="11" applyNumberFormat="1" applyFont="1" applyFill="1" applyBorder="1" applyAlignment="1">
      <alignment horizontal="justify" vertical="center" wrapText="1"/>
    </xf>
    <xf numFmtId="166" fontId="10" fillId="0" borderId="19" xfId="11" applyNumberFormat="1" applyFont="1" applyBorder="1" applyAlignment="1">
      <alignment horizontal="left" vertical="center"/>
    </xf>
    <xf numFmtId="166" fontId="4" fillId="2" borderId="19" xfId="11" applyNumberFormat="1" applyFont="1" applyFill="1" applyBorder="1" applyAlignment="1">
      <alignment horizontal="justify" vertical="center" wrapText="1"/>
    </xf>
    <xf numFmtId="166" fontId="10" fillId="0" borderId="10" xfId="11" applyNumberFormat="1" applyFont="1" applyFill="1" applyBorder="1" applyAlignment="1">
      <alignment vertical="center" wrapText="1"/>
    </xf>
    <xf numFmtId="0" fontId="10" fillId="0" borderId="36" xfId="0" applyFont="1" applyBorder="1" applyAlignment="1">
      <alignment horizontal="right" vertical="center" wrapText="1"/>
    </xf>
    <xf numFmtId="0" fontId="10" fillId="0" borderId="38" xfId="0" applyFont="1" applyBorder="1" applyAlignment="1">
      <alignment vertical="center" wrapText="1"/>
    </xf>
    <xf numFmtId="0" fontId="10" fillId="0" borderId="0" xfId="0" applyFont="1" applyAlignment="1">
      <alignment horizontal="center" vertical="top"/>
    </xf>
    <xf numFmtId="3" fontId="4" fillId="2" borderId="38" xfId="11" applyNumberFormat="1" applyFont="1" applyFill="1" applyBorder="1" applyAlignment="1">
      <alignment horizontal="right" vertical="center" wrapText="1"/>
    </xf>
    <xf numFmtId="0" fontId="10" fillId="0" borderId="0" xfId="0" applyFont="1" applyAlignment="1">
      <alignment vertical="center" wrapText="1"/>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right" vertical="center" wrapText="1"/>
    </xf>
    <xf numFmtId="0" fontId="10" fillId="3" borderId="0" xfId="0" applyFont="1" applyFill="1" applyAlignment="1">
      <alignment vertical="center" wrapText="1"/>
    </xf>
    <xf numFmtId="0" fontId="16" fillId="2" borderId="39" xfId="0" applyFont="1" applyFill="1" applyBorder="1" applyAlignment="1">
      <alignment vertical="center"/>
    </xf>
    <xf numFmtId="0" fontId="16" fillId="2" borderId="36" xfId="0" applyFont="1" applyFill="1" applyBorder="1" applyAlignment="1">
      <alignment vertical="center"/>
    </xf>
    <xf numFmtId="0" fontId="17" fillId="2" borderId="36" xfId="0" applyFont="1" applyFill="1" applyBorder="1" applyAlignment="1">
      <alignment horizontal="justify" vertical="center"/>
    </xf>
    <xf numFmtId="0" fontId="16" fillId="0" borderId="40" xfId="0" applyFont="1" applyFill="1" applyBorder="1" applyAlignment="1">
      <alignment horizontal="justify" vertical="center"/>
    </xf>
    <xf numFmtId="0" fontId="17" fillId="0" borderId="0" xfId="0" applyFont="1" applyFill="1" applyBorder="1" applyAlignment="1">
      <alignment horizontal="justify" vertical="center"/>
    </xf>
    <xf numFmtId="2" fontId="4" fillId="0" borderId="20" xfId="0" applyNumberFormat="1" applyFont="1" applyFill="1" applyBorder="1" applyAlignment="1">
      <alignment horizontal="right" vertical="center" wrapText="1"/>
    </xf>
    <xf numFmtId="0" fontId="17" fillId="0" borderId="20" xfId="0" applyFont="1" applyFill="1" applyBorder="1" applyAlignment="1">
      <alignment horizontal="right" vertical="center"/>
    </xf>
    <xf numFmtId="2" fontId="4" fillId="0" borderId="14" xfId="0" applyNumberFormat="1" applyFont="1" applyFill="1" applyBorder="1" applyAlignment="1">
      <alignment horizontal="right" vertical="center" wrapText="1"/>
    </xf>
    <xf numFmtId="0" fontId="17" fillId="0" borderId="14" xfId="0" applyFont="1" applyFill="1" applyBorder="1" applyAlignment="1">
      <alignment horizontal="right" vertical="center"/>
    </xf>
    <xf numFmtId="0" fontId="17" fillId="0" borderId="40" xfId="0" applyFont="1" applyFill="1" applyBorder="1" applyAlignment="1">
      <alignment horizontal="justify" vertical="center"/>
    </xf>
    <xf numFmtId="0" fontId="16" fillId="0" borderId="26" xfId="0" applyFont="1" applyFill="1" applyBorder="1" applyAlignment="1">
      <alignment vertical="center"/>
    </xf>
    <xf numFmtId="0" fontId="17" fillId="0" borderId="11" xfId="0" applyFont="1" applyFill="1" applyBorder="1" applyAlignment="1">
      <alignment horizontal="justify" vertical="center"/>
    </xf>
    <xf numFmtId="2" fontId="4" fillId="0" borderId="21" xfId="0" applyNumberFormat="1" applyFont="1" applyFill="1" applyBorder="1" applyAlignment="1">
      <alignment horizontal="right" vertical="center" wrapText="1"/>
    </xf>
    <xf numFmtId="0" fontId="17" fillId="0" borderId="21" xfId="0" applyFont="1" applyFill="1" applyBorder="1" applyAlignment="1">
      <alignment horizontal="right" vertical="center"/>
    </xf>
    <xf numFmtId="0" fontId="10" fillId="0" borderId="0" xfId="0" applyFont="1" applyFill="1" applyAlignment="1">
      <alignment horizontal="right" vertical="center"/>
    </xf>
    <xf numFmtId="0" fontId="16" fillId="0" borderId="40" xfId="0" applyFont="1" applyFill="1" applyBorder="1" applyAlignment="1">
      <alignment horizontal="left" vertical="center"/>
    </xf>
    <xf numFmtId="0" fontId="18" fillId="0" borderId="0" xfId="0" applyFont="1" applyFill="1" applyBorder="1" applyAlignment="1">
      <alignment horizontal="justify" vertical="center"/>
    </xf>
    <xf numFmtId="0" fontId="10" fillId="0" borderId="11" xfId="0" applyFont="1" applyFill="1" applyBorder="1" applyAlignment="1">
      <alignment horizontal="right" vertical="center"/>
    </xf>
    <xf numFmtId="0" fontId="17" fillId="2" borderId="36" xfId="0" applyFont="1" applyFill="1" applyBorder="1" applyAlignment="1">
      <alignment horizontal="right" vertical="center"/>
    </xf>
    <xf numFmtId="43" fontId="4" fillId="0" borderId="20" xfId="11" applyFont="1" applyFill="1" applyBorder="1" applyAlignment="1">
      <alignment horizontal="right" vertical="center" wrapText="1"/>
    </xf>
    <xf numFmtId="43" fontId="4" fillId="0" borderId="14" xfId="11" applyFont="1" applyFill="1" applyBorder="1" applyAlignment="1">
      <alignment horizontal="right" vertical="center" wrapText="1"/>
    </xf>
    <xf numFmtId="0" fontId="16" fillId="0" borderId="40" xfId="0" applyFont="1" applyFill="1" applyBorder="1" applyAlignment="1">
      <alignment vertical="center"/>
    </xf>
    <xf numFmtId="3" fontId="4" fillId="0" borderId="14" xfId="11" applyNumberFormat="1" applyFont="1" applyFill="1" applyBorder="1" applyAlignment="1">
      <alignment horizontal="right" vertical="center" wrapText="1"/>
    </xf>
    <xf numFmtId="0" fontId="17" fillId="0" borderId="26" xfId="0" applyFont="1" applyFill="1" applyBorder="1" applyAlignment="1">
      <alignment horizontal="justify" vertical="center"/>
    </xf>
    <xf numFmtId="0" fontId="16" fillId="2" borderId="26" xfId="0" applyFont="1" applyFill="1" applyBorder="1" applyAlignment="1">
      <alignment vertical="center"/>
    </xf>
    <xf numFmtId="0" fontId="16" fillId="2" borderId="11" xfId="0" applyFont="1" applyFill="1" applyBorder="1" applyAlignment="1">
      <alignment vertical="center"/>
    </xf>
    <xf numFmtId="0" fontId="17" fillId="2" borderId="16" xfId="0" applyFont="1" applyFill="1" applyBorder="1" applyAlignment="1">
      <alignment horizontal="right" vertical="center"/>
    </xf>
    <xf numFmtId="3" fontId="4" fillId="2" borderId="19" xfId="11" applyNumberFormat="1" applyFont="1" applyFill="1" applyBorder="1" applyAlignment="1">
      <alignment horizontal="right"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Alignment="1">
      <alignment vertical="center"/>
    </xf>
    <xf numFmtId="0" fontId="5" fillId="0" borderId="0" xfId="0" applyFont="1" applyFill="1" applyBorder="1" applyAlignment="1">
      <alignment horizontal="center" vertical="center"/>
    </xf>
    <xf numFmtId="3" fontId="10" fillId="0" borderId="0" xfId="0" applyNumberFormat="1" applyFont="1" applyAlignment="1">
      <alignment vertical="center"/>
    </xf>
    <xf numFmtId="166" fontId="10" fillId="0" borderId="0" xfId="0" applyNumberFormat="1" applyFont="1" applyAlignment="1">
      <alignment vertical="center"/>
    </xf>
    <xf numFmtId="166" fontId="4" fillId="2" borderId="36" xfId="11" applyNumberFormat="1" applyFont="1" applyFill="1" applyBorder="1" applyAlignment="1">
      <alignment horizontal="center" vertical="center" wrapText="1"/>
    </xf>
    <xf numFmtId="166" fontId="4" fillId="2" borderId="38" xfId="11" applyNumberFormat="1" applyFont="1" applyFill="1" applyBorder="1" applyAlignment="1">
      <alignment horizontal="center" vertical="center" wrapText="1"/>
    </xf>
    <xf numFmtId="166" fontId="4" fillId="3" borderId="0" xfId="11" applyNumberFormat="1" applyFont="1" applyFill="1" applyBorder="1" applyAlignment="1">
      <alignment horizontal="center" vertical="center" wrapText="1"/>
    </xf>
    <xf numFmtId="166" fontId="17" fillId="2" borderId="36" xfId="11" applyNumberFormat="1" applyFont="1" applyFill="1" applyBorder="1" applyAlignment="1">
      <alignment horizontal="justify" vertical="center"/>
    </xf>
    <xf numFmtId="0" fontId="16" fillId="0" borderId="25" xfId="0" applyFont="1" applyFill="1" applyBorder="1" applyAlignment="1">
      <alignment horizontal="justify" vertical="center"/>
    </xf>
    <xf numFmtId="0" fontId="17" fillId="0" borderId="18" xfId="0" applyFont="1" applyFill="1" applyBorder="1" applyAlignment="1">
      <alignment horizontal="justify" vertical="center"/>
    </xf>
    <xf numFmtId="166" fontId="4" fillId="0" borderId="20" xfId="11" applyNumberFormat="1" applyFont="1" applyFill="1" applyBorder="1" applyAlignment="1">
      <alignment horizontal="center" vertical="center" wrapText="1"/>
    </xf>
    <xf numFmtId="166" fontId="17" fillId="0" borderId="20" xfId="11" applyNumberFormat="1" applyFont="1" applyFill="1" applyBorder="1" applyAlignment="1">
      <alignment horizontal="justify" vertical="center"/>
    </xf>
    <xf numFmtId="0" fontId="17" fillId="0" borderId="10" xfId="0" applyFont="1" applyFill="1" applyBorder="1" applyAlignment="1">
      <alignment horizontal="justify" vertical="center"/>
    </xf>
    <xf numFmtId="166" fontId="17" fillId="0" borderId="14" xfId="11" applyNumberFormat="1" applyFont="1" applyFill="1" applyBorder="1" applyAlignment="1">
      <alignment horizontal="justify" vertical="center"/>
    </xf>
    <xf numFmtId="0" fontId="16" fillId="0" borderId="26" xfId="0" applyFont="1" applyFill="1" applyBorder="1" applyAlignment="1">
      <alignment horizontal="left" vertical="center"/>
    </xf>
    <xf numFmtId="0" fontId="18" fillId="0" borderId="19" xfId="0" applyFont="1" applyFill="1" applyBorder="1" applyAlignment="1">
      <alignment horizontal="justify" vertical="center"/>
    </xf>
    <xf numFmtId="166" fontId="4" fillId="0" borderId="21" xfId="11" applyNumberFormat="1" applyFont="1" applyFill="1" applyBorder="1" applyAlignment="1">
      <alignment horizontal="center" vertical="center" wrapText="1"/>
    </xf>
    <xf numFmtId="166" fontId="17" fillId="0" borderId="21" xfId="11" applyNumberFormat="1" applyFont="1" applyFill="1" applyBorder="1" applyAlignment="1">
      <alignment horizontal="justify" vertical="center"/>
    </xf>
    <xf numFmtId="0" fontId="17" fillId="0" borderId="25" xfId="0" applyFont="1" applyFill="1" applyBorder="1" applyAlignment="1">
      <alignment horizontal="justify" vertical="center"/>
    </xf>
    <xf numFmtId="0" fontId="17" fillId="0" borderId="19" xfId="0" applyFont="1" applyFill="1" applyBorder="1" applyAlignment="1">
      <alignment horizontal="justify" vertical="center"/>
    </xf>
    <xf numFmtId="166" fontId="10" fillId="0" borderId="14" xfId="11" applyNumberFormat="1" applyFont="1" applyFill="1" applyBorder="1" applyAlignment="1">
      <alignment horizontal="justify" vertical="center" wrapText="1"/>
    </xf>
    <xf numFmtId="43" fontId="10" fillId="0" borderId="10" xfId="11" applyNumberFormat="1" applyFont="1" applyFill="1" applyBorder="1" applyAlignment="1">
      <alignment horizontal="justify" vertical="center" wrapText="1"/>
    </xf>
    <xf numFmtId="43" fontId="10" fillId="0" borderId="19" xfId="11" applyNumberFormat="1" applyFont="1" applyBorder="1" applyAlignment="1">
      <alignment horizontal="justify" vertical="center" wrapText="1"/>
    </xf>
    <xf numFmtId="43" fontId="4" fillId="2" borderId="16" xfId="11" applyNumberFormat="1" applyFont="1" applyFill="1" applyBorder="1" applyAlignment="1">
      <alignment horizontal="justify" vertical="center" wrapText="1"/>
    </xf>
    <xf numFmtId="43" fontId="10" fillId="0" borderId="10" xfId="11" applyNumberFormat="1" applyFont="1" applyBorder="1" applyAlignment="1">
      <alignment horizontal="left" vertical="center"/>
    </xf>
    <xf numFmtId="43" fontId="10" fillId="0" borderId="19" xfId="11" applyNumberFormat="1" applyFont="1" applyBorder="1" applyAlignment="1">
      <alignment horizontal="left" vertical="center"/>
    </xf>
    <xf numFmtId="43" fontId="4" fillId="2" borderId="19" xfId="11" applyNumberFormat="1" applyFont="1" applyFill="1" applyBorder="1" applyAlignment="1">
      <alignment horizontal="justify" vertical="center" wrapText="1"/>
    </xf>
    <xf numFmtId="0" fontId="19" fillId="0" borderId="0" xfId="0" applyNumberFormat="1" applyFont="1" applyAlignment="1">
      <alignment vertical="center" wrapText="1"/>
    </xf>
    <xf numFmtId="0" fontId="4" fillId="2" borderId="3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4" xfId="0" applyFont="1" applyFill="1" applyBorder="1" applyAlignment="1">
      <alignment horizontal="justify" vertical="center" wrapText="1"/>
    </xf>
    <xf numFmtId="3" fontId="10" fillId="0" borderId="10" xfId="0" applyNumberFormat="1" applyFont="1" applyFill="1" applyBorder="1" applyAlignment="1">
      <alignment horizontal="right" vertical="center" wrapText="1"/>
    </xf>
    <xf numFmtId="0" fontId="10" fillId="0" borderId="21" xfId="0" applyFont="1" applyFill="1" applyBorder="1" applyAlignment="1">
      <alignment horizontal="justify" vertical="center" wrapText="1"/>
    </xf>
    <xf numFmtId="0" fontId="11" fillId="0" borderId="16" xfId="1" applyNumberFormat="1" applyFont="1" applyFill="1" applyBorder="1" applyAlignment="1">
      <alignment horizontal="center" vertical="center" wrapText="1"/>
    </xf>
    <xf numFmtId="0" fontId="11" fillId="0" borderId="16" xfId="1" applyFont="1" applyFill="1" applyBorder="1" applyAlignment="1">
      <alignment vertical="center" wrapText="1"/>
    </xf>
    <xf numFmtId="3" fontId="11" fillId="0" borderId="16" xfId="1" applyNumberFormat="1" applyFont="1" applyFill="1" applyBorder="1" applyAlignment="1">
      <alignment vertical="center" wrapText="1"/>
    </xf>
    <xf numFmtId="165" fontId="11" fillId="0" borderId="16" xfId="6" applyNumberFormat="1" applyFont="1" applyFill="1" applyBorder="1" applyAlignment="1">
      <alignment horizontal="center" vertical="center" wrapText="1"/>
    </xf>
    <xf numFmtId="0" fontId="10" fillId="0" borderId="0" xfId="0" applyFont="1" applyFill="1"/>
    <xf numFmtId="0" fontId="0" fillId="0" borderId="21" xfId="0" applyFont="1" applyFill="1" applyBorder="1" applyAlignment="1">
      <alignment horizontal="justify" vertical="center" wrapText="1"/>
    </xf>
    <xf numFmtId="3" fontId="0" fillId="0" borderId="14" xfId="0" applyNumberFormat="1" applyFont="1" applyFill="1" applyBorder="1" applyAlignment="1">
      <alignment vertical="center" wrapText="1"/>
    </xf>
    <xf numFmtId="3" fontId="0" fillId="0" borderId="10" xfId="0" applyNumberFormat="1" applyFont="1" applyFill="1" applyBorder="1" applyAlignment="1">
      <alignment vertical="center" wrapText="1"/>
    </xf>
    <xf numFmtId="0" fontId="10" fillId="0" borderId="40" xfId="0" applyFont="1" applyFill="1" applyBorder="1" applyAlignment="1">
      <alignment vertical="center"/>
    </xf>
    <xf numFmtId="0" fontId="13" fillId="0" borderId="10" xfId="1" applyFont="1" applyFill="1" applyBorder="1" applyAlignment="1">
      <alignment vertical="center" wrapText="1"/>
    </xf>
    <xf numFmtId="3" fontId="13" fillId="0" borderId="14" xfId="1" applyNumberFormat="1" applyFont="1" applyFill="1" applyBorder="1" applyAlignment="1">
      <alignment vertical="center" wrapText="1"/>
    </xf>
    <xf numFmtId="0" fontId="2" fillId="0" borderId="0" xfId="0" applyFont="1" applyFill="1" applyBorder="1" applyAlignment="1">
      <alignment horizontal="center" vertical="center"/>
    </xf>
    <xf numFmtId="0" fontId="10" fillId="0" borderId="0" xfId="0" applyFont="1" applyAlignment="1"/>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left" vertical="center" wrapText="1"/>
    </xf>
    <xf numFmtId="3" fontId="13" fillId="0" borderId="14" xfId="0" applyNumberFormat="1" applyFont="1" applyBorder="1" applyAlignment="1">
      <alignment horizontal="right" vertical="center" wrapText="1"/>
    </xf>
    <xf numFmtId="3" fontId="13" fillId="0" borderId="5" xfId="6" applyNumberFormat="1" applyFont="1" applyBorder="1" applyAlignment="1">
      <alignment horizontal="center" vertical="center" wrapText="1"/>
    </xf>
    <xf numFmtId="0" fontId="10" fillId="0" borderId="0" xfId="0" applyFont="1" applyAlignment="1">
      <alignment wrapText="1"/>
    </xf>
    <xf numFmtId="0" fontId="13" fillId="0" borderId="8" xfId="0" applyFont="1" applyBorder="1" applyAlignment="1">
      <alignment horizontal="center" vertical="center"/>
    </xf>
    <xf numFmtId="0" fontId="13" fillId="0" borderId="22" xfId="0" applyFont="1" applyBorder="1" applyAlignment="1">
      <alignment vertical="center"/>
    </xf>
    <xf numFmtId="3" fontId="13" fillId="0" borderId="23" xfId="0" applyNumberFormat="1" applyFont="1" applyBorder="1" applyAlignment="1">
      <alignment horizontal="right" vertical="center"/>
    </xf>
    <xf numFmtId="3" fontId="13" fillId="0" borderId="9" xfId="0" applyNumberFormat="1" applyFont="1" applyBorder="1" applyAlignment="1">
      <alignment horizontal="center" vertical="center"/>
    </xf>
    <xf numFmtId="0" fontId="13" fillId="0" borderId="0" xfId="0" applyFont="1"/>
    <xf numFmtId="0" fontId="13" fillId="0" borderId="4" xfId="0" applyFont="1" applyBorder="1" applyAlignment="1">
      <alignment horizontal="left" vertical="center"/>
    </xf>
    <xf numFmtId="0" fontId="13" fillId="0" borderId="12" xfId="0" applyFont="1" applyBorder="1" applyAlignment="1">
      <alignment horizontal="center" vertical="center"/>
    </xf>
    <xf numFmtId="0" fontId="13" fillId="0" borderId="10" xfId="0" applyFont="1" applyBorder="1" applyAlignment="1">
      <alignment horizontal="left" vertical="center"/>
    </xf>
    <xf numFmtId="0" fontId="13" fillId="0" borderId="6" xfId="0" applyFont="1" applyBorder="1" applyAlignment="1">
      <alignment horizontal="center" vertical="center"/>
    </xf>
    <xf numFmtId="0" fontId="13" fillId="0" borderId="31" xfId="0" applyFont="1" applyBorder="1" applyAlignment="1">
      <alignment horizontal="center" vertical="center"/>
    </xf>
    <xf numFmtId="0" fontId="13" fillId="0" borderId="13" xfId="0" applyFont="1" applyBorder="1" applyAlignment="1">
      <alignment horizontal="center" vertical="center"/>
    </xf>
    <xf numFmtId="0" fontId="13" fillId="0" borderId="7" xfId="0" applyFont="1" applyBorder="1" applyAlignment="1">
      <alignment horizontal="center" vertical="center"/>
    </xf>
    <xf numFmtId="0" fontId="5" fillId="0" borderId="0" xfId="0" applyFont="1" applyFill="1" applyAlignment="1">
      <alignment vertical="center" wrapText="1"/>
    </xf>
    <xf numFmtId="0" fontId="2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21" fillId="6" borderId="16" xfId="0" applyFont="1" applyFill="1" applyBorder="1" applyAlignment="1">
      <alignment horizontal="center" vertical="center" wrapText="1"/>
    </xf>
    <xf numFmtId="0" fontId="22" fillId="3" borderId="16" xfId="0" applyFont="1" applyFill="1" applyBorder="1" applyAlignment="1">
      <alignment vertical="center" wrapText="1"/>
    </xf>
    <xf numFmtId="167" fontId="0" fillId="0" borderId="16" xfId="19" applyNumberFormat="1" applyFont="1" applyBorder="1" applyAlignment="1">
      <alignment horizontal="right" vertical="center"/>
    </xf>
    <xf numFmtId="0" fontId="22" fillId="0" borderId="16" xfId="0" applyFont="1" applyFill="1" applyBorder="1" applyAlignment="1">
      <alignment vertical="center" wrapText="1"/>
    </xf>
    <xf numFmtId="0" fontId="0" fillId="0" borderId="0" xfId="0" applyFont="1" applyFill="1" applyAlignment="1">
      <alignment vertical="center"/>
    </xf>
    <xf numFmtId="0" fontId="13" fillId="0" borderId="29" xfId="0" applyFont="1" applyBorder="1" applyAlignment="1">
      <alignment horizontal="center" vertical="center"/>
    </xf>
    <xf numFmtId="0" fontId="13" fillId="0" borderId="24"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3" fontId="13" fillId="0" borderId="10" xfId="6" applyNumberFormat="1" applyFont="1" applyBorder="1" applyAlignment="1">
      <alignment horizontal="center" vertical="center" wrapText="1"/>
    </xf>
    <xf numFmtId="3" fontId="13" fillId="0" borderId="22" xfId="0" applyNumberFormat="1" applyFont="1" applyBorder="1" applyAlignment="1">
      <alignment horizontal="center" vertical="center"/>
    </xf>
    <xf numFmtId="0" fontId="2" fillId="0" borderId="0" xfId="0" applyFont="1" applyAlignment="1"/>
    <xf numFmtId="0" fontId="2" fillId="0" borderId="0" xfId="0" applyFont="1"/>
    <xf numFmtId="0" fontId="5" fillId="0" borderId="0" xfId="0" applyFont="1" applyFill="1" applyBorder="1" applyAlignment="1">
      <alignment horizontal="right"/>
    </xf>
    <xf numFmtId="0" fontId="23" fillId="0" borderId="0" xfId="0" applyFont="1" applyAlignment="1">
      <alignment horizontal="center"/>
    </xf>
    <xf numFmtId="0" fontId="23" fillId="0" borderId="0" xfId="0" applyFont="1" applyBorder="1" applyAlignment="1">
      <alignment horizontal="center"/>
    </xf>
    <xf numFmtId="0" fontId="5" fillId="0" borderId="0" xfId="0" applyFont="1" applyAlignment="1">
      <alignment horizontal="right"/>
    </xf>
    <xf numFmtId="0" fontId="20" fillId="0" borderId="0" xfId="0" applyFont="1" applyBorder="1" applyAlignment="1">
      <alignment horizontal="right"/>
    </xf>
    <xf numFmtId="167" fontId="0" fillId="0" borderId="0" xfId="0" applyNumberFormat="1" applyFont="1" applyFill="1" applyAlignment="1">
      <alignment vertical="center"/>
    </xf>
    <xf numFmtId="0" fontId="13" fillId="7" borderId="45" xfId="0" applyFont="1" applyFill="1" applyBorder="1" applyAlignment="1">
      <alignment vertical="center"/>
    </xf>
    <xf numFmtId="0" fontId="13" fillId="7" borderId="46" xfId="0" applyFont="1" applyFill="1" applyBorder="1" applyAlignment="1">
      <alignment vertical="center"/>
    </xf>
    <xf numFmtId="0" fontId="13" fillId="7" borderId="47" xfId="0" applyFont="1" applyFill="1" applyBorder="1" applyAlignment="1">
      <alignment vertical="center"/>
    </xf>
    <xf numFmtId="0" fontId="13" fillId="7" borderId="0" xfId="0" applyFont="1" applyFill="1" applyAlignment="1">
      <alignment vertical="center"/>
    </xf>
    <xf numFmtId="0" fontId="13" fillId="7" borderId="48" xfId="0" applyFont="1" applyFill="1" applyBorder="1" applyAlignment="1">
      <alignment vertical="center"/>
    </xf>
    <xf numFmtId="0" fontId="13" fillId="7" borderId="0" xfId="0" applyFont="1" applyFill="1" applyBorder="1" applyAlignment="1">
      <alignment vertical="center"/>
    </xf>
    <xf numFmtId="0" fontId="13" fillId="7" borderId="49" xfId="0" applyFont="1" applyFill="1" applyBorder="1" applyAlignment="1">
      <alignment vertical="center"/>
    </xf>
    <xf numFmtId="0" fontId="14" fillId="7" borderId="54" xfId="0" applyFont="1" applyFill="1" applyBorder="1" applyAlignment="1">
      <alignment vertical="center"/>
    </xf>
    <xf numFmtId="0" fontId="14" fillId="7" borderId="55" xfId="0" applyFont="1" applyFill="1" applyBorder="1" applyAlignment="1">
      <alignment vertical="center"/>
    </xf>
    <xf numFmtId="0" fontId="14" fillId="7" borderId="56" xfId="0" applyFont="1" applyFill="1" applyBorder="1" applyAlignment="1">
      <alignment vertical="center"/>
    </xf>
    <xf numFmtId="0" fontId="13" fillId="7" borderId="57" xfId="0" applyFont="1" applyFill="1" applyBorder="1" applyAlignment="1">
      <alignment vertical="center"/>
    </xf>
    <xf numFmtId="0" fontId="14" fillId="7" borderId="59" xfId="0" applyFont="1" applyFill="1" applyBorder="1" applyAlignment="1">
      <alignment horizontal="center" vertical="center"/>
    </xf>
    <xf numFmtId="0" fontId="13" fillId="7" borderId="59" xfId="0" applyFont="1" applyFill="1" applyBorder="1" applyAlignment="1">
      <alignment vertical="center"/>
    </xf>
    <xf numFmtId="0" fontId="14" fillId="7" borderId="0" xfId="0" applyFont="1" applyFill="1" applyBorder="1" applyAlignment="1">
      <alignment horizontal="center" vertical="center" wrapText="1"/>
    </xf>
    <xf numFmtId="0" fontId="14" fillId="7" borderId="0" xfId="0" applyFont="1" applyFill="1" applyBorder="1" applyAlignment="1">
      <alignment horizontal="center" vertical="center"/>
    </xf>
    <xf numFmtId="0" fontId="14" fillId="7" borderId="0" xfId="0" applyFont="1" applyFill="1" applyBorder="1" applyAlignment="1">
      <alignment horizontal="left" vertical="center"/>
    </xf>
    <xf numFmtId="0" fontId="13" fillId="7" borderId="0" xfId="0" applyFont="1" applyFill="1" applyBorder="1" applyAlignment="1">
      <alignment horizontal="left" vertical="center"/>
    </xf>
    <xf numFmtId="0" fontId="13" fillId="7" borderId="0" xfId="0" applyFont="1" applyFill="1" applyBorder="1" applyAlignment="1">
      <alignment horizontal="center" vertical="center"/>
    </xf>
    <xf numFmtId="0" fontId="14" fillId="7" borderId="69" xfId="0" applyFont="1" applyFill="1" applyBorder="1" applyAlignment="1">
      <alignment vertical="center"/>
    </xf>
    <xf numFmtId="0" fontId="14" fillId="7" borderId="60" xfId="0" applyFont="1" applyFill="1" applyBorder="1" applyAlignment="1">
      <alignment vertical="center" wrapText="1"/>
    </xf>
    <xf numFmtId="0" fontId="14" fillId="7" borderId="61" xfId="0" applyFont="1" applyFill="1" applyBorder="1" applyAlignment="1">
      <alignment vertical="center" wrapText="1"/>
    </xf>
    <xf numFmtId="0" fontId="14" fillId="7" borderId="72" xfId="0" applyFont="1" applyFill="1" applyBorder="1" applyAlignment="1">
      <alignment horizontal="center" vertical="center" wrapText="1"/>
    </xf>
    <xf numFmtId="0" fontId="13" fillId="7" borderId="51" xfId="0" applyFont="1" applyFill="1" applyBorder="1" applyAlignment="1">
      <alignment vertical="center"/>
    </xf>
    <xf numFmtId="0" fontId="14" fillId="7" borderId="0" xfId="0" applyFont="1" applyFill="1" applyBorder="1" applyAlignment="1">
      <alignment vertical="center"/>
    </xf>
    <xf numFmtId="0" fontId="14" fillId="7" borderId="55" xfId="0" applyFont="1" applyFill="1" applyBorder="1" applyAlignment="1">
      <alignment horizontal="left" vertical="center"/>
    </xf>
    <xf numFmtId="0" fontId="14" fillId="7" borderId="0" xfId="0" applyFont="1" applyFill="1" applyBorder="1" applyAlignment="1">
      <alignment horizontal="left" vertical="center" wrapText="1"/>
    </xf>
    <xf numFmtId="0" fontId="14" fillId="7" borderId="59" xfId="0" applyFont="1" applyFill="1" applyBorder="1" applyAlignment="1">
      <alignment horizontal="left" vertical="center" wrapText="1"/>
    </xf>
    <xf numFmtId="0" fontId="13" fillId="7" borderId="73" xfId="0" applyFont="1" applyFill="1" applyBorder="1" applyAlignment="1">
      <alignment vertical="center"/>
    </xf>
    <xf numFmtId="0" fontId="13" fillId="7" borderId="51" xfId="0" applyFont="1" applyFill="1" applyBorder="1" applyAlignment="1">
      <alignment horizontal="left" vertical="center"/>
    </xf>
    <xf numFmtId="165" fontId="13" fillId="0" borderId="69" xfId="0" applyNumberFormat="1" applyFont="1" applyFill="1" applyBorder="1" applyAlignment="1">
      <alignment wrapText="1"/>
    </xf>
    <xf numFmtId="0" fontId="13" fillId="0" borderId="0" xfId="0" applyFont="1" applyFill="1" applyAlignment="1">
      <alignment vertical="center"/>
    </xf>
    <xf numFmtId="0" fontId="14" fillId="7" borderId="0" xfId="0" applyFont="1" applyFill="1" applyAlignment="1">
      <alignment horizontal="left" vertical="center" wrapText="1"/>
    </xf>
    <xf numFmtId="0" fontId="13" fillId="7" borderId="0" xfId="0" applyFont="1" applyFill="1" applyAlignment="1">
      <alignment vertical="center" wrapText="1"/>
    </xf>
    <xf numFmtId="0" fontId="14" fillId="7" borderId="78" xfId="0" applyFont="1" applyFill="1" applyBorder="1" applyAlignment="1">
      <alignment horizontal="center" vertical="center" wrapText="1"/>
    </xf>
    <xf numFmtId="0" fontId="14" fillId="7" borderId="78" xfId="0" applyFont="1" applyFill="1" applyBorder="1" applyAlignment="1">
      <alignment horizontal="center" vertical="center"/>
    </xf>
    <xf numFmtId="0" fontId="14" fillId="7" borderId="78" xfId="0" applyFont="1" applyFill="1" applyBorder="1" applyAlignment="1">
      <alignment horizontal="left" vertical="center" wrapText="1"/>
    </xf>
    <xf numFmtId="0" fontId="13" fillId="7" borderId="78" xfId="0" applyFont="1" applyFill="1" applyBorder="1" applyAlignment="1">
      <alignment vertical="center" wrapText="1"/>
    </xf>
    <xf numFmtId="0" fontId="13" fillId="7" borderId="78" xfId="0" applyFont="1" applyFill="1" applyBorder="1" applyAlignment="1">
      <alignment vertical="center"/>
    </xf>
    <xf numFmtId="165" fontId="13" fillId="7" borderId="78" xfId="0" applyNumberFormat="1" applyFont="1" applyFill="1" applyBorder="1" applyAlignment="1">
      <alignment vertical="center" wrapText="1"/>
    </xf>
    <xf numFmtId="0" fontId="13" fillId="7" borderId="0" xfId="0" applyFont="1" applyFill="1" applyBorder="1" applyAlignment="1">
      <alignment vertical="center" wrapText="1"/>
    </xf>
    <xf numFmtId="0" fontId="14" fillId="8" borderId="69" xfId="0" applyFont="1" applyFill="1" applyBorder="1" applyAlignment="1">
      <alignment horizontal="center" vertical="center" wrapText="1"/>
    </xf>
    <xf numFmtId="0" fontId="14" fillId="8" borderId="62" xfId="0" applyFont="1" applyFill="1" applyBorder="1" applyAlignment="1">
      <alignment horizontal="center" vertical="center" wrapText="1"/>
    </xf>
    <xf numFmtId="0" fontId="14" fillId="7" borderId="69" xfId="0" applyFont="1" applyFill="1" applyBorder="1" applyAlignment="1">
      <alignment horizontal="center" vertical="center" wrapText="1"/>
    </xf>
    <xf numFmtId="0" fontId="14" fillId="7" borderId="61" xfId="0" applyFont="1" applyFill="1" applyBorder="1" applyAlignment="1">
      <alignment horizontal="center" vertical="center"/>
    </xf>
    <xf numFmtId="0" fontId="14" fillId="7" borderId="45" xfId="0" applyFont="1" applyFill="1" applyBorder="1" applyAlignment="1">
      <alignment horizontal="center" vertical="center"/>
    </xf>
    <xf numFmtId="0" fontId="14" fillId="7" borderId="50" xfId="0" applyFont="1" applyFill="1" applyBorder="1" applyAlignment="1">
      <alignment horizontal="center" vertical="center"/>
    </xf>
    <xf numFmtId="0" fontId="13" fillId="0" borderId="69" xfId="0" applyFont="1" applyBorder="1" applyAlignment="1">
      <alignment vertical="center" wrapText="1"/>
    </xf>
    <xf numFmtId="0" fontId="14" fillId="7" borderId="69" xfId="0" applyFont="1" applyFill="1" applyBorder="1" applyAlignment="1">
      <alignment vertical="center" wrapText="1"/>
    </xf>
    <xf numFmtId="0" fontId="13" fillId="7" borderId="51" xfId="0" applyFont="1" applyFill="1" applyBorder="1" applyAlignment="1">
      <alignment horizontal="center" vertical="center" wrapText="1"/>
    </xf>
    <xf numFmtId="0" fontId="13" fillId="7" borderId="67" xfId="0" applyFont="1" applyFill="1" applyBorder="1" applyAlignment="1">
      <alignment horizontal="center" vertical="center" wrapText="1"/>
    </xf>
    <xf numFmtId="9" fontId="13" fillId="7" borderId="0" xfId="0" applyNumberFormat="1" applyFont="1" applyFill="1" applyAlignment="1">
      <alignment horizontal="left" vertical="center"/>
    </xf>
    <xf numFmtId="0" fontId="4" fillId="2" borderId="26" xfId="0" applyFont="1" applyFill="1" applyBorder="1" applyAlignment="1">
      <alignment horizontal="center" vertical="center"/>
    </xf>
    <xf numFmtId="0" fontId="4" fillId="2" borderId="19"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16" xfId="0" applyFont="1" applyFill="1" applyBorder="1" applyAlignment="1">
      <alignment horizontal="center" vertical="center"/>
    </xf>
    <xf numFmtId="0" fontId="10" fillId="0" borderId="25" xfId="0" applyFont="1" applyBorder="1" applyAlignment="1">
      <alignment horizontal="left" vertical="center" wrapText="1"/>
    </xf>
    <xf numFmtId="0" fontId="10" fillId="0" borderId="18" xfId="0" applyFont="1" applyBorder="1" applyAlignment="1">
      <alignment horizontal="left" vertical="center" wrapText="1"/>
    </xf>
    <xf numFmtId="0" fontId="10" fillId="0" borderId="40" xfId="0" applyFont="1" applyBorder="1" applyAlignment="1">
      <alignment horizontal="left" vertical="center" wrapText="1"/>
    </xf>
    <xf numFmtId="0" fontId="10" fillId="0" borderId="10" xfId="0" applyFont="1" applyBorder="1" applyAlignment="1">
      <alignment horizontal="left" vertical="center" wrapText="1"/>
    </xf>
    <xf numFmtId="0" fontId="4" fillId="2" borderId="39" xfId="0" applyFont="1" applyFill="1" applyBorder="1" applyAlignment="1">
      <alignment horizontal="left" vertical="center"/>
    </xf>
    <xf numFmtId="0" fontId="4" fillId="2" borderId="36" xfId="0" applyFont="1" applyFill="1" applyBorder="1" applyAlignment="1">
      <alignment horizontal="left" vertical="center"/>
    </xf>
    <xf numFmtId="0" fontId="4" fillId="2" borderId="3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xf>
    <xf numFmtId="49" fontId="4" fillId="2" borderId="25"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40" xfId="0" applyFont="1" applyBorder="1" applyAlignment="1">
      <alignment horizontal="left" vertical="center" wrapText="1"/>
    </xf>
    <xf numFmtId="0" fontId="4" fillId="0" borderId="10" xfId="0" applyFont="1" applyBorder="1" applyAlignment="1">
      <alignment horizontal="left" vertical="center" wrapText="1"/>
    </xf>
    <xf numFmtId="0" fontId="2" fillId="0" borderId="0" xfId="0" applyFont="1" applyAlignment="1">
      <alignment horizontal="center"/>
    </xf>
    <xf numFmtId="0" fontId="23" fillId="0" borderId="0" xfId="0" applyFont="1" applyAlignment="1">
      <alignment horizontal="center"/>
    </xf>
    <xf numFmtId="0" fontId="13" fillId="0" borderId="1" xfId="0" applyFont="1" applyBorder="1" applyAlignment="1">
      <alignment horizontal="center" vertical="center"/>
    </xf>
    <xf numFmtId="0" fontId="13" fillId="0" borderId="30" xfId="0" applyFont="1" applyBorder="1" applyAlignment="1">
      <alignment horizontal="center" vertical="center"/>
    </xf>
    <xf numFmtId="0" fontId="13" fillId="0" borderId="6"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 fillId="0" borderId="0" xfId="0" applyFont="1" applyFill="1" applyBorder="1" applyAlignment="1">
      <alignment horizontal="center" vertical="top"/>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Border="1" applyAlignment="1">
      <alignment horizontal="center" vertical="center"/>
    </xf>
    <xf numFmtId="0" fontId="10" fillId="0" borderId="0" xfId="0" applyFont="1" applyAlignment="1">
      <alignment horizontal="justify" vertical="distributed" wrapText="1"/>
    </xf>
    <xf numFmtId="0" fontId="13" fillId="2" borderId="1"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7" xfId="0" applyFont="1" applyFill="1" applyBorder="1" applyAlignment="1">
      <alignment horizontal="center" vertical="center"/>
    </xf>
    <xf numFmtId="0" fontId="2" fillId="0" borderId="0" xfId="0" applyFont="1" applyFill="1" applyAlignment="1">
      <alignment horizontal="center"/>
    </xf>
    <xf numFmtId="0" fontId="23" fillId="0" borderId="0" xfId="0" applyFont="1" applyFill="1" applyAlignment="1">
      <alignment horizontal="center"/>
    </xf>
    <xf numFmtId="0" fontId="13" fillId="2" borderId="24" xfId="0" applyFont="1" applyFill="1" applyBorder="1" applyAlignment="1">
      <alignment horizontal="center" vertical="center"/>
    </xf>
    <xf numFmtId="0" fontId="13" fillId="2" borderId="15" xfId="0" applyFont="1" applyFill="1" applyBorder="1" applyAlignment="1">
      <alignment horizontal="center" vertical="center"/>
    </xf>
    <xf numFmtId="0" fontId="13" fillId="7" borderId="0" xfId="0" applyFont="1" applyFill="1" applyAlignment="1">
      <alignment horizontal="left" vertical="center"/>
    </xf>
    <xf numFmtId="0" fontId="13" fillId="7" borderId="25" xfId="0" applyFont="1" applyFill="1" applyBorder="1" applyAlignment="1">
      <alignment horizontal="center" vertical="top"/>
    </xf>
    <xf numFmtId="0" fontId="13" fillId="7" borderId="17" xfId="0" applyFont="1" applyFill="1" applyBorder="1" applyAlignment="1">
      <alignment horizontal="center" vertical="top"/>
    </xf>
    <xf numFmtId="0" fontId="13" fillId="7" borderId="18" xfId="0" applyFont="1" applyFill="1" applyBorder="1" applyAlignment="1">
      <alignment horizontal="center" vertical="top"/>
    </xf>
    <xf numFmtId="0" fontId="13" fillId="7" borderId="26" xfId="0" applyFont="1" applyFill="1" applyBorder="1" applyAlignment="1">
      <alignment horizontal="center" vertical="top"/>
    </xf>
    <xf numFmtId="0" fontId="13" fillId="7" borderId="11" xfId="0" applyFont="1" applyFill="1" applyBorder="1" applyAlignment="1">
      <alignment horizontal="center" vertical="top"/>
    </xf>
    <xf numFmtId="0" fontId="13" fillId="7" borderId="19" xfId="0" applyFont="1" applyFill="1" applyBorder="1" applyAlignment="1">
      <alignment horizontal="center" vertical="top"/>
    </xf>
    <xf numFmtId="0" fontId="13" fillId="7" borderId="25"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18" xfId="0" applyFont="1" applyFill="1" applyBorder="1" applyAlignment="1">
      <alignment horizontal="center" vertical="center"/>
    </xf>
    <xf numFmtId="0" fontId="13" fillId="7" borderId="26"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19" xfId="0" applyFont="1" applyFill="1" applyBorder="1" applyAlignment="1">
      <alignment horizontal="center" vertical="center"/>
    </xf>
    <xf numFmtId="0" fontId="13" fillId="7" borderId="60" xfId="0" applyFont="1" applyFill="1" applyBorder="1" applyAlignment="1">
      <alignment horizontal="center" vertical="center"/>
    </xf>
    <xf numFmtId="0" fontId="13" fillId="7" borderId="61" xfId="0" applyFont="1" applyFill="1" applyBorder="1" applyAlignment="1">
      <alignment horizontal="center" vertical="center"/>
    </xf>
    <xf numFmtId="0" fontId="13" fillId="7" borderId="62" xfId="0" applyFont="1" applyFill="1" applyBorder="1" applyAlignment="1">
      <alignment horizontal="center" vertical="center"/>
    </xf>
    <xf numFmtId="0" fontId="13" fillId="7" borderId="60" xfId="0" applyFont="1" applyFill="1" applyBorder="1" applyAlignment="1">
      <alignment horizontal="center" vertical="center" wrapText="1"/>
    </xf>
    <xf numFmtId="0" fontId="13" fillId="7" borderId="61" xfId="0" applyFont="1" applyFill="1" applyBorder="1" applyAlignment="1">
      <alignment horizontal="center" vertical="center" wrapText="1"/>
    </xf>
    <xf numFmtId="0" fontId="13" fillId="7" borderId="62" xfId="0" applyFont="1" applyFill="1" applyBorder="1" applyAlignment="1">
      <alignment horizontal="center" vertical="center" wrapText="1"/>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4" fillId="7" borderId="75" xfId="0" applyFont="1" applyFill="1" applyBorder="1" applyAlignment="1">
      <alignment horizontal="center" vertical="center" wrapText="1"/>
    </xf>
    <xf numFmtId="0" fontId="14" fillId="7" borderId="76" xfId="0" applyFont="1" applyFill="1" applyBorder="1" applyAlignment="1">
      <alignment horizontal="center" vertical="center" wrapText="1"/>
    </xf>
    <xf numFmtId="0" fontId="14" fillId="7" borderId="77" xfId="0" applyFont="1" applyFill="1" applyBorder="1" applyAlignment="1">
      <alignment horizontal="center" vertical="center" wrapText="1"/>
    </xf>
    <xf numFmtId="0" fontId="14" fillId="7" borderId="78" xfId="0" applyFont="1" applyFill="1" applyBorder="1" applyAlignment="1">
      <alignment horizontal="center" vertical="center" wrapText="1"/>
    </xf>
    <xf numFmtId="0" fontId="14" fillId="7" borderId="0" xfId="0" applyFont="1" applyFill="1" applyBorder="1" applyAlignment="1">
      <alignment horizontal="left" vertical="center" wrapText="1"/>
    </xf>
    <xf numFmtId="0" fontId="14" fillId="7" borderId="0" xfId="0" applyFont="1" applyFill="1" applyAlignment="1">
      <alignment horizontal="left" vertical="center"/>
    </xf>
    <xf numFmtId="0" fontId="14" fillId="7" borderId="60" xfId="0" applyFont="1" applyFill="1" applyBorder="1" applyAlignment="1">
      <alignment horizontal="center" vertical="center"/>
    </xf>
    <xf numFmtId="0" fontId="14" fillId="7" borderId="61" xfId="0" applyFont="1" applyFill="1" applyBorder="1" applyAlignment="1">
      <alignment horizontal="center" vertical="center"/>
    </xf>
    <xf numFmtId="0" fontId="14" fillId="7" borderId="62" xfId="0" applyFont="1" applyFill="1" applyBorder="1" applyAlignment="1">
      <alignment horizontal="center" vertical="center"/>
    </xf>
    <xf numFmtId="0" fontId="14" fillId="7" borderId="71" xfId="0" applyFont="1" applyFill="1" applyBorder="1" applyAlignment="1">
      <alignment horizontal="center" vertical="center" wrapText="1"/>
    </xf>
    <xf numFmtId="0" fontId="14" fillId="7" borderId="74" xfId="0" applyFont="1" applyFill="1" applyBorder="1" applyAlignment="1">
      <alignment horizontal="center" vertical="center" wrapText="1"/>
    </xf>
    <xf numFmtId="0" fontId="14" fillId="7" borderId="68" xfId="0" applyFont="1" applyFill="1" applyBorder="1" applyAlignment="1">
      <alignment horizontal="center" vertical="center" wrapText="1"/>
    </xf>
    <xf numFmtId="0" fontId="14" fillId="7" borderId="71" xfId="0" applyFont="1" applyFill="1" applyBorder="1" applyAlignment="1">
      <alignment horizontal="center" vertical="center"/>
    </xf>
    <xf numFmtId="0" fontId="14" fillId="7" borderId="74" xfId="0" applyFont="1" applyFill="1" applyBorder="1" applyAlignment="1">
      <alignment horizontal="center" vertical="center"/>
    </xf>
    <xf numFmtId="0" fontId="14" fillId="7" borderId="68" xfId="0" applyFont="1" applyFill="1" applyBorder="1" applyAlignment="1">
      <alignment horizontal="center" vertical="center"/>
    </xf>
    <xf numFmtId="0" fontId="14" fillId="8" borderId="71" xfId="0" applyFont="1" applyFill="1" applyBorder="1" applyAlignment="1">
      <alignment horizontal="center" vertical="center" wrapText="1"/>
    </xf>
    <xf numFmtId="0" fontId="14" fillId="8" borderId="68" xfId="0" applyFont="1" applyFill="1" applyBorder="1" applyAlignment="1">
      <alignment horizontal="center" vertical="center" wrapText="1"/>
    </xf>
    <xf numFmtId="0" fontId="14" fillId="7" borderId="45" xfId="0" applyFont="1" applyFill="1" applyBorder="1" applyAlignment="1">
      <alignment horizontal="center" vertical="center"/>
    </xf>
    <xf numFmtId="0" fontId="14" fillId="7" borderId="50" xfId="0" applyFont="1" applyFill="1" applyBorder="1" applyAlignment="1">
      <alignment horizontal="center" vertical="center"/>
    </xf>
    <xf numFmtId="0" fontId="14" fillId="7" borderId="0" xfId="0" applyFont="1" applyFill="1" applyBorder="1" applyAlignment="1">
      <alignment horizontal="left" vertical="center"/>
    </xf>
    <xf numFmtId="0" fontId="14" fillId="7" borderId="0" xfId="0" applyFont="1" applyFill="1" applyBorder="1" applyAlignment="1">
      <alignment horizontal="center" vertical="center"/>
    </xf>
    <xf numFmtId="0" fontId="14" fillId="8" borderId="45" xfId="0" applyFont="1" applyFill="1" applyBorder="1" applyAlignment="1">
      <alignment horizontal="center" vertical="center" wrapText="1"/>
    </xf>
    <xf numFmtId="0" fontId="14" fillId="8" borderId="46" xfId="0" applyFont="1" applyFill="1" applyBorder="1" applyAlignment="1">
      <alignment horizontal="center" vertical="center" wrapText="1"/>
    </xf>
    <xf numFmtId="0" fontId="14" fillId="8" borderId="70"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53"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4" fillId="8" borderId="67" xfId="0" applyFont="1" applyFill="1" applyBorder="1" applyAlignment="1">
      <alignment horizontal="center" vertical="center" wrapText="1"/>
    </xf>
    <xf numFmtId="0" fontId="14" fillId="8" borderId="74" xfId="0" applyFont="1" applyFill="1" applyBorder="1" applyAlignment="1">
      <alignment horizontal="center" vertical="center" wrapText="1"/>
    </xf>
    <xf numFmtId="0" fontId="14" fillId="7" borderId="53" xfId="0" applyFont="1" applyFill="1" applyBorder="1" applyAlignment="1">
      <alignment horizontal="left" vertical="center" wrapText="1"/>
    </xf>
    <xf numFmtId="0" fontId="14" fillId="7" borderId="57" xfId="0" applyFont="1" applyFill="1" applyBorder="1" applyAlignment="1">
      <alignment horizontal="left" vertical="center" wrapText="1"/>
    </xf>
    <xf numFmtId="0" fontId="14" fillId="7" borderId="58" xfId="0" applyFont="1" applyFill="1" applyBorder="1" applyAlignment="1">
      <alignment horizontal="left" vertical="center" wrapText="1"/>
    </xf>
    <xf numFmtId="0" fontId="14" fillId="7" borderId="63" xfId="0" applyFont="1" applyFill="1" applyBorder="1" applyAlignment="1">
      <alignment horizontal="center" vertical="center" wrapText="1"/>
    </xf>
    <xf numFmtId="0" fontId="14" fillId="7" borderId="57" xfId="0" applyFont="1" applyFill="1" applyBorder="1" applyAlignment="1">
      <alignment horizontal="center" vertical="center" wrapText="1"/>
    </xf>
    <xf numFmtId="0" fontId="14" fillId="7" borderId="58" xfId="0" applyFont="1" applyFill="1" applyBorder="1" applyAlignment="1">
      <alignment horizontal="center" vertical="center" wrapText="1"/>
    </xf>
    <xf numFmtId="0" fontId="14" fillId="7" borderId="53" xfId="0" applyFont="1" applyFill="1" applyBorder="1" applyAlignment="1">
      <alignment horizontal="left" vertical="center"/>
    </xf>
    <xf numFmtId="0" fontId="14" fillId="7" borderId="60" xfId="0" applyFont="1" applyFill="1" applyBorder="1" applyAlignment="1">
      <alignment horizontal="center" vertical="center" wrapText="1"/>
    </xf>
    <xf numFmtId="0" fontId="14" fillId="7" borderId="61" xfId="0" applyFont="1" applyFill="1" applyBorder="1" applyAlignment="1">
      <alignment horizontal="center" vertical="center" wrapText="1"/>
    </xf>
    <xf numFmtId="0" fontId="14" fillId="7" borderId="62" xfId="0" applyFont="1" applyFill="1" applyBorder="1" applyAlignment="1">
      <alignment horizontal="center" vertical="center" wrapText="1"/>
    </xf>
    <xf numFmtId="0" fontId="14" fillId="7" borderId="63" xfId="0" applyFont="1" applyFill="1" applyBorder="1" applyAlignment="1">
      <alignment horizontal="center" vertical="center"/>
    </xf>
    <xf numFmtId="0" fontId="14" fillId="7" borderId="58" xfId="0" applyFont="1" applyFill="1" applyBorder="1" applyAlignment="1">
      <alignment horizontal="center" vertical="center"/>
    </xf>
    <xf numFmtId="0" fontId="10" fillId="0" borderId="0" xfId="0" applyFont="1" applyBorder="1" applyAlignment="1">
      <alignment horizontal="left" vertical="center"/>
    </xf>
    <xf numFmtId="0" fontId="14" fillId="7" borderId="65" xfId="0" applyFont="1" applyFill="1" applyBorder="1" applyAlignment="1">
      <alignment horizontal="center" vertical="center"/>
    </xf>
    <xf numFmtId="0" fontId="10" fillId="0" borderId="59" xfId="0" applyFont="1" applyBorder="1" applyAlignment="1">
      <alignment horizontal="center" vertical="center"/>
    </xf>
    <xf numFmtId="0" fontId="10" fillId="0" borderId="66" xfId="0" applyFont="1" applyBorder="1" applyAlignment="1">
      <alignment horizontal="center" vertical="center"/>
    </xf>
    <xf numFmtId="0" fontId="14" fillId="8" borderId="67" xfId="0" applyFont="1" applyFill="1" applyBorder="1" applyAlignment="1">
      <alignment horizontal="left" vertical="center" wrapText="1"/>
    </xf>
    <xf numFmtId="0" fontId="14" fillId="8" borderId="68" xfId="0" applyFont="1" applyFill="1" applyBorder="1" applyAlignment="1">
      <alignment horizontal="left" vertical="center" wrapText="1"/>
    </xf>
    <xf numFmtId="0" fontId="14" fillId="8" borderId="62" xfId="0" applyFont="1" applyFill="1" applyBorder="1" applyAlignment="1">
      <alignment horizontal="left" vertical="center" wrapText="1"/>
    </xf>
    <xf numFmtId="0" fontId="14" fillId="8" borderId="69" xfId="0" applyFont="1" applyFill="1" applyBorder="1" applyAlignment="1">
      <alignment horizontal="left" vertical="center" wrapText="1"/>
    </xf>
    <xf numFmtId="0" fontId="14" fillId="8" borderId="70"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4" fillId="8" borderId="69" xfId="0" applyFont="1" applyFill="1" applyBorder="1" applyAlignment="1">
      <alignment horizontal="center" vertical="center" wrapText="1"/>
    </xf>
    <xf numFmtId="0" fontId="14" fillId="7" borderId="69" xfId="0" applyFont="1" applyFill="1" applyBorder="1" applyAlignment="1">
      <alignment horizontal="center" vertical="center"/>
    </xf>
    <xf numFmtId="0" fontId="14" fillId="7" borderId="57" xfId="0" applyFont="1" applyFill="1" applyBorder="1" applyAlignment="1">
      <alignment horizontal="center" vertical="center"/>
    </xf>
    <xf numFmtId="0" fontId="14" fillId="7" borderId="64" xfId="0" applyFont="1" applyFill="1" applyBorder="1" applyAlignment="1">
      <alignment horizontal="center" vertical="center"/>
    </xf>
    <xf numFmtId="0" fontId="14" fillId="7" borderId="49" xfId="0" applyFont="1" applyFill="1" applyBorder="1" applyAlignment="1">
      <alignment horizontal="center" vertical="center"/>
    </xf>
    <xf numFmtId="0" fontId="13" fillId="7" borderId="50" xfId="0" applyFont="1" applyFill="1" applyBorder="1" applyAlignment="1">
      <alignment horizontal="center" vertical="center"/>
    </xf>
    <xf numFmtId="0" fontId="13" fillId="7" borderId="51" xfId="0" applyFont="1" applyFill="1" applyBorder="1" applyAlignment="1">
      <alignment horizontal="center" vertical="center"/>
    </xf>
    <xf numFmtId="0" fontId="13" fillId="7" borderId="52" xfId="0" applyFont="1" applyFill="1" applyBorder="1" applyAlignment="1">
      <alignment horizontal="center" vertical="center"/>
    </xf>
    <xf numFmtId="0" fontId="13" fillId="7" borderId="57" xfId="0" applyFont="1" applyFill="1" applyBorder="1" applyAlignment="1">
      <alignment horizontal="center" vertical="center"/>
    </xf>
    <xf numFmtId="0" fontId="13" fillId="7" borderId="58" xfId="0" applyFont="1" applyFill="1" applyBorder="1" applyAlignment="1">
      <alignment horizontal="center" vertical="center"/>
    </xf>
    <xf numFmtId="0" fontId="14" fillId="7" borderId="0" xfId="0" applyFont="1" applyFill="1" applyBorder="1" applyAlignment="1">
      <alignment horizontal="center" vertical="center" wrapText="1"/>
    </xf>
    <xf numFmtId="0" fontId="6" fillId="0" borderId="17" xfId="0" applyFont="1" applyFill="1" applyBorder="1" applyAlignment="1">
      <alignment horizontal="left"/>
    </xf>
    <xf numFmtId="0" fontId="5" fillId="0" borderId="0" xfId="0" applyFont="1" applyAlignment="1">
      <alignment horizontal="center"/>
    </xf>
    <xf numFmtId="0" fontId="1" fillId="0" borderId="0" xfId="0" applyFont="1" applyAlignment="1">
      <alignment horizontal="center"/>
    </xf>
    <xf numFmtId="0" fontId="25" fillId="0" borderId="0" xfId="0" applyFont="1" applyFill="1" applyBorder="1" applyAlignment="1">
      <alignment horizontal="center"/>
    </xf>
    <xf numFmtId="0" fontId="0" fillId="0" borderId="0" xfId="0" applyFont="1" applyAlignment="1"/>
    <xf numFmtId="0" fontId="25" fillId="0" borderId="0" xfId="0" applyFont="1" applyFill="1" applyBorder="1" applyAlignment="1">
      <alignment horizontal="center"/>
    </xf>
    <xf numFmtId="0" fontId="26" fillId="2" borderId="25" xfId="0" applyFont="1" applyFill="1" applyBorder="1" applyAlignment="1">
      <alignment horizontal="center"/>
    </xf>
    <xf numFmtId="0" fontId="26" fillId="2" borderId="17" xfId="0" applyFont="1" applyFill="1" applyBorder="1" applyAlignment="1">
      <alignment horizontal="center"/>
    </xf>
    <xf numFmtId="0" fontId="26" fillId="2" borderId="18" xfId="0" applyFont="1" applyFill="1" applyBorder="1" applyAlignment="1">
      <alignment horizontal="center"/>
    </xf>
    <xf numFmtId="0" fontId="26" fillId="2" borderId="40" xfId="0" applyFont="1" applyFill="1" applyBorder="1" applyAlignment="1">
      <alignment horizontal="center"/>
    </xf>
    <xf numFmtId="0" fontId="26" fillId="2" borderId="0" xfId="0" applyFont="1" applyFill="1" applyBorder="1" applyAlignment="1">
      <alignment horizontal="center"/>
    </xf>
    <xf numFmtId="0" fontId="26" fillId="2" borderId="10" xfId="0" applyFont="1" applyFill="1" applyBorder="1" applyAlignment="1">
      <alignment horizontal="center"/>
    </xf>
    <xf numFmtId="0" fontId="26" fillId="2" borderId="79" xfId="0" applyFont="1" applyFill="1" applyBorder="1" applyAlignment="1">
      <alignment horizontal="center"/>
    </xf>
    <xf numFmtId="0" fontId="26" fillId="2" borderId="80" xfId="0" applyFont="1" applyFill="1" applyBorder="1" applyAlignment="1">
      <alignment horizontal="center"/>
    </xf>
    <xf numFmtId="0" fontId="26" fillId="2" borderId="81" xfId="0" applyFont="1" applyFill="1" applyBorder="1" applyAlignment="1">
      <alignment horizontal="center"/>
    </xf>
    <xf numFmtId="0" fontId="26" fillId="0" borderId="25" xfId="0" applyFont="1" applyBorder="1"/>
    <xf numFmtId="49" fontId="27" fillId="0" borderId="20" xfId="11" applyNumberFormat="1" applyFont="1" applyBorder="1" applyAlignment="1">
      <alignment horizontal="center"/>
    </xf>
    <xf numFmtId="0" fontId="26" fillId="0" borderId="20" xfId="0" applyFont="1" applyBorder="1"/>
    <xf numFmtId="0" fontId="28" fillId="0" borderId="40" xfId="0" applyFont="1" applyBorder="1"/>
    <xf numFmtId="166" fontId="26" fillId="0" borderId="14" xfId="11" applyNumberFormat="1" applyFont="1" applyBorder="1"/>
    <xf numFmtId="0" fontId="28" fillId="0" borderId="14" xfId="0" applyFont="1" applyBorder="1"/>
    <xf numFmtId="166" fontId="28" fillId="0" borderId="14" xfId="11" applyNumberFormat="1" applyFont="1" applyBorder="1"/>
    <xf numFmtId="166" fontId="28" fillId="0" borderId="10" xfId="11" applyNumberFormat="1" applyFont="1" applyBorder="1"/>
    <xf numFmtId="0" fontId="26" fillId="0" borderId="40" xfId="0" applyFont="1" applyBorder="1"/>
    <xf numFmtId="0" fontId="26" fillId="0" borderId="14" xfId="0" applyFont="1" applyBorder="1"/>
    <xf numFmtId="166" fontId="28" fillId="0" borderId="14" xfId="11" applyNumberFormat="1" applyFont="1" applyFill="1" applyBorder="1"/>
    <xf numFmtId="0" fontId="28" fillId="0" borderId="14" xfId="0" applyFont="1" applyBorder="1" applyAlignment="1">
      <alignment vertical="center"/>
    </xf>
    <xf numFmtId="0" fontId="28" fillId="0" borderId="40" xfId="0" applyFont="1" applyBorder="1" applyAlignment="1">
      <alignment wrapText="1"/>
    </xf>
    <xf numFmtId="166" fontId="28" fillId="0" borderId="14" xfId="11" applyNumberFormat="1" applyFont="1" applyBorder="1" applyAlignment="1">
      <alignment vertical="top"/>
    </xf>
    <xf numFmtId="0" fontId="28" fillId="0" borderId="14" xfId="0" applyFont="1" applyBorder="1" applyAlignment="1">
      <alignment vertical="top"/>
    </xf>
    <xf numFmtId="167" fontId="28" fillId="0" borderId="14" xfId="11" applyNumberFormat="1" applyFont="1" applyBorder="1" applyAlignment="1">
      <alignment vertical="top"/>
    </xf>
    <xf numFmtId="167" fontId="28" fillId="0" borderId="14" xfId="11" applyNumberFormat="1" applyFont="1" applyBorder="1"/>
    <xf numFmtId="0" fontId="28" fillId="0" borderId="79" xfId="0" applyFont="1" applyBorder="1"/>
    <xf numFmtId="166" fontId="28" fillId="0" borderId="21" xfId="11" applyNumberFormat="1" applyFont="1" applyBorder="1"/>
    <xf numFmtId="166" fontId="28" fillId="0" borderId="81" xfId="11" applyNumberFormat="1" applyFont="1" applyBorder="1"/>
    <xf numFmtId="166" fontId="0" fillId="0" borderId="0" xfId="11" applyNumberFormat="1" applyFont="1"/>
    <xf numFmtId="43" fontId="0" fillId="0" borderId="0" xfId="0" applyNumberFormat="1"/>
    <xf numFmtId="0" fontId="25" fillId="0" borderId="0" xfId="0" applyFont="1" applyFill="1" applyBorder="1" applyAlignment="1"/>
    <xf numFmtId="166" fontId="1" fillId="0" borderId="0" xfId="11" applyNumberFormat="1" applyFont="1"/>
    <xf numFmtId="0" fontId="28" fillId="0" borderId="25" xfId="0" applyFont="1" applyBorder="1"/>
    <xf numFmtId="0" fontId="26" fillId="0" borderId="40" xfId="0" applyFont="1" applyBorder="1" applyAlignment="1">
      <alignment wrapText="1"/>
    </xf>
    <xf numFmtId="166" fontId="29" fillId="0" borderId="0" xfId="11" applyNumberFormat="1" applyFont="1" applyBorder="1" applyAlignment="1"/>
    <xf numFmtId="0" fontId="25" fillId="0" borderId="0" xfId="0" applyFont="1" applyFill="1" applyBorder="1" applyAlignment="1">
      <alignment horizontal="center" vertical="top"/>
    </xf>
    <xf numFmtId="0" fontId="2" fillId="0" borderId="0" xfId="0" applyFont="1" applyBorder="1" applyAlignment="1">
      <alignment horizontal="left"/>
    </xf>
    <xf numFmtId="0" fontId="25" fillId="0" borderId="0" xfId="0" applyFont="1" applyFill="1" applyBorder="1" applyAlignment="1">
      <alignment horizontal="center" vertical="top"/>
    </xf>
    <xf numFmtId="0" fontId="30" fillId="0" borderId="82" xfId="0" applyFont="1" applyFill="1" applyBorder="1" applyAlignment="1">
      <alignment horizontal="center" vertical="top"/>
    </xf>
    <xf numFmtId="0" fontId="0" fillId="0" borderId="0" xfId="0" applyFont="1" applyBorder="1" applyAlignment="1">
      <alignment horizontal="left"/>
    </xf>
    <xf numFmtId="0" fontId="31" fillId="9" borderId="1" xfId="0" applyFont="1" applyFill="1" applyBorder="1" applyAlignment="1">
      <alignment horizontal="justify" vertical="top"/>
    </xf>
    <xf numFmtId="0" fontId="32" fillId="9" borderId="83" xfId="0" applyFont="1" applyFill="1" applyBorder="1" applyAlignment="1">
      <alignment horizontal="center" vertical="top"/>
    </xf>
    <xf numFmtId="0" fontId="32" fillId="9" borderId="2" xfId="0" applyFont="1" applyFill="1" applyBorder="1" applyAlignment="1">
      <alignment horizontal="center" vertical="top"/>
    </xf>
    <xf numFmtId="0" fontId="33" fillId="0" borderId="0" xfId="0" applyFont="1" applyAlignment="1"/>
    <xf numFmtId="0" fontId="31" fillId="9" borderId="4" xfId="0" applyFont="1" applyFill="1" applyBorder="1" applyAlignment="1">
      <alignment horizontal="justify" vertical="top"/>
    </xf>
    <xf numFmtId="0" fontId="34" fillId="9" borderId="0" xfId="0" applyFont="1" applyFill="1" applyBorder="1" applyAlignment="1">
      <alignment horizontal="center" vertical="top"/>
    </xf>
    <xf numFmtId="0" fontId="34" fillId="9" borderId="5" xfId="0" applyFont="1" applyFill="1" applyBorder="1" applyAlignment="1">
      <alignment horizontal="center" vertical="top"/>
    </xf>
    <xf numFmtId="0" fontId="25" fillId="9" borderId="4" xfId="0" applyFont="1" applyFill="1" applyBorder="1" applyAlignment="1">
      <alignment horizontal="justify" vertical="top"/>
    </xf>
    <xf numFmtId="166" fontId="26" fillId="9" borderId="0" xfId="0" applyNumberFormat="1" applyFont="1" applyFill="1" applyBorder="1" applyAlignment="1">
      <alignment horizontal="center" vertical="top"/>
    </xf>
    <xf numFmtId="166" fontId="26" fillId="9" borderId="5" xfId="0" applyNumberFormat="1" applyFont="1" applyFill="1" applyBorder="1" applyAlignment="1">
      <alignment horizontal="center" vertical="top"/>
    </xf>
    <xf numFmtId="0" fontId="36" fillId="9" borderId="4" xfId="0" applyFont="1" applyFill="1" applyBorder="1" applyAlignment="1">
      <alignment horizontal="justify" vertical="top"/>
    </xf>
    <xf numFmtId="166" fontId="37" fillId="0" borderId="0" xfId="0" applyNumberFormat="1" applyFont="1" applyBorder="1" applyAlignment="1"/>
    <xf numFmtId="166" fontId="37" fillId="0" borderId="5" xfId="0" applyNumberFormat="1" applyFont="1" applyBorder="1" applyAlignment="1"/>
    <xf numFmtId="0" fontId="38" fillId="9" borderId="4" xfId="0" applyFont="1" applyFill="1" applyBorder="1" applyAlignment="1">
      <alignment horizontal="justify" vertical="top"/>
    </xf>
    <xf numFmtId="166" fontId="37" fillId="9" borderId="0" xfId="11" applyNumberFormat="1" applyFont="1" applyFill="1" applyBorder="1" applyAlignment="1">
      <alignment horizontal="center" vertical="top"/>
    </xf>
    <xf numFmtId="166" fontId="37" fillId="9" borderId="5" xfId="11" applyNumberFormat="1" applyFont="1" applyFill="1" applyBorder="1" applyAlignment="1">
      <alignment horizontal="center" vertical="top"/>
    </xf>
    <xf numFmtId="166" fontId="39" fillId="9" borderId="0" xfId="11" applyNumberFormat="1" applyFont="1" applyFill="1" applyBorder="1" applyAlignment="1">
      <alignment horizontal="center" vertical="top"/>
    </xf>
    <xf numFmtId="166" fontId="39" fillId="9" borderId="5" xfId="11" applyNumberFormat="1" applyFont="1" applyFill="1" applyBorder="1" applyAlignment="1">
      <alignment horizontal="center" vertical="top"/>
    </xf>
    <xf numFmtId="0" fontId="40" fillId="9" borderId="4" xfId="0" applyFont="1" applyFill="1" applyBorder="1" applyAlignment="1">
      <alignment horizontal="justify" vertical="top"/>
    </xf>
    <xf numFmtId="166" fontId="25" fillId="9" borderId="0" xfId="0" applyNumberFormat="1" applyFont="1" applyFill="1" applyBorder="1" applyAlignment="1">
      <alignment horizontal="center" vertical="top"/>
    </xf>
    <xf numFmtId="166" fontId="25" fillId="9" borderId="5" xfId="0" applyNumberFormat="1" applyFont="1" applyFill="1" applyBorder="1" applyAlignment="1">
      <alignment horizontal="center" vertical="top"/>
    </xf>
    <xf numFmtId="166" fontId="37" fillId="0" borderId="0" xfId="11" applyNumberFormat="1" applyFont="1" applyBorder="1" applyAlignment="1"/>
    <xf numFmtId="166" fontId="37" fillId="0" borderId="5" xfId="11" applyNumberFormat="1" applyFont="1" applyBorder="1" applyAlignment="1"/>
    <xf numFmtId="166" fontId="30" fillId="9" borderId="0" xfId="11" applyNumberFormat="1" applyFont="1" applyFill="1" applyBorder="1" applyAlignment="1">
      <alignment horizontal="center" vertical="top"/>
    </xf>
    <xf numFmtId="166" fontId="30" fillId="9" borderId="5" xfId="11" applyNumberFormat="1" applyFont="1" applyFill="1" applyBorder="1" applyAlignment="1">
      <alignment horizontal="center" vertical="top"/>
    </xf>
    <xf numFmtId="0" fontId="25" fillId="9" borderId="0" xfId="0" applyFont="1" applyFill="1" applyBorder="1" applyAlignment="1">
      <alignment horizontal="center" vertical="top"/>
    </xf>
    <xf numFmtId="0" fontId="25" fillId="9" borderId="5" xfId="0" applyFont="1" applyFill="1" applyBorder="1" applyAlignment="1">
      <alignment horizontal="center" vertical="top"/>
    </xf>
    <xf numFmtId="0" fontId="36" fillId="9" borderId="0" xfId="0" applyFont="1" applyFill="1" applyBorder="1" applyAlignment="1">
      <alignment horizontal="center" vertical="top"/>
    </xf>
    <xf numFmtId="0" fontId="36" fillId="9" borderId="5" xfId="0" applyFont="1" applyFill="1" applyBorder="1" applyAlignment="1">
      <alignment horizontal="center" vertical="top"/>
    </xf>
    <xf numFmtId="166" fontId="34" fillId="9" borderId="0" xfId="0" applyNumberFormat="1" applyFont="1" applyFill="1" applyBorder="1" applyAlignment="1">
      <alignment horizontal="center" vertical="top"/>
    </xf>
    <xf numFmtId="166" fontId="39" fillId="9" borderId="5" xfId="0" applyNumberFormat="1" applyFont="1" applyFill="1" applyBorder="1" applyAlignment="1">
      <alignment horizontal="center" vertical="top"/>
    </xf>
    <xf numFmtId="166" fontId="41" fillId="9" borderId="0" xfId="11" applyNumberFormat="1" applyFont="1" applyFill="1" applyBorder="1" applyAlignment="1">
      <alignment horizontal="center" vertical="top"/>
    </xf>
    <xf numFmtId="166" fontId="41" fillId="9" borderId="5" xfId="11" applyNumberFormat="1" applyFont="1" applyFill="1" applyBorder="1" applyAlignment="1">
      <alignment horizontal="center" vertical="top"/>
    </xf>
    <xf numFmtId="166" fontId="41" fillId="9" borderId="0" xfId="11" applyNumberFormat="1" applyFont="1" applyFill="1" applyBorder="1" applyAlignment="1">
      <alignment horizontal="justify" vertical="top"/>
    </xf>
    <xf numFmtId="166" fontId="41" fillId="9" borderId="5" xfId="11" applyNumberFormat="1" applyFont="1" applyFill="1" applyBorder="1" applyAlignment="1">
      <alignment horizontal="justify" vertical="top"/>
    </xf>
    <xf numFmtId="0" fontId="36" fillId="9" borderId="6" xfId="0" applyFont="1" applyFill="1" applyBorder="1" applyAlignment="1">
      <alignment horizontal="justify" vertical="top"/>
    </xf>
    <xf numFmtId="166" fontId="39" fillId="9" borderId="82" xfId="11" applyNumberFormat="1" applyFont="1" applyFill="1" applyBorder="1" applyAlignment="1">
      <alignment horizontal="justify" vertical="top"/>
    </xf>
    <xf numFmtId="166" fontId="39" fillId="9" borderId="7" xfId="11" applyNumberFormat="1" applyFont="1" applyFill="1" applyBorder="1" applyAlignment="1">
      <alignment horizontal="justify" vertical="top"/>
    </xf>
    <xf numFmtId="0" fontId="0" fillId="0" borderId="0" xfId="0" applyAlignment="1"/>
    <xf numFmtId="0" fontId="0" fillId="0" borderId="0" xfId="0" applyFont="1"/>
    <xf numFmtId="0" fontId="30" fillId="0" borderId="0" xfId="0" applyFont="1" applyFill="1" applyBorder="1" applyAlignment="1">
      <alignment horizontal="center" vertical="top"/>
    </xf>
    <xf numFmtId="0" fontId="30" fillId="0" borderId="84"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42" fillId="0" borderId="0" xfId="0" applyFont="1"/>
    <xf numFmtId="0" fontId="43" fillId="9" borderId="3" xfId="0" applyFont="1" applyFill="1" applyBorder="1" applyAlignment="1">
      <alignment horizontal="justify" vertical="center" wrapText="1"/>
    </xf>
    <xf numFmtId="166" fontId="44" fillId="9" borderId="5" xfId="11" applyNumberFormat="1" applyFont="1" applyFill="1" applyBorder="1" applyAlignment="1">
      <alignment horizontal="justify" vertical="center" wrapText="1"/>
    </xf>
    <xf numFmtId="0" fontId="45" fillId="9" borderId="3" xfId="0" applyFont="1" applyFill="1" applyBorder="1" applyAlignment="1">
      <alignment horizontal="justify" vertical="center" wrapText="1"/>
    </xf>
    <xf numFmtId="166" fontId="46" fillId="9" borderId="5" xfId="11" applyNumberFormat="1" applyFont="1" applyFill="1" applyBorder="1" applyAlignment="1">
      <alignment horizontal="justify" vertical="center" wrapText="1"/>
    </xf>
    <xf numFmtId="166" fontId="47" fillId="9" borderId="5" xfId="11" applyNumberFormat="1" applyFont="1" applyFill="1" applyBorder="1" applyAlignment="1">
      <alignment horizontal="justify" vertical="center" wrapText="1"/>
    </xf>
    <xf numFmtId="0" fontId="42" fillId="0" borderId="0" xfId="0" applyFont="1" applyAlignment="1">
      <alignment vertical="center"/>
    </xf>
    <xf numFmtId="0" fontId="41" fillId="9" borderId="3" xfId="0" applyFont="1" applyFill="1" applyBorder="1" applyAlignment="1">
      <alignment horizontal="justify" vertical="center" wrapText="1"/>
    </xf>
    <xf numFmtId="166" fontId="47" fillId="9" borderId="85" xfId="11" applyNumberFormat="1" applyFont="1" applyFill="1" applyBorder="1" applyAlignment="1">
      <alignment horizontal="justify" vertical="center" wrapText="1"/>
    </xf>
    <xf numFmtId="0" fontId="45" fillId="9" borderId="86" xfId="0" applyFont="1" applyFill="1" applyBorder="1" applyAlignment="1">
      <alignment horizontal="justify" vertical="center" wrapText="1"/>
    </xf>
    <xf numFmtId="166" fontId="47" fillId="9" borderId="87" xfId="11" applyNumberFormat="1" applyFont="1" applyFill="1" applyBorder="1" applyAlignment="1">
      <alignment horizontal="justify" vertical="center" wrapText="1"/>
    </xf>
    <xf numFmtId="166" fontId="0" fillId="0" borderId="0" xfId="0" applyNumberFormat="1"/>
    <xf numFmtId="0" fontId="33" fillId="0" borderId="0" xfId="0" applyFont="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0" fillId="0" borderId="82"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84" xfId="0" applyFont="1" applyFill="1" applyBorder="1" applyAlignment="1">
      <alignment horizontal="center" vertical="center" wrapText="1"/>
    </xf>
    <xf numFmtId="0" fontId="33" fillId="0" borderId="0" xfId="0" applyFont="1" applyAlignment="1">
      <alignment vertical="center" wrapText="1"/>
    </xf>
    <xf numFmtId="0" fontId="31" fillId="9" borderId="4" xfId="0" applyFont="1" applyFill="1" applyBorder="1" applyAlignment="1">
      <alignment vertical="center"/>
    </xf>
    <xf numFmtId="0" fontId="31" fillId="9" borderId="5" xfId="0" applyFont="1" applyFill="1" applyBorder="1" applyAlignment="1">
      <alignment vertical="center"/>
    </xf>
    <xf numFmtId="0" fontId="48" fillId="9" borderId="88" xfId="0" applyFont="1" applyFill="1" applyBorder="1" applyAlignment="1">
      <alignment horizontal="justify" vertical="center"/>
    </xf>
    <xf numFmtId="0" fontId="48" fillId="9" borderId="0" xfId="0" applyFont="1" applyFill="1" applyBorder="1" applyAlignment="1">
      <alignment horizontal="justify" vertical="center"/>
    </xf>
    <xf numFmtId="0" fontId="31" fillId="9" borderId="4" xfId="0" applyFont="1" applyFill="1" applyBorder="1" applyAlignment="1">
      <alignment horizontal="justify" vertical="center"/>
    </xf>
    <xf numFmtId="0" fontId="49" fillId="9" borderId="5" xfId="0" applyFont="1" applyFill="1" applyBorder="1" applyAlignment="1">
      <alignment horizontal="justify" vertical="center"/>
    </xf>
    <xf numFmtId="0" fontId="48" fillId="9" borderId="3" xfId="0" applyFont="1" applyFill="1" applyBorder="1" applyAlignment="1">
      <alignment horizontal="justify" vertical="center"/>
    </xf>
    <xf numFmtId="0" fontId="48" fillId="9" borderId="4" xfId="0" applyFont="1" applyFill="1" applyBorder="1" applyAlignment="1">
      <alignment horizontal="justify" vertical="center"/>
    </xf>
    <xf numFmtId="0" fontId="50" fillId="9" borderId="5" xfId="0" applyFont="1" applyFill="1" applyBorder="1" applyAlignment="1">
      <alignment horizontal="justify" vertical="center"/>
    </xf>
    <xf numFmtId="166" fontId="51" fillId="9" borderId="3" xfId="11" applyNumberFormat="1" applyFont="1" applyFill="1" applyBorder="1" applyAlignment="1">
      <alignment horizontal="justify" vertical="center"/>
    </xf>
    <xf numFmtId="166" fontId="51" fillId="9" borderId="0" xfId="11" applyNumberFormat="1" applyFont="1" applyFill="1" applyBorder="1" applyAlignment="1">
      <alignment horizontal="justify" vertical="center"/>
    </xf>
    <xf numFmtId="0" fontId="33" fillId="0" borderId="0" xfId="0" applyFont="1" applyAlignment="1">
      <alignment horizontal="center" vertical="center"/>
    </xf>
    <xf numFmtId="43" fontId="33" fillId="0" borderId="0" xfId="11" applyFont="1" applyAlignment="1">
      <alignment vertical="center"/>
    </xf>
    <xf numFmtId="0" fontId="33" fillId="0" borderId="3" xfId="0" applyFont="1" applyBorder="1" applyAlignment="1">
      <alignment vertical="center"/>
    </xf>
    <xf numFmtId="43" fontId="37" fillId="0" borderId="0" xfId="11" applyFont="1" applyAlignment="1">
      <alignment vertical="center"/>
    </xf>
    <xf numFmtId="166" fontId="48" fillId="9" borderId="3" xfId="0" applyNumberFormat="1" applyFont="1" applyFill="1" applyBorder="1" applyAlignment="1">
      <alignment horizontal="justify" vertical="center"/>
    </xf>
    <xf numFmtId="166" fontId="48" fillId="9" borderId="0" xfId="0" applyNumberFormat="1" applyFont="1" applyFill="1" applyBorder="1" applyAlignment="1">
      <alignment horizontal="justify" vertical="center"/>
    </xf>
    <xf numFmtId="166" fontId="30" fillId="0" borderId="0" xfId="11" applyNumberFormat="1" applyFont="1" applyAlignment="1">
      <alignment vertical="center"/>
    </xf>
    <xf numFmtId="166" fontId="37" fillId="0" borderId="0" xfId="11" applyNumberFormat="1" applyFont="1" applyAlignment="1">
      <alignment vertical="center"/>
    </xf>
    <xf numFmtId="0" fontId="37" fillId="0" borderId="0" xfId="0" applyFont="1" applyAlignment="1">
      <alignment vertical="center"/>
    </xf>
    <xf numFmtId="0" fontId="48" fillId="9" borderId="6" xfId="0" applyFont="1" applyFill="1" applyBorder="1" applyAlignment="1">
      <alignment horizontal="justify" vertical="center"/>
    </xf>
    <xf numFmtId="0" fontId="50" fillId="9" borderId="7" xfId="0" applyFont="1" applyFill="1" applyBorder="1" applyAlignment="1">
      <alignment horizontal="justify" vertical="center"/>
    </xf>
    <xf numFmtId="166" fontId="51" fillId="9" borderId="86" xfId="11" applyNumberFormat="1" applyFont="1" applyFill="1" applyBorder="1" applyAlignment="1">
      <alignment horizontal="justify" vertical="center"/>
    </xf>
    <xf numFmtId="166" fontId="51" fillId="9" borderId="82" xfId="11" applyNumberFormat="1" applyFont="1" applyFill="1" applyBorder="1" applyAlignment="1">
      <alignment horizontal="justify" vertical="center"/>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84" xfId="0" applyFont="1" applyFill="1" applyBorder="1" applyAlignment="1">
      <alignment horizontal="center" vertical="center" wrapText="1"/>
    </xf>
    <xf numFmtId="0" fontId="33" fillId="0" borderId="0" xfId="0" applyFont="1" applyAlignment="1">
      <alignment horizontal="center"/>
    </xf>
    <xf numFmtId="0" fontId="52" fillId="0" borderId="1"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26" fillId="0" borderId="88" xfId="0" applyFont="1" applyFill="1" applyBorder="1" applyAlignment="1">
      <alignment horizontal="center" vertical="top" wrapText="1"/>
    </xf>
    <xf numFmtId="0" fontId="26" fillId="0" borderId="88" xfId="0" applyFont="1" applyFill="1" applyBorder="1" applyAlignment="1">
      <alignment vertical="top" wrapText="1"/>
    </xf>
    <xf numFmtId="0" fontId="33" fillId="0" borderId="0" xfId="0" applyFont="1"/>
    <xf numFmtId="0" fontId="36" fillId="0" borderId="4" xfId="0" applyFont="1" applyBorder="1" applyAlignment="1">
      <alignment horizontal="justify" vertical="top" wrapText="1"/>
    </xf>
    <xf numFmtId="0" fontId="36" fillId="0" borderId="5" xfId="0" applyFont="1" applyBorder="1" applyAlignment="1">
      <alignment horizontal="justify" vertical="top" wrapText="1"/>
    </xf>
    <xf numFmtId="0" fontId="36" fillId="0" borderId="5" xfId="0" applyFont="1" applyBorder="1" applyAlignment="1">
      <alignment horizontal="justify" vertical="top" wrapText="1"/>
    </xf>
    <xf numFmtId="0" fontId="25" fillId="0" borderId="4" xfId="0" applyFont="1" applyBorder="1" applyAlignment="1">
      <alignment horizontal="left" vertical="top" wrapText="1" indent="5"/>
    </xf>
    <xf numFmtId="0" fontId="25" fillId="0" borderId="5" xfId="0" applyFont="1" applyBorder="1" applyAlignment="1">
      <alignment horizontal="left" vertical="top" wrapText="1" indent="5"/>
    </xf>
    <xf numFmtId="0" fontId="25" fillId="0" borderId="5" xfId="0" applyFont="1" applyBorder="1" applyAlignment="1">
      <alignment horizontal="justify" vertical="top" wrapText="1"/>
    </xf>
    <xf numFmtId="0" fontId="25" fillId="0" borderId="4" xfId="0" applyFont="1" applyBorder="1" applyAlignment="1">
      <alignment horizontal="justify" vertical="top" wrapText="1"/>
    </xf>
    <xf numFmtId="0" fontId="25" fillId="0" borderId="5" xfId="0" applyFont="1" applyBorder="1" applyAlignment="1">
      <alignment horizontal="justify" vertical="top" wrapText="1"/>
    </xf>
    <xf numFmtId="0" fontId="25" fillId="0" borderId="4" xfId="0" applyFont="1" applyBorder="1" applyAlignment="1">
      <alignment horizontal="justify" vertical="top" wrapText="1"/>
    </xf>
    <xf numFmtId="0" fontId="38" fillId="0" borderId="5" xfId="0" applyFont="1" applyBorder="1" applyAlignment="1">
      <alignment horizontal="justify" vertical="top" wrapText="1"/>
    </xf>
    <xf numFmtId="0" fontId="33" fillId="0" borderId="4" xfId="0" applyFont="1" applyBorder="1" applyAlignment="1">
      <alignment horizontal="justify" vertical="top" wrapText="1"/>
    </xf>
    <xf numFmtId="0" fontId="33" fillId="0" borderId="5" xfId="0" applyFont="1" applyBorder="1" applyAlignment="1">
      <alignment horizontal="justify" vertical="top" wrapText="1"/>
    </xf>
    <xf numFmtId="0" fontId="40" fillId="0" borderId="4" xfId="0" applyFont="1" applyBorder="1" applyAlignment="1">
      <alignment horizontal="justify" vertical="top" wrapText="1"/>
    </xf>
    <xf numFmtId="0" fontId="40" fillId="0" borderId="5" xfId="0" applyFont="1" applyBorder="1" applyAlignment="1">
      <alignment horizontal="justify" vertical="top" wrapText="1"/>
    </xf>
    <xf numFmtId="166" fontId="28" fillId="0" borderId="5" xfId="11" applyNumberFormat="1" applyFont="1" applyBorder="1" applyAlignment="1">
      <alignment horizontal="justify" vertical="top" wrapText="1"/>
    </xf>
    <xf numFmtId="166" fontId="25" fillId="0" borderId="5" xfId="11" applyNumberFormat="1" applyFont="1" applyBorder="1" applyAlignment="1">
      <alignment horizontal="justify" vertical="top" wrapText="1"/>
    </xf>
    <xf numFmtId="0" fontId="36" fillId="0" borderId="6" xfId="0" applyFont="1" applyBorder="1" applyAlignment="1">
      <alignment horizontal="justify" vertical="top" wrapText="1"/>
    </xf>
    <xf numFmtId="0" fontId="36" fillId="0" borderId="7" xfId="0" applyFont="1" applyBorder="1" applyAlignment="1">
      <alignment horizontal="justify" vertical="top" wrapText="1"/>
    </xf>
    <xf numFmtId="0" fontId="36" fillId="0" borderId="7" xfId="0" applyFont="1" applyBorder="1" applyAlignment="1">
      <alignment horizontal="justify" vertical="top" wrapText="1"/>
    </xf>
    <xf numFmtId="0" fontId="33" fillId="0" borderId="1" xfId="0" applyFont="1" applyBorder="1"/>
    <xf numFmtId="0" fontId="37" fillId="0" borderId="83" xfId="0" applyFont="1" applyBorder="1" applyAlignment="1">
      <alignment horizontal="center"/>
    </xf>
    <xf numFmtId="14" fontId="53" fillId="0" borderId="83" xfId="0" applyNumberFormat="1" applyFont="1" applyBorder="1" applyAlignment="1">
      <alignment horizontal="center" vertical="top"/>
    </xf>
    <xf numFmtId="14" fontId="53" fillId="0" borderId="2" xfId="0" applyNumberFormat="1" applyFont="1" applyBorder="1" applyAlignment="1">
      <alignment horizontal="center" vertical="top"/>
    </xf>
    <xf numFmtId="0" fontId="54" fillId="9" borderId="4" xfId="0" applyFont="1" applyFill="1" applyBorder="1" applyAlignment="1">
      <alignment vertical="top"/>
    </xf>
    <xf numFmtId="0" fontId="54" fillId="9" borderId="0" xfId="0" applyFont="1" applyFill="1" applyBorder="1" applyAlignment="1">
      <alignment vertical="top"/>
    </xf>
    <xf numFmtId="0" fontId="54" fillId="9" borderId="5" xfId="0" applyFont="1" applyFill="1" applyBorder="1" applyAlignment="1">
      <alignment vertical="top"/>
    </xf>
    <xf numFmtId="0" fontId="29" fillId="9" borderId="4" xfId="0" applyFont="1" applyFill="1" applyBorder="1" applyAlignment="1">
      <alignment horizontal="justify" vertical="top"/>
    </xf>
    <xf numFmtId="166" fontId="54" fillId="9" borderId="0" xfId="0" applyNumberFormat="1" applyFont="1" applyFill="1" applyBorder="1" applyAlignment="1">
      <alignment vertical="top"/>
    </xf>
    <xf numFmtId="0" fontId="29" fillId="0" borderId="5" xfId="0" applyFont="1" applyBorder="1" applyAlignment="1"/>
    <xf numFmtId="43" fontId="33" fillId="0" borderId="0" xfId="11" applyFont="1"/>
    <xf numFmtId="43" fontId="33" fillId="0" borderId="0" xfId="0" applyNumberFormat="1" applyFont="1"/>
    <xf numFmtId="0" fontId="29" fillId="9" borderId="0" xfId="0" applyFont="1" applyFill="1" applyBorder="1" applyAlignment="1">
      <alignment horizontal="justify" vertical="top" wrapText="1"/>
    </xf>
    <xf numFmtId="166" fontId="29" fillId="0" borderId="5" xfId="11" applyNumberFormat="1" applyFont="1" applyBorder="1" applyAlignment="1"/>
    <xf numFmtId="166" fontId="29" fillId="0" borderId="5" xfId="11" applyNumberFormat="1" applyFont="1" applyBorder="1"/>
    <xf numFmtId="0" fontId="37" fillId="0" borderId="0" xfId="0" applyFont="1"/>
    <xf numFmtId="166" fontId="54" fillId="0" borderId="0" xfId="11" applyNumberFormat="1" applyFont="1" applyBorder="1" applyAlignment="1"/>
    <xf numFmtId="0" fontId="55" fillId="9" borderId="4" xfId="0" applyFont="1" applyFill="1" applyBorder="1" applyAlignment="1">
      <alignment vertical="top"/>
    </xf>
    <xf numFmtId="0" fontId="55" fillId="9" borderId="0" xfId="0" applyFont="1" applyFill="1" applyBorder="1" applyAlignment="1">
      <alignment vertical="top"/>
    </xf>
    <xf numFmtId="166" fontId="54" fillId="0" borderId="5" xfId="11" applyNumberFormat="1" applyFont="1" applyBorder="1"/>
    <xf numFmtId="0" fontId="29" fillId="9" borderId="4" xfId="0" applyFont="1" applyFill="1" applyBorder="1" applyAlignment="1">
      <alignment vertical="top"/>
    </xf>
    <xf numFmtId="0" fontId="29" fillId="9" borderId="0" xfId="0" applyFont="1" applyFill="1" applyBorder="1" applyAlignment="1">
      <alignment vertical="top"/>
    </xf>
    <xf numFmtId="166" fontId="29" fillId="9" borderId="0" xfId="11" applyNumberFormat="1" applyFont="1" applyFill="1" applyBorder="1" applyAlignment="1">
      <alignment vertical="top"/>
    </xf>
    <xf numFmtId="166" fontId="54" fillId="9" borderId="0" xfId="11" applyNumberFormat="1" applyFont="1" applyFill="1" applyBorder="1" applyAlignment="1">
      <alignment vertical="top"/>
    </xf>
    <xf numFmtId="166" fontId="54" fillId="0" borderId="5" xfId="11" applyNumberFormat="1" applyFont="1" applyBorder="1" applyAlignment="1"/>
    <xf numFmtId="0" fontId="29" fillId="9" borderId="0" xfId="0" applyFont="1" applyFill="1" applyBorder="1" applyAlignment="1">
      <alignment horizontal="left" vertical="top"/>
    </xf>
    <xf numFmtId="0" fontId="29" fillId="9" borderId="0" xfId="0" applyFont="1" applyFill="1" applyBorder="1" applyAlignment="1">
      <alignment horizontal="justify" vertical="top"/>
    </xf>
    <xf numFmtId="0" fontId="33" fillId="0" borderId="5" xfId="0" applyFont="1" applyBorder="1"/>
    <xf numFmtId="166" fontId="54" fillId="9" borderId="5" xfId="11" applyNumberFormat="1" applyFont="1" applyFill="1" applyBorder="1" applyAlignment="1">
      <alignment vertical="top"/>
    </xf>
    <xf numFmtId="166" fontId="55" fillId="9" borderId="0" xfId="11" applyNumberFormat="1" applyFont="1" applyFill="1" applyBorder="1" applyAlignment="1">
      <alignment vertical="top"/>
    </xf>
    <xf numFmtId="166" fontId="29" fillId="9" borderId="5" xfId="11" applyNumberFormat="1" applyFont="1" applyFill="1" applyBorder="1" applyAlignment="1">
      <alignment vertical="top"/>
    </xf>
    <xf numFmtId="0" fontId="55" fillId="9" borderId="4" xfId="0" applyFont="1" applyFill="1" applyBorder="1" applyAlignment="1">
      <alignment horizontal="left" vertical="top"/>
    </xf>
    <xf numFmtId="0" fontId="55" fillId="9" borderId="0" xfId="0" applyFont="1" applyFill="1" applyBorder="1" applyAlignment="1">
      <alignment horizontal="left" vertical="top"/>
    </xf>
    <xf numFmtId="166" fontId="55" fillId="9" borderId="5" xfId="11" applyNumberFormat="1" applyFont="1" applyFill="1" applyBorder="1" applyAlignment="1">
      <alignment vertical="top"/>
    </xf>
    <xf numFmtId="0" fontId="55" fillId="9" borderId="4" xfId="0" applyFont="1" applyFill="1" applyBorder="1" applyAlignment="1">
      <alignment horizontal="left" vertical="top" wrapText="1"/>
    </xf>
    <xf numFmtId="0" fontId="55" fillId="9" borderId="0" xfId="0" applyFont="1" applyFill="1" applyBorder="1" applyAlignment="1">
      <alignment horizontal="left" vertical="top" wrapText="1"/>
    </xf>
    <xf numFmtId="0" fontId="29" fillId="9" borderId="4" xfId="0" applyFont="1" applyFill="1" applyBorder="1" applyAlignment="1">
      <alignment horizontal="center" vertical="top"/>
    </xf>
    <xf numFmtId="0" fontId="29" fillId="9" borderId="0" xfId="0" applyFont="1" applyFill="1" applyBorder="1" applyAlignment="1">
      <alignment horizontal="center" vertical="top"/>
    </xf>
    <xf numFmtId="0" fontId="55" fillId="9" borderId="6" xfId="0" applyFont="1" applyFill="1" applyBorder="1" applyAlignment="1">
      <alignment horizontal="left" vertical="top" wrapText="1"/>
    </xf>
    <xf numFmtId="0" fontId="55" fillId="9" borderId="82" xfId="0" applyFont="1" applyFill="1" applyBorder="1" applyAlignment="1">
      <alignment horizontal="left" vertical="top" wrapText="1"/>
    </xf>
    <xf numFmtId="166" fontId="54" fillId="0" borderId="82" xfId="11" applyNumberFormat="1" applyFont="1" applyBorder="1" applyAlignment="1"/>
    <xf numFmtId="166" fontId="54" fillId="0" borderId="7" xfId="11" applyNumberFormat="1" applyFont="1" applyBorder="1" applyAlignment="1"/>
    <xf numFmtId="0" fontId="55" fillId="9" borderId="0" xfId="0" applyFont="1" applyFill="1" applyBorder="1" applyAlignment="1">
      <alignment horizontal="left" vertical="top" wrapText="1"/>
    </xf>
    <xf numFmtId="0" fontId="56" fillId="0" borderId="0" xfId="0" applyFont="1" applyAlignment="1">
      <alignment horizontal="center"/>
    </xf>
    <xf numFmtId="0" fontId="57" fillId="0" borderId="0" xfId="0" applyFont="1" applyFill="1" applyBorder="1" applyAlignment="1">
      <alignment horizontal="center"/>
    </xf>
    <xf numFmtId="0" fontId="58" fillId="0" borderId="0" xfId="0" applyFont="1"/>
    <xf numFmtId="0" fontId="57" fillId="0" borderId="0" xfId="0" applyFont="1" applyFill="1" applyBorder="1" applyAlignment="1">
      <alignment horizontal="center" vertical="top"/>
    </xf>
    <xf numFmtId="0" fontId="34" fillId="0" borderId="0" xfId="0" applyFont="1" applyFill="1" applyBorder="1" applyAlignment="1">
      <alignment horizontal="center" vertical="top"/>
    </xf>
    <xf numFmtId="0" fontId="59" fillId="0" borderId="0" xfId="0" applyFont="1" applyFill="1" applyBorder="1" applyAlignment="1">
      <alignment horizontal="center" vertical="top"/>
    </xf>
    <xf numFmtId="0" fontId="38" fillId="0" borderId="1" xfId="0" applyFont="1" applyBorder="1"/>
    <xf numFmtId="0" fontId="38" fillId="0" borderId="83" xfId="0" applyFont="1" applyBorder="1"/>
    <xf numFmtId="0" fontId="38" fillId="0" borderId="2" xfId="0" applyFont="1" applyBorder="1"/>
    <xf numFmtId="0" fontId="38" fillId="0" borderId="4" xfId="0" applyFont="1" applyBorder="1"/>
    <xf numFmtId="0" fontId="38" fillId="0" borderId="0" xfId="0" applyFont="1" applyBorder="1"/>
    <xf numFmtId="0" fontId="38" fillId="0" borderId="5" xfId="0" applyFont="1" applyBorder="1"/>
    <xf numFmtId="0" fontId="60" fillId="0" borderId="4" xfId="0" applyFont="1" applyBorder="1"/>
    <xf numFmtId="0" fontId="60" fillId="0" borderId="0" xfId="0" applyFont="1" applyBorder="1" applyAlignment="1">
      <alignment vertical="justify"/>
    </xf>
    <xf numFmtId="0" fontId="38" fillId="0" borderId="6" xfId="0" applyFont="1" applyBorder="1"/>
    <xf numFmtId="0" fontId="38" fillId="0" borderId="82" xfId="0" applyFont="1" applyBorder="1"/>
    <xf numFmtId="0" fontId="60" fillId="0" borderId="82" xfId="0" applyFont="1" applyBorder="1" applyAlignment="1">
      <alignment vertical="justify"/>
    </xf>
    <xf numFmtId="0" fontId="38" fillId="0" borderId="7" xfId="0" applyFont="1" applyBorder="1"/>
    <xf numFmtId="0" fontId="61" fillId="0" borderId="1" xfId="0" applyFont="1" applyBorder="1" applyAlignment="1">
      <alignment horizontal="center" vertical="center"/>
    </xf>
    <xf numFmtId="0" fontId="61" fillId="0" borderId="83" xfId="0" applyFont="1" applyBorder="1" applyAlignment="1">
      <alignment horizontal="center" vertical="center"/>
    </xf>
    <xf numFmtId="0" fontId="61" fillId="0" borderId="2" xfId="0" applyFont="1" applyBorder="1" applyAlignment="1">
      <alignment horizontal="center" vertical="center"/>
    </xf>
    <xf numFmtId="0" fontId="61" fillId="0" borderId="4" xfId="0" applyFont="1" applyBorder="1" applyAlignment="1">
      <alignment horizontal="center" vertical="center"/>
    </xf>
    <xf numFmtId="0" fontId="61" fillId="0" borderId="0" xfId="0" applyFont="1" applyBorder="1" applyAlignment="1">
      <alignment horizontal="center" vertical="center"/>
    </xf>
    <xf numFmtId="0" fontId="61" fillId="0" borderId="5" xfId="0" applyFont="1" applyBorder="1" applyAlignment="1">
      <alignment horizontal="center" vertical="center"/>
    </xf>
    <xf numFmtId="0" fontId="61" fillId="0" borderId="6" xfId="0" applyFont="1" applyBorder="1" applyAlignment="1">
      <alignment horizontal="center" vertical="center"/>
    </xf>
    <xf numFmtId="0" fontId="61" fillId="0" borderId="82" xfId="0" applyFont="1" applyBorder="1" applyAlignment="1">
      <alignment horizontal="center" vertical="center"/>
    </xf>
    <xf numFmtId="0" fontId="61" fillId="0" borderId="7" xfId="0" applyFont="1" applyBorder="1" applyAlignment="1">
      <alignment horizontal="center" vertical="center"/>
    </xf>
    <xf numFmtId="0" fontId="34" fillId="0" borderId="0" xfId="0" applyFont="1" applyFill="1" applyBorder="1" applyAlignment="1">
      <alignment horizontal="center" vertical="center"/>
    </xf>
    <xf numFmtId="0" fontId="58" fillId="0" borderId="0" xfId="0" applyFont="1" applyAlignment="1">
      <alignment vertical="center"/>
    </xf>
    <xf numFmtId="2" fontId="58" fillId="0" borderId="0" xfId="0" applyNumberFormat="1" applyFont="1" applyBorder="1" applyAlignment="1">
      <alignment vertical="center" wrapText="1"/>
    </xf>
    <xf numFmtId="2" fontId="34" fillId="0" borderId="0" xfId="0" applyNumberFormat="1" applyFont="1" applyBorder="1" applyAlignment="1">
      <alignment vertical="center" wrapText="1"/>
    </xf>
  </cellXfs>
  <cellStyles count="20">
    <cellStyle name="20% - Accent6" xfId="9"/>
    <cellStyle name="Euro" xfId="2"/>
    <cellStyle name="Euro 2" xfId="3"/>
    <cellStyle name="Euro 3" xfId="4"/>
    <cellStyle name="Millares" xfId="11" builtinId="3"/>
    <cellStyle name="Millares 3" xfId="8"/>
    <cellStyle name="Moneda" xfId="19" builtinId="4"/>
    <cellStyle name="Normal" xfId="0" builtinId="0"/>
    <cellStyle name="Normal 2" xfId="1"/>
    <cellStyle name="Normal 2 2" xfId="12"/>
    <cellStyle name="Normal 2 2 2" xfId="13"/>
    <cellStyle name="Normal 2 3" xfId="14"/>
    <cellStyle name="Normal 2 4" xfId="15"/>
    <cellStyle name="Normal 3" xfId="7"/>
    <cellStyle name="Normal 3 2" xfId="16"/>
    <cellStyle name="Normal 3 3" xfId="17"/>
    <cellStyle name="Normal 4" xfId="18"/>
    <cellStyle name="Normal 4 8" xfId="10"/>
    <cellStyle name="Porcentual" xfId="6" builtinId="5"/>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581025</xdr:colOff>
      <xdr:row>28</xdr:row>
      <xdr:rowOff>66675</xdr:rowOff>
    </xdr:from>
    <xdr:ext cx="184731" cy="264560"/>
    <xdr:sp macro="" textlink="">
      <xdr:nvSpPr>
        <xdr:cNvPr id="2" name="1 CuadroTexto"/>
        <xdr:cNvSpPr txBox="1"/>
      </xdr:nvSpPr>
      <xdr:spPr>
        <a:xfrm>
          <a:off x="657225"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1 CuadroTexto"/>
        <xdr:cNvSpPr txBox="1"/>
      </xdr:nvSpPr>
      <xdr:spPr>
        <a:xfrm>
          <a:off x="23050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1 CuadroTexto"/>
        <xdr:cNvSpPr txBox="1"/>
      </xdr:nvSpPr>
      <xdr:spPr>
        <a:xfrm>
          <a:off x="30480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xdr:row>
      <xdr:rowOff>142875</xdr:rowOff>
    </xdr:from>
    <xdr:ext cx="184731" cy="264560"/>
    <xdr:sp macro="" textlink="">
      <xdr:nvSpPr>
        <xdr:cNvPr id="6" name="5 CuadroTexto"/>
        <xdr:cNvSpPr txBox="1"/>
      </xdr:nvSpPr>
      <xdr:spPr>
        <a:xfrm>
          <a:off x="33147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xdr:row>
      <xdr:rowOff>142875</xdr:rowOff>
    </xdr:from>
    <xdr:ext cx="184731" cy="264560"/>
    <xdr:sp macro="" textlink="">
      <xdr:nvSpPr>
        <xdr:cNvPr id="7" name="6 CuadroTexto"/>
        <xdr:cNvSpPr txBox="1"/>
      </xdr:nvSpPr>
      <xdr:spPr>
        <a:xfrm>
          <a:off x="33147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xdr:row>
      <xdr:rowOff>0</xdr:rowOff>
    </xdr:from>
    <xdr:ext cx="184731" cy="264560"/>
    <xdr:sp macro="" textlink="">
      <xdr:nvSpPr>
        <xdr:cNvPr id="8" name="7 CuadroTexto"/>
        <xdr:cNvSpPr txBox="1"/>
      </xdr:nvSpPr>
      <xdr:spPr>
        <a:xfrm>
          <a:off x="3314700" y="161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9</xdr:row>
      <xdr:rowOff>0</xdr:rowOff>
    </xdr:from>
    <xdr:ext cx="184731" cy="264560"/>
    <xdr:sp macro="" textlink="">
      <xdr:nvSpPr>
        <xdr:cNvPr id="9" name="8 CuadroTexto"/>
        <xdr:cNvSpPr txBox="1"/>
      </xdr:nvSpPr>
      <xdr:spPr>
        <a:xfrm>
          <a:off x="3223192" y="16158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10</xdr:row>
      <xdr:rowOff>0</xdr:rowOff>
    </xdr:from>
    <xdr:ext cx="184731" cy="264560"/>
    <xdr:sp macro="" textlink="">
      <xdr:nvSpPr>
        <xdr:cNvPr id="10" name="9 CuadroTexto"/>
        <xdr:cNvSpPr txBox="1"/>
      </xdr:nvSpPr>
      <xdr:spPr>
        <a:xfrm>
          <a:off x="3223192" y="16158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11</xdr:row>
      <xdr:rowOff>0</xdr:rowOff>
    </xdr:from>
    <xdr:ext cx="184731" cy="264560"/>
    <xdr:sp macro="" textlink="">
      <xdr:nvSpPr>
        <xdr:cNvPr id="11" name="10 CuadroTexto"/>
        <xdr:cNvSpPr txBox="1"/>
      </xdr:nvSpPr>
      <xdr:spPr>
        <a:xfrm>
          <a:off x="3223192" y="16158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xdr:row>
      <xdr:rowOff>0</xdr:rowOff>
    </xdr:from>
    <xdr:ext cx="184731" cy="264560"/>
    <xdr:sp macro="" textlink="">
      <xdr:nvSpPr>
        <xdr:cNvPr id="12" name="11 CuadroTexto"/>
        <xdr:cNvSpPr txBox="1"/>
      </xdr:nvSpPr>
      <xdr:spPr>
        <a:xfrm>
          <a:off x="3223192" y="16158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13</xdr:row>
      <xdr:rowOff>0</xdr:rowOff>
    </xdr:from>
    <xdr:ext cx="184731" cy="264560"/>
    <xdr:sp macro="" textlink="">
      <xdr:nvSpPr>
        <xdr:cNvPr id="13" name="12 CuadroTexto"/>
        <xdr:cNvSpPr txBox="1"/>
      </xdr:nvSpPr>
      <xdr:spPr>
        <a:xfrm>
          <a:off x="3223192" y="16158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14</xdr:row>
      <xdr:rowOff>0</xdr:rowOff>
    </xdr:from>
    <xdr:ext cx="184731" cy="264560"/>
    <xdr:sp macro="" textlink="">
      <xdr:nvSpPr>
        <xdr:cNvPr id="14" name="13 CuadroTexto"/>
        <xdr:cNvSpPr txBox="1"/>
      </xdr:nvSpPr>
      <xdr:spPr>
        <a:xfrm>
          <a:off x="3223192" y="16158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15</xdr:row>
      <xdr:rowOff>0</xdr:rowOff>
    </xdr:from>
    <xdr:ext cx="184731" cy="264560"/>
    <xdr:sp macro="" textlink="">
      <xdr:nvSpPr>
        <xdr:cNvPr id="15" name="14 CuadroTexto"/>
        <xdr:cNvSpPr txBox="1"/>
      </xdr:nvSpPr>
      <xdr:spPr>
        <a:xfrm>
          <a:off x="3223192" y="16158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16</xdr:row>
      <xdr:rowOff>0</xdr:rowOff>
    </xdr:from>
    <xdr:ext cx="184731" cy="264560"/>
    <xdr:sp macro="" textlink="">
      <xdr:nvSpPr>
        <xdr:cNvPr id="16" name="15 CuadroTexto"/>
        <xdr:cNvSpPr txBox="1"/>
      </xdr:nvSpPr>
      <xdr:spPr>
        <a:xfrm>
          <a:off x="3223192" y="16158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xdr:row>
      <xdr:rowOff>0</xdr:rowOff>
    </xdr:from>
    <xdr:ext cx="184731" cy="264560"/>
    <xdr:sp macro="" textlink="">
      <xdr:nvSpPr>
        <xdr:cNvPr id="2" name="1 CuadroTexto"/>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7</xdr:row>
      <xdr:rowOff>0</xdr:rowOff>
    </xdr:from>
    <xdr:ext cx="184731" cy="264560"/>
    <xdr:sp macro="" textlink="">
      <xdr:nvSpPr>
        <xdr:cNvPr id="5" name="4 CuadroTexto"/>
        <xdr:cNvSpPr txBox="1"/>
      </xdr:nvSpPr>
      <xdr:spPr>
        <a:xfrm>
          <a:off x="373380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5</xdr:row>
      <xdr:rowOff>142875</xdr:rowOff>
    </xdr:from>
    <xdr:ext cx="184731" cy="264560"/>
    <xdr:sp macro="" textlink="">
      <xdr:nvSpPr>
        <xdr:cNvPr id="6" name="5 CuadroTexto"/>
        <xdr:cNvSpPr txBox="1"/>
      </xdr:nvSpPr>
      <xdr:spPr>
        <a:xfrm>
          <a:off x="3733800" y="10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0</xdr:colOff>
      <xdr:row>64</xdr:row>
      <xdr:rowOff>0</xdr:rowOff>
    </xdr:from>
    <xdr:ext cx="184731" cy="264560"/>
    <xdr:sp macro="" textlink="">
      <xdr:nvSpPr>
        <xdr:cNvPr id="2" name="1 CuadroTexto"/>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64</xdr:row>
      <xdr:rowOff>0</xdr:rowOff>
    </xdr:from>
    <xdr:ext cx="184731" cy="264560"/>
    <xdr:sp macro="" textlink="">
      <xdr:nvSpPr>
        <xdr:cNvPr id="5" name="4 CuadroTexto"/>
        <xdr:cNvSpPr txBox="1"/>
      </xdr:nvSpPr>
      <xdr:spPr>
        <a:xfrm>
          <a:off x="33242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81</xdr:row>
      <xdr:rowOff>0</xdr:rowOff>
    </xdr:from>
    <xdr:ext cx="184731" cy="264560"/>
    <xdr:sp macro="" textlink="">
      <xdr:nvSpPr>
        <xdr:cNvPr id="8" name="7 CuadroTexto"/>
        <xdr:cNvSpPr txBox="1"/>
      </xdr:nvSpPr>
      <xdr:spPr>
        <a:xfrm>
          <a:off x="3324225"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128</xdr:row>
      <xdr:rowOff>0</xdr:rowOff>
    </xdr:from>
    <xdr:ext cx="184731" cy="264560"/>
    <xdr:sp macro="" textlink="">
      <xdr:nvSpPr>
        <xdr:cNvPr id="11" name="10 CuadroTexto"/>
        <xdr:cNvSpPr txBox="1"/>
      </xdr:nvSpPr>
      <xdr:spPr>
        <a:xfrm>
          <a:off x="3562350" y="164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8</xdr:row>
      <xdr:rowOff>0</xdr:rowOff>
    </xdr:from>
    <xdr:ext cx="184731" cy="264560"/>
    <xdr:sp macro="" textlink="">
      <xdr:nvSpPr>
        <xdr:cNvPr id="16" name="15 CuadroTexto"/>
        <xdr:cNvSpPr txBox="1"/>
      </xdr:nvSpPr>
      <xdr:spPr>
        <a:xfrm>
          <a:off x="30861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xdr:row>
      <xdr:rowOff>142875</xdr:rowOff>
    </xdr:from>
    <xdr:ext cx="184731" cy="264560"/>
    <xdr:sp macro="" textlink="">
      <xdr:nvSpPr>
        <xdr:cNvPr id="17" name="16 CuadroTexto"/>
        <xdr:cNvSpPr txBox="1"/>
      </xdr:nvSpPr>
      <xdr:spPr>
        <a:xfrm>
          <a:off x="3086100" y="10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62</xdr:row>
      <xdr:rowOff>142875</xdr:rowOff>
    </xdr:from>
    <xdr:ext cx="184731" cy="264560"/>
    <xdr:sp macro="" textlink="">
      <xdr:nvSpPr>
        <xdr:cNvPr id="18" name="17 CuadroTexto"/>
        <xdr:cNvSpPr txBox="1"/>
      </xdr:nvSpPr>
      <xdr:spPr>
        <a:xfrm>
          <a:off x="3762375"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79</xdr:row>
      <xdr:rowOff>142875</xdr:rowOff>
    </xdr:from>
    <xdr:ext cx="184731" cy="264560"/>
    <xdr:sp macro="" textlink="">
      <xdr:nvSpPr>
        <xdr:cNvPr id="19" name="18 CuadroTexto"/>
        <xdr:cNvSpPr txBox="1"/>
      </xdr:nvSpPr>
      <xdr:spPr>
        <a:xfrm>
          <a:off x="3762375"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126</xdr:row>
      <xdr:rowOff>142875</xdr:rowOff>
    </xdr:from>
    <xdr:ext cx="184731" cy="264560"/>
    <xdr:sp macro="" textlink="">
      <xdr:nvSpPr>
        <xdr:cNvPr id="20" name="19 CuadroTexto"/>
        <xdr:cNvSpPr txBox="1"/>
      </xdr:nvSpPr>
      <xdr:spPr>
        <a:xfrm>
          <a:off x="3762375" y="1427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4</xdr:row>
      <xdr:rowOff>142875</xdr:rowOff>
    </xdr:from>
    <xdr:ext cx="184731" cy="264560"/>
    <xdr:sp macro="" textlink="">
      <xdr:nvSpPr>
        <xdr:cNvPr id="2" name="1 CuadroTexto"/>
        <xdr:cNvSpPr txBox="1"/>
      </xdr:nvSpPr>
      <xdr:spPr>
        <a:xfrm>
          <a:off x="21907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1612008</xdr:colOff>
      <xdr:row>14</xdr:row>
      <xdr:rowOff>137051</xdr:rowOff>
    </xdr:from>
    <xdr:ext cx="3652808" cy="405432"/>
    <xdr:sp macro="" textlink="">
      <xdr:nvSpPr>
        <xdr:cNvPr id="2" name="1 CuadroTexto"/>
        <xdr:cNvSpPr txBox="1"/>
      </xdr:nvSpPr>
      <xdr:spPr>
        <a:xfrm rot="20074720">
          <a:off x="1812033" y="2689751"/>
          <a:ext cx="3652808" cy="4054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MX" sz="2000" b="1">
              <a:solidFill>
                <a:schemeClr val="accent2">
                  <a:lumMod val="75000"/>
                </a:schemeClr>
              </a:solidFill>
            </a:rPr>
            <a:t>NO  APLICA  </a:t>
          </a:r>
          <a:r>
            <a:rPr lang="es-MX" sz="2000" b="1" baseline="0">
              <a:solidFill>
                <a:schemeClr val="accent2">
                  <a:lumMod val="75000"/>
                </a:schemeClr>
              </a:solidFill>
            </a:rPr>
            <a:t>PARA  LOS  SSS</a:t>
          </a:r>
          <a:endParaRPr lang="es-MX" sz="2000" b="1">
            <a:solidFill>
              <a:schemeClr val="accent2">
                <a:lumMod val="75000"/>
              </a:schemeClr>
            </a:solidFill>
          </a:endParaRP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2007643</xdr:colOff>
      <xdr:row>13</xdr:row>
      <xdr:rowOff>136529</xdr:rowOff>
    </xdr:from>
    <xdr:ext cx="3451773" cy="374141"/>
    <xdr:sp macro="" textlink="">
      <xdr:nvSpPr>
        <xdr:cNvPr id="2" name="1 CuadroTexto"/>
        <xdr:cNvSpPr txBox="1"/>
      </xdr:nvSpPr>
      <xdr:spPr>
        <a:xfrm rot="20606373">
          <a:off x="2207668" y="2527304"/>
          <a:ext cx="3451773" cy="374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MX" sz="1800" b="1">
              <a:solidFill>
                <a:schemeClr val="accent2">
                  <a:lumMod val="75000"/>
                </a:schemeClr>
              </a:solidFill>
            </a:rPr>
            <a:t>NO APLICA</a:t>
          </a:r>
          <a:r>
            <a:rPr lang="es-MX" sz="1800" b="1" baseline="0">
              <a:solidFill>
                <a:schemeClr val="accent2">
                  <a:lumMod val="75000"/>
                </a:schemeClr>
              </a:solidFill>
            </a:rPr>
            <a:t> PARA LOS SSS</a:t>
          </a:r>
          <a:endParaRPr lang="es-MX" sz="1800" b="1">
            <a:solidFill>
              <a:schemeClr val="accent2">
                <a:lumMod val="75000"/>
              </a:schemeClr>
            </a:solidFill>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1</xdr:col>
      <xdr:colOff>1704949</xdr:colOff>
      <xdr:row>14</xdr:row>
      <xdr:rowOff>151758</xdr:rowOff>
    </xdr:from>
    <xdr:ext cx="2706311" cy="374141"/>
    <xdr:sp macro="" textlink="">
      <xdr:nvSpPr>
        <xdr:cNvPr id="2" name="1 CuadroTexto"/>
        <xdr:cNvSpPr txBox="1"/>
      </xdr:nvSpPr>
      <xdr:spPr>
        <a:xfrm rot="19975268">
          <a:off x="2285974" y="2733033"/>
          <a:ext cx="2706311" cy="374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MX" sz="1800" b="1">
              <a:solidFill>
                <a:schemeClr val="accent2">
                  <a:lumMod val="75000"/>
                </a:schemeClr>
              </a:solidFill>
            </a:rPr>
            <a:t>NO APLICA</a:t>
          </a:r>
          <a:r>
            <a:rPr lang="es-MX" sz="1800" b="1" baseline="0">
              <a:solidFill>
                <a:schemeClr val="accent2">
                  <a:lumMod val="75000"/>
                </a:schemeClr>
              </a:solidFill>
            </a:rPr>
            <a:t> PARA LOS SSS</a:t>
          </a:r>
          <a:endParaRPr lang="es-MX" sz="1800" b="1">
            <a:solidFill>
              <a:schemeClr val="accent2">
                <a:lumMod val="75000"/>
              </a:schemeClr>
            </a:solidFill>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4" name="Text Box 1"/>
        <xdr:cNvSpPr txBox="1">
          <a:spLocks noChangeArrowheads="1"/>
        </xdr:cNvSpPr>
      </xdr:nvSpPr>
      <xdr:spPr bwMode="auto">
        <a:xfrm>
          <a:off x="2286001" y="76200"/>
          <a:ext cx="92106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0</xdr:col>
      <xdr:colOff>476250</xdr:colOff>
      <xdr:row>0</xdr:row>
      <xdr:rowOff>80529</xdr:rowOff>
    </xdr:from>
    <xdr:to>
      <xdr:col>1</xdr:col>
      <xdr:colOff>480580</xdr:colOff>
      <xdr:row>3</xdr:row>
      <xdr:rowOff>280554</xdr:rowOff>
    </xdr:to>
    <xdr:pic>
      <xdr:nvPicPr>
        <xdr:cNvPr id="5" name="Picture 7"/>
        <xdr:cNvPicPr>
          <a:picLocks noChangeAspect="1" noChangeArrowheads="1"/>
        </xdr:cNvPicPr>
      </xdr:nvPicPr>
      <xdr:blipFill>
        <a:blip xmlns:r="http://schemas.openxmlformats.org/officeDocument/2006/relationships" r:embed="rId1"/>
        <a:srcRect/>
        <a:stretch>
          <a:fillRect/>
        </a:stretch>
      </xdr:blipFill>
      <xdr:spPr bwMode="auto">
        <a:xfrm>
          <a:off x="476250" y="80529"/>
          <a:ext cx="762000" cy="719570"/>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17" name="16 CuadroTexto"/>
        <xdr:cNvSpPr txBox="1"/>
      </xdr:nvSpPr>
      <xdr:spPr>
        <a:xfrm>
          <a:off x="114941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oneCellAnchor>
    <xdr:from>
      <xdr:col>14</xdr:col>
      <xdr:colOff>65431</xdr:colOff>
      <xdr:row>3</xdr:row>
      <xdr:rowOff>94817</xdr:rowOff>
    </xdr:from>
    <xdr:ext cx="2137124" cy="239809"/>
    <xdr:sp macro="" textlink="">
      <xdr:nvSpPr>
        <xdr:cNvPr id="18" name="17 CuadroTexto"/>
        <xdr:cNvSpPr txBox="1"/>
      </xdr:nvSpPr>
      <xdr:spPr>
        <a:xfrm>
          <a:off x="10733431" y="609167"/>
          <a:ext cx="2137124"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PRIMERO DE 2015</a:t>
          </a:r>
        </a:p>
      </xdr:txBody>
    </xdr:sp>
    <xdr:clientData/>
  </xdr:oneCellAnchor>
  <xdr:oneCellAnchor>
    <xdr:from>
      <xdr:col>3</xdr:col>
      <xdr:colOff>346364</xdr:colOff>
      <xdr:row>6</xdr:row>
      <xdr:rowOff>151534</xdr:rowOff>
    </xdr:from>
    <xdr:ext cx="5762625" cy="468013"/>
    <xdr:sp macro="" textlink="">
      <xdr:nvSpPr>
        <xdr:cNvPr id="19" name="18 CuadroTexto"/>
        <xdr:cNvSpPr txBox="1"/>
      </xdr:nvSpPr>
      <xdr:spPr>
        <a:xfrm rot="21093884">
          <a:off x="2619375" y="1352983"/>
          <a:ext cx="576262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MX" sz="2400" b="1">
              <a:solidFill>
                <a:schemeClr val="accent2">
                  <a:lumMod val="75000"/>
                </a:schemeClr>
              </a:solidFill>
            </a:rPr>
            <a:t>SE ANEXA PDF DE ETCA-III-13</a:t>
          </a:r>
          <a:r>
            <a:rPr lang="es-MX" sz="2400" b="1" baseline="0">
              <a:solidFill>
                <a:schemeClr val="accent2">
                  <a:lumMod val="75000"/>
                </a:schemeClr>
              </a:solidFill>
            </a:rPr>
            <a:t> E</a:t>
          </a:r>
          <a:r>
            <a:rPr lang="es-MX" sz="2400" b="1">
              <a:solidFill>
                <a:schemeClr val="accent2">
                  <a:lumMod val="75000"/>
                </a:schemeClr>
              </a:solidFill>
            </a:rPr>
            <a:t>N CORREO</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xdr:cNvSpPr txBox="1"/>
      </xdr:nvSpPr>
      <xdr:spPr>
        <a:xfrm>
          <a:off x="53721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3</xdr:row>
      <xdr:rowOff>142875</xdr:rowOff>
    </xdr:from>
    <xdr:ext cx="184731" cy="264560"/>
    <xdr:sp macro="" textlink="">
      <xdr:nvSpPr>
        <xdr:cNvPr id="2" name="1 CuadroTexto"/>
        <xdr:cNvSpPr txBox="1"/>
      </xdr:nvSpPr>
      <xdr:spPr>
        <a:xfrm>
          <a:off x="452437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581025</xdr:colOff>
      <xdr:row>63</xdr:row>
      <xdr:rowOff>0</xdr:rowOff>
    </xdr:from>
    <xdr:ext cx="184731" cy="264560"/>
    <xdr:sp macro="" textlink="">
      <xdr:nvSpPr>
        <xdr:cNvPr id="3" name="2 CuadroTexto"/>
        <xdr:cNvSpPr txBox="1"/>
      </xdr:nvSpPr>
      <xdr:spPr>
        <a:xfrm>
          <a:off x="5105400" y="117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2</xdr:col>
      <xdr:colOff>581025</xdr:colOff>
      <xdr:row>63</xdr:row>
      <xdr:rowOff>0</xdr:rowOff>
    </xdr:from>
    <xdr:ext cx="184731" cy="264560"/>
    <xdr:sp macro="" textlink="">
      <xdr:nvSpPr>
        <xdr:cNvPr id="4" name="3 CuadroTexto"/>
        <xdr:cNvSpPr txBox="1"/>
      </xdr:nvSpPr>
      <xdr:spPr>
        <a:xfrm>
          <a:off x="5105400" y="117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3</xdr:row>
      <xdr:rowOff>142875</xdr:rowOff>
    </xdr:from>
    <xdr:ext cx="184731" cy="264560"/>
    <xdr:sp macro="" textlink="">
      <xdr:nvSpPr>
        <xdr:cNvPr id="2" name="1 CuadroTexto"/>
        <xdr:cNvSpPr txBox="1"/>
      </xdr:nvSpPr>
      <xdr:spPr>
        <a:xfrm>
          <a:off x="27241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9</xdr:col>
      <xdr:colOff>34742</xdr:colOff>
      <xdr:row>3</xdr:row>
      <xdr:rowOff>160866</xdr:rowOff>
    </xdr:from>
    <xdr:ext cx="858825" cy="254557"/>
    <xdr:sp macro="" textlink="">
      <xdr:nvSpPr>
        <xdr:cNvPr id="3" name="2 CuadroTexto"/>
        <xdr:cNvSpPr txBox="1"/>
      </xdr:nvSpPr>
      <xdr:spPr>
        <a:xfrm>
          <a:off x="8092892" y="789516"/>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xdr:cNvSpPr txBox="1"/>
      </xdr:nvSpPr>
      <xdr:spPr>
        <a:xfrm>
          <a:off x="27241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4232093</xdr:colOff>
      <xdr:row>3</xdr:row>
      <xdr:rowOff>160866</xdr:rowOff>
    </xdr:from>
    <xdr:ext cx="858825" cy="254557"/>
    <xdr:sp macro="" textlink="">
      <xdr:nvSpPr>
        <xdr:cNvPr id="3" name="2 CuadroTexto"/>
        <xdr:cNvSpPr txBox="1"/>
      </xdr:nvSpPr>
      <xdr:spPr>
        <a:xfrm>
          <a:off x="4232093" y="795866"/>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xdr:cNvSpPr txBox="1"/>
      </xdr:nvSpPr>
      <xdr:spPr>
        <a:xfrm>
          <a:off x="1362075"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3</xdr:row>
      <xdr:rowOff>142875</xdr:rowOff>
    </xdr:from>
    <xdr:ext cx="184731" cy="264560"/>
    <xdr:sp macro="" textlink="">
      <xdr:nvSpPr>
        <xdr:cNvPr id="2" name="1 CuadroTexto"/>
        <xdr:cNvSpPr txBox="1"/>
      </xdr:nvSpPr>
      <xdr:spPr>
        <a:xfrm>
          <a:off x="20574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3" name="2 CuadroTexto"/>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4" name="3 CuadroTexto"/>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xdr:row>
      <xdr:rowOff>142875</xdr:rowOff>
    </xdr:from>
    <xdr:ext cx="184731" cy="264560"/>
    <xdr:sp macro="" textlink="">
      <xdr:nvSpPr>
        <xdr:cNvPr id="5" name="4 CuadroTexto"/>
        <xdr:cNvSpPr txBox="1"/>
      </xdr:nvSpPr>
      <xdr:spPr>
        <a:xfrm>
          <a:off x="23050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xdr:row>
      <xdr:rowOff>0</xdr:rowOff>
    </xdr:from>
    <xdr:ext cx="184731" cy="264560"/>
    <xdr:sp macro="" textlink="">
      <xdr:nvSpPr>
        <xdr:cNvPr id="2" name="1 CuadroTexto"/>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5</xdr:row>
      <xdr:rowOff>0</xdr:rowOff>
    </xdr:from>
    <xdr:ext cx="184731" cy="264560"/>
    <xdr:sp macro="" textlink="">
      <xdr:nvSpPr>
        <xdr:cNvPr id="5" name="4 CuadroTexto"/>
        <xdr:cNvSpPr txBox="1"/>
      </xdr:nvSpPr>
      <xdr:spPr>
        <a:xfrm>
          <a:off x="327660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fabela/CONFIG~1/Temp/Rar$DI00.844/EDO%20DE%20ACTIVIDADES%20Y%20SITN%20FINANCIERA%20MZO%202015%20firma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do Actvs"/>
      <sheetName val="Sitn Financ"/>
    </sheetNames>
    <sheetDataSet>
      <sheetData sheetId="0">
        <row r="38">
          <cell r="C38">
            <v>124315495.74000001</v>
          </cell>
          <cell r="D38">
            <v>303926461.57000017</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H31"/>
  <sheetViews>
    <sheetView workbookViewId="0">
      <selection activeCell="A3" sqref="A3:J3"/>
    </sheetView>
  </sheetViews>
  <sheetFormatPr baseColWidth="10" defaultRowHeight="15"/>
  <cols>
    <col min="1" max="1" width="1.140625" customWidth="1"/>
    <col min="2" max="2" width="41.28515625" customWidth="1"/>
    <col min="3" max="4" width="14.5703125" style="515" customWidth="1"/>
    <col min="5" max="5" width="47.7109375" customWidth="1"/>
    <col min="6" max="7" width="14.7109375" style="515" customWidth="1"/>
  </cols>
  <sheetData>
    <row r="2" spans="1:7" s="484" customFormat="1">
      <c r="A2" s="483" t="s">
        <v>27</v>
      </c>
      <c r="B2" s="483"/>
      <c r="C2" s="483"/>
      <c r="D2" s="483"/>
      <c r="E2" s="483"/>
      <c r="F2" s="483"/>
      <c r="G2" s="483"/>
    </row>
    <row r="3" spans="1:7" s="484" customFormat="1">
      <c r="A3" s="485"/>
      <c r="B3" s="485"/>
      <c r="C3" s="485"/>
      <c r="D3" s="485"/>
      <c r="E3" s="485"/>
      <c r="F3" s="485"/>
      <c r="G3" s="485" t="s">
        <v>230</v>
      </c>
    </row>
    <row r="4" spans="1:7">
      <c r="B4" s="486" t="s">
        <v>589</v>
      </c>
      <c r="C4" s="487"/>
      <c r="D4" s="487"/>
      <c r="E4" s="487"/>
      <c r="F4" s="487"/>
      <c r="G4" s="488"/>
    </row>
    <row r="5" spans="1:7">
      <c r="B5" s="489" t="s">
        <v>590</v>
      </c>
      <c r="C5" s="490"/>
      <c r="D5" s="490"/>
      <c r="E5" s="490"/>
      <c r="F5" s="490"/>
      <c r="G5" s="491"/>
    </row>
    <row r="6" spans="1:7">
      <c r="B6" s="492" t="s">
        <v>591</v>
      </c>
      <c r="C6" s="493"/>
      <c r="D6" s="493"/>
      <c r="E6" s="493"/>
      <c r="F6" s="493"/>
      <c r="G6" s="494"/>
    </row>
    <row r="7" spans="1:7">
      <c r="B7" s="495" t="s">
        <v>592</v>
      </c>
      <c r="C7" s="496" t="s">
        <v>593</v>
      </c>
      <c r="D7" s="496" t="s">
        <v>594</v>
      </c>
      <c r="E7" s="497" t="s">
        <v>595</v>
      </c>
      <c r="F7" s="496" t="s">
        <v>593</v>
      </c>
      <c r="G7" s="496" t="s">
        <v>594</v>
      </c>
    </row>
    <row r="8" spans="1:7">
      <c r="B8" s="498"/>
      <c r="C8" s="499"/>
      <c r="D8" s="499"/>
      <c r="E8" s="500"/>
      <c r="F8" s="501"/>
      <c r="G8" s="502"/>
    </row>
    <row r="9" spans="1:7">
      <c r="B9" s="503" t="s">
        <v>596</v>
      </c>
      <c r="C9" s="499"/>
      <c r="D9" s="499"/>
      <c r="E9" s="504" t="s">
        <v>597</v>
      </c>
      <c r="F9" s="501"/>
      <c r="G9" s="502"/>
    </row>
    <row r="10" spans="1:7">
      <c r="B10" s="498" t="s">
        <v>598</v>
      </c>
      <c r="C10" s="501">
        <f>9639500+512002507.72</f>
        <v>521642007.72000003</v>
      </c>
      <c r="D10" s="501">
        <v>501456895.86000001</v>
      </c>
      <c r="E10" s="500" t="s">
        <v>599</v>
      </c>
      <c r="F10" s="501">
        <f>-4820.65+50221018.32+363630.26+92552995.19+58296700.46</f>
        <v>201429523.58000001</v>
      </c>
      <c r="G10" s="501">
        <f>65094640.54+100575741.75+66534452.98+131242.53+16428451.17</f>
        <v>248764528.96999997</v>
      </c>
    </row>
    <row r="11" spans="1:7">
      <c r="B11" s="500" t="s">
        <v>600</v>
      </c>
      <c r="C11" s="501">
        <f>88344683.54+607679.46+427548.12</f>
        <v>89379911.120000005</v>
      </c>
      <c r="D11" s="501">
        <f>28513043.01+689187.68+427548.12</f>
        <v>29629778.810000002</v>
      </c>
      <c r="E11" s="500"/>
      <c r="F11" s="501"/>
      <c r="G11" s="501"/>
    </row>
    <row r="12" spans="1:7">
      <c r="B12" s="498" t="s">
        <v>601</v>
      </c>
      <c r="C12" s="501">
        <v>79053867.010000005</v>
      </c>
      <c r="D12" s="501">
        <v>116598484.45999999</v>
      </c>
      <c r="E12" s="504" t="s">
        <v>602</v>
      </c>
      <c r="F12" s="501">
        <f>+F10</f>
        <v>201429523.58000001</v>
      </c>
      <c r="G12" s="501">
        <f>+G10</f>
        <v>248764528.96999997</v>
      </c>
    </row>
    <row r="13" spans="1:7">
      <c r="B13" s="498"/>
      <c r="C13" s="501"/>
      <c r="D13" s="501"/>
      <c r="E13" s="500"/>
      <c r="F13" s="501"/>
      <c r="G13" s="501"/>
    </row>
    <row r="14" spans="1:7">
      <c r="B14" s="498" t="s">
        <v>603</v>
      </c>
      <c r="C14" s="501">
        <f>SUM(C10:C13)</f>
        <v>690075785.85000002</v>
      </c>
      <c r="D14" s="501">
        <f>SUM(D10:D13)</f>
        <v>647685159.13</v>
      </c>
      <c r="E14" s="504"/>
      <c r="F14" s="501"/>
      <c r="G14" s="501"/>
    </row>
    <row r="15" spans="1:7">
      <c r="B15" s="498"/>
      <c r="C15" s="498"/>
      <c r="D15" s="498"/>
      <c r="E15" s="504" t="s">
        <v>604</v>
      </c>
      <c r="F15" s="501"/>
      <c r="G15" s="501"/>
    </row>
    <row r="16" spans="1:7">
      <c r="B16" s="498"/>
      <c r="C16" s="501"/>
      <c r="D16" s="501"/>
      <c r="E16" s="500" t="s">
        <v>605</v>
      </c>
      <c r="F16" s="505">
        <f>3320135073.34-1867862.83</f>
        <v>3318267210.5100002</v>
      </c>
      <c r="G16" s="505">
        <v>2535140300.3600001</v>
      </c>
    </row>
    <row r="17" spans="2:8">
      <c r="B17" s="503" t="s">
        <v>606</v>
      </c>
      <c r="C17" s="499"/>
      <c r="D17" s="499"/>
      <c r="E17" s="506" t="s">
        <v>607</v>
      </c>
      <c r="F17" s="501">
        <f>'[2]Edo Actvs'!C38</f>
        <v>124315495.74000001</v>
      </c>
      <c r="G17" s="501">
        <f>'[2]Edo Actvs'!D38</f>
        <v>303926461.57000017</v>
      </c>
    </row>
    <row r="18" spans="2:8" ht="26.25">
      <c r="B18" s="507" t="s">
        <v>608</v>
      </c>
      <c r="C18" s="508">
        <f>1443014685.39+226058233.55+4639694.94</f>
        <v>1673712613.8800001</v>
      </c>
      <c r="D18" s="508">
        <f>1443014685.39+217299514.01</f>
        <v>1660314199.4000001</v>
      </c>
      <c r="E18" s="509" t="s">
        <v>609</v>
      </c>
      <c r="F18" s="510">
        <v>-3136679.49</v>
      </c>
      <c r="G18" s="510">
        <v>482793042.08999997</v>
      </c>
    </row>
    <row r="19" spans="2:8">
      <c r="B19" s="498" t="s">
        <v>610</v>
      </c>
      <c r="C19" s="501">
        <f>303711970.19+3045000+12549.04+177433048.13+795006706.65</f>
        <v>1279209274.01</v>
      </c>
      <c r="D19" s="501">
        <f>303711970.19+795006706.65+177778425</f>
        <v>1276497101.8399999</v>
      </c>
      <c r="E19" s="500" t="s">
        <v>611</v>
      </c>
      <c r="F19" s="511">
        <v>2122123.4</v>
      </c>
      <c r="G19" s="511">
        <v>13872127.380000001</v>
      </c>
    </row>
    <row r="20" spans="2:8">
      <c r="B20" s="498"/>
      <c r="C20" s="501"/>
      <c r="D20" s="501"/>
      <c r="E20" s="500"/>
      <c r="F20" s="501"/>
      <c r="G20" s="501"/>
    </row>
    <row r="21" spans="2:8">
      <c r="B21" s="498" t="s">
        <v>612</v>
      </c>
      <c r="C21" s="501">
        <f>+C18+C19</f>
        <v>2952921887.8900003</v>
      </c>
      <c r="D21" s="501">
        <f>+D18+D19</f>
        <v>2936811301.2399998</v>
      </c>
      <c r="E21" s="500" t="s">
        <v>613</v>
      </c>
      <c r="F21" s="501">
        <f>SUM(F16:F20)</f>
        <v>3441568150.1600003</v>
      </c>
      <c r="G21" s="501">
        <f>SUM(G16:G20)</f>
        <v>3335731931.4000006</v>
      </c>
    </row>
    <row r="22" spans="2:8">
      <c r="B22" s="498"/>
      <c r="C22" s="501"/>
      <c r="D22" s="501"/>
      <c r="E22" s="500"/>
      <c r="F22" s="501"/>
      <c r="G22" s="501"/>
    </row>
    <row r="23" spans="2:8">
      <c r="B23" s="503" t="s">
        <v>614</v>
      </c>
      <c r="C23" s="499">
        <f>+C14+C21</f>
        <v>3642997673.7400002</v>
      </c>
      <c r="D23" s="499">
        <f>+D14+D21</f>
        <v>3584496460.3699999</v>
      </c>
      <c r="E23" s="504" t="s">
        <v>615</v>
      </c>
      <c r="F23" s="499">
        <f>+F21+F12</f>
        <v>3642997673.7400002</v>
      </c>
      <c r="G23" s="499">
        <f>+G21+G12</f>
        <v>3584496460.3700004</v>
      </c>
    </row>
    <row r="24" spans="2:8">
      <c r="B24" s="498"/>
      <c r="C24" s="501"/>
      <c r="D24" s="501"/>
      <c r="E24" s="500"/>
      <c r="F24" s="501"/>
      <c r="G24" s="502"/>
    </row>
    <row r="25" spans="2:8">
      <c r="B25" s="512"/>
      <c r="C25" s="513"/>
      <c r="D25" s="513"/>
      <c r="E25" s="5"/>
      <c r="F25" s="513"/>
      <c r="G25" s="514"/>
    </row>
    <row r="26" spans="2:8" ht="25.5" customHeight="1"/>
    <row r="27" spans="2:8" ht="10.5" customHeight="1">
      <c r="H27" s="516"/>
    </row>
    <row r="31" spans="2:8">
      <c r="H31" s="516"/>
    </row>
  </sheetData>
  <mergeCells count="4">
    <mergeCell ref="A2:G2"/>
    <mergeCell ref="B4:G4"/>
    <mergeCell ref="B5:G5"/>
    <mergeCell ref="B6:G6"/>
  </mergeCells>
  <printOptions horizontalCentered="1"/>
  <pageMargins left="0" right="0" top="0.74803149606299213" bottom="0.74803149606299213" header="0.31496062992125984" footer="0.31496062992125984"/>
  <pageSetup scale="85" orientation="landscape" r:id="rId1"/>
  <drawing r:id="rId2"/>
</worksheet>
</file>

<file path=xl/worksheets/sheet10.xml><?xml version="1.0" encoding="utf-8"?>
<worksheet xmlns="http://schemas.openxmlformats.org/spreadsheetml/2006/main" xmlns:r="http://schemas.openxmlformats.org/officeDocument/2006/relationships">
  <sheetPr codeName="Hoja1">
    <tabColor rgb="FFFFFF00"/>
  </sheetPr>
  <dimension ref="A1:K57"/>
  <sheetViews>
    <sheetView workbookViewId="0">
      <pane ySplit="8" topLeftCell="A24" activePane="bottomLeft" state="frozen"/>
      <selection activeCell="G32" sqref="G32"/>
      <selection pane="bottomLeft" activeCell="B27" sqref="B27"/>
    </sheetView>
  </sheetViews>
  <sheetFormatPr baseColWidth="10" defaultRowHeight="12.75"/>
  <cols>
    <col min="1" max="1" width="2.85546875" style="56" customWidth="1"/>
    <col min="2" max="2" width="37.140625" style="56" customWidth="1"/>
    <col min="3" max="3" width="18" style="56" customWidth="1"/>
    <col min="4" max="4" width="12.7109375" style="56" bestFit="1" customWidth="1"/>
    <col min="5" max="5" width="14.140625" style="56" customWidth="1"/>
    <col min="6" max="6" width="12.5703125" style="56" customWidth="1"/>
    <col min="7" max="7" width="13.42578125" style="56" customWidth="1"/>
    <col min="8" max="8" width="9.85546875" style="56" bestFit="1" customWidth="1"/>
    <col min="9" max="9" width="13" style="56" customWidth="1"/>
    <col min="10" max="10" width="14.28515625" style="56" customWidth="1"/>
    <col min="11" max="11" width="8" style="56" customWidth="1"/>
    <col min="12" max="16384" width="11.42578125" style="56"/>
  </cols>
  <sheetData>
    <row r="1" spans="1:11" s="200" customFormat="1" ht="15.75">
      <c r="K1" s="196" t="s">
        <v>243</v>
      </c>
    </row>
    <row r="2" spans="1:11" s="200" customFormat="1" ht="15.75">
      <c r="A2" s="342" t="s">
        <v>27</v>
      </c>
      <c r="B2" s="342"/>
      <c r="C2" s="342"/>
      <c r="D2" s="342"/>
      <c r="E2" s="342"/>
      <c r="F2" s="342"/>
      <c r="G2" s="342"/>
      <c r="H2" s="342"/>
      <c r="I2" s="342"/>
      <c r="J2" s="342"/>
      <c r="K2" s="342"/>
    </row>
    <row r="3" spans="1:11" s="197" customFormat="1" ht="15.75">
      <c r="A3" s="342" t="s">
        <v>16</v>
      </c>
      <c r="B3" s="342"/>
      <c r="C3" s="342"/>
      <c r="D3" s="342"/>
      <c r="E3" s="342"/>
      <c r="F3" s="342"/>
      <c r="G3" s="342"/>
      <c r="H3" s="342"/>
      <c r="I3" s="342"/>
      <c r="J3" s="342"/>
      <c r="K3" s="342"/>
    </row>
    <row r="4" spans="1:11" s="197" customFormat="1" ht="15.75">
      <c r="A4" s="342" t="s">
        <v>262</v>
      </c>
      <c r="B4" s="342"/>
      <c r="C4" s="342"/>
      <c r="D4" s="342"/>
      <c r="E4" s="342"/>
      <c r="F4" s="342"/>
      <c r="G4" s="342"/>
      <c r="H4" s="342"/>
      <c r="I4" s="342"/>
      <c r="J4" s="342"/>
      <c r="K4" s="342"/>
    </row>
    <row r="5" spans="1:11" s="197" customFormat="1" ht="15.75">
      <c r="A5" s="342" t="s">
        <v>344</v>
      </c>
      <c r="B5" s="342"/>
      <c r="C5" s="342"/>
      <c r="D5" s="342"/>
      <c r="E5" s="342"/>
      <c r="F5" s="342"/>
      <c r="G5" s="342"/>
      <c r="H5" s="342"/>
      <c r="I5" s="342"/>
      <c r="J5" s="342"/>
      <c r="K5" s="342"/>
    </row>
    <row r="6" spans="1:11" s="197" customFormat="1" ht="15.75">
      <c r="A6" s="343"/>
      <c r="B6" s="343"/>
      <c r="C6" s="343"/>
      <c r="D6" s="343"/>
      <c r="E6" s="343"/>
      <c r="F6" s="343"/>
      <c r="G6" s="343"/>
      <c r="H6" s="343"/>
      <c r="I6" s="343"/>
      <c r="J6" s="343"/>
      <c r="K6" s="343"/>
    </row>
    <row r="7" spans="1:11" s="197" customFormat="1" ht="15.75">
      <c r="A7" s="201"/>
      <c r="B7" s="201"/>
      <c r="C7" s="201"/>
      <c r="D7" s="201"/>
      <c r="E7" s="201"/>
      <c r="F7" s="201"/>
      <c r="G7" s="201"/>
      <c r="H7" s="201"/>
      <c r="I7" s="201"/>
      <c r="J7" s="201"/>
      <c r="K7" s="196" t="s">
        <v>345</v>
      </c>
    </row>
    <row r="8" spans="1:11" s="111" customFormat="1" ht="38.25">
      <c r="A8" s="344" t="s">
        <v>17</v>
      </c>
      <c r="B8" s="345"/>
      <c r="C8" s="110" t="s">
        <v>60</v>
      </c>
      <c r="D8" s="109" t="s">
        <v>64</v>
      </c>
      <c r="E8" s="228" t="s">
        <v>517</v>
      </c>
      <c r="F8" s="109" t="s">
        <v>258</v>
      </c>
      <c r="G8" s="109" t="s">
        <v>259</v>
      </c>
      <c r="H8" s="109" t="s">
        <v>260</v>
      </c>
      <c r="I8" s="109" t="s">
        <v>261</v>
      </c>
      <c r="J8" s="109" t="s">
        <v>51</v>
      </c>
      <c r="K8" s="109" t="s">
        <v>67</v>
      </c>
    </row>
    <row r="9" spans="1:11" s="111" customFormat="1">
      <c r="A9" s="121"/>
      <c r="B9" s="122" t="s">
        <v>62</v>
      </c>
      <c r="C9" s="128"/>
      <c r="D9" s="125"/>
      <c r="E9" s="125"/>
      <c r="F9" s="125"/>
      <c r="G9" s="125"/>
      <c r="H9" s="125"/>
      <c r="I9" s="125"/>
      <c r="J9" s="125"/>
      <c r="K9" s="125"/>
    </row>
    <row r="10" spans="1:11" s="111" customFormat="1">
      <c r="A10" s="121"/>
      <c r="B10" s="122"/>
      <c r="C10" s="128"/>
      <c r="D10" s="125"/>
      <c r="E10" s="125"/>
      <c r="F10" s="125"/>
      <c r="G10" s="125"/>
      <c r="H10" s="125"/>
      <c r="I10" s="125"/>
      <c r="J10" s="125"/>
      <c r="K10" s="125"/>
    </row>
    <row r="11" spans="1:11">
      <c r="A11" s="123">
        <v>1</v>
      </c>
      <c r="B11" s="85" t="s">
        <v>1</v>
      </c>
      <c r="C11" s="129"/>
      <c r="D11" s="126"/>
      <c r="E11" s="126"/>
      <c r="F11" s="126"/>
      <c r="G11" s="126"/>
      <c r="H11" s="126"/>
      <c r="I11" s="126"/>
      <c r="J11" s="131"/>
      <c r="K11" s="126"/>
    </row>
    <row r="12" spans="1:11">
      <c r="A12" s="123">
        <v>2</v>
      </c>
      <c r="B12" s="85" t="s">
        <v>2</v>
      </c>
      <c r="C12" s="129"/>
      <c r="D12" s="126"/>
      <c r="E12" s="126"/>
      <c r="F12" s="126"/>
      <c r="G12" s="126"/>
      <c r="H12" s="126"/>
      <c r="I12" s="126"/>
      <c r="J12" s="131"/>
      <c r="K12" s="126"/>
    </row>
    <row r="13" spans="1:11">
      <c r="A13" s="123">
        <v>3</v>
      </c>
      <c r="B13" s="85" t="s">
        <v>45</v>
      </c>
      <c r="C13" s="129"/>
      <c r="D13" s="126"/>
      <c r="E13" s="126"/>
      <c r="F13" s="126"/>
      <c r="G13" s="126"/>
      <c r="H13" s="126"/>
      <c r="I13" s="126"/>
      <c r="J13" s="131"/>
      <c r="K13" s="126"/>
    </row>
    <row r="14" spans="1:11">
      <c r="A14" s="123">
        <v>4</v>
      </c>
      <c r="B14" s="85" t="s">
        <v>3</v>
      </c>
      <c r="C14" s="129"/>
      <c r="D14" s="126"/>
      <c r="E14" s="126"/>
      <c r="F14" s="126"/>
      <c r="G14" s="126"/>
      <c r="H14" s="126"/>
      <c r="I14" s="126"/>
      <c r="J14" s="131"/>
      <c r="K14" s="126"/>
    </row>
    <row r="15" spans="1:11">
      <c r="A15" s="123">
        <v>5</v>
      </c>
      <c r="B15" s="85" t="s">
        <v>46</v>
      </c>
      <c r="C15" s="129"/>
      <c r="D15" s="126"/>
      <c r="E15" s="126"/>
      <c r="F15" s="126"/>
      <c r="G15" s="126"/>
      <c r="H15" s="126"/>
      <c r="I15" s="126"/>
      <c r="J15" s="131"/>
      <c r="K15" s="126"/>
    </row>
    <row r="16" spans="1:11">
      <c r="A16" s="123"/>
      <c r="B16" s="85" t="s">
        <v>18</v>
      </c>
      <c r="C16" s="129"/>
      <c r="D16" s="126"/>
      <c r="E16" s="126"/>
      <c r="F16" s="126"/>
      <c r="G16" s="126"/>
      <c r="H16" s="126"/>
      <c r="I16" s="126"/>
      <c r="J16" s="131"/>
      <c r="K16" s="126"/>
    </row>
    <row r="17" spans="1:11">
      <c r="A17" s="123"/>
      <c r="B17" s="85" t="s">
        <v>19</v>
      </c>
      <c r="C17" s="129"/>
      <c r="D17" s="126"/>
      <c r="E17" s="126"/>
      <c r="F17" s="126"/>
      <c r="G17" s="126" t="s">
        <v>28</v>
      </c>
      <c r="H17" s="126"/>
      <c r="I17" s="126"/>
      <c r="J17" s="131"/>
      <c r="K17" s="126"/>
    </row>
    <row r="18" spans="1:11">
      <c r="A18" s="123">
        <v>6</v>
      </c>
      <c r="B18" s="85" t="s">
        <v>47</v>
      </c>
      <c r="C18" s="129"/>
      <c r="D18" s="126"/>
      <c r="E18" s="126"/>
      <c r="F18" s="126"/>
      <c r="G18" s="126"/>
      <c r="H18" s="126"/>
      <c r="I18" s="126"/>
      <c r="J18" s="131"/>
      <c r="K18" s="126"/>
    </row>
    <row r="19" spans="1:11">
      <c r="A19" s="123"/>
      <c r="B19" s="85" t="s">
        <v>18</v>
      </c>
      <c r="C19" s="129"/>
      <c r="D19" s="126"/>
      <c r="E19" s="126"/>
      <c r="F19" s="126"/>
      <c r="G19" s="126"/>
      <c r="H19" s="126"/>
      <c r="I19" s="126"/>
      <c r="J19" s="131"/>
      <c r="K19" s="126"/>
    </row>
    <row r="20" spans="1:11">
      <c r="A20" s="123"/>
      <c r="B20" s="85" t="s">
        <v>19</v>
      </c>
      <c r="C20" s="220"/>
      <c r="D20" s="154"/>
      <c r="E20" s="154"/>
      <c r="F20" s="154"/>
      <c r="G20" s="154"/>
      <c r="H20" s="154"/>
      <c r="I20" s="154"/>
      <c r="J20" s="157"/>
      <c r="K20" s="154"/>
    </row>
    <row r="21" spans="1:11">
      <c r="A21" s="123">
        <v>7</v>
      </c>
      <c r="B21" s="85" t="s">
        <v>48</v>
      </c>
      <c r="C21" s="220">
        <v>68442468</v>
      </c>
      <c r="D21" s="154">
        <v>0</v>
      </c>
      <c r="E21" s="154">
        <v>68442468</v>
      </c>
      <c r="F21" s="154">
        <v>0</v>
      </c>
      <c r="G21" s="154">
        <v>47227172.590000004</v>
      </c>
      <c r="H21" s="154">
        <v>0</v>
      </c>
      <c r="I21" s="154">
        <v>47227172.590000004</v>
      </c>
      <c r="J21" s="157">
        <f>G21-C21</f>
        <v>-21215295.409999996</v>
      </c>
      <c r="K21" s="221">
        <f>G21/C21</f>
        <v>0.69002731739597711</v>
      </c>
    </row>
    <row r="22" spans="1:11">
      <c r="A22" s="123">
        <v>8</v>
      </c>
      <c r="B22" s="85" t="s">
        <v>4</v>
      </c>
      <c r="C22" s="220"/>
      <c r="D22" s="154"/>
      <c r="E22" s="154"/>
      <c r="F22" s="154"/>
      <c r="G22" s="154"/>
      <c r="H22" s="154"/>
      <c r="I22" s="154"/>
      <c r="J22" s="157"/>
      <c r="K22" s="221"/>
    </row>
    <row r="23" spans="1:11" ht="25.5">
      <c r="A23" s="123">
        <v>9</v>
      </c>
      <c r="B23" s="85" t="s">
        <v>512</v>
      </c>
      <c r="C23" s="220">
        <v>2803518972</v>
      </c>
      <c r="D23" s="154"/>
      <c r="E23" s="154">
        <v>2803518972</v>
      </c>
      <c r="F23" s="154"/>
      <c r="G23" s="154">
        <v>629412686.46000004</v>
      </c>
      <c r="H23" s="154">
        <v>0</v>
      </c>
      <c r="I23" s="154">
        <v>629412686.46000004</v>
      </c>
      <c r="J23" s="157">
        <f>G23-C23</f>
        <v>-2174106285.54</v>
      </c>
      <c r="K23" s="221">
        <f>G23/C23</f>
        <v>0.22450808885055765</v>
      </c>
    </row>
    <row r="24" spans="1:11" ht="25.5">
      <c r="A24" s="123"/>
      <c r="B24" s="85" t="s">
        <v>513</v>
      </c>
      <c r="C24" s="129">
        <v>768316358</v>
      </c>
      <c r="D24" s="126">
        <v>0</v>
      </c>
      <c r="E24" s="126">
        <v>768316358</v>
      </c>
      <c r="F24" s="126">
        <v>0</v>
      </c>
      <c r="G24" s="126">
        <v>159662695</v>
      </c>
      <c r="H24" s="126">
        <v>0</v>
      </c>
      <c r="I24" s="126">
        <v>159662695</v>
      </c>
      <c r="J24" s="157">
        <f>G24-C24</f>
        <v>-608653663</v>
      </c>
      <c r="K24" s="221">
        <f>G24/C24</f>
        <v>0.20780853269298738</v>
      </c>
    </row>
    <row r="25" spans="1:11">
      <c r="A25" s="124">
        <v>10</v>
      </c>
      <c r="B25" s="86" t="s">
        <v>49</v>
      </c>
      <c r="C25" s="130"/>
      <c r="D25" s="127"/>
      <c r="E25" s="127"/>
      <c r="F25" s="127"/>
      <c r="G25" s="127"/>
      <c r="H25" s="127"/>
      <c r="I25" s="127"/>
      <c r="J25" s="132"/>
      <c r="K25" s="222"/>
    </row>
    <row r="26" spans="1:11" s="21" customFormat="1">
      <c r="A26" s="344" t="s">
        <v>12</v>
      </c>
      <c r="B26" s="345"/>
      <c r="C26" s="133">
        <f>SUM(C19:C25)</f>
        <v>3640277798</v>
      </c>
      <c r="D26" s="133">
        <v>0</v>
      </c>
      <c r="E26" s="133">
        <f>SUM(E19:E25)</f>
        <v>3640277798</v>
      </c>
      <c r="F26" s="133">
        <v>0</v>
      </c>
      <c r="G26" s="133">
        <f>SUM(G19:G25)</f>
        <v>836302554.05000007</v>
      </c>
      <c r="H26" s="133">
        <v>0</v>
      </c>
      <c r="I26" s="133">
        <f>SUM(I19:I25)</f>
        <v>836302554.05000007</v>
      </c>
      <c r="J26" s="133">
        <f>SUM(J19:J25)</f>
        <v>-2803975243.9499998</v>
      </c>
      <c r="K26" s="223">
        <f>G26/C26</f>
        <v>0.22973591589891076</v>
      </c>
    </row>
    <row r="27" spans="1:11" ht="25.5">
      <c r="A27" s="112"/>
      <c r="B27" s="112"/>
      <c r="C27" s="113"/>
      <c r="D27" s="113"/>
      <c r="E27" s="113"/>
      <c r="F27" s="114"/>
      <c r="G27" s="137" t="s">
        <v>340</v>
      </c>
      <c r="H27" s="135"/>
      <c r="I27" s="135"/>
      <c r="J27" s="136"/>
      <c r="K27" s="134"/>
    </row>
    <row r="28" spans="1:11">
      <c r="A28" s="112"/>
      <c r="B28" s="112"/>
      <c r="C28" s="113"/>
      <c r="D28" s="113"/>
      <c r="E28" s="113"/>
      <c r="F28" s="114"/>
      <c r="G28" s="115"/>
      <c r="H28" s="115"/>
      <c r="I28" s="115"/>
      <c r="J28" s="114"/>
      <c r="K28" s="115"/>
    </row>
    <row r="29" spans="1:11">
      <c r="A29" s="112"/>
      <c r="B29" s="112"/>
      <c r="C29" s="113"/>
      <c r="D29" s="113"/>
      <c r="E29" s="113"/>
      <c r="F29" s="114"/>
      <c r="G29" s="115"/>
      <c r="H29" s="115"/>
      <c r="I29" s="115"/>
      <c r="J29" s="114"/>
      <c r="K29" s="115"/>
    </row>
    <row r="30" spans="1:11" s="111" customFormat="1" ht="38.25">
      <c r="A30" s="346" t="s">
        <v>17</v>
      </c>
      <c r="B30" s="346"/>
      <c r="C30" s="110" t="s">
        <v>60</v>
      </c>
      <c r="D30" s="110" t="s">
        <v>64</v>
      </c>
      <c r="E30" s="110" t="s">
        <v>61</v>
      </c>
      <c r="F30" s="110" t="s">
        <v>258</v>
      </c>
      <c r="G30" s="110" t="s">
        <v>259</v>
      </c>
      <c r="H30" s="110" t="s">
        <v>260</v>
      </c>
      <c r="I30" s="110" t="s">
        <v>261</v>
      </c>
      <c r="J30" s="110" t="s">
        <v>51</v>
      </c>
      <c r="K30" s="110" t="s">
        <v>67</v>
      </c>
    </row>
    <row r="31" spans="1:11" s="116" customFormat="1">
      <c r="A31" s="138" t="s">
        <v>52</v>
      </c>
      <c r="B31" s="139"/>
      <c r="C31" s="140"/>
      <c r="D31" s="140"/>
      <c r="E31" s="140"/>
      <c r="F31" s="140"/>
      <c r="G31" s="140"/>
      <c r="H31" s="140"/>
      <c r="I31" s="140"/>
      <c r="J31" s="141"/>
      <c r="K31" s="142"/>
    </row>
    <row r="32" spans="1:11" s="116" customFormat="1">
      <c r="A32" s="143" t="s">
        <v>53</v>
      </c>
      <c r="B32" s="117"/>
      <c r="C32" s="118"/>
      <c r="D32" s="118"/>
      <c r="E32" s="118"/>
      <c r="F32" s="118"/>
      <c r="G32" s="118"/>
      <c r="H32" s="118"/>
      <c r="I32" s="118"/>
      <c r="J32" s="119"/>
      <c r="K32" s="144"/>
    </row>
    <row r="33" spans="1:11" s="116" customFormat="1">
      <c r="A33" s="143" t="s">
        <v>45</v>
      </c>
      <c r="B33" s="117"/>
      <c r="C33" s="118"/>
      <c r="D33" s="118"/>
      <c r="E33" s="118"/>
      <c r="F33" s="118"/>
      <c r="G33" s="118"/>
      <c r="H33" s="118"/>
      <c r="I33" s="118"/>
      <c r="J33" s="119"/>
      <c r="K33" s="144"/>
    </row>
    <row r="34" spans="1:11" s="116" customFormat="1">
      <c r="A34" s="347" t="s">
        <v>3</v>
      </c>
      <c r="B34" s="348"/>
      <c r="C34" s="151"/>
      <c r="D34" s="151"/>
      <c r="E34" s="151"/>
      <c r="F34" s="151"/>
      <c r="G34" s="151"/>
      <c r="H34" s="151"/>
      <c r="I34" s="151"/>
      <c r="J34" s="151"/>
      <c r="K34" s="151"/>
    </row>
    <row r="35" spans="1:11" s="116" customFormat="1">
      <c r="A35" s="143" t="s">
        <v>46</v>
      </c>
      <c r="B35" s="147"/>
      <c r="C35" s="152"/>
      <c r="D35" s="152"/>
      <c r="E35" s="152"/>
      <c r="F35" s="152"/>
      <c r="G35" s="152"/>
      <c r="H35" s="152"/>
      <c r="I35" s="152"/>
      <c r="J35" s="152"/>
      <c r="K35" s="152"/>
    </row>
    <row r="36" spans="1:11" s="116" customFormat="1">
      <c r="A36" s="143" t="s">
        <v>54</v>
      </c>
      <c r="B36" s="147"/>
      <c r="C36" s="152"/>
      <c r="D36" s="152"/>
      <c r="E36" s="152"/>
      <c r="F36" s="152"/>
      <c r="G36" s="152"/>
      <c r="H36" s="152"/>
      <c r="I36" s="152"/>
      <c r="J36" s="152"/>
      <c r="K36" s="152"/>
    </row>
    <row r="37" spans="1:11" s="116" customFormat="1">
      <c r="A37" s="143" t="s">
        <v>55</v>
      </c>
      <c r="B37" s="147"/>
      <c r="C37" s="152"/>
      <c r="D37" s="152"/>
      <c r="E37" s="152"/>
      <c r="F37" s="152"/>
      <c r="G37" s="152"/>
      <c r="H37" s="152"/>
      <c r="I37" s="152"/>
      <c r="J37" s="152"/>
      <c r="K37" s="152"/>
    </row>
    <row r="38" spans="1:11">
      <c r="A38" s="349" t="s">
        <v>47</v>
      </c>
      <c r="B38" s="350"/>
      <c r="C38" s="126"/>
      <c r="D38" s="126"/>
      <c r="E38" s="126"/>
      <c r="F38" s="126"/>
      <c r="G38" s="126"/>
      <c r="H38" s="126"/>
      <c r="I38" s="126"/>
      <c r="J38" s="131"/>
      <c r="K38" s="126"/>
    </row>
    <row r="39" spans="1:11">
      <c r="A39" s="123"/>
      <c r="B39" s="85" t="s">
        <v>18</v>
      </c>
      <c r="C39" s="126"/>
      <c r="D39" s="126"/>
      <c r="E39" s="126"/>
      <c r="F39" s="126"/>
      <c r="G39" s="126"/>
      <c r="H39" s="126"/>
      <c r="I39" s="126"/>
      <c r="J39" s="131"/>
      <c r="K39" s="126"/>
    </row>
    <row r="40" spans="1:11">
      <c r="A40" s="123"/>
      <c r="B40" s="85" t="s">
        <v>19</v>
      </c>
      <c r="C40" s="126"/>
      <c r="D40" s="126"/>
      <c r="E40" s="126"/>
      <c r="F40" s="126"/>
      <c r="G40" s="126"/>
      <c r="H40" s="126"/>
      <c r="I40" s="126"/>
      <c r="J40" s="131"/>
      <c r="K40" s="126"/>
    </row>
    <row r="41" spans="1:11" s="116" customFormat="1">
      <c r="A41" s="143" t="s">
        <v>4</v>
      </c>
      <c r="B41" s="147"/>
      <c r="C41" s="152"/>
      <c r="D41" s="152"/>
      <c r="E41" s="152"/>
      <c r="F41" s="152"/>
      <c r="G41" s="152"/>
      <c r="H41" s="152"/>
      <c r="I41" s="152"/>
      <c r="J41" s="152"/>
      <c r="K41" s="152"/>
    </row>
    <row r="42" spans="1:11" s="116" customFormat="1">
      <c r="A42" s="349" t="s">
        <v>24</v>
      </c>
      <c r="B42" s="350"/>
      <c r="C42" s="152"/>
      <c r="D42" s="152"/>
      <c r="E42" s="152"/>
      <c r="F42" s="152"/>
      <c r="G42" s="152"/>
      <c r="H42" s="152"/>
      <c r="I42" s="152"/>
      <c r="J42" s="152"/>
      <c r="K42" s="152"/>
    </row>
    <row r="43" spans="1:11" s="116" customFormat="1">
      <c r="A43" s="145" t="s">
        <v>50</v>
      </c>
      <c r="B43" s="148"/>
      <c r="C43" s="152"/>
      <c r="D43" s="152"/>
      <c r="E43" s="152"/>
      <c r="F43" s="152"/>
      <c r="G43" s="152"/>
      <c r="H43" s="152"/>
      <c r="I43" s="152"/>
      <c r="J43" s="152"/>
      <c r="K43" s="152"/>
    </row>
    <row r="44" spans="1:11" s="116" customFormat="1">
      <c r="A44" s="145" t="s">
        <v>56</v>
      </c>
      <c r="B44" s="148"/>
      <c r="C44" s="152"/>
      <c r="D44" s="152"/>
      <c r="E44" s="152"/>
      <c r="F44" s="152"/>
      <c r="G44" s="152"/>
      <c r="H44" s="152"/>
      <c r="I44" s="152"/>
      <c r="J44" s="152"/>
      <c r="K44" s="152"/>
    </row>
    <row r="45" spans="1:11" s="116" customFormat="1">
      <c r="A45" s="143"/>
      <c r="B45" s="147" t="s">
        <v>57</v>
      </c>
      <c r="C45" s="153"/>
      <c r="D45" s="153"/>
      <c r="E45" s="153"/>
      <c r="F45" s="153"/>
      <c r="G45" s="153"/>
      <c r="H45" s="153"/>
      <c r="I45" s="153"/>
      <c r="J45" s="153"/>
      <c r="K45" s="153"/>
    </row>
    <row r="46" spans="1:11" s="116" customFormat="1">
      <c r="A46" s="143"/>
      <c r="B46" s="147" t="s">
        <v>58</v>
      </c>
      <c r="C46" s="154">
        <v>68442468</v>
      </c>
      <c r="D46" s="154">
        <v>0</v>
      </c>
      <c r="E46" s="154">
        <v>68442468</v>
      </c>
      <c r="F46" s="154">
        <v>0</v>
      </c>
      <c r="G46" s="154">
        <v>47227172.590000004</v>
      </c>
      <c r="H46" s="154">
        <v>0</v>
      </c>
      <c r="I46" s="154">
        <v>47227172.590000004</v>
      </c>
      <c r="J46" s="157">
        <f>G46-C46</f>
        <v>-21215295.409999996</v>
      </c>
      <c r="K46" s="221">
        <f>G46/C46</f>
        <v>0.69002731739597711</v>
      </c>
    </row>
    <row r="47" spans="1:11" s="116" customFormat="1" ht="25.5">
      <c r="A47" s="143"/>
      <c r="B47" s="149" t="s">
        <v>514</v>
      </c>
      <c r="C47" s="153">
        <v>2803518972</v>
      </c>
      <c r="D47" s="153"/>
      <c r="E47" s="153">
        <v>2803518972</v>
      </c>
      <c r="F47" s="153"/>
      <c r="G47" s="153">
        <v>629412686.46000004</v>
      </c>
      <c r="H47" s="153">
        <v>0</v>
      </c>
      <c r="I47" s="153">
        <v>629412686.46000004</v>
      </c>
      <c r="J47" s="157">
        <f>G47-C47</f>
        <v>-2174106285.54</v>
      </c>
      <c r="K47" s="221">
        <f>G47/C47</f>
        <v>0.22450808885055765</v>
      </c>
    </row>
    <row r="48" spans="1:11" s="116" customFormat="1" ht="25.5">
      <c r="A48" s="143"/>
      <c r="B48" s="149" t="s">
        <v>515</v>
      </c>
      <c r="C48" s="152">
        <v>768316358</v>
      </c>
      <c r="D48" s="152">
        <v>0</v>
      </c>
      <c r="E48" s="152">
        <v>768316358</v>
      </c>
      <c r="F48" s="152">
        <v>0</v>
      </c>
      <c r="G48" s="152">
        <v>159662695</v>
      </c>
      <c r="H48" s="152">
        <v>0</v>
      </c>
      <c r="I48" s="152">
        <v>159662695</v>
      </c>
      <c r="J48" s="157">
        <f>G48-C48</f>
        <v>-608653663</v>
      </c>
      <c r="K48" s="221">
        <f>G48/C48</f>
        <v>0.20780853269298738</v>
      </c>
    </row>
    <row r="49" spans="1:11" s="116" customFormat="1">
      <c r="A49" s="143"/>
      <c r="B49" s="147"/>
      <c r="C49" s="152"/>
      <c r="D49" s="152"/>
      <c r="E49" s="152"/>
      <c r="F49" s="152"/>
      <c r="G49" s="152"/>
      <c r="H49" s="152"/>
      <c r="I49" s="152"/>
      <c r="J49" s="152"/>
      <c r="K49" s="224"/>
    </row>
    <row r="50" spans="1:11" s="116" customFormat="1">
      <c r="A50" s="145" t="s">
        <v>59</v>
      </c>
      <c r="B50" s="148"/>
      <c r="C50" s="152"/>
      <c r="D50" s="152"/>
      <c r="E50" s="152"/>
      <c r="F50" s="152"/>
      <c r="G50" s="152"/>
      <c r="H50" s="152"/>
      <c r="I50" s="152"/>
      <c r="J50" s="152"/>
      <c r="K50" s="224"/>
    </row>
    <row r="51" spans="1:11" s="116" customFormat="1">
      <c r="A51" s="145"/>
      <c r="B51" s="85" t="s">
        <v>49</v>
      </c>
      <c r="C51" s="152"/>
      <c r="D51" s="152"/>
      <c r="E51" s="152"/>
      <c r="F51" s="152"/>
      <c r="G51" s="152"/>
      <c r="H51" s="152"/>
      <c r="I51" s="152"/>
      <c r="J51" s="152"/>
      <c r="K51" s="224"/>
    </row>
    <row r="52" spans="1:11" s="116" customFormat="1">
      <c r="A52" s="146"/>
      <c r="B52" s="150"/>
      <c r="C52" s="155"/>
      <c r="D52" s="155"/>
      <c r="E52" s="155"/>
      <c r="F52" s="155"/>
      <c r="G52" s="155"/>
      <c r="H52" s="155"/>
      <c r="I52" s="155"/>
      <c r="J52" s="155"/>
      <c r="K52" s="225"/>
    </row>
    <row r="53" spans="1:11">
      <c r="A53" s="340" t="s">
        <v>12</v>
      </c>
      <c r="B53" s="341"/>
      <c r="C53" s="156">
        <f>SUM(C46:C52)</f>
        <v>3640277798</v>
      </c>
      <c r="D53" s="156">
        <v>0</v>
      </c>
      <c r="E53" s="156">
        <f>SUM(E46:E52)</f>
        <v>3640277798</v>
      </c>
      <c r="F53" s="156">
        <v>0</v>
      </c>
      <c r="G53" s="156">
        <f>SUM(G46:G52)</f>
        <v>836302554.05000007</v>
      </c>
      <c r="H53" s="156">
        <v>0</v>
      </c>
      <c r="I53" s="156">
        <f>SUM(I46:I52)</f>
        <v>836302554.05000007</v>
      </c>
      <c r="J53" s="156">
        <f>SUM(J46:J52)</f>
        <v>-2803975243.9499998</v>
      </c>
      <c r="K53" s="226">
        <f>G53/C53</f>
        <v>0.22973591589891076</v>
      </c>
    </row>
    <row r="54" spans="1:11" ht="25.5">
      <c r="A54" s="112"/>
      <c r="B54" s="112"/>
      <c r="C54" s="113"/>
      <c r="D54" s="113"/>
      <c r="E54" s="113"/>
      <c r="F54" s="114"/>
      <c r="G54" s="137" t="s">
        <v>340</v>
      </c>
      <c r="H54" s="158"/>
      <c r="I54" s="158"/>
      <c r="J54" s="159"/>
      <c r="K54" s="134"/>
    </row>
    <row r="55" spans="1:11">
      <c r="A55" s="160">
        <v>1</v>
      </c>
      <c r="B55" s="56" t="s">
        <v>143</v>
      </c>
    </row>
    <row r="56" spans="1:11">
      <c r="B56" s="56" t="s">
        <v>144</v>
      </c>
    </row>
    <row r="57" spans="1:11">
      <c r="A57" s="120"/>
      <c r="B57" s="56" t="s">
        <v>63</v>
      </c>
    </row>
  </sheetData>
  <mergeCells count="12">
    <mergeCell ref="A53:B53"/>
    <mergeCell ref="A2:K2"/>
    <mergeCell ref="A3:K3"/>
    <mergeCell ref="A4:K4"/>
    <mergeCell ref="A5:K5"/>
    <mergeCell ref="A6:K6"/>
    <mergeCell ref="A8:B8"/>
    <mergeCell ref="A26:B26"/>
    <mergeCell ref="A30:B30"/>
    <mergeCell ref="A34:B34"/>
    <mergeCell ref="A38:B38"/>
    <mergeCell ref="A42:B42"/>
  </mergeCells>
  <printOptions horizontalCentered="1"/>
  <pageMargins left="0.19685039370078741" right="0.15748031496062992" top="0.39370078740157483" bottom="0.37" header="0.31496062992125984" footer="0.31496062992125984"/>
  <pageSetup scale="65" fitToHeight="0" orientation="landscape" r:id="rId1"/>
  <drawing r:id="rId2"/>
</worksheet>
</file>

<file path=xl/worksheets/sheet11.xml><?xml version="1.0" encoding="utf-8"?>
<worksheet xmlns="http://schemas.openxmlformats.org/spreadsheetml/2006/main" xmlns:r="http://schemas.openxmlformats.org/officeDocument/2006/relationships">
  <sheetPr codeName="Hoja2">
    <tabColor rgb="FFFFFF00"/>
    <pageSetUpPr fitToPage="1"/>
  </sheetPr>
  <dimension ref="A1:I25"/>
  <sheetViews>
    <sheetView workbookViewId="0">
      <pane ySplit="8" topLeftCell="A9" activePane="bottomLeft" state="frozen"/>
      <selection activeCell="G32" sqref="G32"/>
      <selection pane="bottomLeft" activeCell="E32" sqref="E32"/>
    </sheetView>
  </sheetViews>
  <sheetFormatPr baseColWidth="10" defaultRowHeight="12.75"/>
  <cols>
    <col min="1" max="1" width="4.7109375" style="56" customWidth="1"/>
    <col min="2" max="2" width="44.7109375" style="56" bestFit="1" customWidth="1"/>
    <col min="3" max="3" width="15.28515625" style="56" customWidth="1"/>
    <col min="4" max="4" width="19.5703125" style="56" customWidth="1"/>
    <col min="5" max="16384" width="11.42578125" style="56"/>
  </cols>
  <sheetData>
    <row r="1" spans="1:9" s="197" customFormat="1" ht="15.75">
      <c r="A1" s="195"/>
      <c r="B1" s="195"/>
      <c r="C1" s="195"/>
      <c r="D1" s="196" t="s">
        <v>244</v>
      </c>
      <c r="E1" s="195"/>
      <c r="F1" s="195"/>
      <c r="G1" s="195"/>
    </row>
    <row r="2" spans="1:9" s="200" customFormat="1" ht="15.75">
      <c r="A2" s="342" t="s">
        <v>27</v>
      </c>
      <c r="B2" s="342"/>
      <c r="C2" s="342"/>
      <c r="D2" s="342"/>
      <c r="E2" s="199"/>
      <c r="F2" s="199"/>
      <c r="G2" s="199"/>
      <c r="H2" s="199"/>
      <c r="I2" s="199"/>
    </row>
    <row r="3" spans="1:9" s="197" customFormat="1" ht="15.75">
      <c r="A3" s="342" t="s">
        <v>110</v>
      </c>
      <c r="B3" s="342"/>
      <c r="C3" s="342"/>
      <c r="D3" s="342"/>
      <c r="E3" s="199"/>
      <c r="F3" s="199"/>
      <c r="G3" s="199"/>
      <c r="H3" s="199"/>
      <c r="I3" s="199"/>
    </row>
    <row r="4" spans="1:9" s="197" customFormat="1" ht="15.75">
      <c r="A4" s="342" t="s">
        <v>262</v>
      </c>
      <c r="B4" s="342"/>
      <c r="C4" s="342"/>
      <c r="D4" s="342"/>
      <c r="E4" s="199"/>
      <c r="F4" s="199"/>
      <c r="G4" s="199"/>
      <c r="H4" s="199"/>
      <c r="I4" s="199"/>
    </row>
    <row r="5" spans="1:9" s="197" customFormat="1" ht="15.75">
      <c r="A5" s="342" t="s">
        <v>344</v>
      </c>
      <c r="B5" s="342"/>
      <c r="C5" s="342"/>
      <c r="D5" s="342"/>
      <c r="E5" s="199"/>
      <c r="F5" s="199"/>
      <c r="G5" s="199"/>
      <c r="H5" s="199"/>
      <c r="I5" s="199"/>
    </row>
    <row r="6" spans="1:9" s="197" customFormat="1" ht="15.75">
      <c r="A6" s="343"/>
      <c r="B6" s="343"/>
      <c r="C6" s="343"/>
      <c r="D6" s="343"/>
      <c r="E6" s="343"/>
      <c r="F6" s="343"/>
      <c r="G6" s="343"/>
      <c r="H6" s="343"/>
      <c r="I6" s="343"/>
    </row>
    <row r="7" spans="1:9" s="197" customFormat="1" ht="15.75">
      <c r="A7" s="195"/>
      <c r="B7" s="195"/>
      <c r="C7" s="195"/>
      <c r="D7" s="196" t="s">
        <v>345</v>
      </c>
      <c r="E7" s="195"/>
      <c r="F7" s="195"/>
      <c r="G7" s="195"/>
    </row>
    <row r="8" spans="1:9" s="162" customFormat="1" ht="19.5" customHeight="1">
      <c r="A8" s="351" t="s">
        <v>97</v>
      </c>
      <c r="B8" s="352"/>
      <c r="C8" s="99"/>
      <c r="D8" s="161">
        <v>836302554.03999996</v>
      </c>
    </row>
    <row r="9" spans="1:9" s="166" customFormat="1">
      <c r="A9" s="163"/>
      <c r="B9" s="163"/>
      <c r="C9" s="164"/>
      <c r="D9" s="165"/>
    </row>
    <row r="10" spans="1:9" s="166" customFormat="1">
      <c r="A10" s="163" t="s">
        <v>98</v>
      </c>
      <c r="B10" s="163"/>
      <c r="C10" s="164"/>
      <c r="D10" s="165"/>
    </row>
    <row r="11" spans="1:9">
      <c r="A11" s="167" t="s">
        <v>99</v>
      </c>
      <c r="B11" s="168"/>
      <c r="C11" s="169"/>
      <c r="D11" s="52">
        <f>SUM(C12:C16)</f>
        <v>0</v>
      </c>
    </row>
    <row r="12" spans="1:9">
      <c r="A12" s="170"/>
      <c r="B12" s="171" t="s">
        <v>100</v>
      </c>
      <c r="C12" s="172"/>
      <c r="D12" s="173"/>
    </row>
    <row r="13" spans="1:9" ht="25.5">
      <c r="A13" s="170"/>
      <c r="B13" s="171" t="s">
        <v>101</v>
      </c>
      <c r="C13" s="174"/>
      <c r="D13" s="175"/>
    </row>
    <row r="14" spans="1:9">
      <c r="A14" s="176"/>
      <c r="B14" s="171" t="s">
        <v>102</v>
      </c>
      <c r="C14" s="174"/>
      <c r="D14" s="175"/>
    </row>
    <row r="15" spans="1:9">
      <c r="A15" s="176"/>
      <c r="B15" s="171" t="s">
        <v>103</v>
      </c>
      <c r="C15" s="174"/>
      <c r="D15" s="175"/>
    </row>
    <row r="16" spans="1:9">
      <c r="A16" s="177" t="s">
        <v>104</v>
      </c>
      <c r="B16" s="178"/>
      <c r="C16" s="179"/>
      <c r="D16" s="180"/>
    </row>
    <row r="17" spans="1:4">
      <c r="A17" s="120"/>
      <c r="B17" s="120"/>
      <c r="C17" s="181"/>
      <c r="D17" s="181"/>
    </row>
    <row r="18" spans="1:4">
      <c r="A18" s="182" t="s">
        <v>109</v>
      </c>
      <c r="B18" s="183"/>
      <c r="C18" s="184"/>
      <c r="D18" s="181"/>
    </row>
    <row r="19" spans="1:4">
      <c r="A19" s="167" t="s">
        <v>115</v>
      </c>
      <c r="B19" s="168"/>
      <c r="C19" s="185"/>
      <c r="D19" s="52">
        <f>SUM(C20:C24)</f>
        <v>151527341</v>
      </c>
    </row>
    <row r="20" spans="1:4">
      <c r="A20" s="176"/>
      <c r="B20" s="171" t="s">
        <v>105</v>
      </c>
      <c r="C20" s="186"/>
      <c r="D20" s="173"/>
    </row>
    <row r="21" spans="1:4">
      <c r="A21" s="176"/>
      <c r="B21" s="171" t="s">
        <v>106</v>
      </c>
      <c r="C21" s="187"/>
      <c r="D21" s="175"/>
    </row>
    <row r="22" spans="1:4">
      <c r="A22" s="176"/>
      <c r="B22" s="171" t="s">
        <v>107</v>
      </c>
      <c r="C22" s="187"/>
      <c r="D22" s="175"/>
    </row>
    <row r="23" spans="1:4">
      <c r="A23" s="188" t="s">
        <v>108</v>
      </c>
      <c r="B23" s="171"/>
      <c r="C23" s="189">
        <v>151527341</v>
      </c>
      <c r="D23" s="175"/>
    </row>
    <row r="24" spans="1:4">
      <c r="A24" s="190"/>
      <c r="B24" s="178"/>
      <c r="C24" s="180"/>
      <c r="D24" s="180"/>
    </row>
    <row r="25" spans="1:4">
      <c r="A25" s="191" t="s">
        <v>326</v>
      </c>
      <c r="B25" s="192"/>
      <c r="C25" s="193"/>
      <c r="D25" s="194">
        <f>D8-D19</f>
        <v>684775213.03999996</v>
      </c>
    </row>
  </sheetData>
  <mergeCells count="6">
    <mergeCell ref="A8:B8"/>
    <mergeCell ref="A4:D4"/>
    <mergeCell ref="A5:D5"/>
    <mergeCell ref="A6:I6"/>
    <mergeCell ref="A2:D2"/>
    <mergeCell ref="A3:D3"/>
  </mergeCells>
  <printOptions horizontalCentered="1"/>
  <pageMargins left="0.23622047244094491" right="0.15748031496062992" top="0.74803149606299213" bottom="0.74803149606299213" header="0.31496062992125984" footer="0.31496062992125984"/>
  <pageSetup orientation="landscape" r:id="rId1"/>
  <drawing r:id="rId2"/>
</worksheet>
</file>

<file path=xl/worksheets/sheet12.xml><?xml version="1.0" encoding="utf-8"?>
<worksheet xmlns="http://schemas.openxmlformats.org/spreadsheetml/2006/main" xmlns:r="http://schemas.openxmlformats.org/officeDocument/2006/relationships">
  <sheetPr codeName="Hoja12">
    <tabColor rgb="FFFFFF00"/>
    <pageSetUpPr fitToPage="1"/>
  </sheetPr>
  <dimension ref="A1:K30"/>
  <sheetViews>
    <sheetView workbookViewId="0">
      <pane ySplit="9" topLeftCell="A10" activePane="bottomLeft" state="frozen"/>
      <selection pane="bottomLeft" activeCell="A14" sqref="A14:C15"/>
    </sheetView>
  </sheetViews>
  <sheetFormatPr baseColWidth="10" defaultRowHeight="12.75"/>
  <cols>
    <col min="1" max="1" width="9.5703125" style="56" bestFit="1" customWidth="1"/>
    <col min="2" max="2" width="39.5703125" style="56" bestFit="1" customWidth="1"/>
    <col min="3" max="3" width="12.7109375" style="56" bestFit="1" customWidth="1"/>
    <col min="4" max="4" width="12" style="56" bestFit="1" customWidth="1"/>
    <col min="5" max="5" width="12.7109375" style="56" bestFit="1" customWidth="1"/>
    <col min="6" max="6" width="13.5703125" style="56" customWidth="1"/>
    <col min="7" max="7" width="15.140625" style="56" bestFit="1" customWidth="1"/>
    <col min="8" max="8" width="12.7109375" style="56" bestFit="1" customWidth="1"/>
    <col min="9" max="9" width="9.85546875" style="56" customWidth="1"/>
    <col min="10" max="16384" width="11.42578125" style="56"/>
  </cols>
  <sheetData>
    <row r="1" spans="1:11" s="197" customFormat="1" ht="15.75">
      <c r="A1" s="195"/>
      <c r="B1" s="195"/>
      <c r="C1" s="195"/>
      <c r="D1" s="195"/>
      <c r="E1" s="195"/>
      <c r="F1" s="195"/>
      <c r="G1" s="195"/>
      <c r="I1" s="196" t="s">
        <v>245</v>
      </c>
    </row>
    <row r="2" spans="1:11" s="200" customFormat="1" ht="15.75">
      <c r="A2" s="342" t="s">
        <v>27</v>
      </c>
      <c r="B2" s="342"/>
      <c r="C2" s="342"/>
      <c r="D2" s="342"/>
      <c r="E2" s="342"/>
      <c r="F2" s="342"/>
      <c r="G2" s="342"/>
      <c r="H2" s="342"/>
      <c r="I2" s="342"/>
    </row>
    <row r="3" spans="1:11" s="197" customFormat="1" ht="15.75">
      <c r="A3" s="342" t="s">
        <v>20</v>
      </c>
      <c r="B3" s="342"/>
      <c r="C3" s="342"/>
      <c r="D3" s="342"/>
      <c r="E3" s="342"/>
      <c r="F3" s="342"/>
      <c r="G3" s="342"/>
      <c r="H3" s="342"/>
      <c r="I3" s="342"/>
    </row>
    <row r="4" spans="1:11" s="197" customFormat="1" ht="15.75">
      <c r="A4" s="342" t="s">
        <v>151</v>
      </c>
      <c r="B4" s="342"/>
      <c r="C4" s="342"/>
      <c r="D4" s="342"/>
      <c r="E4" s="342"/>
      <c r="F4" s="342"/>
      <c r="G4" s="342"/>
      <c r="H4" s="342"/>
      <c r="I4" s="342"/>
    </row>
    <row r="5" spans="1:11" s="197" customFormat="1" ht="15.75">
      <c r="A5" s="342" t="s">
        <v>262</v>
      </c>
      <c r="B5" s="342"/>
      <c r="C5" s="342"/>
      <c r="D5" s="342"/>
      <c r="E5" s="342"/>
      <c r="F5" s="342"/>
      <c r="G5" s="342"/>
      <c r="H5" s="342"/>
      <c r="I5" s="342"/>
    </row>
    <row r="6" spans="1:11" s="197" customFormat="1" ht="15.75">
      <c r="A6" s="342" t="s">
        <v>344</v>
      </c>
      <c r="B6" s="342"/>
      <c r="C6" s="342"/>
      <c r="D6" s="342"/>
      <c r="E6" s="342"/>
      <c r="F6" s="342"/>
      <c r="G6" s="342"/>
      <c r="H6" s="342"/>
      <c r="I6" s="342"/>
    </row>
    <row r="7" spans="1:11" s="197" customFormat="1" ht="15.75">
      <c r="A7" s="343"/>
      <c r="B7" s="343"/>
      <c r="C7" s="343"/>
      <c r="D7" s="343"/>
      <c r="E7" s="343"/>
      <c r="F7" s="343"/>
      <c r="G7" s="343"/>
      <c r="H7" s="343"/>
      <c r="I7" s="343"/>
    </row>
    <row r="8" spans="1:11" s="197" customFormat="1" ht="15.75">
      <c r="A8" s="195"/>
      <c r="B8" s="195"/>
      <c r="C8" s="195"/>
      <c r="D8" s="195"/>
      <c r="E8" s="195"/>
      <c r="F8" s="195"/>
      <c r="G8" s="195"/>
      <c r="I8" s="196" t="s">
        <v>345</v>
      </c>
    </row>
    <row r="9" spans="1:11" s="40" customFormat="1" ht="53.25" customHeight="1">
      <c r="A9" s="43" t="s">
        <v>23</v>
      </c>
      <c r="B9" s="44" t="s">
        <v>21</v>
      </c>
      <c r="C9" s="110" t="s">
        <v>65</v>
      </c>
      <c r="D9" s="110" t="s">
        <v>22</v>
      </c>
      <c r="E9" s="110" t="s">
        <v>66</v>
      </c>
      <c r="F9" s="110" t="s">
        <v>145</v>
      </c>
      <c r="G9" s="110" t="s">
        <v>146</v>
      </c>
      <c r="H9" s="110" t="s">
        <v>149</v>
      </c>
      <c r="I9" s="110" t="s">
        <v>68</v>
      </c>
    </row>
    <row r="10" spans="1:11" ht="30" customHeight="1">
      <c r="A10" s="46">
        <v>1000</v>
      </c>
      <c r="B10" s="47" t="s">
        <v>5</v>
      </c>
      <c r="C10" s="48">
        <v>2062969517.1599984</v>
      </c>
      <c r="D10" s="48">
        <f>E10-C10</f>
        <v>65915749.410000801</v>
      </c>
      <c r="E10" s="48">
        <v>2128885266.5699992</v>
      </c>
      <c r="F10" s="48">
        <v>0</v>
      </c>
      <c r="G10" s="48">
        <v>481877198.36000001</v>
      </c>
      <c r="H10" s="48">
        <f>E10-F10-G10</f>
        <v>1647008068.2099991</v>
      </c>
      <c r="I10" s="67">
        <f>(F10+G10)/E10*100</f>
        <v>22.635188750044154</v>
      </c>
      <c r="K10" s="40"/>
    </row>
    <row r="11" spans="1:11" ht="30" customHeight="1">
      <c r="A11" s="49">
        <v>2000</v>
      </c>
      <c r="B11" s="50" t="s">
        <v>6</v>
      </c>
      <c r="C11" s="51">
        <v>444665297.84000003</v>
      </c>
      <c r="D11" s="51">
        <f t="shared" ref="D11:D13" si="0">E11-C11</f>
        <v>121785894.08000028</v>
      </c>
      <c r="E11" s="51">
        <v>566451191.92000031</v>
      </c>
      <c r="F11" s="51">
        <v>7255881.1399999997</v>
      </c>
      <c r="G11" s="51">
        <v>18365815.960000016</v>
      </c>
      <c r="H11" s="51">
        <f t="shared" ref="H11:H15" si="1">E11-F11-G11</f>
        <v>540829494.82000029</v>
      </c>
      <c r="I11" s="68">
        <f t="shared" ref="I11:I16" si="2">(F11+G11)/E11*100</f>
        <v>4.5231959020431471</v>
      </c>
      <c r="K11" s="40"/>
    </row>
    <row r="12" spans="1:11" ht="30" customHeight="1">
      <c r="A12" s="49">
        <v>3000</v>
      </c>
      <c r="B12" s="50" t="s">
        <v>7</v>
      </c>
      <c r="C12" s="51">
        <v>327184939.99999994</v>
      </c>
      <c r="D12" s="51">
        <f t="shared" si="0"/>
        <v>104259004.30999976</v>
      </c>
      <c r="E12" s="51">
        <v>431443944.3099997</v>
      </c>
      <c r="F12" s="51">
        <v>1545776.18</v>
      </c>
      <c r="G12" s="51">
        <v>28636053.579999991</v>
      </c>
      <c r="H12" s="51">
        <f t="shared" si="1"/>
        <v>401262114.54999971</v>
      </c>
      <c r="I12" s="68">
        <f t="shared" si="2"/>
        <v>6.995539086374067</v>
      </c>
      <c r="K12" s="40"/>
    </row>
    <row r="13" spans="1:11" ht="30" customHeight="1">
      <c r="A13" s="49">
        <v>4000</v>
      </c>
      <c r="B13" s="50" t="s">
        <v>24</v>
      </c>
      <c r="C13" s="51">
        <v>579491470</v>
      </c>
      <c r="D13" s="51">
        <f t="shared" si="0"/>
        <v>2521172.8700000048</v>
      </c>
      <c r="E13" s="51">
        <v>582012642.87</v>
      </c>
      <c r="F13" s="51">
        <v>0</v>
      </c>
      <c r="G13" s="51">
        <v>151592154</v>
      </c>
      <c r="H13" s="51">
        <f t="shared" si="1"/>
        <v>430420488.87</v>
      </c>
      <c r="I13" s="68">
        <f t="shared" si="2"/>
        <v>26.046196050394055</v>
      </c>
      <c r="K13" s="40"/>
    </row>
    <row r="14" spans="1:11" ht="30" customHeight="1">
      <c r="A14" s="229">
        <v>5000</v>
      </c>
      <c r="B14" s="230" t="s">
        <v>25</v>
      </c>
      <c r="C14" s="231">
        <v>138981459</v>
      </c>
      <c r="D14" s="51">
        <v>2066862.6699999869</v>
      </c>
      <c r="E14" s="51">
        <v>141048321.66999999</v>
      </c>
      <c r="F14" s="51">
        <v>0</v>
      </c>
      <c r="G14" s="51">
        <v>12549.04</v>
      </c>
      <c r="H14" s="51">
        <f t="shared" si="1"/>
        <v>141035772.63</v>
      </c>
      <c r="I14" s="68">
        <f t="shared" si="2"/>
        <v>8.8969793127776694E-3</v>
      </c>
      <c r="K14" s="40"/>
    </row>
    <row r="15" spans="1:11" ht="30" customHeight="1">
      <c r="A15" s="229">
        <v>6000</v>
      </c>
      <c r="B15" s="232" t="s">
        <v>9</v>
      </c>
      <c r="C15" s="231">
        <v>86985114</v>
      </c>
      <c r="D15" s="51">
        <v>103423507.76000002</v>
      </c>
      <c r="E15" s="51">
        <v>190408621.76000002</v>
      </c>
      <c r="F15" s="51">
        <v>363630.26</v>
      </c>
      <c r="G15" s="51">
        <v>13034784.220000003</v>
      </c>
      <c r="H15" s="51">
        <f t="shared" si="1"/>
        <v>177010207.28000003</v>
      </c>
      <c r="I15" s="68">
        <f t="shared" si="2"/>
        <v>7.0366637582661538</v>
      </c>
      <c r="K15" s="40"/>
    </row>
    <row r="16" spans="1:11" ht="30" customHeight="1">
      <c r="A16" s="353" t="s">
        <v>26</v>
      </c>
      <c r="B16" s="354"/>
      <c r="C16" s="52">
        <f t="shared" ref="C16:H16" si="3">SUM(C10:C15)</f>
        <v>3640277797.9999986</v>
      </c>
      <c r="D16" s="52">
        <f t="shared" si="3"/>
        <v>399972191.10000086</v>
      </c>
      <c r="E16" s="52">
        <f t="shared" si="3"/>
        <v>4040249989.0999994</v>
      </c>
      <c r="F16" s="52">
        <f t="shared" si="3"/>
        <v>9165287.5800000001</v>
      </c>
      <c r="G16" s="52">
        <f t="shared" si="3"/>
        <v>693518555.16000009</v>
      </c>
      <c r="H16" s="52">
        <f t="shared" si="3"/>
        <v>3337566146.3599992</v>
      </c>
      <c r="I16" s="69">
        <f t="shared" si="2"/>
        <v>17.392088228098206</v>
      </c>
      <c r="K16" s="40"/>
    </row>
    <row r="18" spans="3:9">
      <c r="C18" s="202"/>
      <c r="D18" s="202"/>
      <c r="E18" s="202"/>
      <c r="F18" s="202"/>
      <c r="G18" s="202"/>
      <c r="H18" s="202"/>
      <c r="I18" s="202"/>
    </row>
    <row r="19" spans="3:9">
      <c r="C19" s="202"/>
      <c r="D19" s="202"/>
      <c r="E19" s="202"/>
      <c r="F19" s="202"/>
      <c r="G19" s="202"/>
      <c r="H19" s="202"/>
      <c r="I19" s="202"/>
    </row>
    <row r="22" spans="3:9">
      <c r="F22" s="107"/>
      <c r="G22" s="107"/>
    </row>
    <row r="23" spans="3:9">
      <c r="F23" s="107"/>
      <c r="G23" s="107"/>
    </row>
    <row r="24" spans="3:9">
      <c r="F24" s="107"/>
      <c r="G24" s="107"/>
    </row>
    <row r="25" spans="3:9">
      <c r="F25" s="107"/>
      <c r="G25" s="107"/>
    </row>
    <row r="26" spans="3:9">
      <c r="F26" s="107"/>
      <c r="G26" s="107"/>
    </row>
    <row r="27" spans="3:9">
      <c r="F27" s="107"/>
      <c r="G27" s="107"/>
    </row>
    <row r="28" spans="3:9">
      <c r="F28" s="107"/>
      <c r="G28" s="107"/>
    </row>
    <row r="29" spans="3:9">
      <c r="G29" s="107"/>
    </row>
    <row r="30" spans="3:9">
      <c r="G30" s="203"/>
    </row>
  </sheetData>
  <mergeCells count="7">
    <mergeCell ref="A16:B16"/>
    <mergeCell ref="A2:I2"/>
    <mergeCell ref="A3:I3"/>
    <mergeCell ref="A4:I4"/>
    <mergeCell ref="A5:I5"/>
    <mergeCell ref="A6:I6"/>
    <mergeCell ref="A7:I7"/>
  </mergeCells>
  <pageMargins left="0.27559055118110237" right="0.27559055118110237" top="0.74803149606299213" bottom="0.74803149606299213" header="0.31496062992125984" footer="0.31496062992125984"/>
  <pageSetup scale="96" orientation="landscape" r:id="rId1"/>
  <drawing r:id="rId2"/>
</worksheet>
</file>

<file path=xl/worksheets/sheet13.xml><?xml version="1.0" encoding="utf-8"?>
<worksheet xmlns="http://schemas.openxmlformats.org/spreadsheetml/2006/main" xmlns:r="http://schemas.openxmlformats.org/officeDocument/2006/relationships">
  <sheetPr codeName="Hoja13">
    <tabColor rgb="FFFFFF00"/>
    <pageSetUpPr fitToPage="1"/>
  </sheetPr>
  <dimension ref="A1:I191"/>
  <sheetViews>
    <sheetView zoomScale="112" zoomScaleNormal="112" workbookViewId="0">
      <pane ySplit="8" topLeftCell="A9" activePane="bottomLeft" state="frozen"/>
      <selection pane="bottomLeft" activeCell="A163" sqref="A163:XFD163"/>
    </sheetView>
  </sheetViews>
  <sheetFormatPr baseColWidth="10" defaultRowHeight="12.75"/>
  <cols>
    <col min="1" max="1" width="7.140625" style="59" customWidth="1"/>
    <col min="2" max="2" width="58.7109375" style="56" customWidth="1"/>
    <col min="3" max="3" width="16.7109375" style="56" bestFit="1" customWidth="1"/>
    <col min="4" max="8" width="13.7109375" style="56" customWidth="1"/>
    <col min="9" max="9" width="11.28515625" style="56" customWidth="1"/>
    <col min="10" max="16384" width="11.42578125" style="58"/>
  </cols>
  <sheetData>
    <row r="1" spans="1:9" s="197" customFormat="1" ht="15.75">
      <c r="A1" s="195"/>
      <c r="B1" s="195"/>
      <c r="C1" s="195"/>
      <c r="D1" s="195"/>
      <c r="E1" s="195"/>
      <c r="F1" s="195"/>
      <c r="G1" s="195"/>
      <c r="H1" s="195"/>
      <c r="I1" s="196" t="s">
        <v>266</v>
      </c>
    </row>
    <row r="2" spans="1:9" s="200" customFormat="1" ht="15.75">
      <c r="A2" s="342" t="s">
        <v>27</v>
      </c>
      <c r="B2" s="342"/>
      <c r="C2" s="342"/>
      <c r="D2" s="342"/>
      <c r="E2" s="342"/>
      <c r="F2" s="342"/>
      <c r="G2" s="342"/>
      <c r="H2" s="342"/>
      <c r="I2" s="342"/>
    </row>
    <row r="3" spans="1:9" s="197" customFormat="1" ht="15.75">
      <c r="A3" s="342" t="s">
        <v>20</v>
      </c>
      <c r="B3" s="342"/>
      <c r="C3" s="342"/>
      <c r="D3" s="342"/>
      <c r="E3" s="342"/>
      <c r="F3" s="342"/>
      <c r="G3" s="342"/>
      <c r="H3" s="342"/>
      <c r="I3" s="342"/>
    </row>
    <row r="4" spans="1:9" s="197" customFormat="1" ht="15.75">
      <c r="A4" s="342" t="s">
        <v>29</v>
      </c>
      <c r="B4" s="342"/>
      <c r="C4" s="342"/>
      <c r="D4" s="342"/>
      <c r="E4" s="342"/>
      <c r="F4" s="342"/>
      <c r="G4" s="342"/>
      <c r="H4" s="342"/>
      <c r="I4" s="342"/>
    </row>
    <row r="5" spans="1:9" s="197" customFormat="1" ht="15.75">
      <c r="A5" s="342" t="s">
        <v>262</v>
      </c>
      <c r="B5" s="342"/>
      <c r="C5" s="342"/>
      <c r="D5" s="342"/>
      <c r="E5" s="342"/>
      <c r="F5" s="342"/>
      <c r="G5" s="342"/>
      <c r="H5" s="342"/>
      <c r="I5" s="342"/>
    </row>
    <row r="6" spans="1:9" s="197" customFormat="1" ht="15.75">
      <c r="A6" s="342" t="s">
        <v>344</v>
      </c>
      <c r="B6" s="342"/>
      <c r="C6" s="342"/>
      <c r="D6" s="342"/>
      <c r="E6" s="342"/>
      <c r="F6" s="342"/>
      <c r="G6" s="342"/>
      <c r="H6" s="342"/>
      <c r="I6" s="342"/>
    </row>
    <row r="7" spans="1:9" s="197" customFormat="1" ht="15.75">
      <c r="A7" s="195"/>
      <c r="B7" s="195"/>
      <c r="C7" s="195"/>
      <c r="D7" s="195"/>
      <c r="E7" s="195"/>
      <c r="F7" s="195"/>
      <c r="G7" s="195"/>
      <c r="H7" s="195"/>
      <c r="I7" s="196" t="s">
        <v>345</v>
      </c>
    </row>
    <row r="8" spans="1:9" s="57" customFormat="1" ht="38.25">
      <c r="A8" s="43" t="s">
        <v>264</v>
      </c>
      <c r="B8" s="43" t="s">
        <v>265</v>
      </c>
      <c r="C8" s="110" t="s">
        <v>65</v>
      </c>
      <c r="D8" s="110" t="s">
        <v>22</v>
      </c>
      <c r="E8" s="110" t="s">
        <v>66</v>
      </c>
      <c r="F8" s="110" t="s">
        <v>145</v>
      </c>
      <c r="G8" s="110" t="s">
        <v>146</v>
      </c>
      <c r="H8" s="110" t="s">
        <v>149</v>
      </c>
      <c r="I8" s="110" t="s">
        <v>68</v>
      </c>
    </row>
    <row r="9" spans="1:9">
      <c r="A9" s="60">
        <v>11301</v>
      </c>
      <c r="B9" s="61" t="s">
        <v>346</v>
      </c>
      <c r="C9" s="62">
        <v>633873392.25</v>
      </c>
      <c r="D9" s="62">
        <v>-21990066.929999948</v>
      </c>
      <c r="E9" s="62">
        <v>611883325.32000005</v>
      </c>
      <c r="F9" s="62">
        <v>0</v>
      </c>
      <c r="G9" s="62">
        <v>159660034.22</v>
      </c>
      <c r="H9" s="62">
        <f>E9-F9-G9</f>
        <v>452223291.10000002</v>
      </c>
      <c r="I9" s="65">
        <f>(F9+G9)/E9*100</f>
        <v>26.093215424117282</v>
      </c>
    </row>
    <row r="10" spans="1:9">
      <c r="A10" s="60">
        <v>11304</v>
      </c>
      <c r="B10" s="61" t="s">
        <v>347</v>
      </c>
      <c r="C10" s="62">
        <v>11503935</v>
      </c>
      <c r="D10" s="62">
        <v>0</v>
      </c>
      <c r="E10" s="62">
        <v>11503935</v>
      </c>
      <c r="F10" s="62">
        <v>0</v>
      </c>
      <c r="G10" s="62">
        <v>0</v>
      </c>
      <c r="H10" s="62">
        <f t="shared" ref="H10:H71" si="0">E10-F10-G10</f>
        <v>11503935</v>
      </c>
      <c r="I10" s="65">
        <f t="shared" ref="I10:I71" si="1">(F10+G10)/E10*100</f>
        <v>0</v>
      </c>
    </row>
    <row r="11" spans="1:9">
      <c r="A11" s="60">
        <v>11305</v>
      </c>
      <c r="B11" s="61" t="s">
        <v>348</v>
      </c>
      <c r="C11" s="62">
        <v>36402849.899999991</v>
      </c>
      <c r="D11" s="62">
        <v>2445.6700000017881</v>
      </c>
      <c r="E11" s="62">
        <v>36405295.569999993</v>
      </c>
      <c r="F11" s="62">
        <v>0</v>
      </c>
      <c r="G11" s="62">
        <v>8759578.4299999978</v>
      </c>
      <c r="H11" s="62">
        <f t="shared" si="0"/>
        <v>27645717.139999993</v>
      </c>
      <c r="I11" s="65">
        <f t="shared" si="1"/>
        <v>24.06127540746677</v>
      </c>
    </row>
    <row r="12" spans="1:9">
      <c r="A12" s="60">
        <v>11306</v>
      </c>
      <c r="B12" s="61" t="s">
        <v>349</v>
      </c>
      <c r="C12" s="62">
        <v>15245791</v>
      </c>
      <c r="D12" s="62">
        <v>0</v>
      </c>
      <c r="E12" s="62">
        <v>15245791</v>
      </c>
      <c r="F12" s="62">
        <v>0</v>
      </c>
      <c r="G12" s="62">
        <v>0</v>
      </c>
      <c r="H12" s="62">
        <f t="shared" si="0"/>
        <v>15245791</v>
      </c>
      <c r="I12" s="65">
        <f t="shared" si="1"/>
        <v>0</v>
      </c>
    </row>
    <row r="13" spans="1:9">
      <c r="A13" s="60">
        <v>11307</v>
      </c>
      <c r="B13" s="61" t="s">
        <v>350</v>
      </c>
      <c r="C13" s="62">
        <v>9961814</v>
      </c>
      <c r="D13" s="62">
        <v>0</v>
      </c>
      <c r="E13" s="62">
        <v>9961814</v>
      </c>
      <c r="F13" s="62">
        <v>0</v>
      </c>
      <c r="G13" s="62">
        <v>0</v>
      </c>
      <c r="H13" s="62">
        <f t="shared" si="0"/>
        <v>9961814</v>
      </c>
      <c r="I13" s="65">
        <f t="shared" si="1"/>
        <v>0</v>
      </c>
    </row>
    <row r="14" spans="1:9">
      <c r="A14" s="60">
        <v>11308</v>
      </c>
      <c r="B14" s="61" t="s">
        <v>351</v>
      </c>
      <c r="C14" s="62">
        <v>77452825.900000036</v>
      </c>
      <c r="D14" s="62">
        <v>-329562.5000000149</v>
      </c>
      <c r="E14" s="62">
        <v>77123263.400000021</v>
      </c>
      <c r="F14" s="62">
        <v>0</v>
      </c>
      <c r="G14" s="62">
        <v>13870768.640000001</v>
      </c>
      <c r="H14" s="62">
        <f t="shared" si="0"/>
        <v>63252494.76000002</v>
      </c>
      <c r="I14" s="65">
        <f t="shared" si="1"/>
        <v>17.985194127560732</v>
      </c>
    </row>
    <row r="15" spans="1:9">
      <c r="A15" s="60">
        <v>12101</v>
      </c>
      <c r="B15" s="61" t="s">
        <v>352</v>
      </c>
      <c r="C15" s="62">
        <v>0</v>
      </c>
      <c r="D15" s="62">
        <v>757227.91999999993</v>
      </c>
      <c r="E15" s="62">
        <v>757227.91999999993</v>
      </c>
      <c r="F15" s="62">
        <v>0</v>
      </c>
      <c r="G15" s="62">
        <v>0</v>
      </c>
      <c r="H15" s="62">
        <f t="shared" si="0"/>
        <v>757227.91999999993</v>
      </c>
      <c r="I15" s="65">
        <f t="shared" si="1"/>
        <v>0</v>
      </c>
    </row>
    <row r="16" spans="1:9">
      <c r="A16" s="60">
        <v>12201</v>
      </c>
      <c r="B16" s="61" t="s">
        <v>353</v>
      </c>
      <c r="C16" s="62">
        <v>518314523.06000006</v>
      </c>
      <c r="D16" s="62">
        <v>55766307.789999723</v>
      </c>
      <c r="E16" s="62">
        <v>574080830.84999979</v>
      </c>
      <c r="F16" s="62">
        <v>0</v>
      </c>
      <c r="G16" s="62">
        <v>118069088.27000004</v>
      </c>
      <c r="H16" s="62">
        <f t="shared" si="0"/>
        <v>456011742.57999974</v>
      </c>
      <c r="I16" s="65">
        <f t="shared" si="1"/>
        <v>20.566631374049489</v>
      </c>
    </row>
    <row r="17" spans="1:9" ht="25.5">
      <c r="A17" s="60">
        <v>13101</v>
      </c>
      <c r="B17" s="61" t="s">
        <v>354</v>
      </c>
      <c r="C17" s="62">
        <v>6912008.5199999996</v>
      </c>
      <c r="D17" s="62">
        <v>-18978.820000000298</v>
      </c>
      <c r="E17" s="62">
        <v>6893029.6999999993</v>
      </c>
      <c r="F17" s="62">
        <v>0</v>
      </c>
      <c r="G17" s="62">
        <v>1616812.5</v>
      </c>
      <c r="H17" s="62">
        <f t="shared" si="0"/>
        <v>5276217.1999999993</v>
      </c>
      <c r="I17" s="65">
        <f t="shared" si="1"/>
        <v>23.455759954146146</v>
      </c>
    </row>
    <row r="18" spans="1:9">
      <c r="A18" s="60">
        <v>13201</v>
      </c>
      <c r="B18" s="61" t="s">
        <v>355</v>
      </c>
      <c r="C18" s="62">
        <v>14146981.570000008</v>
      </c>
      <c r="D18" s="62">
        <v>173694.42999999784</v>
      </c>
      <c r="E18" s="62">
        <v>14320676.000000006</v>
      </c>
      <c r="F18" s="62">
        <v>0</v>
      </c>
      <c r="G18" s="62">
        <v>257987.0799999999</v>
      </c>
      <c r="H18" s="62">
        <f t="shared" si="0"/>
        <v>14062688.920000006</v>
      </c>
      <c r="I18" s="65">
        <f t="shared" si="1"/>
        <v>1.8015007112792705</v>
      </c>
    </row>
    <row r="19" spans="1:9">
      <c r="A19" s="60">
        <v>13202</v>
      </c>
      <c r="B19" s="61" t="s">
        <v>356</v>
      </c>
      <c r="C19" s="62">
        <v>73887898.609999985</v>
      </c>
      <c r="D19" s="62">
        <v>26160920.520000026</v>
      </c>
      <c r="E19" s="62">
        <v>100048819.13000001</v>
      </c>
      <c r="F19" s="62">
        <v>0</v>
      </c>
      <c r="G19" s="62">
        <v>24392158.740000002</v>
      </c>
      <c r="H19" s="62">
        <f t="shared" si="0"/>
        <v>75656660.390000015</v>
      </c>
      <c r="I19" s="65">
        <f t="shared" si="1"/>
        <v>24.380256510879619</v>
      </c>
    </row>
    <row r="20" spans="1:9">
      <c r="A20" s="60">
        <v>13203</v>
      </c>
      <c r="B20" s="61" t="s">
        <v>357</v>
      </c>
      <c r="C20" s="62">
        <v>257640</v>
      </c>
      <c r="D20" s="62">
        <v>0</v>
      </c>
      <c r="E20" s="62">
        <v>257640</v>
      </c>
      <c r="F20" s="62">
        <v>0</v>
      </c>
      <c r="G20" s="62">
        <v>0</v>
      </c>
      <c r="H20" s="62">
        <f t="shared" si="0"/>
        <v>257640</v>
      </c>
      <c r="I20" s="65">
        <f t="shared" si="1"/>
        <v>0</v>
      </c>
    </row>
    <row r="21" spans="1:9">
      <c r="A21" s="60">
        <v>13204</v>
      </c>
      <c r="B21" s="61" t="s">
        <v>358</v>
      </c>
      <c r="C21" s="62">
        <v>257640</v>
      </c>
      <c r="D21" s="62">
        <v>0</v>
      </c>
      <c r="E21" s="62">
        <v>257640</v>
      </c>
      <c r="F21" s="62">
        <v>0</v>
      </c>
      <c r="G21" s="62">
        <v>0</v>
      </c>
      <c r="H21" s="62">
        <f t="shared" si="0"/>
        <v>257640</v>
      </c>
      <c r="I21" s="65">
        <f t="shared" si="1"/>
        <v>0</v>
      </c>
    </row>
    <row r="22" spans="1:9">
      <c r="A22" s="60">
        <v>13301</v>
      </c>
      <c r="B22" s="61" t="s">
        <v>359</v>
      </c>
      <c r="C22" s="62">
        <v>4413673</v>
      </c>
      <c r="D22" s="62">
        <v>-575274.85999999987</v>
      </c>
      <c r="E22" s="62">
        <v>3838398.14</v>
      </c>
      <c r="F22" s="62">
        <v>0</v>
      </c>
      <c r="G22" s="62">
        <v>0</v>
      </c>
      <c r="H22" s="62">
        <f t="shared" si="0"/>
        <v>3838398.14</v>
      </c>
      <c r="I22" s="65">
        <f t="shared" si="1"/>
        <v>0</v>
      </c>
    </row>
    <row r="23" spans="1:9">
      <c r="A23" s="60">
        <v>14101</v>
      </c>
      <c r="B23" s="61" t="s">
        <v>360</v>
      </c>
      <c r="C23" s="62">
        <v>66677621.879999988</v>
      </c>
      <c r="D23" s="62">
        <v>1266508.55999998</v>
      </c>
      <c r="E23" s="62">
        <v>67944130.439999968</v>
      </c>
      <c r="F23" s="62">
        <v>0</v>
      </c>
      <c r="G23" s="62">
        <v>14828223.380000012</v>
      </c>
      <c r="H23" s="62">
        <f t="shared" si="0"/>
        <v>53115907.059999958</v>
      </c>
      <c r="I23" s="65">
        <f t="shared" si="1"/>
        <v>21.824141811770634</v>
      </c>
    </row>
    <row r="24" spans="1:9">
      <c r="A24" s="60">
        <v>14102</v>
      </c>
      <c r="B24" s="61" t="s">
        <v>361</v>
      </c>
      <c r="C24" s="62">
        <v>58241</v>
      </c>
      <c r="D24" s="62">
        <v>0</v>
      </c>
      <c r="E24" s="62">
        <v>58241</v>
      </c>
      <c r="F24" s="62">
        <v>0</v>
      </c>
      <c r="G24" s="62">
        <v>0</v>
      </c>
      <c r="H24" s="62">
        <f t="shared" si="0"/>
        <v>58241</v>
      </c>
      <c r="I24" s="65">
        <f t="shared" si="1"/>
        <v>0</v>
      </c>
    </row>
    <row r="25" spans="1:9">
      <c r="A25" s="60">
        <v>14103</v>
      </c>
      <c r="B25" s="61" t="s">
        <v>362</v>
      </c>
      <c r="C25" s="62">
        <v>12942527.849999996</v>
      </c>
      <c r="D25" s="62">
        <v>247707.23000000417</v>
      </c>
      <c r="E25" s="62">
        <v>13190235.08</v>
      </c>
      <c r="F25" s="62">
        <v>0</v>
      </c>
      <c r="G25" s="62">
        <v>2634828.1799999997</v>
      </c>
      <c r="H25" s="62">
        <f t="shared" si="0"/>
        <v>10555406.9</v>
      </c>
      <c r="I25" s="65">
        <f t="shared" si="1"/>
        <v>19.975596826133287</v>
      </c>
    </row>
    <row r="26" spans="1:9">
      <c r="A26" s="60">
        <v>14106</v>
      </c>
      <c r="B26" s="61" t="s">
        <v>363</v>
      </c>
      <c r="C26" s="62">
        <v>388282</v>
      </c>
      <c r="D26" s="62">
        <v>0</v>
      </c>
      <c r="E26" s="62">
        <v>388282</v>
      </c>
      <c r="F26" s="62">
        <v>0</v>
      </c>
      <c r="G26" s="62">
        <v>0</v>
      </c>
      <c r="H26" s="62">
        <f t="shared" si="0"/>
        <v>388282</v>
      </c>
      <c r="I26" s="65">
        <f t="shared" si="1"/>
        <v>0</v>
      </c>
    </row>
    <row r="27" spans="1:9">
      <c r="A27" s="60">
        <v>14201</v>
      </c>
      <c r="B27" s="61" t="s">
        <v>364</v>
      </c>
      <c r="C27" s="62">
        <v>31364582.959999967</v>
      </c>
      <c r="D27" s="62">
        <v>640131.26000000536</v>
      </c>
      <c r="E27" s="62">
        <v>32004714.219999973</v>
      </c>
      <c r="F27" s="62">
        <v>0</v>
      </c>
      <c r="G27" s="62">
        <v>7436418.7800000049</v>
      </c>
      <c r="H27" s="62">
        <f t="shared" si="0"/>
        <v>24568295.439999968</v>
      </c>
      <c r="I27" s="65">
        <f t="shared" si="1"/>
        <v>23.235385665005985</v>
      </c>
    </row>
    <row r="28" spans="1:9">
      <c r="A28" s="60">
        <v>14301</v>
      </c>
      <c r="B28" s="61" t="s">
        <v>365</v>
      </c>
      <c r="C28" s="62">
        <v>28574577.770000011</v>
      </c>
      <c r="D28" s="62">
        <v>2416512.02999999</v>
      </c>
      <c r="E28" s="62">
        <v>30991089.800000001</v>
      </c>
      <c r="F28" s="62">
        <v>0</v>
      </c>
      <c r="G28" s="62">
        <v>7696686.8799999952</v>
      </c>
      <c r="H28" s="62">
        <f t="shared" si="0"/>
        <v>23294402.920000006</v>
      </c>
      <c r="I28" s="65">
        <f t="shared" si="1"/>
        <v>24.835160459571821</v>
      </c>
    </row>
    <row r="29" spans="1:9">
      <c r="A29" s="60">
        <v>15201</v>
      </c>
      <c r="B29" s="61" t="s">
        <v>366</v>
      </c>
      <c r="C29" s="62">
        <v>1129604</v>
      </c>
      <c r="D29" s="62">
        <v>24430.239999999758</v>
      </c>
      <c r="E29" s="62">
        <v>1154034.2399999998</v>
      </c>
      <c r="F29" s="62">
        <v>0</v>
      </c>
      <c r="G29" s="62">
        <v>65379.91</v>
      </c>
      <c r="H29" s="62">
        <f t="shared" si="0"/>
        <v>1088654.3299999998</v>
      </c>
      <c r="I29" s="65">
        <f t="shared" si="1"/>
        <v>5.6653353716784016</v>
      </c>
    </row>
    <row r="30" spans="1:9">
      <c r="A30" s="60">
        <v>15202</v>
      </c>
      <c r="B30" s="61" t="s">
        <v>367</v>
      </c>
      <c r="C30" s="62">
        <v>152316</v>
      </c>
      <c r="D30" s="62">
        <v>-4644.2900000000081</v>
      </c>
      <c r="E30" s="62">
        <v>147671.71</v>
      </c>
      <c r="F30" s="62">
        <v>0</v>
      </c>
      <c r="G30" s="62">
        <v>0</v>
      </c>
      <c r="H30" s="62">
        <f t="shared" si="0"/>
        <v>147671.71</v>
      </c>
      <c r="I30" s="65">
        <f t="shared" si="1"/>
        <v>0</v>
      </c>
    </row>
    <row r="31" spans="1:9">
      <c r="A31" s="60">
        <v>15404</v>
      </c>
      <c r="B31" s="61" t="s">
        <v>368</v>
      </c>
      <c r="C31" s="62">
        <v>186203</v>
      </c>
      <c r="D31" s="62">
        <v>-5677.570000000007</v>
      </c>
      <c r="E31" s="62">
        <v>180525.43</v>
      </c>
      <c r="F31" s="62">
        <v>0</v>
      </c>
      <c r="G31" s="62">
        <v>0</v>
      </c>
      <c r="H31" s="62">
        <f t="shared" si="0"/>
        <v>180525.43</v>
      </c>
      <c r="I31" s="65">
        <f t="shared" si="1"/>
        <v>0</v>
      </c>
    </row>
    <row r="32" spans="1:9">
      <c r="A32" s="60">
        <v>15417</v>
      </c>
      <c r="B32" s="61" t="s">
        <v>369</v>
      </c>
      <c r="C32" s="62">
        <v>176306745.17000002</v>
      </c>
      <c r="D32" s="62">
        <v>-694649.62000000477</v>
      </c>
      <c r="E32" s="62">
        <v>175612095.55000001</v>
      </c>
      <c r="F32" s="62">
        <v>0</v>
      </c>
      <c r="G32" s="62">
        <v>45595063.409999996</v>
      </c>
      <c r="H32" s="62">
        <f t="shared" si="0"/>
        <v>130017032.14000002</v>
      </c>
      <c r="I32" s="65">
        <f t="shared" si="1"/>
        <v>25.963509670105971</v>
      </c>
    </row>
    <row r="33" spans="1:9">
      <c r="A33" s="60">
        <v>15418</v>
      </c>
      <c r="B33" s="61" t="s">
        <v>370</v>
      </c>
      <c r="C33" s="62">
        <v>3723935</v>
      </c>
      <c r="D33" s="62">
        <v>-345391.49000000022</v>
      </c>
      <c r="E33" s="62">
        <v>3378543.51</v>
      </c>
      <c r="F33" s="62">
        <v>0</v>
      </c>
      <c r="G33" s="62">
        <v>0</v>
      </c>
      <c r="H33" s="62">
        <f t="shared" si="0"/>
        <v>3378543.51</v>
      </c>
      <c r="I33" s="65">
        <f t="shared" si="1"/>
        <v>0</v>
      </c>
    </row>
    <row r="34" spans="1:9">
      <c r="A34" s="60">
        <v>15421</v>
      </c>
      <c r="B34" s="61" t="s">
        <v>371</v>
      </c>
      <c r="C34" s="62">
        <v>10099486.709999997</v>
      </c>
      <c r="D34" s="62">
        <v>70216.509999997914</v>
      </c>
      <c r="E34" s="62">
        <v>10169703.219999995</v>
      </c>
      <c r="F34" s="62">
        <v>0</v>
      </c>
      <c r="G34" s="62">
        <v>253788</v>
      </c>
      <c r="H34" s="62">
        <f t="shared" si="0"/>
        <v>9915915.2199999951</v>
      </c>
      <c r="I34" s="65">
        <f t="shared" si="1"/>
        <v>2.4955300514659475</v>
      </c>
    </row>
    <row r="35" spans="1:9">
      <c r="A35" s="60">
        <v>15901</v>
      </c>
      <c r="B35" s="61" t="s">
        <v>372</v>
      </c>
      <c r="C35" s="62">
        <v>243877799.79000002</v>
      </c>
      <c r="D35" s="62">
        <v>-853765.74000000954</v>
      </c>
      <c r="E35" s="62">
        <v>243024034.05000001</v>
      </c>
      <c r="F35" s="62">
        <v>0</v>
      </c>
      <c r="G35" s="62">
        <v>60474883.409999982</v>
      </c>
      <c r="H35" s="62">
        <f t="shared" si="0"/>
        <v>182549150.64000005</v>
      </c>
      <c r="I35" s="65">
        <f t="shared" si="1"/>
        <v>24.884322098594502</v>
      </c>
    </row>
    <row r="36" spans="1:9">
      <c r="A36" s="60">
        <v>17102</v>
      </c>
      <c r="B36" s="61" t="s">
        <v>373</v>
      </c>
      <c r="C36" s="62">
        <v>65096984.789999999</v>
      </c>
      <c r="D36" s="62">
        <v>3176159.0699999705</v>
      </c>
      <c r="E36" s="62">
        <v>68273143.85999997</v>
      </c>
      <c r="F36" s="62">
        <v>0</v>
      </c>
      <c r="G36" s="62">
        <v>16233998.529999999</v>
      </c>
      <c r="H36" s="62">
        <f t="shared" si="0"/>
        <v>52039145.329999968</v>
      </c>
      <c r="I36" s="65">
        <f t="shared" si="1"/>
        <v>23.778015207984605</v>
      </c>
    </row>
    <row r="37" spans="1:9">
      <c r="A37" s="60">
        <v>17104</v>
      </c>
      <c r="B37" s="61" t="s">
        <v>374</v>
      </c>
      <c r="C37" s="62">
        <v>19759636.43</v>
      </c>
      <c r="D37" s="62">
        <v>0</v>
      </c>
      <c r="E37" s="62">
        <v>19759636.43</v>
      </c>
      <c r="F37" s="62">
        <v>0</v>
      </c>
      <c r="G37" s="62">
        <v>0</v>
      </c>
      <c r="H37" s="62">
        <f t="shared" si="0"/>
        <v>19759636.43</v>
      </c>
      <c r="I37" s="65">
        <f t="shared" si="1"/>
        <v>0</v>
      </c>
    </row>
    <row r="38" spans="1:9">
      <c r="A38" s="60">
        <v>17201</v>
      </c>
      <c r="B38" s="61" t="s">
        <v>375</v>
      </c>
      <c r="C38" s="62">
        <v>0</v>
      </c>
      <c r="D38" s="62">
        <v>31500</v>
      </c>
      <c r="E38" s="62">
        <v>31500</v>
      </c>
      <c r="F38" s="62">
        <v>0</v>
      </c>
      <c r="G38" s="62">
        <v>31500</v>
      </c>
      <c r="H38" s="62">
        <f t="shared" si="0"/>
        <v>0</v>
      </c>
      <c r="I38" s="65">
        <f t="shared" si="1"/>
        <v>100</v>
      </c>
    </row>
    <row r="39" spans="1:9">
      <c r="A39" s="60">
        <v>21101</v>
      </c>
      <c r="B39" s="61" t="s">
        <v>376</v>
      </c>
      <c r="C39" s="62">
        <v>5619606</v>
      </c>
      <c r="D39" s="62">
        <v>4249137.5399999972</v>
      </c>
      <c r="E39" s="62">
        <v>9868743.5399999972</v>
      </c>
      <c r="F39" s="62">
        <v>94419.930000000008</v>
      </c>
      <c r="G39" s="62">
        <v>926122.96999999974</v>
      </c>
      <c r="H39" s="62">
        <f t="shared" si="0"/>
        <v>8848200.6399999969</v>
      </c>
      <c r="I39" s="65">
        <f t="shared" si="1"/>
        <v>10.341163450681789</v>
      </c>
    </row>
    <row r="40" spans="1:9">
      <c r="A40" s="60">
        <v>21201</v>
      </c>
      <c r="B40" s="61" t="s">
        <v>377</v>
      </c>
      <c r="C40" s="62">
        <v>1525000</v>
      </c>
      <c r="D40" s="62">
        <v>277847.89000000013</v>
      </c>
      <c r="E40" s="62">
        <v>1802847.8900000001</v>
      </c>
      <c r="F40" s="62">
        <v>0</v>
      </c>
      <c r="G40" s="62">
        <v>76998.740000000005</v>
      </c>
      <c r="H40" s="62">
        <f t="shared" si="0"/>
        <v>1725849.1500000001</v>
      </c>
      <c r="I40" s="65">
        <f t="shared" si="1"/>
        <v>4.270950446074516</v>
      </c>
    </row>
    <row r="41" spans="1:9">
      <c r="A41" s="60">
        <v>21301</v>
      </c>
      <c r="B41" s="61" t="s">
        <v>378</v>
      </c>
      <c r="C41" s="62">
        <v>8500</v>
      </c>
      <c r="D41" s="62">
        <v>0</v>
      </c>
      <c r="E41" s="62">
        <v>8500</v>
      </c>
      <c r="F41" s="62">
        <v>0</v>
      </c>
      <c r="G41" s="62">
        <v>0</v>
      </c>
      <c r="H41" s="62">
        <f t="shared" si="0"/>
        <v>8500</v>
      </c>
      <c r="I41" s="65">
        <f t="shared" si="1"/>
        <v>0</v>
      </c>
    </row>
    <row r="42" spans="1:9" ht="25.5">
      <c r="A42" s="60">
        <v>21401</v>
      </c>
      <c r="B42" s="61" t="s">
        <v>379</v>
      </c>
      <c r="C42" s="62">
        <v>2951286</v>
      </c>
      <c r="D42" s="62">
        <v>1587937.040000001</v>
      </c>
      <c r="E42" s="62">
        <v>4539223.040000001</v>
      </c>
      <c r="F42" s="62">
        <v>10341.710000000001</v>
      </c>
      <c r="G42" s="62">
        <v>207681.72</v>
      </c>
      <c r="H42" s="62">
        <f t="shared" si="0"/>
        <v>4321199.6100000013</v>
      </c>
      <c r="I42" s="65">
        <f t="shared" si="1"/>
        <v>4.8031001798933399</v>
      </c>
    </row>
    <row r="43" spans="1:9">
      <c r="A43" s="60">
        <v>21501</v>
      </c>
      <c r="B43" s="61" t="s">
        <v>380</v>
      </c>
      <c r="C43" s="62">
        <v>79115</v>
      </c>
      <c r="D43" s="62">
        <v>174906.23999999999</v>
      </c>
      <c r="E43" s="62">
        <v>254021.24</v>
      </c>
      <c r="F43" s="62">
        <v>0</v>
      </c>
      <c r="G43" s="62">
        <v>9051</v>
      </c>
      <c r="H43" s="62">
        <f t="shared" si="0"/>
        <v>244970.23999999999</v>
      </c>
      <c r="I43" s="65">
        <f t="shared" si="1"/>
        <v>3.563087874069113</v>
      </c>
    </row>
    <row r="44" spans="1:9">
      <c r="A44" s="60">
        <v>21601</v>
      </c>
      <c r="B44" s="61" t="s">
        <v>381</v>
      </c>
      <c r="C44" s="62">
        <v>870831</v>
      </c>
      <c r="D44" s="62">
        <v>620550.29</v>
      </c>
      <c r="E44" s="62">
        <v>1491381.29</v>
      </c>
      <c r="F44" s="62">
        <v>0</v>
      </c>
      <c r="G44" s="62">
        <v>49287.89</v>
      </c>
      <c r="H44" s="62">
        <f t="shared" si="0"/>
        <v>1442093.4000000001</v>
      </c>
      <c r="I44" s="65">
        <f t="shared" si="1"/>
        <v>3.3048483530325101</v>
      </c>
    </row>
    <row r="45" spans="1:9">
      <c r="A45" s="60">
        <v>21701</v>
      </c>
      <c r="B45" s="61" t="s">
        <v>382</v>
      </c>
      <c r="C45" s="62">
        <v>317281</v>
      </c>
      <c r="D45" s="62">
        <v>343947.03</v>
      </c>
      <c r="E45" s="62">
        <v>661228.03</v>
      </c>
      <c r="F45" s="62">
        <v>76</v>
      </c>
      <c r="G45" s="62">
        <v>294.06</v>
      </c>
      <c r="H45" s="62">
        <f t="shared" si="0"/>
        <v>660857.97</v>
      </c>
      <c r="I45" s="65">
        <f t="shared" si="1"/>
        <v>5.5965564557207297E-2</v>
      </c>
    </row>
    <row r="46" spans="1:9">
      <c r="A46" s="60">
        <v>21801</v>
      </c>
      <c r="B46" s="61" t="s">
        <v>383</v>
      </c>
      <c r="C46" s="62">
        <v>818020</v>
      </c>
      <c r="D46" s="62">
        <v>649331.73</v>
      </c>
      <c r="E46" s="62">
        <v>1467351.73</v>
      </c>
      <c r="F46" s="62">
        <v>0</v>
      </c>
      <c r="G46" s="62">
        <v>315</v>
      </c>
      <c r="H46" s="62">
        <f t="shared" si="0"/>
        <v>1467036.73</v>
      </c>
      <c r="I46" s="65">
        <f t="shared" si="1"/>
        <v>2.1467245620789228E-2</v>
      </c>
    </row>
    <row r="47" spans="1:9">
      <c r="A47" s="60">
        <v>22101</v>
      </c>
      <c r="B47" s="61" t="s">
        <v>384</v>
      </c>
      <c r="C47" s="62">
        <v>7350000</v>
      </c>
      <c r="D47" s="62">
        <v>1079617.8499999996</v>
      </c>
      <c r="E47" s="62">
        <v>8429617.8499999996</v>
      </c>
      <c r="F47" s="62">
        <v>3156.7200000000003</v>
      </c>
      <c r="G47" s="62">
        <v>440239.63999999996</v>
      </c>
      <c r="H47" s="62">
        <f t="shared" si="0"/>
        <v>7986221.4899999993</v>
      </c>
      <c r="I47" s="65">
        <f t="shared" si="1"/>
        <v>5.2599817440122738</v>
      </c>
    </row>
    <row r="48" spans="1:9">
      <c r="A48" s="60">
        <v>22103</v>
      </c>
      <c r="B48" s="61" t="s">
        <v>385</v>
      </c>
      <c r="C48" s="62">
        <v>28200000</v>
      </c>
      <c r="D48" s="62">
        <v>188053.03000000119</v>
      </c>
      <c r="E48" s="62">
        <v>28388053.030000001</v>
      </c>
      <c r="F48" s="62">
        <v>532729</v>
      </c>
      <c r="G48" s="62">
        <v>2475627.5199999996</v>
      </c>
      <c r="H48" s="62">
        <f t="shared" si="0"/>
        <v>25379696.510000002</v>
      </c>
      <c r="I48" s="65">
        <f t="shared" si="1"/>
        <v>10.597262576693163</v>
      </c>
    </row>
    <row r="49" spans="1:9" ht="38.25">
      <c r="A49" s="60">
        <v>22105</v>
      </c>
      <c r="B49" s="61" t="s">
        <v>386</v>
      </c>
      <c r="C49" s="62">
        <v>52202</v>
      </c>
      <c r="D49" s="62">
        <v>949.36000000000058</v>
      </c>
      <c r="E49" s="62">
        <v>53151.360000000001</v>
      </c>
      <c r="F49" s="62">
        <v>0</v>
      </c>
      <c r="G49" s="62">
        <v>2569.2600000000002</v>
      </c>
      <c r="H49" s="62">
        <f t="shared" si="0"/>
        <v>50582.1</v>
      </c>
      <c r="I49" s="65">
        <f t="shared" si="1"/>
        <v>4.8338556153596075</v>
      </c>
    </row>
    <row r="50" spans="1:9">
      <c r="A50" s="60">
        <v>22106</v>
      </c>
      <c r="B50" s="61" t="s">
        <v>387</v>
      </c>
      <c r="C50" s="62">
        <v>1589460</v>
      </c>
      <c r="D50" s="62">
        <v>104539.58000000007</v>
      </c>
      <c r="E50" s="62">
        <v>1693999.58</v>
      </c>
      <c r="F50" s="62">
        <v>4810</v>
      </c>
      <c r="G50" s="62">
        <v>43127.51</v>
      </c>
      <c r="H50" s="62">
        <f t="shared" si="0"/>
        <v>1646062.07</v>
      </c>
      <c r="I50" s="65">
        <f t="shared" si="1"/>
        <v>2.8298419058639905</v>
      </c>
    </row>
    <row r="51" spans="1:9">
      <c r="A51" s="60">
        <v>22201</v>
      </c>
      <c r="B51" s="61" t="s">
        <v>388</v>
      </c>
      <c r="C51" s="62">
        <v>11703</v>
      </c>
      <c r="D51" s="62">
        <v>0</v>
      </c>
      <c r="E51" s="62">
        <v>11703</v>
      </c>
      <c r="F51" s="62">
        <v>0</v>
      </c>
      <c r="G51" s="62">
        <v>0</v>
      </c>
      <c r="H51" s="62">
        <f t="shared" si="0"/>
        <v>11703</v>
      </c>
      <c r="I51" s="65">
        <f t="shared" si="1"/>
        <v>0</v>
      </c>
    </row>
    <row r="52" spans="1:9">
      <c r="A52" s="60">
        <v>22301</v>
      </c>
      <c r="B52" s="61" t="s">
        <v>389</v>
      </c>
      <c r="C52" s="62">
        <v>1768975</v>
      </c>
      <c r="D52" s="62">
        <v>113316.06999999983</v>
      </c>
      <c r="E52" s="62">
        <v>1882291.0699999998</v>
      </c>
      <c r="F52" s="62">
        <v>0</v>
      </c>
      <c r="G52" s="62">
        <v>89500.82</v>
      </c>
      <c r="H52" s="62">
        <f t="shared" si="0"/>
        <v>1792790.2499999998</v>
      </c>
      <c r="I52" s="65">
        <f t="shared" si="1"/>
        <v>4.7548873511895273</v>
      </c>
    </row>
    <row r="53" spans="1:9" ht="25.5">
      <c r="A53" s="60">
        <v>23401</v>
      </c>
      <c r="B53" s="61" t="s">
        <v>390</v>
      </c>
      <c r="C53" s="62">
        <v>2064</v>
      </c>
      <c r="D53" s="62">
        <v>0</v>
      </c>
      <c r="E53" s="62">
        <v>2064</v>
      </c>
      <c r="F53" s="62">
        <v>0</v>
      </c>
      <c r="G53" s="62">
        <v>0</v>
      </c>
      <c r="H53" s="62">
        <f t="shared" si="0"/>
        <v>2064</v>
      </c>
      <c r="I53" s="65">
        <f t="shared" si="1"/>
        <v>0</v>
      </c>
    </row>
    <row r="54" spans="1:9" ht="25.5">
      <c r="A54" s="60">
        <v>23501</v>
      </c>
      <c r="B54" s="61" t="s">
        <v>391</v>
      </c>
      <c r="C54" s="62">
        <v>0</v>
      </c>
      <c r="D54" s="62">
        <v>1553.76</v>
      </c>
      <c r="E54" s="62">
        <v>1553.76</v>
      </c>
      <c r="F54" s="62">
        <v>0</v>
      </c>
      <c r="G54" s="62">
        <v>0</v>
      </c>
      <c r="H54" s="62">
        <f t="shared" si="0"/>
        <v>1553.76</v>
      </c>
      <c r="I54" s="65">
        <f t="shared" si="1"/>
        <v>0</v>
      </c>
    </row>
    <row r="55" spans="1:9" ht="25.5">
      <c r="A55" s="60">
        <v>23601</v>
      </c>
      <c r="B55" s="61" t="s">
        <v>392</v>
      </c>
      <c r="C55" s="62">
        <v>3600</v>
      </c>
      <c r="D55" s="62">
        <v>0</v>
      </c>
      <c r="E55" s="62">
        <v>3600</v>
      </c>
      <c r="F55" s="62">
        <v>0</v>
      </c>
      <c r="G55" s="62">
        <v>0</v>
      </c>
      <c r="H55" s="62">
        <f t="shared" si="0"/>
        <v>3600</v>
      </c>
      <c r="I55" s="65">
        <f t="shared" si="1"/>
        <v>0</v>
      </c>
    </row>
    <row r="56" spans="1:9" ht="25.5">
      <c r="A56" s="60">
        <v>23701</v>
      </c>
      <c r="B56" s="61" t="s">
        <v>393</v>
      </c>
      <c r="C56" s="62">
        <v>4000</v>
      </c>
      <c r="D56" s="62">
        <v>0</v>
      </c>
      <c r="E56" s="62">
        <v>4000</v>
      </c>
      <c r="F56" s="62">
        <v>0</v>
      </c>
      <c r="G56" s="62">
        <v>0</v>
      </c>
      <c r="H56" s="62">
        <f t="shared" si="0"/>
        <v>4000</v>
      </c>
      <c r="I56" s="65">
        <f t="shared" si="1"/>
        <v>0</v>
      </c>
    </row>
    <row r="57" spans="1:9">
      <c r="A57" s="60">
        <v>24101</v>
      </c>
      <c r="B57" s="61" t="s">
        <v>394</v>
      </c>
      <c r="C57" s="62">
        <v>83360</v>
      </c>
      <c r="D57" s="62">
        <v>26073.239999999991</v>
      </c>
      <c r="E57" s="62">
        <v>109433.23999999999</v>
      </c>
      <c r="F57" s="62">
        <v>0</v>
      </c>
      <c r="G57" s="62">
        <v>0</v>
      </c>
      <c r="H57" s="62">
        <f t="shared" si="0"/>
        <v>109433.23999999999</v>
      </c>
      <c r="I57" s="65">
        <f t="shared" si="1"/>
        <v>0</v>
      </c>
    </row>
    <row r="58" spans="1:9">
      <c r="A58" s="60">
        <v>24201</v>
      </c>
      <c r="B58" s="61" t="s">
        <v>395</v>
      </c>
      <c r="C58" s="62">
        <v>111691</v>
      </c>
      <c r="D58" s="62">
        <v>9853</v>
      </c>
      <c r="E58" s="62">
        <v>121544</v>
      </c>
      <c r="F58" s="62">
        <v>0</v>
      </c>
      <c r="G58" s="62">
        <v>23.2</v>
      </c>
      <c r="H58" s="62">
        <f t="shared" si="0"/>
        <v>121520.8</v>
      </c>
      <c r="I58" s="65">
        <f t="shared" si="1"/>
        <v>1.9087737773974857E-2</v>
      </c>
    </row>
    <row r="59" spans="1:9">
      <c r="A59" s="60">
        <v>24301</v>
      </c>
      <c r="B59" s="61" t="s">
        <v>396</v>
      </c>
      <c r="C59" s="62">
        <v>58571</v>
      </c>
      <c r="D59" s="62">
        <v>11587</v>
      </c>
      <c r="E59" s="62">
        <v>70158</v>
      </c>
      <c r="F59" s="62">
        <v>0</v>
      </c>
      <c r="G59" s="62">
        <v>0</v>
      </c>
      <c r="H59" s="62">
        <f t="shared" si="0"/>
        <v>70158</v>
      </c>
      <c r="I59" s="65">
        <f t="shared" si="1"/>
        <v>0</v>
      </c>
    </row>
    <row r="60" spans="1:9">
      <c r="A60" s="60">
        <v>24401</v>
      </c>
      <c r="B60" s="61" t="s">
        <v>397</v>
      </c>
      <c r="C60" s="62">
        <v>109423</v>
      </c>
      <c r="D60" s="62">
        <v>-1567</v>
      </c>
      <c r="E60" s="62">
        <v>107856</v>
      </c>
      <c r="F60" s="62">
        <v>0</v>
      </c>
      <c r="G60" s="62">
        <v>0</v>
      </c>
      <c r="H60" s="62">
        <f t="shared" si="0"/>
        <v>107856</v>
      </c>
      <c r="I60" s="65">
        <f t="shared" si="1"/>
        <v>0</v>
      </c>
    </row>
    <row r="61" spans="1:9">
      <c r="A61" s="60">
        <v>24501</v>
      </c>
      <c r="B61" s="61" t="s">
        <v>398</v>
      </c>
      <c r="C61" s="62">
        <v>77828</v>
      </c>
      <c r="D61" s="62">
        <v>-500</v>
      </c>
      <c r="E61" s="62">
        <v>77328</v>
      </c>
      <c r="F61" s="62">
        <v>0</v>
      </c>
      <c r="G61" s="62">
        <v>370</v>
      </c>
      <c r="H61" s="62">
        <f t="shared" si="0"/>
        <v>76958</v>
      </c>
      <c r="I61" s="65">
        <f t="shared" si="1"/>
        <v>0.47848127457066003</v>
      </c>
    </row>
    <row r="62" spans="1:9">
      <c r="A62" s="60">
        <v>24601</v>
      </c>
      <c r="B62" s="61" t="s">
        <v>399</v>
      </c>
      <c r="C62" s="62">
        <v>1142082.57</v>
      </c>
      <c r="D62" s="62">
        <v>58901.959999999963</v>
      </c>
      <c r="E62" s="62">
        <v>1200984.53</v>
      </c>
      <c r="F62" s="62">
        <v>12965.73</v>
      </c>
      <c r="G62" s="62">
        <v>21880.03</v>
      </c>
      <c r="H62" s="62">
        <f t="shared" si="0"/>
        <v>1166138.77</v>
      </c>
      <c r="I62" s="65">
        <f t="shared" si="1"/>
        <v>2.901432876908081</v>
      </c>
    </row>
    <row r="63" spans="1:9">
      <c r="A63" s="60">
        <v>24701</v>
      </c>
      <c r="B63" s="61" t="s">
        <v>400</v>
      </c>
      <c r="C63" s="62">
        <v>311870</v>
      </c>
      <c r="D63" s="62">
        <v>20875.640000000014</v>
      </c>
      <c r="E63" s="62">
        <v>332745.64</v>
      </c>
      <c r="F63" s="62">
        <v>0</v>
      </c>
      <c r="G63" s="62">
        <v>1248.8699999999999</v>
      </c>
      <c r="H63" s="62">
        <f t="shared" si="0"/>
        <v>331496.77</v>
      </c>
      <c r="I63" s="65">
        <f t="shared" si="1"/>
        <v>0.37532272398820909</v>
      </c>
    </row>
    <row r="64" spans="1:9">
      <c r="A64" s="60">
        <v>24801</v>
      </c>
      <c r="B64" s="61" t="s">
        <v>401</v>
      </c>
      <c r="C64" s="62">
        <v>296017</v>
      </c>
      <c r="D64" s="62">
        <v>23108.799999999988</v>
      </c>
      <c r="E64" s="62">
        <v>319125.8</v>
      </c>
      <c r="F64" s="62">
        <v>0</v>
      </c>
      <c r="G64" s="62">
        <v>1739.99</v>
      </c>
      <c r="H64" s="62">
        <f t="shared" si="0"/>
        <v>317385.81</v>
      </c>
      <c r="I64" s="65">
        <f t="shared" si="1"/>
        <v>0.54523639267022606</v>
      </c>
    </row>
    <row r="65" spans="1:9">
      <c r="A65" s="60">
        <v>24901</v>
      </c>
      <c r="B65" s="61" t="s">
        <v>402</v>
      </c>
      <c r="C65" s="62">
        <v>682432</v>
      </c>
      <c r="D65" s="62">
        <v>8865.4199999999255</v>
      </c>
      <c r="E65" s="62">
        <v>691297.41999999993</v>
      </c>
      <c r="F65" s="62">
        <v>0</v>
      </c>
      <c r="G65" s="62">
        <v>3299.3999999999996</v>
      </c>
      <c r="H65" s="62">
        <f t="shared" si="0"/>
        <v>687998.0199999999</v>
      </c>
      <c r="I65" s="65">
        <f t="shared" si="1"/>
        <v>0.47727648108393061</v>
      </c>
    </row>
    <row r="66" spans="1:9">
      <c r="A66" s="60">
        <v>25101</v>
      </c>
      <c r="B66" s="61" t="s">
        <v>403</v>
      </c>
      <c r="C66" s="62">
        <v>23700000</v>
      </c>
      <c r="D66" s="62">
        <v>8709715.9900000021</v>
      </c>
      <c r="E66" s="62">
        <v>32409715.990000002</v>
      </c>
      <c r="F66" s="62">
        <v>0</v>
      </c>
      <c r="G66" s="62">
        <v>245235.3</v>
      </c>
      <c r="H66" s="62">
        <f t="shared" si="0"/>
        <v>32164480.690000001</v>
      </c>
      <c r="I66" s="65">
        <f t="shared" si="1"/>
        <v>0.75667216607410936</v>
      </c>
    </row>
    <row r="67" spans="1:9">
      <c r="A67" s="60">
        <v>25201</v>
      </c>
      <c r="B67" s="61" t="s">
        <v>404</v>
      </c>
      <c r="C67" s="62">
        <v>8550000</v>
      </c>
      <c r="D67" s="62">
        <v>2418329.5999999996</v>
      </c>
      <c r="E67" s="62">
        <v>10968329.6</v>
      </c>
      <c r="F67" s="62">
        <v>0</v>
      </c>
      <c r="G67" s="62">
        <v>0</v>
      </c>
      <c r="H67" s="62">
        <f t="shared" si="0"/>
        <v>10968329.6</v>
      </c>
      <c r="I67" s="65">
        <f t="shared" si="1"/>
        <v>0</v>
      </c>
    </row>
    <row r="68" spans="1:9">
      <c r="A68" s="60">
        <v>25301</v>
      </c>
      <c r="B68" s="61" t="s">
        <v>405</v>
      </c>
      <c r="C68" s="62">
        <v>180312458</v>
      </c>
      <c r="D68" s="62">
        <v>47382199.559999943</v>
      </c>
      <c r="E68" s="62">
        <v>227694657.55999994</v>
      </c>
      <c r="F68" s="62">
        <v>5551579.5199999996</v>
      </c>
      <c r="G68" s="62">
        <v>4806210.4400000004</v>
      </c>
      <c r="H68" s="62">
        <f t="shared" si="0"/>
        <v>217336867.59999993</v>
      </c>
      <c r="I68" s="65">
        <f t="shared" si="1"/>
        <v>4.5489824271659138</v>
      </c>
    </row>
    <row r="69" spans="1:9">
      <c r="A69" s="60">
        <v>25302</v>
      </c>
      <c r="B69" s="61" t="s">
        <v>406</v>
      </c>
      <c r="C69" s="62">
        <v>12102883</v>
      </c>
      <c r="D69" s="62">
        <v>12025977.359999999</v>
      </c>
      <c r="E69" s="62">
        <v>24128860.359999999</v>
      </c>
      <c r="F69" s="62">
        <v>158740.15</v>
      </c>
      <c r="G69" s="62">
        <v>2525268.5299999993</v>
      </c>
      <c r="H69" s="62">
        <f t="shared" si="0"/>
        <v>21444851.68</v>
      </c>
      <c r="I69" s="65">
        <f t="shared" si="1"/>
        <v>11.123644631179753</v>
      </c>
    </row>
    <row r="70" spans="1:9">
      <c r="A70" s="60">
        <v>25401</v>
      </c>
      <c r="B70" s="61" t="s">
        <v>407</v>
      </c>
      <c r="C70" s="62">
        <v>91686615</v>
      </c>
      <c r="D70" s="62">
        <v>25216726.469999999</v>
      </c>
      <c r="E70" s="62">
        <v>116903341.47</v>
      </c>
      <c r="F70" s="62">
        <v>376245.45999999996</v>
      </c>
      <c r="G70" s="62">
        <v>1214141.8</v>
      </c>
      <c r="H70" s="62">
        <f t="shared" si="0"/>
        <v>115312954.21000001</v>
      </c>
      <c r="I70" s="65">
        <f t="shared" si="1"/>
        <v>1.3604292571980321</v>
      </c>
    </row>
    <row r="71" spans="1:9">
      <c r="A71" s="60">
        <v>25501</v>
      </c>
      <c r="B71" s="61" t="s">
        <v>408</v>
      </c>
      <c r="C71" s="62">
        <v>27466565</v>
      </c>
      <c r="D71" s="62">
        <v>6036205.7100000009</v>
      </c>
      <c r="E71" s="62">
        <v>33502770.710000001</v>
      </c>
      <c r="F71" s="62">
        <v>25144.65</v>
      </c>
      <c r="G71" s="62">
        <v>79610.81</v>
      </c>
      <c r="H71" s="62">
        <f t="shared" si="0"/>
        <v>33398015.250000004</v>
      </c>
      <c r="I71" s="65">
        <f t="shared" si="1"/>
        <v>0.31267700485659322</v>
      </c>
    </row>
    <row r="72" spans="1:9">
      <c r="A72" s="60">
        <v>25601</v>
      </c>
      <c r="B72" s="61" t="s">
        <v>409</v>
      </c>
      <c r="C72" s="62">
        <v>118943</v>
      </c>
      <c r="D72" s="62">
        <v>167.85999999998603</v>
      </c>
      <c r="E72" s="62">
        <v>119110.85999999999</v>
      </c>
      <c r="F72" s="62">
        <v>0</v>
      </c>
      <c r="G72" s="62">
        <v>3135.2599999999998</v>
      </c>
      <c r="H72" s="62">
        <f t="shared" ref="H72:H135" si="2">E72-F72-G72</f>
        <v>115975.59999999999</v>
      </c>
      <c r="I72" s="65">
        <f t="shared" ref="I72:I135" si="3">(F72+G72)/E72*100</f>
        <v>2.6322201015087963</v>
      </c>
    </row>
    <row r="73" spans="1:9">
      <c r="A73" s="60">
        <v>25901</v>
      </c>
      <c r="B73" s="61" t="s">
        <v>410</v>
      </c>
      <c r="C73" s="62">
        <v>23860</v>
      </c>
      <c r="D73" s="62">
        <v>552154.65</v>
      </c>
      <c r="E73" s="62">
        <v>576014.65</v>
      </c>
      <c r="F73" s="62">
        <v>0</v>
      </c>
      <c r="G73" s="62">
        <v>4370.3999999999996</v>
      </c>
      <c r="H73" s="62">
        <f t="shared" si="2"/>
        <v>571644.25</v>
      </c>
      <c r="I73" s="65">
        <f t="shared" si="3"/>
        <v>0.75873070242223872</v>
      </c>
    </row>
    <row r="74" spans="1:9">
      <c r="A74" s="60">
        <v>26101</v>
      </c>
      <c r="B74" s="61" t="s">
        <v>411</v>
      </c>
      <c r="C74" s="62">
        <v>25435368</v>
      </c>
      <c r="D74" s="62">
        <v>1850640</v>
      </c>
      <c r="E74" s="62">
        <v>27286008</v>
      </c>
      <c r="F74" s="62">
        <v>133244.07</v>
      </c>
      <c r="G74" s="62">
        <v>4576496.5999999996</v>
      </c>
      <c r="H74" s="62">
        <f t="shared" si="2"/>
        <v>22576267.329999998</v>
      </c>
      <c r="I74" s="65">
        <f t="shared" si="3"/>
        <v>17.260643880189434</v>
      </c>
    </row>
    <row r="75" spans="1:9">
      <c r="A75" s="60">
        <v>26102</v>
      </c>
      <c r="B75" s="61" t="s">
        <v>412</v>
      </c>
      <c r="C75" s="62">
        <v>452228</v>
      </c>
      <c r="D75" s="62">
        <v>162170.91999999993</v>
      </c>
      <c r="E75" s="62">
        <v>614398.91999999993</v>
      </c>
      <c r="F75" s="62">
        <v>0</v>
      </c>
      <c r="G75" s="62">
        <v>15812.759999999998</v>
      </c>
      <c r="H75" s="62">
        <f t="shared" si="2"/>
        <v>598586.15999999992</v>
      </c>
      <c r="I75" s="65">
        <f t="shared" si="3"/>
        <v>2.5736959303248779</v>
      </c>
    </row>
    <row r="76" spans="1:9">
      <c r="A76" s="60">
        <v>26201</v>
      </c>
      <c r="B76" s="61" t="s">
        <v>413</v>
      </c>
      <c r="C76" s="62">
        <v>0</v>
      </c>
      <c r="D76" s="62">
        <v>300</v>
      </c>
      <c r="E76" s="62">
        <v>300</v>
      </c>
      <c r="F76" s="62">
        <v>0</v>
      </c>
      <c r="G76" s="62">
        <v>0</v>
      </c>
      <c r="H76" s="62">
        <f t="shared" si="2"/>
        <v>300</v>
      </c>
      <c r="I76" s="65">
        <f t="shared" si="3"/>
        <v>0</v>
      </c>
    </row>
    <row r="77" spans="1:9">
      <c r="A77" s="60">
        <v>27101</v>
      </c>
      <c r="B77" s="61" t="s">
        <v>414</v>
      </c>
      <c r="C77" s="62">
        <v>11554316</v>
      </c>
      <c r="D77" s="62">
        <v>2403606.3499999996</v>
      </c>
      <c r="E77" s="62">
        <v>13957922.35</v>
      </c>
      <c r="F77" s="62">
        <v>0</v>
      </c>
      <c r="G77" s="62">
        <v>208214.2</v>
      </c>
      <c r="H77" s="62">
        <f t="shared" si="2"/>
        <v>13749708.15</v>
      </c>
      <c r="I77" s="65">
        <f t="shared" si="3"/>
        <v>1.4917277427037701</v>
      </c>
    </row>
    <row r="78" spans="1:9">
      <c r="A78" s="60">
        <v>27201</v>
      </c>
      <c r="B78" s="61" t="s">
        <v>415</v>
      </c>
      <c r="C78" s="62">
        <v>167662</v>
      </c>
      <c r="D78" s="62">
        <v>172981</v>
      </c>
      <c r="E78" s="62">
        <v>340643</v>
      </c>
      <c r="F78" s="62">
        <v>0</v>
      </c>
      <c r="G78" s="62">
        <v>0</v>
      </c>
      <c r="H78" s="62">
        <f t="shared" si="2"/>
        <v>340643</v>
      </c>
      <c r="I78" s="65">
        <f t="shared" si="3"/>
        <v>0</v>
      </c>
    </row>
    <row r="79" spans="1:9">
      <c r="A79" s="60">
        <v>27301</v>
      </c>
      <c r="B79" s="61" t="s">
        <v>416</v>
      </c>
      <c r="C79" s="62">
        <v>18462</v>
      </c>
      <c r="D79" s="62">
        <v>190360.07</v>
      </c>
      <c r="E79" s="62">
        <v>208822.07</v>
      </c>
      <c r="F79" s="62">
        <v>0</v>
      </c>
      <c r="G79" s="62">
        <v>0</v>
      </c>
      <c r="H79" s="62">
        <f t="shared" si="2"/>
        <v>208822.07</v>
      </c>
      <c r="I79" s="65">
        <f t="shared" si="3"/>
        <v>0</v>
      </c>
    </row>
    <row r="80" spans="1:9">
      <c r="A80" s="60">
        <v>27401</v>
      </c>
      <c r="B80" s="61" t="s">
        <v>417</v>
      </c>
      <c r="C80" s="62">
        <v>1135638</v>
      </c>
      <c r="D80" s="62">
        <v>-104081</v>
      </c>
      <c r="E80" s="62">
        <v>1031557</v>
      </c>
      <c r="F80" s="62">
        <v>0</v>
      </c>
      <c r="G80" s="62">
        <v>434.97</v>
      </c>
      <c r="H80" s="62">
        <f t="shared" si="2"/>
        <v>1031122.03</v>
      </c>
      <c r="I80" s="65">
        <f t="shared" si="3"/>
        <v>4.2166356294417083E-2</v>
      </c>
    </row>
    <row r="81" spans="1:9">
      <c r="A81" s="60">
        <v>27501</v>
      </c>
      <c r="B81" s="61" t="s">
        <v>418</v>
      </c>
      <c r="C81" s="62">
        <v>3689684</v>
      </c>
      <c r="D81" s="62">
        <v>720146.87000000011</v>
      </c>
      <c r="E81" s="62">
        <v>4409830.87</v>
      </c>
      <c r="F81" s="62">
        <v>287534.99999999994</v>
      </c>
      <c r="G81" s="62">
        <v>203985.06999999998</v>
      </c>
      <c r="H81" s="62">
        <f t="shared" si="2"/>
        <v>3918310.8000000003</v>
      </c>
      <c r="I81" s="65">
        <f t="shared" si="3"/>
        <v>11.146007284401815</v>
      </c>
    </row>
    <row r="82" spans="1:9">
      <c r="A82" s="60">
        <v>29101</v>
      </c>
      <c r="B82" s="61" t="s">
        <v>419</v>
      </c>
      <c r="C82" s="62">
        <v>290873</v>
      </c>
      <c r="D82" s="62">
        <v>413156.12</v>
      </c>
      <c r="E82" s="62">
        <v>704029.12</v>
      </c>
      <c r="F82" s="62">
        <v>0</v>
      </c>
      <c r="G82" s="62">
        <v>3201.7599999999998</v>
      </c>
      <c r="H82" s="62">
        <f t="shared" si="2"/>
        <v>700827.36</v>
      </c>
      <c r="I82" s="65">
        <f t="shared" si="3"/>
        <v>0.45477664332975315</v>
      </c>
    </row>
    <row r="83" spans="1:9">
      <c r="A83" s="60">
        <v>29201</v>
      </c>
      <c r="B83" s="61" t="s">
        <v>420</v>
      </c>
      <c r="C83" s="62">
        <v>387083</v>
      </c>
      <c r="D83" s="62">
        <v>82939.22000000003</v>
      </c>
      <c r="E83" s="62">
        <v>470022.22000000003</v>
      </c>
      <c r="F83" s="62">
        <v>0</v>
      </c>
      <c r="G83" s="62">
        <v>5667.1399999999994</v>
      </c>
      <c r="H83" s="62">
        <f t="shared" si="2"/>
        <v>464355.08</v>
      </c>
      <c r="I83" s="65">
        <f t="shared" si="3"/>
        <v>1.20571746586789</v>
      </c>
    </row>
    <row r="84" spans="1:9" ht="25.5">
      <c r="A84" s="60">
        <v>29301</v>
      </c>
      <c r="B84" s="61" t="s">
        <v>421</v>
      </c>
      <c r="C84" s="62">
        <v>115264</v>
      </c>
      <c r="D84" s="62">
        <v>12744.380000000005</v>
      </c>
      <c r="E84" s="62">
        <v>128008.38</v>
      </c>
      <c r="F84" s="62">
        <v>0</v>
      </c>
      <c r="G84" s="62">
        <v>1579</v>
      </c>
      <c r="H84" s="62">
        <f t="shared" si="2"/>
        <v>126429.38</v>
      </c>
      <c r="I84" s="65">
        <f t="shared" si="3"/>
        <v>1.2335129934462103</v>
      </c>
    </row>
    <row r="85" spans="1:9" ht="25.5">
      <c r="A85" s="60">
        <v>29401</v>
      </c>
      <c r="B85" s="61" t="s">
        <v>422</v>
      </c>
      <c r="C85" s="62">
        <v>398660.27</v>
      </c>
      <c r="D85" s="62">
        <v>267752.81999999995</v>
      </c>
      <c r="E85" s="62">
        <v>666413.09</v>
      </c>
      <c r="F85" s="62">
        <v>64893.2</v>
      </c>
      <c r="G85" s="62">
        <v>36346.44</v>
      </c>
      <c r="H85" s="62">
        <f t="shared" si="2"/>
        <v>565173.44999999995</v>
      </c>
      <c r="I85" s="65">
        <f t="shared" si="3"/>
        <v>15.191724400251502</v>
      </c>
    </row>
    <row r="86" spans="1:9" ht="25.5">
      <c r="A86" s="60">
        <v>29501</v>
      </c>
      <c r="B86" s="61" t="s">
        <v>423</v>
      </c>
      <c r="C86" s="62">
        <v>232907</v>
      </c>
      <c r="D86" s="62">
        <v>397194.85000000009</v>
      </c>
      <c r="E86" s="62">
        <v>630101.85000000009</v>
      </c>
      <c r="F86" s="62">
        <v>0</v>
      </c>
      <c r="G86" s="62">
        <v>30872.7</v>
      </c>
      <c r="H86" s="62">
        <f t="shared" si="2"/>
        <v>599229.15000000014</v>
      </c>
      <c r="I86" s="65">
        <f t="shared" si="3"/>
        <v>4.8996364635336329</v>
      </c>
    </row>
    <row r="87" spans="1:9">
      <c r="A87" s="60">
        <v>29601</v>
      </c>
      <c r="B87" s="61" t="s">
        <v>424</v>
      </c>
      <c r="C87" s="62">
        <v>2530992</v>
      </c>
      <c r="D87" s="62">
        <v>1158416.4500000002</v>
      </c>
      <c r="E87" s="62">
        <v>3689408.45</v>
      </c>
      <c r="F87" s="62">
        <v>0</v>
      </c>
      <c r="G87" s="62">
        <v>48232.95</v>
      </c>
      <c r="H87" s="62">
        <f t="shared" si="2"/>
        <v>3641175.5</v>
      </c>
      <c r="I87" s="65">
        <f t="shared" si="3"/>
        <v>1.3073355973909584</v>
      </c>
    </row>
    <row r="88" spans="1:9" ht="25.5">
      <c r="A88" s="60">
        <v>29801</v>
      </c>
      <c r="B88" s="61" t="s">
        <v>425</v>
      </c>
      <c r="C88" s="62">
        <v>200254</v>
      </c>
      <c r="D88" s="62">
        <v>2152203.3200000003</v>
      </c>
      <c r="E88" s="62">
        <v>2352457.3200000003</v>
      </c>
      <c r="F88" s="62">
        <v>0</v>
      </c>
      <c r="G88" s="62">
        <v>7622.21</v>
      </c>
      <c r="H88" s="62">
        <f t="shared" si="2"/>
        <v>2344835.1100000003</v>
      </c>
      <c r="I88" s="65">
        <f t="shared" si="3"/>
        <v>0.32401055420635638</v>
      </c>
    </row>
    <row r="89" spans="1:9">
      <c r="A89" s="60">
        <v>29901</v>
      </c>
      <c r="B89" s="61" t="s">
        <v>426</v>
      </c>
      <c r="C89" s="62">
        <v>49665</v>
      </c>
      <c r="D89" s="62">
        <v>15000</v>
      </c>
      <c r="E89" s="62">
        <v>64665</v>
      </c>
      <c r="F89" s="62">
        <v>0</v>
      </c>
      <c r="G89" s="62">
        <v>0</v>
      </c>
      <c r="H89" s="62">
        <f t="shared" si="2"/>
        <v>64665</v>
      </c>
      <c r="I89" s="65">
        <f t="shared" si="3"/>
        <v>0</v>
      </c>
    </row>
    <row r="90" spans="1:9">
      <c r="A90" s="60">
        <v>31101</v>
      </c>
      <c r="B90" s="61" t="s">
        <v>427</v>
      </c>
      <c r="C90" s="62">
        <v>57975000</v>
      </c>
      <c r="D90" s="62">
        <v>295938.46000000089</v>
      </c>
      <c r="E90" s="62">
        <v>58270938.460000001</v>
      </c>
      <c r="F90" s="62">
        <v>0</v>
      </c>
      <c r="G90" s="62">
        <v>2704700</v>
      </c>
      <c r="H90" s="62">
        <f t="shared" si="2"/>
        <v>55566238.460000001</v>
      </c>
      <c r="I90" s="65">
        <f t="shared" si="3"/>
        <v>4.6415933422054589</v>
      </c>
    </row>
    <row r="91" spans="1:9">
      <c r="A91" s="60">
        <v>31201</v>
      </c>
      <c r="B91" s="61" t="s">
        <v>428</v>
      </c>
      <c r="C91" s="62">
        <v>7493043</v>
      </c>
      <c r="D91" s="62">
        <v>1072629.620000001</v>
      </c>
      <c r="E91" s="62">
        <v>8565672.620000001</v>
      </c>
      <c r="F91" s="62">
        <v>213143.12</v>
      </c>
      <c r="G91" s="62">
        <v>1206791.9499999997</v>
      </c>
      <c r="H91" s="62">
        <f t="shared" si="2"/>
        <v>7145737.5500000007</v>
      </c>
      <c r="I91" s="65">
        <f t="shared" si="3"/>
        <v>16.57704109172456</v>
      </c>
    </row>
    <row r="92" spans="1:9">
      <c r="A92" s="60">
        <v>31301</v>
      </c>
      <c r="B92" s="61" t="s">
        <v>429</v>
      </c>
      <c r="C92" s="62">
        <v>3878752</v>
      </c>
      <c r="D92" s="62">
        <v>123113</v>
      </c>
      <c r="E92" s="62">
        <v>4001865</v>
      </c>
      <c r="F92" s="62">
        <v>273</v>
      </c>
      <c r="G92" s="62">
        <v>205258.38000000003</v>
      </c>
      <c r="H92" s="62">
        <f t="shared" si="2"/>
        <v>3796333.62</v>
      </c>
      <c r="I92" s="65">
        <f t="shared" si="3"/>
        <v>5.1358898913381639</v>
      </c>
    </row>
    <row r="93" spans="1:9">
      <c r="A93" s="60">
        <v>31401</v>
      </c>
      <c r="B93" s="61" t="s">
        <v>430</v>
      </c>
      <c r="C93" s="62">
        <v>9100000</v>
      </c>
      <c r="D93" s="62">
        <v>241851.21999999881</v>
      </c>
      <c r="E93" s="62">
        <v>9341851.2199999988</v>
      </c>
      <c r="F93" s="62">
        <v>3868</v>
      </c>
      <c r="G93" s="62">
        <v>1284858.9500000004</v>
      </c>
      <c r="H93" s="62">
        <f t="shared" si="2"/>
        <v>8053124.2699999986</v>
      </c>
      <c r="I93" s="65">
        <f t="shared" si="3"/>
        <v>13.795198827840041</v>
      </c>
    </row>
    <row r="94" spans="1:9">
      <c r="A94" s="60">
        <v>31501</v>
      </c>
      <c r="B94" s="61" t="s">
        <v>431</v>
      </c>
      <c r="C94" s="62">
        <v>640780</v>
      </c>
      <c r="D94" s="62">
        <v>39496</v>
      </c>
      <c r="E94" s="62">
        <v>680276</v>
      </c>
      <c r="F94" s="62">
        <v>0</v>
      </c>
      <c r="G94" s="62">
        <v>67871</v>
      </c>
      <c r="H94" s="62">
        <f t="shared" si="2"/>
        <v>612405</v>
      </c>
      <c r="I94" s="65">
        <f t="shared" si="3"/>
        <v>9.9769799316747907</v>
      </c>
    </row>
    <row r="95" spans="1:9">
      <c r="A95" s="60">
        <v>31601</v>
      </c>
      <c r="B95" s="61" t="s">
        <v>432</v>
      </c>
      <c r="C95" s="62">
        <v>242568</v>
      </c>
      <c r="D95" s="62">
        <v>13673.5</v>
      </c>
      <c r="E95" s="62">
        <v>256241.5</v>
      </c>
      <c r="F95" s="62">
        <v>0</v>
      </c>
      <c r="G95" s="62">
        <v>2323.56</v>
      </c>
      <c r="H95" s="62">
        <f t="shared" si="2"/>
        <v>253917.94</v>
      </c>
      <c r="I95" s="65">
        <f t="shared" si="3"/>
        <v>0.90678520067982737</v>
      </c>
    </row>
    <row r="96" spans="1:9" ht="25.5">
      <c r="A96" s="60">
        <v>31701</v>
      </c>
      <c r="B96" s="61" t="s">
        <v>433</v>
      </c>
      <c r="C96" s="62">
        <v>2481749</v>
      </c>
      <c r="D96" s="62">
        <v>302248.40000000037</v>
      </c>
      <c r="E96" s="62">
        <v>2783997.4000000004</v>
      </c>
      <c r="F96" s="62">
        <v>0</v>
      </c>
      <c r="G96" s="62">
        <v>482027.22</v>
      </c>
      <c r="H96" s="62">
        <f t="shared" si="2"/>
        <v>2301970.1800000006</v>
      </c>
      <c r="I96" s="65">
        <f t="shared" si="3"/>
        <v>17.31421229057182</v>
      </c>
    </row>
    <row r="97" spans="1:9">
      <c r="A97" s="60">
        <v>31801</v>
      </c>
      <c r="B97" s="61" t="s">
        <v>434</v>
      </c>
      <c r="C97" s="62">
        <v>84358</v>
      </c>
      <c r="D97" s="62">
        <v>-1103.4199999999983</v>
      </c>
      <c r="E97" s="62">
        <v>83254.58</v>
      </c>
      <c r="F97" s="62">
        <v>0</v>
      </c>
      <c r="G97" s="62">
        <v>3019.66</v>
      </c>
      <c r="H97" s="62">
        <f t="shared" si="2"/>
        <v>80234.92</v>
      </c>
      <c r="I97" s="65">
        <f t="shared" si="3"/>
        <v>3.6270196786771369</v>
      </c>
    </row>
    <row r="98" spans="1:9">
      <c r="A98" s="60">
        <v>31901</v>
      </c>
      <c r="B98" s="61" t="s">
        <v>435</v>
      </c>
      <c r="C98" s="62">
        <v>1200</v>
      </c>
      <c r="D98" s="62">
        <v>0</v>
      </c>
      <c r="E98" s="62">
        <v>1200</v>
      </c>
      <c r="F98" s="62">
        <v>0</v>
      </c>
      <c r="G98" s="62">
        <v>0</v>
      </c>
      <c r="H98" s="62">
        <f t="shared" si="2"/>
        <v>1200</v>
      </c>
      <c r="I98" s="65">
        <f t="shared" si="3"/>
        <v>0</v>
      </c>
    </row>
    <row r="99" spans="1:9">
      <c r="A99" s="60">
        <v>32201</v>
      </c>
      <c r="B99" s="61" t="s">
        <v>436</v>
      </c>
      <c r="C99" s="62">
        <v>10645000</v>
      </c>
      <c r="D99" s="62">
        <v>242886</v>
      </c>
      <c r="E99" s="62">
        <v>10887886</v>
      </c>
      <c r="F99" s="62">
        <v>80388</v>
      </c>
      <c r="G99" s="62">
        <v>326202.88</v>
      </c>
      <c r="H99" s="62">
        <f t="shared" si="2"/>
        <v>10481295.119999999</v>
      </c>
      <c r="I99" s="65">
        <f t="shared" si="3"/>
        <v>3.7343418180535686</v>
      </c>
    </row>
    <row r="100" spans="1:9">
      <c r="A100" s="60">
        <v>32301</v>
      </c>
      <c r="B100" s="61" t="s">
        <v>437</v>
      </c>
      <c r="C100" s="62">
        <v>900000</v>
      </c>
      <c r="D100" s="62">
        <v>-7660</v>
      </c>
      <c r="E100" s="62">
        <v>892340</v>
      </c>
      <c r="F100" s="62">
        <v>0</v>
      </c>
      <c r="G100" s="62">
        <v>0</v>
      </c>
      <c r="H100" s="62">
        <f t="shared" si="2"/>
        <v>892340</v>
      </c>
      <c r="I100" s="65">
        <f t="shared" si="3"/>
        <v>0</v>
      </c>
    </row>
    <row r="101" spans="1:9" ht="25.5">
      <c r="A101" s="60">
        <v>32401</v>
      </c>
      <c r="B101" s="61" t="s">
        <v>438</v>
      </c>
      <c r="C101" s="62">
        <v>166854</v>
      </c>
      <c r="D101" s="62">
        <v>1655441.7999999998</v>
      </c>
      <c r="E101" s="62">
        <v>1822295.7999999998</v>
      </c>
      <c r="F101" s="62">
        <v>305944.2</v>
      </c>
      <c r="G101" s="62">
        <v>1213777.6000000001</v>
      </c>
      <c r="H101" s="62">
        <f t="shared" si="2"/>
        <v>302573.99999999977</v>
      </c>
      <c r="I101" s="65">
        <f t="shared" si="3"/>
        <v>83.395999705426533</v>
      </c>
    </row>
    <row r="102" spans="1:9">
      <c r="A102" s="60">
        <v>32501</v>
      </c>
      <c r="B102" s="61" t="s">
        <v>439</v>
      </c>
      <c r="C102" s="62">
        <v>177644</v>
      </c>
      <c r="D102" s="62">
        <v>41999.59</v>
      </c>
      <c r="E102" s="62">
        <v>219643.59</v>
      </c>
      <c r="F102" s="62">
        <v>0</v>
      </c>
      <c r="G102" s="62">
        <v>3699.59</v>
      </c>
      <c r="H102" s="62">
        <f t="shared" si="2"/>
        <v>215944</v>
      </c>
      <c r="I102" s="65">
        <f t="shared" si="3"/>
        <v>1.6843605588489974</v>
      </c>
    </row>
    <row r="103" spans="1:9">
      <c r="A103" s="60">
        <v>32601</v>
      </c>
      <c r="B103" s="61" t="s">
        <v>440</v>
      </c>
      <c r="C103" s="62">
        <v>21652</v>
      </c>
      <c r="D103" s="62">
        <v>0</v>
      </c>
      <c r="E103" s="62">
        <v>21652</v>
      </c>
      <c r="F103" s="62">
        <v>0</v>
      </c>
      <c r="G103" s="62">
        <v>0</v>
      </c>
      <c r="H103" s="62">
        <f t="shared" si="2"/>
        <v>21652</v>
      </c>
      <c r="I103" s="65">
        <f t="shared" si="3"/>
        <v>0</v>
      </c>
    </row>
    <row r="104" spans="1:9">
      <c r="A104" s="60">
        <v>32701</v>
      </c>
      <c r="B104" s="61" t="s">
        <v>441</v>
      </c>
      <c r="C104" s="62">
        <v>227566</v>
      </c>
      <c r="D104" s="62">
        <v>-1009.4500000000116</v>
      </c>
      <c r="E104" s="62">
        <v>226556.55</v>
      </c>
      <c r="F104" s="62">
        <v>0</v>
      </c>
      <c r="G104" s="62">
        <v>0</v>
      </c>
      <c r="H104" s="62">
        <f t="shared" si="2"/>
        <v>226556.55</v>
      </c>
      <c r="I104" s="65">
        <f t="shared" si="3"/>
        <v>0</v>
      </c>
    </row>
    <row r="105" spans="1:9">
      <c r="A105" s="60">
        <v>32901</v>
      </c>
      <c r="B105" s="61" t="s">
        <v>442</v>
      </c>
      <c r="C105" s="62">
        <v>33069</v>
      </c>
      <c r="D105" s="62">
        <v>0</v>
      </c>
      <c r="E105" s="62">
        <v>33069</v>
      </c>
      <c r="F105" s="62">
        <v>0</v>
      </c>
      <c r="G105" s="62">
        <v>0</v>
      </c>
      <c r="H105" s="62">
        <f t="shared" si="2"/>
        <v>33069</v>
      </c>
      <c r="I105" s="65">
        <f t="shared" si="3"/>
        <v>0</v>
      </c>
    </row>
    <row r="106" spans="1:9">
      <c r="A106" s="60">
        <v>33101</v>
      </c>
      <c r="B106" s="61" t="s">
        <v>443</v>
      </c>
      <c r="C106" s="62">
        <v>1306759</v>
      </c>
      <c r="D106" s="62">
        <v>1477800.0099999998</v>
      </c>
      <c r="E106" s="62">
        <v>2784559.01</v>
      </c>
      <c r="F106" s="62">
        <v>0</v>
      </c>
      <c r="G106" s="62">
        <v>102564.43</v>
      </c>
      <c r="H106" s="62">
        <f t="shared" si="2"/>
        <v>2681994.5799999996</v>
      </c>
      <c r="I106" s="65">
        <f t="shared" si="3"/>
        <v>3.6833275801183327</v>
      </c>
    </row>
    <row r="107" spans="1:9" ht="25.5">
      <c r="A107" s="60">
        <v>33201</v>
      </c>
      <c r="B107" s="61" t="s">
        <v>444</v>
      </c>
      <c r="C107" s="62">
        <v>4800</v>
      </c>
      <c r="D107" s="62">
        <v>0</v>
      </c>
      <c r="E107" s="62">
        <v>4800</v>
      </c>
      <c r="F107" s="62">
        <v>0</v>
      </c>
      <c r="G107" s="62">
        <v>0</v>
      </c>
      <c r="H107" s="62">
        <f t="shared" si="2"/>
        <v>4800</v>
      </c>
      <c r="I107" s="65">
        <f t="shared" si="3"/>
        <v>0</v>
      </c>
    </row>
    <row r="108" spans="1:9">
      <c r="A108" s="60">
        <v>33301</v>
      </c>
      <c r="B108" s="61" t="s">
        <v>445</v>
      </c>
      <c r="C108" s="62">
        <v>1560000</v>
      </c>
      <c r="D108" s="62">
        <v>3055710</v>
      </c>
      <c r="E108" s="62">
        <v>4615710</v>
      </c>
      <c r="F108" s="62">
        <v>0</v>
      </c>
      <c r="G108" s="62">
        <v>0</v>
      </c>
      <c r="H108" s="62">
        <f t="shared" si="2"/>
        <v>4615710</v>
      </c>
      <c r="I108" s="65">
        <f t="shared" si="3"/>
        <v>0</v>
      </c>
    </row>
    <row r="109" spans="1:9">
      <c r="A109" s="60">
        <v>33302</v>
      </c>
      <c r="B109" s="61" t="s">
        <v>446</v>
      </c>
      <c r="C109" s="62">
        <v>87438</v>
      </c>
      <c r="D109" s="62">
        <v>1091154.54</v>
      </c>
      <c r="E109" s="62">
        <v>1178592.54</v>
      </c>
      <c r="F109" s="62">
        <v>226250</v>
      </c>
      <c r="G109" s="62">
        <v>0</v>
      </c>
      <c r="H109" s="62">
        <f t="shared" si="2"/>
        <v>952342.54</v>
      </c>
      <c r="I109" s="65">
        <f t="shared" si="3"/>
        <v>19.196625833046593</v>
      </c>
    </row>
    <row r="110" spans="1:9">
      <c r="A110" s="60">
        <v>33303</v>
      </c>
      <c r="B110" s="61" t="s">
        <v>447</v>
      </c>
      <c r="C110" s="62">
        <v>0</v>
      </c>
      <c r="D110" s="62">
        <v>112</v>
      </c>
      <c r="E110" s="62">
        <v>112</v>
      </c>
      <c r="F110" s="62">
        <v>0</v>
      </c>
      <c r="G110" s="62">
        <v>0</v>
      </c>
      <c r="H110" s="62">
        <f t="shared" si="2"/>
        <v>112</v>
      </c>
      <c r="I110" s="65">
        <f t="shared" si="3"/>
        <v>0</v>
      </c>
    </row>
    <row r="111" spans="1:9">
      <c r="A111" s="60">
        <v>33401</v>
      </c>
      <c r="B111" s="61" t="s">
        <v>448</v>
      </c>
      <c r="C111" s="62">
        <v>474632</v>
      </c>
      <c r="D111" s="62">
        <v>1187139.81</v>
      </c>
      <c r="E111" s="62">
        <v>1661771.81</v>
      </c>
      <c r="F111" s="62">
        <v>0</v>
      </c>
      <c r="G111" s="62">
        <v>0</v>
      </c>
      <c r="H111" s="62">
        <f t="shared" si="2"/>
        <v>1661771.81</v>
      </c>
      <c r="I111" s="65">
        <f t="shared" si="3"/>
        <v>0</v>
      </c>
    </row>
    <row r="112" spans="1:9">
      <c r="A112" s="60">
        <v>33501</v>
      </c>
      <c r="B112" s="61" t="s">
        <v>449</v>
      </c>
      <c r="C112" s="62">
        <v>0</v>
      </c>
      <c r="D112" s="62">
        <v>541919.92000000004</v>
      </c>
      <c r="E112" s="62">
        <v>541919.92000000004</v>
      </c>
      <c r="F112" s="62">
        <v>0</v>
      </c>
      <c r="G112" s="62">
        <v>0</v>
      </c>
      <c r="H112" s="62">
        <f t="shared" si="2"/>
        <v>541919.92000000004</v>
      </c>
      <c r="I112" s="65">
        <f t="shared" si="3"/>
        <v>0</v>
      </c>
    </row>
    <row r="113" spans="1:9">
      <c r="A113" s="60">
        <v>33603</v>
      </c>
      <c r="B113" s="61" t="s">
        <v>450</v>
      </c>
      <c r="C113" s="62">
        <v>2802245</v>
      </c>
      <c r="D113" s="62">
        <v>7853297.6400000006</v>
      </c>
      <c r="E113" s="62">
        <v>10655542.640000001</v>
      </c>
      <c r="F113" s="62">
        <v>0</v>
      </c>
      <c r="G113" s="62">
        <v>219417.35</v>
      </c>
      <c r="H113" s="62">
        <f t="shared" si="2"/>
        <v>10436125.290000001</v>
      </c>
      <c r="I113" s="65">
        <f t="shared" si="3"/>
        <v>2.0591851340946818</v>
      </c>
    </row>
    <row r="114" spans="1:9">
      <c r="A114" s="60">
        <v>33604</v>
      </c>
      <c r="B114" s="61" t="s">
        <v>451</v>
      </c>
      <c r="C114" s="62">
        <v>0</v>
      </c>
      <c r="D114" s="62">
        <v>22505.88</v>
      </c>
      <c r="E114" s="62">
        <v>22505.88</v>
      </c>
      <c r="F114" s="62">
        <v>0</v>
      </c>
      <c r="G114" s="62">
        <v>0</v>
      </c>
      <c r="H114" s="62">
        <f t="shared" si="2"/>
        <v>22505.88</v>
      </c>
      <c r="I114" s="65">
        <f t="shared" si="3"/>
        <v>0</v>
      </c>
    </row>
    <row r="115" spans="1:9">
      <c r="A115" s="60">
        <v>33605</v>
      </c>
      <c r="B115" s="61" t="s">
        <v>452</v>
      </c>
      <c r="C115" s="62">
        <v>27955</v>
      </c>
      <c r="D115" s="62">
        <v>9270</v>
      </c>
      <c r="E115" s="62">
        <v>37225</v>
      </c>
      <c r="F115" s="62">
        <v>0</v>
      </c>
      <c r="G115" s="62">
        <v>9270</v>
      </c>
      <c r="H115" s="62">
        <f t="shared" si="2"/>
        <v>27955</v>
      </c>
      <c r="I115" s="65">
        <f t="shared" si="3"/>
        <v>24.902619207521827</v>
      </c>
    </row>
    <row r="116" spans="1:9">
      <c r="A116" s="60">
        <v>33801</v>
      </c>
      <c r="B116" s="61" t="s">
        <v>453</v>
      </c>
      <c r="C116" s="62">
        <v>22759000</v>
      </c>
      <c r="D116" s="62">
        <v>290303.84000000358</v>
      </c>
      <c r="E116" s="62">
        <v>23049303.840000004</v>
      </c>
      <c r="F116" s="62">
        <v>0</v>
      </c>
      <c r="G116" s="62">
        <v>1547341.9399999995</v>
      </c>
      <c r="H116" s="62">
        <f t="shared" si="2"/>
        <v>21501961.900000006</v>
      </c>
      <c r="I116" s="65">
        <f t="shared" si="3"/>
        <v>6.7131829696076384</v>
      </c>
    </row>
    <row r="117" spans="1:9">
      <c r="A117" s="60">
        <v>33901</v>
      </c>
      <c r="B117" s="61" t="s">
        <v>454</v>
      </c>
      <c r="C117" s="62">
        <v>0</v>
      </c>
      <c r="D117" s="62">
        <v>184000</v>
      </c>
      <c r="E117" s="62">
        <v>184000</v>
      </c>
      <c r="F117" s="62">
        <v>0</v>
      </c>
      <c r="G117" s="62">
        <v>0</v>
      </c>
      <c r="H117" s="62">
        <f t="shared" si="2"/>
        <v>184000</v>
      </c>
      <c r="I117" s="65">
        <f t="shared" si="3"/>
        <v>0</v>
      </c>
    </row>
    <row r="118" spans="1:9">
      <c r="A118" s="60">
        <v>34101</v>
      </c>
      <c r="B118" s="61" t="s">
        <v>455</v>
      </c>
      <c r="C118" s="62">
        <v>270889</v>
      </c>
      <c r="D118" s="62">
        <v>18138373.02</v>
      </c>
      <c r="E118" s="62">
        <v>18409262.02</v>
      </c>
      <c r="F118" s="62">
        <v>0</v>
      </c>
      <c r="G118" s="62">
        <v>22929.920000000002</v>
      </c>
      <c r="H118" s="62">
        <f t="shared" si="2"/>
        <v>18386332.099999998</v>
      </c>
      <c r="I118" s="65">
        <f t="shared" si="3"/>
        <v>0.12455643238218195</v>
      </c>
    </row>
    <row r="119" spans="1:9">
      <c r="A119" s="60">
        <v>34301</v>
      </c>
      <c r="B119" s="61" t="s">
        <v>456</v>
      </c>
      <c r="C119" s="62">
        <v>11454</v>
      </c>
      <c r="D119" s="62">
        <v>0</v>
      </c>
      <c r="E119" s="62">
        <v>11454</v>
      </c>
      <c r="F119" s="62">
        <v>0</v>
      </c>
      <c r="G119" s="62">
        <v>0</v>
      </c>
      <c r="H119" s="62">
        <f t="shared" si="2"/>
        <v>11454</v>
      </c>
      <c r="I119" s="65">
        <f t="shared" si="3"/>
        <v>0</v>
      </c>
    </row>
    <row r="120" spans="1:9">
      <c r="A120" s="60">
        <v>34401</v>
      </c>
      <c r="B120" s="61" t="s">
        <v>457</v>
      </c>
      <c r="C120" s="62">
        <v>18738</v>
      </c>
      <c r="D120" s="62">
        <v>0</v>
      </c>
      <c r="E120" s="62">
        <v>18738</v>
      </c>
      <c r="F120" s="62">
        <v>0</v>
      </c>
      <c r="G120" s="62">
        <v>0</v>
      </c>
      <c r="H120" s="62">
        <f t="shared" si="2"/>
        <v>18738</v>
      </c>
      <c r="I120" s="65">
        <f t="shared" si="3"/>
        <v>0</v>
      </c>
    </row>
    <row r="121" spans="1:9">
      <c r="A121" s="60">
        <v>34501</v>
      </c>
      <c r="B121" s="61" t="s">
        <v>458</v>
      </c>
      <c r="C121" s="62">
        <v>1442929</v>
      </c>
      <c r="D121" s="62">
        <v>265107.16000000015</v>
      </c>
      <c r="E121" s="62">
        <v>1708036.1600000001</v>
      </c>
      <c r="F121" s="62">
        <v>0</v>
      </c>
      <c r="G121" s="62">
        <v>12252.25</v>
      </c>
      <c r="H121" s="62">
        <f t="shared" si="2"/>
        <v>1695783.9100000001</v>
      </c>
      <c r="I121" s="65">
        <f t="shared" si="3"/>
        <v>0.71732966121747677</v>
      </c>
    </row>
    <row r="122" spans="1:9">
      <c r="A122" s="60">
        <v>34601</v>
      </c>
      <c r="B122" s="61" t="s">
        <v>459</v>
      </c>
      <c r="C122" s="62">
        <v>64873</v>
      </c>
      <c r="D122" s="62">
        <v>3200</v>
      </c>
      <c r="E122" s="62">
        <v>68073</v>
      </c>
      <c r="F122" s="62">
        <v>0</v>
      </c>
      <c r="G122" s="62">
        <v>0</v>
      </c>
      <c r="H122" s="62">
        <f t="shared" si="2"/>
        <v>68073</v>
      </c>
      <c r="I122" s="65">
        <f t="shared" si="3"/>
        <v>0</v>
      </c>
    </row>
    <row r="123" spans="1:9">
      <c r="A123" s="60">
        <v>34701</v>
      </c>
      <c r="B123" s="61" t="s">
        <v>460</v>
      </c>
      <c r="C123" s="62">
        <v>739754</v>
      </c>
      <c r="D123" s="62">
        <v>112782.56000000006</v>
      </c>
      <c r="E123" s="62">
        <v>852536.56</v>
      </c>
      <c r="F123" s="62">
        <v>7424</v>
      </c>
      <c r="G123" s="62">
        <v>1417.52</v>
      </c>
      <c r="H123" s="62">
        <f t="shared" si="2"/>
        <v>843695.04</v>
      </c>
      <c r="I123" s="65">
        <f t="shared" si="3"/>
        <v>1.037083969747878</v>
      </c>
    </row>
    <row r="124" spans="1:9">
      <c r="A124" s="60">
        <v>35101</v>
      </c>
      <c r="B124" s="61" t="s">
        <v>461</v>
      </c>
      <c r="C124" s="62">
        <v>2978310</v>
      </c>
      <c r="D124" s="62">
        <v>1866263.9300000006</v>
      </c>
      <c r="E124" s="62">
        <v>4844573.9300000006</v>
      </c>
      <c r="F124" s="62">
        <v>25544.36</v>
      </c>
      <c r="G124" s="62">
        <v>266013.55000000005</v>
      </c>
      <c r="H124" s="62">
        <f t="shared" si="2"/>
        <v>4553016.0200000005</v>
      </c>
      <c r="I124" s="65">
        <f t="shared" si="3"/>
        <v>6.0182363653185078</v>
      </c>
    </row>
    <row r="125" spans="1:9">
      <c r="A125" s="60">
        <v>35201</v>
      </c>
      <c r="B125" s="61" t="s">
        <v>462</v>
      </c>
      <c r="C125" s="62">
        <v>1070000</v>
      </c>
      <c r="D125" s="62">
        <v>140963.83000000007</v>
      </c>
      <c r="E125" s="62">
        <v>1210963.83</v>
      </c>
      <c r="F125" s="62">
        <v>0</v>
      </c>
      <c r="G125" s="62">
        <v>8584</v>
      </c>
      <c r="H125" s="62">
        <f t="shared" si="2"/>
        <v>1202379.83</v>
      </c>
      <c r="I125" s="65">
        <f t="shared" si="3"/>
        <v>0.70885684504713897</v>
      </c>
    </row>
    <row r="126" spans="1:9" ht="25.5">
      <c r="A126" s="60">
        <v>35202</v>
      </c>
      <c r="B126" s="61" t="s">
        <v>463</v>
      </c>
      <c r="C126" s="62">
        <v>393463</v>
      </c>
      <c r="D126" s="62">
        <v>0</v>
      </c>
      <c r="E126" s="62">
        <v>393463</v>
      </c>
      <c r="F126" s="62">
        <v>0</v>
      </c>
      <c r="G126" s="62">
        <v>0</v>
      </c>
      <c r="H126" s="62">
        <f t="shared" si="2"/>
        <v>393463</v>
      </c>
      <c r="I126" s="65">
        <f t="shared" si="3"/>
        <v>0</v>
      </c>
    </row>
    <row r="127" spans="1:9">
      <c r="A127" s="60">
        <v>35301</v>
      </c>
      <c r="B127" s="61" t="s">
        <v>464</v>
      </c>
      <c r="C127" s="62">
        <v>795208</v>
      </c>
      <c r="D127" s="62">
        <v>2780</v>
      </c>
      <c r="E127" s="62">
        <v>797988</v>
      </c>
      <c r="F127" s="62">
        <v>0</v>
      </c>
      <c r="G127" s="62">
        <v>0</v>
      </c>
      <c r="H127" s="62">
        <f t="shared" si="2"/>
        <v>797988</v>
      </c>
      <c r="I127" s="65">
        <f t="shared" si="3"/>
        <v>0</v>
      </c>
    </row>
    <row r="128" spans="1:9">
      <c r="A128" s="60">
        <v>35302</v>
      </c>
      <c r="B128" s="61" t="s">
        <v>465</v>
      </c>
      <c r="C128" s="62">
        <v>321815</v>
      </c>
      <c r="D128" s="62">
        <v>125406.27000000002</v>
      </c>
      <c r="E128" s="62">
        <v>447221.27</v>
      </c>
      <c r="F128" s="62">
        <v>0</v>
      </c>
      <c r="G128" s="62">
        <v>30945.379999999997</v>
      </c>
      <c r="H128" s="62">
        <f t="shared" si="2"/>
        <v>416275.89</v>
      </c>
      <c r="I128" s="65">
        <f t="shared" si="3"/>
        <v>6.9194785838339028</v>
      </c>
    </row>
    <row r="129" spans="1:9" ht="25.5">
      <c r="A129" s="60">
        <v>35401</v>
      </c>
      <c r="B129" s="61" t="s">
        <v>466</v>
      </c>
      <c r="C129" s="62">
        <v>688874</v>
      </c>
      <c r="D129" s="62">
        <v>2325833.36</v>
      </c>
      <c r="E129" s="62">
        <v>3014707.36</v>
      </c>
      <c r="F129" s="62">
        <v>0</v>
      </c>
      <c r="G129" s="62">
        <v>7319.6</v>
      </c>
      <c r="H129" s="62">
        <f t="shared" si="2"/>
        <v>3007387.76</v>
      </c>
      <c r="I129" s="65">
        <f t="shared" si="3"/>
        <v>0.24279636879912619</v>
      </c>
    </row>
    <row r="130" spans="1:9">
      <c r="A130" s="60">
        <v>35501</v>
      </c>
      <c r="B130" s="61" t="s">
        <v>467</v>
      </c>
      <c r="C130" s="62">
        <v>7660349</v>
      </c>
      <c r="D130" s="62">
        <v>1539810.9400000013</v>
      </c>
      <c r="E130" s="62">
        <v>9200159.9400000013</v>
      </c>
      <c r="F130" s="62">
        <v>23700.3</v>
      </c>
      <c r="G130" s="62">
        <v>290253.32000000007</v>
      </c>
      <c r="H130" s="62">
        <f t="shared" si="2"/>
        <v>8886206.3200000003</v>
      </c>
      <c r="I130" s="65">
        <f t="shared" si="3"/>
        <v>3.4124800226027374</v>
      </c>
    </row>
    <row r="131" spans="1:9">
      <c r="A131" s="60">
        <v>35701</v>
      </c>
      <c r="B131" s="61" t="s">
        <v>468</v>
      </c>
      <c r="C131" s="62">
        <v>34174337</v>
      </c>
      <c r="D131" s="62">
        <v>5860377.4400000051</v>
      </c>
      <c r="E131" s="62">
        <v>40034714.440000005</v>
      </c>
      <c r="F131" s="62">
        <v>0</v>
      </c>
      <c r="G131" s="62">
        <v>868414.21000000008</v>
      </c>
      <c r="H131" s="62">
        <f t="shared" si="2"/>
        <v>39166300.230000004</v>
      </c>
      <c r="I131" s="65">
        <f t="shared" si="3"/>
        <v>2.1691530017067859</v>
      </c>
    </row>
    <row r="132" spans="1:9" ht="25.5">
      <c r="A132" s="60">
        <v>35702</v>
      </c>
      <c r="B132" s="61" t="s">
        <v>469</v>
      </c>
      <c r="C132" s="62">
        <v>60892</v>
      </c>
      <c r="D132" s="62">
        <v>68458</v>
      </c>
      <c r="E132" s="62">
        <v>129350</v>
      </c>
      <c r="F132" s="62">
        <v>0</v>
      </c>
      <c r="G132" s="62">
        <v>0</v>
      </c>
      <c r="H132" s="62">
        <f t="shared" si="2"/>
        <v>129350</v>
      </c>
      <c r="I132" s="65">
        <f t="shared" si="3"/>
        <v>0</v>
      </c>
    </row>
    <row r="133" spans="1:9">
      <c r="A133" s="60">
        <v>35801</v>
      </c>
      <c r="B133" s="61" t="s">
        <v>470</v>
      </c>
      <c r="C133" s="62">
        <v>65220000</v>
      </c>
      <c r="D133" s="62">
        <v>4471901.8700000048</v>
      </c>
      <c r="E133" s="62">
        <v>69691901.870000005</v>
      </c>
      <c r="F133" s="62">
        <v>181534.35</v>
      </c>
      <c r="G133" s="62">
        <v>7584935.5899999999</v>
      </c>
      <c r="H133" s="62">
        <f t="shared" si="2"/>
        <v>61925431.930000007</v>
      </c>
      <c r="I133" s="65">
        <f t="shared" si="3"/>
        <v>11.144006307199374</v>
      </c>
    </row>
    <row r="134" spans="1:9">
      <c r="A134" s="60">
        <v>35901</v>
      </c>
      <c r="B134" s="61" t="s">
        <v>471</v>
      </c>
      <c r="C134" s="62">
        <v>800850</v>
      </c>
      <c r="D134" s="62">
        <v>491037.94999999995</v>
      </c>
      <c r="E134" s="62">
        <v>1291887.95</v>
      </c>
      <c r="F134" s="62">
        <v>0</v>
      </c>
      <c r="G134" s="62">
        <v>3758.4</v>
      </c>
      <c r="H134" s="62">
        <f t="shared" si="2"/>
        <v>1288129.55</v>
      </c>
      <c r="I134" s="65">
        <f t="shared" si="3"/>
        <v>0.29092306341273638</v>
      </c>
    </row>
    <row r="135" spans="1:9" ht="25.5">
      <c r="A135" s="60">
        <v>36101</v>
      </c>
      <c r="B135" s="61" t="s">
        <v>472</v>
      </c>
      <c r="C135" s="62">
        <v>41111</v>
      </c>
      <c r="D135" s="62">
        <v>4893922.92</v>
      </c>
      <c r="E135" s="62">
        <v>4935033.92</v>
      </c>
      <c r="F135" s="62">
        <v>0</v>
      </c>
      <c r="G135" s="62">
        <v>3537018.89</v>
      </c>
      <c r="H135" s="62">
        <f t="shared" si="2"/>
        <v>1398015.0299999998</v>
      </c>
      <c r="I135" s="65">
        <f t="shared" si="3"/>
        <v>71.67162267448002</v>
      </c>
    </row>
    <row r="136" spans="1:9" ht="25.5">
      <c r="A136" s="60">
        <v>36201</v>
      </c>
      <c r="B136" s="61" t="s">
        <v>473</v>
      </c>
      <c r="C136" s="62">
        <v>636</v>
      </c>
      <c r="D136" s="62">
        <v>0</v>
      </c>
      <c r="E136" s="62">
        <v>636</v>
      </c>
      <c r="F136" s="62">
        <v>0</v>
      </c>
      <c r="G136" s="62">
        <v>0</v>
      </c>
      <c r="H136" s="62">
        <f t="shared" ref="H136:H190" si="4">E136-F136-G136</f>
        <v>636</v>
      </c>
      <c r="I136" s="65">
        <f t="shared" ref="I136:I190" si="5">(F136+G136)/E136*100</f>
        <v>0</v>
      </c>
    </row>
    <row r="137" spans="1:9" ht="25.5">
      <c r="A137" s="60">
        <v>36301</v>
      </c>
      <c r="B137" s="61" t="s">
        <v>474</v>
      </c>
      <c r="C137" s="62">
        <v>89839</v>
      </c>
      <c r="D137" s="62">
        <v>0</v>
      </c>
      <c r="E137" s="62">
        <v>89839</v>
      </c>
      <c r="F137" s="62">
        <v>0</v>
      </c>
      <c r="G137" s="62">
        <v>0</v>
      </c>
      <c r="H137" s="62">
        <f t="shared" si="4"/>
        <v>89839</v>
      </c>
      <c r="I137" s="65">
        <f t="shared" si="5"/>
        <v>0</v>
      </c>
    </row>
    <row r="138" spans="1:9">
      <c r="A138" s="60">
        <v>36401</v>
      </c>
      <c r="B138" s="61" t="s">
        <v>475</v>
      </c>
      <c r="C138" s="62">
        <v>41542</v>
      </c>
      <c r="D138" s="62">
        <v>0</v>
      </c>
      <c r="E138" s="62">
        <v>41542</v>
      </c>
      <c r="F138" s="62">
        <v>0</v>
      </c>
      <c r="G138" s="62">
        <v>0</v>
      </c>
      <c r="H138" s="62">
        <f t="shared" si="4"/>
        <v>41542</v>
      </c>
      <c r="I138" s="65">
        <f t="shared" si="5"/>
        <v>0</v>
      </c>
    </row>
    <row r="139" spans="1:9" ht="25.5">
      <c r="A139" s="60">
        <v>36601</v>
      </c>
      <c r="B139" s="61" t="s">
        <v>476</v>
      </c>
      <c r="C139" s="62">
        <v>0</v>
      </c>
      <c r="D139" s="62">
        <v>2556825.6000000001</v>
      </c>
      <c r="E139" s="62">
        <v>2556825.6000000001</v>
      </c>
      <c r="F139" s="62">
        <v>0</v>
      </c>
      <c r="G139" s="62">
        <v>0</v>
      </c>
      <c r="H139" s="62">
        <f t="shared" si="4"/>
        <v>2556825.6000000001</v>
      </c>
      <c r="I139" s="65">
        <f t="shared" si="5"/>
        <v>0</v>
      </c>
    </row>
    <row r="140" spans="1:9">
      <c r="A140" s="60">
        <v>37101</v>
      </c>
      <c r="B140" s="61" t="s">
        <v>477</v>
      </c>
      <c r="C140" s="62">
        <v>3968790</v>
      </c>
      <c r="D140" s="62">
        <v>1571520.830000001</v>
      </c>
      <c r="E140" s="62">
        <v>5540310.830000001</v>
      </c>
      <c r="F140" s="62">
        <v>0</v>
      </c>
      <c r="G140" s="62">
        <v>681120</v>
      </c>
      <c r="H140" s="62">
        <f t="shared" si="4"/>
        <v>4859190.830000001</v>
      </c>
      <c r="I140" s="65">
        <f t="shared" si="5"/>
        <v>12.293895070143563</v>
      </c>
    </row>
    <row r="141" spans="1:9">
      <c r="A141" s="60">
        <v>37201</v>
      </c>
      <c r="B141" s="61" t="s">
        <v>478</v>
      </c>
      <c r="C141" s="62">
        <v>294743</v>
      </c>
      <c r="D141" s="62">
        <v>284750.46999999997</v>
      </c>
      <c r="E141" s="62">
        <v>579493.47</v>
      </c>
      <c r="F141" s="62">
        <v>900</v>
      </c>
      <c r="G141" s="62">
        <v>7431</v>
      </c>
      <c r="H141" s="62">
        <f t="shared" si="4"/>
        <v>571162.47</v>
      </c>
      <c r="I141" s="65">
        <f t="shared" si="5"/>
        <v>1.4376348365064409</v>
      </c>
    </row>
    <row r="142" spans="1:9">
      <c r="A142" s="60">
        <v>37401</v>
      </c>
      <c r="B142" s="61" t="s">
        <v>479</v>
      </c>
      <c r="C142" s="62">
        <v>3663</v>
      </c>
      <c r="D142" s="62">
        <v>0</v>
      </c>
      <c r="E142" s="62">
        <v>3663</v>
      </c>
      <c r="F142" s="62">
        <v>0</v>
      </c>
      <c r="G142" s="62">
        <v>0</v>
      </c>
      <c r="H142" s="62">
        <f t="shared" si="4"/>
        <v>3663</v>
      </c>
      <c r="I142" s="65">
        <f t="shared" si="5"/>
        <v>0</v>
      </c>
    </row>
    <row r="143" spans="1:9">
      <c r="A143" s="60">
        <v>37501</v>
      </c>
      <c r="B143" s="61" t="s">
        <v>480</v>
      </c>
      <c r="C143" s="62">
        <v>7261081</v>
      </c>
      <c r="D143" s="62">
        <v>2693551.5199999996</v>
      </c>
      <c r="E143" s="62">
        <v>9954632.5199999996</v>
      </c>
      <c r="F143" s="62">
        <v>21550</v>
      </c>
      <c r="G143" s="62">
        <v>851760.03</v>
      </c>
      <c r="H143" s="62">
        <f t="shared" si="4"/>
        <v>9081322.4900000002</v>
      </c>
      <c r="I143" s="65">
        <f t="shared" si="5"/>
        <v>8.7729007398858769</v>
      </c>
    </row>
    <row r="144" spans="1:9">
      <c r="A144" s="60">
        <v>37502</v>
      </c>
      <c r="B144" s="61" t="s">
        <v>481</v>
      </c>
      <c r="C144" s="62">
        <v>8104410</v>
      </c>
      <c r="D144" s="62">
        <v>1633754.1500000022</v>
      </c>
      <c r="E144" s="62">
        <v>9738164.1500000022</v>
      </c>
      <c r="F144" s="62">
        <v>79040</v>
      </c>
      <c r="G144" s="62">
        <v>617505</v>
      </c>
      <c r="H144" s="62">
        <f t="shared" si="4"/>
        <v>9041619.1500000022</v>
      </c>
      <c r="I144" s="65">
        <f t="shared" si="5"/>
        <v>7.1527342245509367</v>
      </c>
    </row>
    <row r="145" spans="1:9">
      <c r="A145" s="60">
        <v>37601</v>
      </c>
      <c r="B145" s="61" t="s">
        <v>482</v>
      </c>
      <c r="C145" s="62">
        <v>331371</v>
      </c>
      <c r="D145" s="62">
        <v>-30681.469999999972</v>
      </c>
      <c r="E145" s="62">
        <v>300689.53000000003</v>
      </c>
      <c r="F145" s="62">
        <v>0</v>
      </c>
      <c r="G145" s="62">
        <v>0</v>
      </c>
      <c r="H145" s="62">
        <f t="shared" si="4"/>
        <v>300689.53000000003</v>
      </c>
      <c r="I145" s="65">
        <f t="shared" si="5"/>
        <v>0</v>
      </c>
    </row>
    <row r="146" spans="1:9">
      <c r="A146" s="60">
        <v>37901</v>
      </c>
      <c r="B146" s="61" t="s">
        <v>483</v>
      </c>
      <c r="C146" s="62">
        <v>650389</v>
      </c>
      <c r="D146" s="62">
        <v>162207.14000000001</v>
      </c>
      <c r="E146" s="62">
        <v>812596.14</v>
      </c>
      <c r="F146" s="62">
        <v>846</v>
      </c>
      <c r="G146" s="62">
        <v>18038</v>
      </c>
      <c r="H146" s="62">
        <f t="shared" si="4"/>
        <v>793712.14</v>
      </c>
      <c r="I146" s="65">
        <f t="shared" si="5"/>
        <v>2.3239096360954901</v>
      </c>
    </row>
    <row r="147" spans="1:9">
      <c r="A147" s="60">
        <v>38101</v>
      </c>
      <c r="B147" s="61" t="s">
        <v>484</v>
      </c>
      <c r="C147" s="62">
        <v>112645</v>
      </c>
      <c r="D147" s="62">
        <v>2900</v>
      </c>
      <c r="E147" s="62">
        <v>115545</v>
      </c>
      <c r="F147" s="62">
        <v>0</v>
      </c>
      <c r="G147" s="62">
        <v>0</v>
      </c>
      <c r="H147" s="62">
        <f t="shared" si="4"/>
        <v>115545</v>
      </c>
      <c r="I147" s="65">
        <f t="shared" si="5"/>
        <v>0</v>
      </c>
    </row>
    <row r="148" spans="1:9">
      <c r="A148" s="60">
        <v>38201</v>
      </c>
      <c r="B148" s="61" t="s">
        <v>485</v>
      </c>
      <c r="C148" s="62">
        <v>24142</v>
      </c>
      <c r="D148" s="62">
        <v>0</v>
      </c>
      <c r="E148" s="62">
        <v>24142</v>
      </c>
      <c r="F148" s="62">
        <v>0</v>
      </c>
      <c r="G148" s="62">
        <v>0</v>
      </c>
      <c r="H148" s="62">
        <f t="shared" si="4"/>
        <v>24142</v>
      </c>
      <c r="I148" s="65">
        <f t="shared" si="5"/>
        <v>0</v>
      </c>
    </row>
    <row r="149" spans="1:9">
      <c r="A149" s="60">
        <v>38301</v>
      </c>
      <c r="B149" s="61" t="s">
        <v>486</v>
      </c>
      <c r="C149" s="62">
        <v>7678721</v>
      </c>
      <c r="D149" s="62">
        <v>7546150.9499999993</v>
      </c>
      <c r="E149" s="62">
        <v>15224871.949999999</v>
      </c>
      <c r="F149" s="62">
        <v>289518.59999999998</v>
      </c>
      <c r="G149" s="62">
        <v>758529.44</v>
      </c>
      <c r="H149" s="62">
        <f t="shared" si="4"/>
        <v>14176823.91</v>
      </c>
      <c r="I149" s="65">
        <f t="shared" si="5"/>
        <v>6.8837888649697305</v>
      </c>
    </row>
    <row r="150" spans="1:9">
      <c r="A150" s="60">
        <v>38501</v>
      </c>
      <c r="B150" s="61" t="s">
        <v>487</v>
      </c>
      <c r="C150" s="62">
        <v>18980</v>
      </c>
      <c r="D150" s="62">
        <v>0</v>
      </c>
      <c r="E150" s="62">
        <v>18980</v>
      </c>
      <c r="F150" s="62">
        <v>0</v>
      </c>
      <c r="G150" s="62">
        <v>0</v>
      </c>
      <c r="H150" s="62">
        <f t="shared" si="4"/>
        <v>18980</v>
      </c>
      <c r="I150" s="65">
        <f t="shared" si="5"/>
        <v>0</v>
      </c>
    </row>
    <row r="151" spans="1:9">
      <c r="A151" s="60">
        <v>39101</v>
      </c>
      <c r="B151" s="61" t="s">
        <v>488</v>
      </c>
      <c r="C151" s="62">
        <v>6411</v>
      </c>
      <c r="D151" s="62">
        <v>0</v>
      </c>
      <c r="E151" s="62">
        <v>6411</v>
      </c>
      <c r="F151" s="62">
        <v>0</v>
      </c>
      <c r="G151" s="62">
        <v>0</v>
      </c>
      <c r="H151" s="62">
        <f t="shared" si="4"/>
        <v>6411</v>
      </c>
      <c r="I151" s="65">
        <f t="shared" si="5"/>
        <v>0</v>
      </c>
    </row>
    <row r="152" spans="1:9">
      <c r="A152" s="60">
        <v>39201</v>
      </c>
      <c r="B152" s="61" t="s">
        <v>489</v>
      </c>
      <c r="C152" s="62">
        <v>10500</v>
      </c>
      <c r="D152" s="62">
        <v>394041.94</v>
      </c>
      <c r="E152" s="62">
        <v>404541.94</v>
      </c>
      <c r="F152" s="62">
        <v>0</v>
      </c>
      <c r="G152" s="62">
        <v>0</v>
      </c>
      <c r="H152" s="62">
        <f t="shared" si="4"/>
        <v>404541.94</v>
      </c>
      <c r="I152" s="65">
        <f t="shared" si="5"/>
        <v>0</v>
      </c>
    </row>
    <row r="153" spans="1:9">
      <c r="A153" s="60">
        <v>39601</v>
      </c>
      <c r="B153" s="61" t="s">
        <v>490</v>
      </c>
      <c r="C153" s="62">
        <v>14685</v>
      </c>
      <c r="D153" s="62">
        <v>8116.4000000000015</v>
      </c>
      <c r="E153" s="62">
        <v>22801.4</v>
      </c>
      <c r="F153" s="62">
        <v>0</v>
      </c>
      <c r="G153" s="62">
        <v>1663.4</v>
      </c>
      <c r="H153" s="62">
        <f t="shared" si="4"/>
        <v>21138</v>
      </c>
      <c r="I153" s="65">
        <f t="shared" si="5"/>
        <v>7.2951660862929462</v>
      </c>
    </row>
    <row r="154" spans="1:9">
      <c r="A154" s="60">
        <v>39901</v>
      </c>
      <c r="B154" s="61" t="s">
        <v>491</v>
      </c>
      <c r="C154" s="62">
        <v>8346482</v>
      </c>
      <c r="D154" s="62">
        <v>18055785.330000002</v>
      </c>
      <c r="E154" s="62">
        <v>26402267.330000002</v>
      </c>
      <c r="F154" s="62">
        <v>0</v>
      </c>
      <c r="G154" s="62">
        <v>0</v>
      </c>
      <c r="H154" s="62">
        <f t="shared" si="4"/>
        <v>26402267.330000002</v>
      </c>
      <c r="I154" s="65">
        <f t="shared" si="5"/>
        <v>0</v>
      </c>
    </row>
    <row r="155" spans="1:9">
      <c r="A155" s="60">
        <v>39903</v>
      </c>
      <c r="B155" s="61" t="s">
        <v>492</v>
      </c>
      <c r="C155" s="62">
        <v>50380000</v>
      </c>
      <c r="D155" s="62">
        <v>9341143.8400000036</v>
      </c>
      <c r="E155" s="62">
        <v>59721143.840000004</v>
      </c>
      <c r="F155" s="62">
        <v>85852.25</v>
      </c>
      <c r="G155" s="62">
        <v>3687039.5700000003</v>
      </c>
      <c r="H155" s="62">
        <f t="shared" si="4"/>
        <v>55948252.020000003</v>
      </c>
      <c r="I155" s="65">
        <f t="shared" si="5"/>
        <v>6.3175143297791196</v>
      </c>
    </row>
    <row r="156" spans="1:9">
      <c r="A156" s="60">
        <v>41502</v>
      </c>
      <c r="B156" s="61" t="s">
        <v>493</v>
      </c>
      <c r="C156" s="62">
        <v>0</v>
      </c>
      <c r="D156" s="62">
        <v>154.88999999999999</v>
      </c>
      <c r="E156" s="62">
        <v>154.88999999999999</v>
      </c>
      <c r="F156" s="62">
        <v>0</v>
      </c>
      <c r="G156" s="62">
        <v>0</v>
      </c>
      <c r="H156" s="62">
        <f t="shared" si="4"/>
        <v>154.88999999999999</v>
      </c>
      <c r="I156" s="65">
        <f t="shared" si="5"/>
        <v>0</v>
      </c>
    </row>
    <row r="157" spans="1:9">
      <c r="A157" s="60">
        <v>43401</v>
      </c>
      <c r="B157" s="61" t="s">
        <v>494</v>
      </c>
      <c r="C157" s="62">
        <v>0</v>
      </c>
      <c r="D157" s="62">
        <v>1800000</v>
      </c>
      <c r="E157" s="62">
        <v>1800000</v>
      </c>
      <c r="F157" s="62">
        <v>0</v>
      </c>
      <c r="G157" s="62">
        <v>0</v>
      </c>
      <c r="H157" s="62">
        <f t="shared" si="4"/>
        <v>1800000</v>
      </c>
      <c r="I157" s="65">
        <f t="shared" si="5"/>
        <v>0</v>
      </c>
    </row>
    <row r="158" spans="1:9">
      <c r="A158" s="60">
        <v>44101</v>
      </c>
      <c r="B158" s="61" t="s">
        <v>495</v>
      </c>
      <c r="C158" s="62">
        <v>579491470</v>
      </c>
      <c r="D158" s="62">
        <v>672817.98000001907</v>
      </c>
      <c r="E158" s="62">
        <v>580164287.98000002</v>
      </c>
      <c r="F158" s="62">
        <v>0</v>
      </c>
      <c r="G158" s="62">
        <v>151592154</v>
      </c>
      <c r="H158" s="62">
        <f t="shared" si="4"/>
        <v>428572133.98000002</v>
      </c>
      <c r="I158" s="65">
        <f t="shared" si="5"/>
        <v>26.129177052212121</v>
      </c>
    </row>
    <row r="159" spans="1:9">
      <c r="A159" s="60">
        <v>44105</v>
      </c>
      <c r="B159" s="61" t="s">
        <v>496</v>
      </c>
      <c r="C159" s="62">
        <v>0</v>
      </c>
      <c r="D159" s="62">
        <v>48200</v>
      </c>
      <c r="E159" s="62">
        <v>48200</v>
      </c>
      <c r="F159" s="62">
        <v>0</v>
      </c>
      <c r="G159" s="62">
        <v>0</v>
      </c>
      <c r="H159" s="62">
        <f t="shared" si="4"/>
        <v>48200</v>
      </c>
      <c r="I159" s="65">
        <f t="shared" si="5"/>
        <v>0</v>
      </c>
    </row>
    <row r="160" spans="1:9">
      <c r="A160" s="60">
        <v>51101</v>
      </c>
      <c r="B160" s="61" t="s">
        <v>497</v>
      </c>
      <c r="C160" s="62">
        <v>23234232</v>
      </c>
      <c r="D160" s="62">
        <v>-9069551.3100000005</v>
      </c>
      <c r="E160" s="62">
        <v>14164680.689999999</v>
      </c>
      <c r="F160" s="62">
        <v>0</v>
      </c>
      <c r="G160" s="62">
        <v>0</v>
      </c>
      <c r="H160" s="62">
        <f t="shared" si="4"/>
        <v>14164680.689999999</v>
      </c>
      <c r="I160" s="65">
        <f t="shared" si="5"/>
        <v>0</v>
      </c>
    </row>
    <row r="161" spans="1:9">
      <c r="A161" s="60">
        <v>51201</v>
      </c>
      <c r="B161" s="61" t="s">
        <v>498</v>
      </c>
      <c r="C161" s="62">
        <v>0</v>
      </c>
      <c r="D161" s="62">
        <v>119422</v>
      </c>
      <c r="E161" s="62">
        <v>119422</v>
      </c>
      <c r="F161" s="62">
        <v>0</v>
      </c>
      <c r="G161" s="62">
        <v>0</v>
      </c>
      <c r="H161" s="62">
        <f t="shared" si="4"/>
        <v>119422</v>
      </c>
      <c r="I161" s="65">
        <f t="shared" si="5"/>
        <v>0</v>
      </c>
    </row>
    <row r="162" spans="1:9">
      <c r="A162" s="60">
        <v>51501</v>
      </c>
      <c r="B162" s="61" t="s">
        <v>499</v>
      </c>
      <c r="C162" s="62">
        <v>28000000</v>
      </c>
      <c r="D162" s="62">
        <v>2358869.5599999987</v>
      </c>
      <c r="E162" s="62">
        <v>30358869.559999999</v>
      </c>
      <c r="F162" s="62">
        <v>0</v>
      </c>
      <c r="G162" s="62">
        <v>0</v>
      </c>
      <c r="H162" s="62">
        <f t="shared" si="4"/>
        <v>30358869.559999999</v>
      </c>
      <c r="I162" s="65">
        <f t="shared" si="5"/>
        <v>0</v>
      </c>
    </row>
    <row r="163" spans="1:9" s="237" customFormat="1">
      <c r="A163" s="233">
        <v>51901</v>
      </c>
      <c r="B163" s="234" t="s">
        <v>500</v>
      </c>
      <c r="C163" s="235">
        <v>56683227</v>
      </c>
      <c r="D163" s="235">
        <v>-56334621.859999999</v>
      </c>
      <c r="E163" s="235">
        <v>348605.14000000007</v>
      </c>
      <c r="F163" s="235">
        <v>0</v>
      </c>
      <c r="G163" s="235">
        <v>0</v>
      </c>
      <c r="H163" s="235">
        <f t="shared" si="4"/>
        <v>348605.14000000007</v>
      </c>
      <c r="I163" s="236">
        <f t="shared" si="5"/>
        <v>0</v>
      </c>
    </row>
    <row r="164" spans="1:9">
      <c r="A164" s="60">
        <v>52101</v>
      </c>
      <c r="B164" s="61" t="s">
        <v>501</v>
      </c>
      <c r="C164" s="62">
        <v>0</v>
      </c>
      <c r="D164" s="62">
        <v>397605.97</v>
      </c>
      <c r="E164" s="62">
        <v>397605.97</v>
      </c>
      <c r="F164" s="62">
        <v>0</v>
      </c>
      <c r="G164" s="62">
        <v>0</v>
      </c>
      <c r="H164" s="62">
        <f t="shared" si="4"/>
        <v>397605.97</v>
      </c>
      <c r="I164" s="65">
        <f t="shared" si="5"/>
        <v>0</v>
      </c>
    </row>
    <row r="165" spans="1:9">
      <c r="A165" s="60">
        <v>52301</v>
      </c>
      <c r="B165" s="61" t="s">
        <v>502</v>
      </c>
      <c r="C165" s="62">
        <v>0</v>
      </c>
      <c r="D165" s="62">
        <v>4282.6099999999997</v>
      </c>
      <c r="E165" s="62">
        <v>4282.6099999999997</v>
      </c>
      <c r="F165" s="62">
        <v>0</v>
      </c>
      <c r="G165" s="62">
        <v>0</v>
      </c>
      <c r="H165" s="62">
        <f t="shared" si="4"/>
        <v>4282.6099999999997</v>
      </c>
      <c r="I165" s="65">
        <f t="shared" si="5"/>
        <v>0</v>
      </c>
    </row>
    <row r="166" spans="1:9">
      <c r="A166" s="60">
        <v>52901</v>
      </c>
      <c r="B166" s="61" t="s">
        <v>503</v>
      </c>
      <c r="C166" s="62">
        <v>0</v>
      </c>
      <c r="D166" s="62">
        <v>444099.69</v>
      </c>
      <c r="E166" s="62">
        <v>444099.69</v>
      </c>
      <c r="F166" s="62">
        <v>0</v>
      </c>
      <c r="G166" s="62">
        <v>0</v>
      </c>
      <c r="H166" s="62">
        <f t="shared" si="4"/>
        <v>444099.69</v>
      </c>
      <c r="I166" s="65">
        <f t="shared" si="5"/>
        <v>0</v>
      </c>
    </row>
    <row r="167" spans="1:9">
      <c r="A167" s="60">
        <v>53101</v>
      </c>
      <c r="B167" s="61" t="s">
        <v>504</v>
      </c>
      <c r="C167" s="62">
        <v>14000000</v>
      </c>
      <c r="D167" s="62">
        <v>47272249.919999987</v>
      </c>
      <c r="E167" s="62">
        <v>61272249.919999987</v>
      </c>
      <c r="F167" s="62">
        <v>0</v>
      </c>
      <c r="G167" s="62">
        <v>0</v>
      </c>
      <c r="H167" s="62">
        <f t="shared" si="4"/>
        <v>61272249.919999987</v>
      </c>
      <c r="I167" s="65">
        <f t="shared" si="5"/>
        <v>0</v>
      </c>
    </row>
    <row r="168" spans="1:9">
      <c r="A168" s="60">
        <v>53201</v>
      </c>
      <c r="B168" s="61" t="s">
        <v>505</v>
      </c>
      <c r="C168" s="62">
        <v>14200000</v>
      </c>
      <c r="D168" s="62">
        <v>4485689.41</v>
      </c>
      <c r="E168" s="62">
        <v>18685689.41</v>
      </c>
      <c r="F168" s="62">
        <v>0</v>
      </c>
      <c r="G168" s="62">
        <v>12549.04</v>
      </c>
      <c r="H168" s="62">
        <f t="shared" si="4"/>
        <v>18673140.370000001</v>
      </c>
      <c r="I168" s="65">
        <f t="shared" si="5"/>
        <v>6.7158560354129315E-2</v>
      </c>
    </row>
    <row r="169" spans="1:9">
      <c r="A169" s="60">
        <v>54101</v>
      </c>
      <c r="B169" s="61" t="s">
        <v>506</v>
      </c>
      <c r="C169" s="62">
        <v>2864000</v>
      </c>
      <c r="D169" s="62">
        <v>7293518.3099999987</v>
      </c>
      <c r="E169" s="62">
        <v>10157518.309999999</v>
      </c>
      <c r="F169" s="62">
        <v>0</v>
      </c>
      <c r="G169" s="62">
        <v>0</v>
      </c>
      <c r="H169" s="62">
        <f t="shared" si="4"/>
        <v>10157518.309999999</v>
      </c>
      <c r="I169" s="65">
        <f t="shared" si="5"/>
        <v>0</v>
      </c>
    </row>
    <row r="170" spans="1:9">
      <c r="A170" s="60">
        <v>54201</v>
      </c>
      <c r="B170" s="61" t="s">
        <v>507</v>
      </c>
      <c r="C170" s="62">
        <v>0</v>
      </c>
      <c r="D170" s="62">
        <v>120000.09</v>
      </c>
      <c r="E170" s="62">
        <v>120000.09</v>
      </c>
      <c r="F170" s="62">
        <v>0</v>
      </c>
      <c r="G170" s="62">
        <v>0</v>
      </c>
      <c r="H170" s="62">
        <f t="shared" si="4"/>
        <v>120000.09</v>
      </c>
      <c r="I170" s="65">
        <f t="shared" si="5"/>
        <v>0</v>
      </c>
    </row>
    <row r="171" spans="1:9">
      <c r="A171" s="60">
        <v>54901</v>
      </c>
      <c r="B171" s="61" t="s">
        <v>327</v>
      </c>
      <c r="C171" s="62">
        <v>0</v>
      </c>
      <c r="D171" s="62">
        <v>841464</v>
      </c>
      <c r="E171" s="62">
        <v>841464</v>
      </c>
      <c r="F171" s="62">
        <v>0</v>
      </c>
      <c r="G171" s="62">
        <v>0</v>
      </c>
      <c r="H171" s="62">
        <f t="shared" si="4"/>
        <v>841464</v>
      </c>
      <c r="I171" s="65">
        <f t="shared" si="5"/>
        <v>0</v>
      </c>
    </row>
    <row r="172" spans="1:9">
      <c r="A172" s="60">
        <v>56101</v>
      </c>
      <c r="B172" s="61" t="s">
        <v>508</v>
      </c>
      <c r="C172" s="62">
        <v>0</v>
      </c>
      <c r="D172" s="62">
        <v>32366.400000000001</v>
      </c>
      <c r="E172" s="62">
        <v>32366.400000000001</v>
      </c>
      <c r="F172" s="62">
        <v>0</v>
      </c>
      <c r="G172" s="62">
        <v>0</v>
      </c>
      <c r="H172" s="62">
        <f t="shared" si="4"/>
        <v>32366.400000000001</v>
      </c>
      <c r="I172" s="65">
        <f t="shared" si="5"/>
        <v>0</v>
      </c>
    </row>
    <row r="173" spans="1:9">
      <c r="A173" s="60">
        <v>56201</v>
      </c>
      <c r="B173" s="61" t="s">
        <v>328</v>
      </c>
      <c r="C173" s="62">
        <v>0</v>
      </c>
      <c r="D173" s="62">
        <v>2835240.96</v>
      </c>
      <c r="E173" s="62">
        <v>2835240.96</v>
      </c>
      <c r="F173" s="62">
        <v>0</v>
      </c>
      <c r="G173" s="62">
        <v>0</v>
      </c>
      <c r="H173" s="62">
        <f t="shared" si="4"/>
        <v>2835240.96</v>
      </c>
      <c r="I173" s="65">
        <f t="shared" si="5"/>
        <v>0</v>
      </c>
    </row>
    <row r="174" spans="1:9" ht="25.5">
      <c r="A174" s="60">
        <v>56401</v>
      </c>
      <c r="B174" s="61" t="s">
        <v>509</v>
      </c>
      <c r="C174" s="62">
        <v>0</v>
      </c>
      <c r="D174" s="62">
        <v>5189.4699999999993</v>
      </c>
      <c r="E174" s="62">
        <v>5189.4699999999993</v>
      </c>
      <c r="F174" s="62">
        <v>0</v>
      </c>
      <c r="G174" s="62">
        <v>0</v>
      </c>
      <c r="H174" s="62">
        <f t="shared" si="4"/>
        <v>5189.4699999999993</v>
      </c>
      <c r="I174" s="65">
        <f t="shared" si="5"/>
        <v>0</v>
      </c>
    </row>
    <row r="175" spans="1:9">
      <c r="A175" s="60">
        <v>56501</v>
      </c>
      <c r="B175" s="61" t="s">
        <v>510</v>
      </c>
      <c r="C175" s="62">
        <v>0</v>
      </c>
      <c r="D175" s="62">
        <v>750853.09000000008</v>
      </c>
      <c r="E175" s="62">
        <v>750853.09000000008</v>
      </c>
      <c r="F175" s="62">
        <v>0</v>
      </c>
      <c r="G175" s="62">
        <v>0</v>
      </c>
      <c r="H175" s="62">
        <f t="shared" si="4"/>
        <v>750853.09000000008</v>
      </c>
      <c r="I175" s="65">
        <f t="shared" si="5"/>
        <v>0</v>
      </c>
    </row>
    <row r="176" spans="1:9" ht="25.5">
      <c r="A176" s="60">
        <v>56601</v>
      </c>
      <c r="B176" s="61" t="s">
        <v>329</v>
      </c>
      <c r="C176" s="62">
        <v>0</v>
      </c>
      <c r="D176" s="62">
        <v>410605.83</v>
      </c>
      <c r="E176" s="62">
        <v>410605.83</v>
      </c>
      <c r="F176" s="62">
        <v>0</v>
      </c>
      <c r="G176" s="62">
        <v>0</v>
      </c>
      <c r="H176" s="62">
        <f t="shared" si="4"/>
        <v>410605.83</v>
      </c>
      <c r="I176" s="65">
        <f t="shared" si="5"/>
        <v>0</v>
      </c>
    </row>
    <row r="177" spans="1:9">
      <c r="A177" s="60">
        <v>56701</v>
      </c>
      <c r="B177" s="61" t="s">
        <v>330</v>
      </c>
      <c r="C177" s="62">
        <v>0</v>
      </c>
      <c r="D177" s="62">
        <v>14520.939999999999</v>
      </c>
      <c r="E177" s="62">
        <v>14520.939999999999</v>
      </c>
      <c r="F177" s="62">
        <v>0</v>
      </c>
      <c r="G177" s="62">
        <v>0</v>
      </c>
      <c r="H177" s="62">
        <f t="shared" si="4"/>
        <v>14520.939999999999</v>
      </c>
      <c r="I177" s="65">
        <f t="shared" si="5"/>
        <v>0</v>
      </c>
    </row>
    <row r="178" spans="1:9">
      <c r="A178" s="60">
        <v>56702</v>
      </c>
      <c r="B178" s="61" t="s">
        <v>331</v>
      </c>
      <c r="C178" s="62">
        <v>0</v>
      </c>
      <c r="D178" s="62">
        <v>9057.2800000000007</v>
      </c>
      <c r="E178" s="62">
        <v>9057.2800000000007</v>
      </c>
      <c r="F178" s="62">
        <v>0</v>
      </c>
      <c r="G178" s="62">
        <v>0</v>
      </c>
      <c r="H178" s="62">
        <f t="shared" si="4"/>
        <v>9057.2800000000007</v>
      </c>
      <c r="I178" s="65">
        <f t="shared" si="5"/>
        <v>0</v>
      </c>
    </row>
    <row r="179" spans="1:9">
      <c r="A179" s="60">
        <v>59101</v>
      </c>
      <c r="B179" s="61" t="s">
        <v>332</v>
      </c>
      <c r="C179" s="62">
        <v>0</v>
      </c>
      <c r="D179" s="62">
        <v>76000.3</v>
      </c>
      <c r="E179" s="62">
        <v>76000.3</v>
      </c>
      <c r="F179" s="62">
        <v>0</v>
      </c>
      <c r="G179" s="62">
        <v>0</v>
      </c>
      <c r="H179" s="62">
        <f t="shared" si="4"/>
        <v>76000.3</v>
      </c>
      <c r="I179" s="65">
        <f t="shared" si="5"/>
        <v>0</v>
      </c>
    </row>
    <row r="180" spans="1:9" s="237" customFormat="1">
      <c r="A180" s="233">
        <v>61201</v>
      </c>
      <c r="B180" s="234" t="s">
        <v>333</v>
      </c>
      <c r="C180" s="235">
        <v>86985114</v>
      </c>
      <c r="D180" s="235">
        <v>-71032378.129999995</v>
      </c>
      <c r="E180" s="235">
        <v>15952735.869999999</v>
      </c>
      <c r="F180" s="235">
        <v>0</v>
      </c>
      <c r="G180" s="235">
        <v>0</v>
      </c>
      <c r="H180" s="235">
        <f t="shared" si="4"/>
        <v>15952735.869999999</v>
      </c>
      <c r="I180" s="236">
        <f t="shared" si="5"/>
        <v>0</v>
      </c>
    </row>
    <row r="181" spans="1:9">
      <c r="A181" s="60">
        <v>61203</v>
      </c>
      <c r="B181" s="61" t="s">
        <v>334</v>
      </c>
      <c r="C181" s="62">
        <v>0</v>
      </c>
      <c r="D181" s="62">
        <v>21248835.689999998</v>
      </c>
      <c r="E181" s="62">
        <v>21248835.689999998</v>
      </c>
      <c r="F181" s="62">
        <v>0</v>
      </c>
      <c r="G181" s="62">
        <v>632159.84</v>
      </c>
      <c r="H181" s="62">
        <f t="shared" si="4"/>
        <v>20616675.849999998</v>
      </c>
      <c r="I181" s="65">
        <f t="shared" si="5"/>
        <v>2.9750328404934834</v>
      </c>
    </row>
    <row r="182" spans="1:9">
      <c r="A182" s="60">
        <v>61205</v>
      </c>
      <c r="B182" s="61" t="s">
        <v>335</v>
      </c>
      <c r="C182" s="62">
        <v>0</v>
      </c>
      <c r="D182" s="62">
        <v>3486219.08</v>
      </c>
      <c r="E182" s="62">
        <v>3486219.08</v>
      </c>
      <c r="F182" s="62">
        <v>0</v>
      </c>
      <c r="G182" s="62">
        <v>0</v>
      </c>
      <c r="H182" s="62">
        <f t="shared" si="4"/>
        <v>3486219.08</v>
      </c>
      <c r="I182" s="65">
        <f t="shared" si="5"/>
        <v>0</v>
      </c>
    </row>
    <row r="183" spans="1:9">
      <c r="A183" s="60">
        <v>61207</v>
      </c>
      <c r="B183" s="61" t="s">
        <v>336</v>
      </c>
      <c r="C183" s="62">
        <v>0</v>
      </c>
      <c r="D183" s="62">
        <v>236668.31</v>
      </c>
      <c r="E183" s="62">
        <v>236668.31</v>
      </c>
      <c r="F183" s="62">
        <v>0</v>
      </c>
      <c r="G183" s="62">
        <v>0</v>
      </c>
      <c r="H183" s="62">
        <f t="shared" si="4"/>
        <v>236668.31</v>
      </c>
      <c r="I183" s="65">
        <f t="shared" si="5"/>
        <v>0</v>
      </c>
    </row>
    <row r="184" spans="1:9">
      <c r="A184" s="60">
        <v>61210</v>
      </c>
      <c r="B184" s="61" t="s">
        <v>337</v>
      </c>
      <c r="C184" s="62">
        <v>0</v>
      </c>
      <c r="D184" s="62">
        <v>44163996.519999996</v>
      </c>
      <c r="E184" s="62">
        <v>44163996.519999996</v>
      </c>
      <c r="F184" s="62">
        <v>0</v>
      </c>
      <c r="G184" s="62">
        <v>7677516.8200000003</v>
      </c>
      <c r="H184" s="62">
        <f t="shared" si="4"/>
        <v>36486479.699999996</v>
      </c>
      <c r="I184" s="65">
        <f t="shared" si="5"/>
        <v>17.384107927196261</v>
      </c>
    </row>
    <row r="185" spans="1:9">
      <c r="A185" s="60">
        <v>61222</v>
      </c>
      <c r="B185" s="61" t="s">
        <v>511</v>
      </c>
      <c r="C185" s="62">
        <v>0</v>
      </c>
      <c r="D185" s="62">
        <v>1365896.68</v>
      </c>
      <c r="E185" s="62">
        <v>1365896.68</v>
      </c>
      <c r="F185" s="62">
        <v>0</v>
      </c>
      <c r="G185" s="62">
        <v>0</v>
      </c>
      <c r="H185" s="62">
        <f t="shared" si="4"/>
        <v>1365896.68</v>
      </c>
      <c r="I185" s="65">
        <f t="shared" si="5"/>
        <v>0</v>
      </c>
    </row>
    <row r="186" spans="1:9">
      <c r="A186" s="60">
        <v>61303</v>
      </c>
      <c r="B186" s="61" t="s">
        <v>338</v>
      </c>
      <c r="C186" s="62">
        <v>0</v>
      </c>
      <c r="D186" s="62">
        <v>181974.8</v>
      </c>
      <c r="E186" s="62">
        <v>181974.8</v>
      </c>
      <c r="F186" s="62">
        <v>0</v>
      </c>
      <c r="G186" s="62">
        <v>0</v>
      </c>
      <c r="H186" s="62">
        <f t="shared" si="4"/>
        <v>181974.8</v>
      </c>
      <c r="I186" s="65">
        <f t="shared" si="5"/>
        <v>0</v>
      </c>
    </row>
    <row r="187" spans="1:9">
      <c r="A187" s="60">
        <v>62201</v>
      </c>
      <c r="B187" s="61" t="s">
        <v>333</v>
      </c>
      <c r="C187" s="62">
        <v>0</v>
      </c>
      <c r="D187" s="62">
        <v>20211736.98</v>
      </c>
      <c r="E187" s="62">
        <v>20211736.98</v>
      </c>
      <c r="F187" s="62">
        <v>0</v>
      </c>
      <c r="G187" s="62">
        <v>2899943.83</v>
      </c>
      <c r="H187" s="62">
        <f t="shared" si="4"/>
        <v>17311793.149999999</v>
      </c>
      <c r="I187" s="65">
        <f t="shared" si="5"/>
        <v>14.347820936268684</v>
      </c>
    </row>
    <row r="188" spans="1:9" s="64" customFormat="1">
      <c r="A188" s="60">
        <v>62202</v>
      </c>
      <c r="B188" s="61" t="s">
        <v>339</v>
      </c>
      <c r="C188" s="62">
        <v>0</v>
      </c>
      <c r="D188" s="62">
        <v>11252963.210000001</v>
      </c>
      <c r="E188" s="62">
        <v>11252963.210000001</v>
      </c>
      <c r="F188" s="62">
        <v>0</v>
      </c>
      <c r="G188" s="62">
        <v>0</v>
      </c>
      <c r="H188" s="62">
        <f t="shared" si="4"/>
        <v>11252963.210000001</v>
      </c>
      <c r="I188" s="65">
        <f t="shared" si="5"/>
        <v>0</v>
      </c>
    </row>
    <row r="189" spans="1:9">
      <c r="A189" s="60">
        <v>62203</v>
      </c>
      <c r="B189" s="61" t="s">
        <v>334</v>
      </c>
      <c r="C189" s="62">
        <v>0</v>
      </c>
      <c r="D189" s="62">
        <v>72106460.620000005</v>
      </c>
      <c r="E189" s="62">
        <v>72106460.620000005</v>
      </c>
      <c r="F189" s="62">
        <v>363630.26</v>
      </c>
      <c r="G189" s="62">
        <v>1825163.73</v>
      </c>
      <c r="H189" s="62">
        <f t="shared" si="4"/>
        <v>69917666.629999995</v>
      </c>
      <c r="I189" s="65">
        <f t="shared" si="5"/>
        <v>3.0355032977348766</v>
      </c>
    </row>
    <row r="190" spans="1:9">
      <c r="A190" s="60">
        <v>62207</v>
      </c>
      <c r="B190" s="61" t="s">
        <v>336</v>
      </c>
      <c r="C190" s="62">
        <v>0</v>
      </c>
      <c r="D190" s="62">
        <v>201134</v>
      </c>
      <c r="E190" s="62">
        <v>201134</v>
      </c>
      <c r="F190" s="62">
        <v>0</v>
      </c>
      <c r="G190" s="62">
        <v>0</v>
      </c>
      <c r="H190" s="62">
        <f t="shared" si="4"/>
        <v>201134</v>
      </c>
      <c r="I190" s="65">
        <f t="shared" si="5"/>
        <v>0</v>
      </c>
    </row>
    <row r="191" spans="1:9">
      <c r="C191" s="63">
        <f>SUM(C9:C190)</f>
        <v>3640277797.9999995</v>
      </c>
      <c r="D191" s="63">
        <f t="shared" ref="D191:H191" si="6">SUM(D9:D190)</f>
        <v>399972191.04999959</v>
      </c>
      <c r="E191" s="63">
        <f t="shared" si="6"/>
        <v>4040249989.0500007</v>
      </c>
      <c r="F191" s="63">
        <f t="shared" si="6"/>
        <v>9165287.5800000001</v>
      </c>
      <c r="G191" s="63">
        <f t="shared" si="6"/>
        <v>693518555.15999997</v>
      </c>
      <c r="H191" s="63">
        <f t="shared" si="6"/>
        <v>3337566146.3100004</v>
      </c>
      <c r="I191" s="66">
        <f t="shared" ref="I191" si="7">(F191+G191)/E191*100</f>
        <v>17.392088228313433</v>
      </c>
    </row>
  </sheetData>
  <mergeCells count="5">
    <mergeCell ref="A2:I2"/>
    <mergeCell ref="A3:I3"/>
    <mergeCell ref="A4:I4"/>
    <mergeCell ref="A5:I5"/>
    <mergeCell ref="A6:I6"/>
  </mergeCells>
  <pageMargins left="0.27559055118110237" right="0.27559055118110237" top="0.51181102362204722" bottom="0.19685039370078741" header="0.31496062992125984" footer="0.15748031496062992"/>
  <pageSetup scale="81" fitToHeight="0" orientation="landscape" r:id="rId1"/>
  <drawing r:id="rId2"/>
</worksheet>
</file>

<file path=xl/worksheets/sheet14.xml><?xml version="1.0" encoding="utf-8"?>
<worksheet xmlns="http://schemas.openxmlformats.org/spreadsheetml/2006/main" xmlns:r="http://schemas.openxmlformats.org/officeDocument/2006/relationships">
  <sheetPr codeName="Hoja14">
    <tabColor rgb="FFFFFF00"/>
    <pageSetUpPr fitToPage="1"/>
  </sheetPr>
  <dimension ref="A1:G16"/>
  <sheetViews>
    <sheetView workbookViewId="0">
      <pane ySplit="8" topLeftCell="A9" activePane="bottomLeft" state="frozen"/>
      <selection activeCell="H7" sqref="H7"/>
      <selection pane="bottomLeft" activeCell="A10" sqref="A10:C10"/>
    </sheetView>
  </sheetViews>
  <sheetFormatPr baseColWidth="10" defaultRowHeight="15"/>
  <cols>
    <col min="1" max="1" width="39.5703125" style="18" bestFit="1" customWidth="1"/>
    <col min="2" max="7" width="13.7109375" style="18" customWidth="1"/>
    <col min="8" max="16384" width="11.42578125" style="18"/>
  </cols>
  <sheetData>
    <row r="1" spans="1:7" s="20" customFormat="1">
      <c r="A1" s="41"/>
      <c r="B1" s="41"/>
      <c r="C1" s="41"/>
      <c r="D1" s="41"/>
      <c r="E1" s="41"/>
      <c r="F1" s="41"/>
      <c r="G1" s="42" t="s">
        <v>267</v>
      </c>
    </row>
    <row r="2" spans="1:7" s="19" customFormat="1">
      <c r="A2" s="355" t="s">
        <v>27</v>
      </c>
      <c r="B2" s="355"/>
      <c r="C2" s="355"/>
      <c r="D2" s="355"/>
      <c r="E2" s="355"/>
      <c r="F2" s="355"/>
      <c r="G2" s="355"/>
    </row>
    <row r="3" spans="1:7" s="20" customFormat="1">
      <c r="A3" s="355" t="s">
        <v>20</v>
      </c>
      <c r="B3" s="355"/>
      <c r="C3" s="355"/>
      <c r="D3" s="355"/>
      <c r="E3" s="355"/>
      <c r="F3" s="355"/>
      <c r="G3" s="355"/>
    </row>
    <row r="4" spans="1:7" s="20" customFormat="1">
      <c r="A4" s="356" t="s">
        <v>268</v>
      </c>
      <c r="B4" s="355"/>
      <c r="C4" s="355"/>
      <c r="D4" s="355"/>
      <c r="E4" s="355"/>
      <c r="F4" s="355"/>
      <c r="G4" s="355"/>
    </row>
    <row r="5" spans="1:7" s="20" customFormat="1">
      <c r="A5" s="355" t="s">
        <v>262</v>
      </c>
      <c r="B5" s="355"/>
      <c r="C5" s="355"/>
      <c r="D5" s="355"/>
      <c r="E5" s="355"/>
      <c r="F5" s="355"/>
      <c r="G5" s="355"/>
    </row>
    <row r="6" spans="1:7" s="20" customFormat="1">
      <c r="A6" s="356" t="s">
        <v>344</v>
      </c>
      <c r="B6" s="355"/>
      <c r="C6" s="355"/>
      <c r="D6" s="355"/>
      <c r="E6" s="355"/>
      <c r="F6" s="355"/>
      <c r="G6" s="355"/>
    </row>
    <row r="7" spans="1:7" s="71" customFormat="1">
      <c r="A7" s="76"/>
      <c r="B7" s="70"/>
      <c r="C7" s="70"/>
      <c r="D7" s="70"/>
      <c r="E7" s="70"/>
      <c r="F7" s="70"/>
      <c r="G7" s="42" t="s">
        <v>345</v>
      </c>
    </row>
    <row r="8" spans="1:7" s="34" customFormat="1" ht="45">
      <c r="A8" s="79" t="s">
        <v>11</v>
      </c>
      <c r="B8" s="78" t="s">
        <v>65</v>
      </c>
      <c r="C8" s="78" t="s">
        <v>22</v>
      </c>
      <c r="D8" s="78" t="s">
        <v>66</v>
      </c>
      <c r="E8" s="78" t="s">
        <v>145</v>
      </c>
      <c r="F8" s="78" t="s">
        <v>146</v>
      </c>
      <c r="G8" s="78" t="s">
        <v>149</v>
      </c>
    </row>
    <row r="9" spans="1:7" s="19" customFormat="1" ht="25.5" customHeight="1">
      <c r="A9" s="77" t="s">
        <v>152</v>
      </c>
      <c r="B9" s="73">
        <v>3414311224.9999986</v>
      </c>
      <c r="C9" s="74">
        <v>294481820.67000085</v>
      </c>
      <c r="D9" s="74">
        <v>3708793045.6699991</v>
      </c>
      <c r="E9" s="74">
        <v>8801657.3200000003</v>
      </c>
      <c r="F9" s="74">
        <v>680471221.9000001</v>
      </c>
      <c r="G9" s="74">
        <v>3019520166.4499989</v>
      </c>
    </row>
    <row r="10" spans="1:7" s="19" customFormat="1" ht="25.5" customHeight="1">
      <c r="A10" s="238" t="s">
        <v>153</v>
      </c>
      <c r="B10" s="239">
        <v>225966573</v>
      </c>
      <c r="C10" s="240">
        <v>105490370.43000001</v>
      </c>
      <c r="D10" s="75">
        <v>331456943.43000001</v>
      </c>
      <c r="E10" s="75">
        <v>363630.26</v>
      </c>
      <c r="F10" s="75">
        <v>13047333.260000002</v>
      </c>
      <c r="G10" s="75">
        <v>318045979.91000003</v>
      </c>
    </row>
    <row r="11" spans="1:7" s="34" customFormat="1" ht="25.5" customHeight="1">
      <c r="A11" s="78" t="s">
        <v>26</v>
      </c>
      <c r="B11" s="72">
        <f t="shared" ref="B11:G11" si="0">SUM(B9:B10)</f>
        <v>3640277797.9999986</v>
      </c>
      <c r="C11" s="72">
        <f t="shared" si="0"/>
        <v>399972191.10000086</v>
      </c>
      <c r="D11" s="72">
        <f t="shared" si="0"/>
        <v>4040249989.099999</v>
      </c>
      <c r="E11" s="72">
        <f t="shared" si="0"/>
        <v>9165287.5800000001</v>
      </c>
      <c r="F11" s="72">
        <f t="shared" si="0"/>
        <v>693518555.16000009</v>
      </c>
      <c r="G11" s="72">
        <f t="shared" si="0"/>
        <v>3337566146.3599987</v>
      </c>
    </row>
    <row r="12" spans="1:7" s="19" customFormat="1"/>
    <row r="16" spans="1:7">
      <c r="B16" s="227"/>
    </row>
  </sheetData>
  <mergeCells count="5">
    <mergeCell ref="A2:G2"/>
    <mergeCell ref="A3:G3"/>
    <mergeCell ref="A4:G4"/>
    <mergeCell ref="A5:G5"/>
    <mergeCell ref="A6:G6"/>
  </mergeCells>
  <printOptions horizontalCentered="1"/>
  <pageMargins left="0.27559055118110237" right="0.27559055118110237" top="0.74803149606299213" bottom="0.74803149606299213" header="0.31496062992125984" footer="0.31496062992125984"/>
  <pageSetup orientation="landscape" r:id="rId1"/>
  <drawing r:id="rId2"/>
</worksheet>
</file>

<file path=xl/worksheets/sheet15.xml><?xml version="1.0" encoding="utf-8"?>
<worksheet xmlns="http://schemas.openxmlformats.org/spreadsheetml/2006/main" xmlns:r="http://schemas.openxmlformats.org/officeDocument/2006/relationships">
  <sheetPr codeName="Hoja15">
    <tabColor rgb="FFFFFF00"/>
    <pageSetUpPr fitToPage="1"/>
  </sheetPr>
  <dimension ref="A1:H162"/>
  <sheetViews>
    <sheetView zoomScaleSheetLayoutView="100" workbookViewId="0">
      <pane ySplit="8" topLeftCell="A153" activePane="bottomLeft" state="frozen"/>
      <selection activeCell="H7" sqref="H7"/>
      <selection pane="bottomLeft" activeCell="A122" sqref="A122:H162"/>
    </sheetView>
  </sheetViews>
  <sheetFormatPr baseColWidth="10" defaultRowHeight="12.75"/>
  <cols>
    <col min="1" max="1" width="10.7109375" style="56" customWidth="1"/>
    <col min="2" max="2" width="49.140625" style="56" customWidth="1"/>
    <col min="3" max="8" width="13.7109375" style="56" customWidth="1"/>
    <col min="9" max="16384" width="11.42578125" style="56"/>
  </cols>
  <sheetData>
    <row r="1" spans="1:8" s="55" customFormat="1">
      <c r="B1" s="53"/>
      <c r="C1" s="53"/>
      <c r="D1" s="53"/>
      <c r="E1" s="53"/>
      <c r="F1" s="53"/>
      <c r="G1" s="53"/>
      <c r="H1" s="54" t="s">
        <v>314</v>
      </c>
    </row>
    <row r="2" spans="1:8" ht="15" customHeight="1">
      <c r="A2" s="358" t="s">
        <v>27</v>
      </c>
      <c r="B2" s="358"/>
      <c r="C2" s="358"/>
      <c r="D2" s="358"/>
      <c r="E2" s="358"/>
      <c r="F2" s="358"/>
      <c r="G2" s="358"/>
      <c r="H2" s="358"/>
    </row>
    <row r="3" spans="1:8" s="55" customFormat="1" ht="15" customHeight="1">
      <c r="A3" s="358" t="s">
        <v>20</v>
      </c>
      <c r="B3" s="358"/>
      <c r="C3" s="358"/>
      <c r="D3" s="358"/>
      <c r="E3" s="358"/>
      <c r="F3" s="358"/>
      <c r="G3" s="358"/>
      <c r="H3" s="358"/>
    </row>
    <row r="4" spans="1:8" s="55" customFormat="1" ht="15" customHeight="1">
      <c r="A4" s="358" t="s">
        <v>156</v>
      </c>
      <c r="B4" s="358"/>
      <c r="C4" s="358"/>
      <c r="D4" s="358"/>
      <c r="E4" s="358"/>
      <c r="F4" s="358"/>
      <c r="G4" s="358"/>
      <c r="H4" s="358"/>
    </row>
    <row r="5" spans="1:8" s="55" customFormat="1" ht="15" customHeight="1">
      <c r="A5" s="358" t="s">
        <v>262</v>
      </c>
      <c r="B5" s="358"/>
      <c r="C5" s="358"/>
      <c r="D5" s="358"/>
      <c r="E5" s="358"/>
      <c r="F5" s="358"/>
      <c r="G5" s="358"/>
      <c r="H5" s="358"/>
    </row>
    <row r="6" spans="1:8" s="55" customFormat="1" ht="15" customHeight="1">
      <c r="A6" s="358" t="s">
        <v>344</v>
      </c>
      <c r="B6" s="358"/>
      <c r="C6" s="358"/>
      <c r="D6" s="358"/>
      <c r="E6" s="358"/>
      <c r="F6" s="358"/>
      <c r="G6" s="358"/>
      <c r="H6" s="358"/>
    </row>
    <row r="7" spans="1:8" s="57" customFormat="1">
      <c r="B7" s="80"/>
      <c r="C7" s="81"/>
      <c r="D7" s="81"/>
      <c r="E7" s="81"/>
      <c r="F7" s="81"/>
      <c r="G7" s="81"/>
      <c r="H7" s="54" t="s">
        <v>345</v>
      </c>
    </row>
    <row r="8" spans="1:8" s="57" customFormat="1" ht="38.25">
      <c r="A8" s="359" t="s">
        <v>265</v>
      </c>
      <c r="B8" s="360"/>
      <c r="C8" s="100" t="s">
        <v>65</v>
      </c>
      <c r="D8" s="100" t="s">
        <v>22</v>
      </c>
      <c r="E8" s="100" t="s">
        <v>66</v>
      </c>
      <c r="F8" s="100" t="s">
        <v>145</v>
      </c>
      <c r="G8" s="100" t="s">
        <v>146</v>
      </c>
      <c r="H8" s="100" t="s">
        <v>149</v>
      </c>
    </row>
    <row r="9" spans="1:8">
      <c r="A9" s="104"/>
      <c r="B9" s="102" t="s">
        <v>269</v>
      </c>
      <c r="C9" s="101">
        <v>119622181.50000001</v>
      </c>
      <c r="D9" s="101">
        <v>-4459745.0021044761</v>
      </c>
      <c r="E9" s="101">
        <v>115162436.49789554</v>
      </c>
      <c r="F9" s="101">
        <v>292577.8</v>
      </c>
      <c r="G9" s="101">
        <v>24011953.399999999</v>
      </c>
      <c r="H9" s="101">
        <f>E9-F9-G9</f>
        <v>90857905.297895551</v>
      </c>
    </row>
    <row r="10" spans="1:8">
      <c r="A10" s="89"/>
      <c r="B10" s="103" t="s">
        <v>270</v>
      </c>
      <c r="C10" s="96">
        <v>5735444.8599999994</v>
      </c>
      <c r="D10" s="96">
        <v>-895977.9299999997</v>
      </c>
      <c r="E10" s="96">
        <v>4839466.93</v>
      </c>
      <c r="F10" s="96">
        <v>0</v>
      </c>
      <c r="G10" s="96">
        <v>947162.9299999997</v>
      </c>
      <c r="H10" s="96">
        <f t="shared" ref="H10:H53" si="0">E10-F10-G10</f>
        <v>3892304</v>
      </c>
    </row>
    <row r="11" spans="1:8">
      <c r="A11" s="89"/>
      <c r="B11" s="103" t="s">
        <v>271</v>
      </c>
      <c r="C11" s="96">
        <v>3592329.0899999989</v>
      </c>
      <c r="D11" s="96">
        <v>-402831.18999999948</v>
      </c>
      <c r="E11" s="96">
        <v>3189497.8999999994</v>
      </c>
      <c r="F11" s="96">
        <v>410</v>
      </c>
      <c r="G11" s="96">
        <v>498048.21000000008</v>
      </c>
      <c r="H11" s="96">
        <f t="shared" si="0"/>
        <v>2691039.6899999995</v>
      </c>
    </row>
    <row r="12" spans="1:8">
      <c r="A12" s="89"/>
      <c r="B12" s="103" t="s">
        <v>272</v>
      </c>
      <c r="C12" s="96">
        <v>29139224.962631866</v>
      </c>
      <c r="D12" s="96">
        <v>5214664.6407846659</v>
      </c>
      <c r="E12" s="96">
        <v>34353889.603416532</v>
      </c>
      <c r="F12" s="96">
        <v>226250</v>
      </c>
      <c r="G12" s="96">
        <v>4253374.3199999994</v>
      </c>
      <c r="H12" s="96">
        <f t="shared" si="0"/>
        <v>29874265.283416532</v>
      </c>
    </row>
    <row r="13" spans="1:8">
      <c r="A13" s="89"/>
      <c r="B13" s="103" t="s">
        <v>273</v>
      </c>
      <c r="C13" s="96">
        <v>44924305.742588326</v>
      </c>
      <c r="D13" s="96">
        <v>106327128.69213171</v>
      </c>
      <c r="E13" s="96">
        <v>151251434.43472004</v>
      </c>
      <c r="F13" s="96">
        <v>126729.18</v>
      </c>
      <c r="G13" s="96">
        <v>19937893.060000002</v>
      </c>
      <c r="H13" s="96">
        <f t="shared" si="0"/>
        <v>131186812.19472003</v>
      </c>
    </row>
    <row r="14" spans="1:8">
      <c r="A14" s="89"/>
      <c r="B14" s="103" t="s">
        <v>274</v>
      </c>
      <c r="C14" s="96">
        <v>9670815.6271194313</v>
      </c>
      <c r="D14" s="96">
        <v>-38360.105177888647</v>
      </c>
      <c r="E14" s="96">
        <v>9632455.5219415426</v>
      </c>
      <c r="F14" s="96">
        <v>0</v>
      </c>
      <c r="G14" s="96">
        <v>1908505.99</v>
      </c>
      <c r="H14" s="96">
        <f t="shared" si="0"/>
        <v>7723949.5319415424</v>
      </c>
    </row>
    <row r="15" spans="1:8" s="120" customFormat="1">
      <c r="A15" s="241"/>
      <c r="B15" s="242" t="s">
        <v>275</v>
      </c>
      <c r="C15" s="243">
        <v>191055704.22</v>
      </c>
      <c r="D15" s="243">
        <v>-109125059.16</v>
      </c>
      <c r="E15" s="243">
        <v>81930645.060000002</v>
      </c>
      <c r="F15" s="243">
        <v>5840</v>
      </c>
      <c r="G15" s="243">
        <v>3260622.4699999993</v>
      </c>
      <c r="H15" s="243">
        <f t="shared" si="0"/>
        <v>78664182.590000004</v>
      </c>
    </row>
    <row r="16" spans="1:8">
      <c r="A16" s="89"/>
      <c r="B16" s="103" t="s">
        <v>276</v>
      </c>
      <c r="C16" s="96">
        <v>82959110.090116397</v>
      </c>
      <c r="D16" s="96">
        <v>7844684.9112283438</v>
      </c>
      <c r="E16" s="96">
        <v>90803795.00134474</v>
      </c>
      <c r="F16" s="96">
        <v>87331.32</v>
      </c>
      <c r="G16" s="96">
        <v>28313138.585169502</v>
      </c>
      <c r="H16" s="96">
        <f t="shared" si="0"/>
        <v>62403325.096175246</v>
      </c>
    </row>
    <row r="17" spans="1:8">
      <c r="A17" s="89"/>
      <c r="B17" s="103" t="s">
        <v>277</v>
      </c>
      <c r="C17" s="96">
        <v>44537183.486705467</v>
      </c>
      <c r="D17" s="96">
        <v>-16537482.885515843</v>
      </c>
      <c r="E17" s="96">
        <v>27999700.601189625</v>
      </c>
      <c r="F17" s="96">
        <v>8349.44</v>
      </c>
      <c r="G17" s="96">
        <v>1855016.8500000003</v>
      </c>
      <c r="H17" s="96">
        <f t="shared" si="0"/>
        <v>26136334.311189622</v>
      </c>
    </row>
    <row r="18" spans="1:8">
      <c r="A18" s="89"/>
      <c r="B18" s="103" t="s">
        <v>278</v>
      </c>
      <c r="C18" s="96">
        <v>50440263.57</v>
      </c>
      <c r="D18" s="96">
        <v>3188898.6999999881</v>
      </c>
      <c r="E18" s="96">
        <v>53629162.269999988</v>
      </c>
      <c r="F18" s="96">
        <v>0</v>
      </c>
      <c r="G18" s="96">
        <v>11306581.379999997</v>
      </c>
      <c r="H18" s="96">
        <f t="shared" si="0"/>
        <v>42322580.889999993</v>
      </c>
    </row>
    <row r="19" spans="1:8">
      <c r="A19" s="89"/>
      <c r="B19" s="103" t="s">
        <v>279</v>
      </c>
      <c r="C19" s="96">
        <v>5404515.4299999997</v>
      </c>
      <c r="D19" s="96">
        <v>-84988.709999999031</v>
      </c>
      <c r="E19" s="96">
        <v>5319526.7200000007</v>
      </c>
      <c r="F19" s="96">
        <v>0</v>
      </c>
      <c r="G19" s="96">
        <v>1082832.24</v>
      </c>
      <c r="H19" s="96">
        <f t="shared" si="0"/>
        <v>4236694.4800000004</v>
      </c>
    </row>
    <row r="20" spans="1:8">
      <c r="A20" s="89"/>
      <c r="B20" s="103" t="s">
        <v>280</v>
      </c>
      <c r="C20" s="96">
        <v>69370240.979999989</v>
      </c>
      <c r="D20" s="96">
        <v>3495624.7299999893</v>
      </c>
      <c r="E20" s="96">
        <v>72865865.709999979</v>
      </c>
      <c r="F20" s="96">
        <v>68540.739999999991</v>
      </c>
      <c r="G20" s="96">
        <v>9117691.5599999987</v>
      </c>
      <c r="H20" s="96">
        <f t="shared" si="0"/>
        <v>63679633.409999982</v>
      </c>
    </row>
    <row r="21" spans="1:8">
      <c r="A21" s="89"/>
      <c r="B21" s="103" t="s">
        <v>281</v>
      </c>
      <c r="C21" s="96">
        <v>602592281.2760179</v>
      </c>
      <c r="D21" s="96">
        <v>9416393.8573980331</v>
      </c>
      <c r="E21" s="96">
        <v>612008675.13341594</v>
      </c>
      <c r="F21" s="96">
        <v>555929.18000000005</v>
      </c>
      <c r="G21" s="96">
        <v>77823315.418283075</v>
      </c>
      <c r="H21" s="96">
        <f t="shared" si="0"/>
        <v>533629430.53513288</v>
      </c>
    </row>
    <row r="22" spans="1:8">
      <c r="A22" s="89"/>
      <c r="B22" s="103" t="s">
        <v>282</v>
      </c>
      <c r="C22" s="96">
        <v>357806910.6830585</v>
      </c>
      <c r="D22" s="96">
        <v>48111426.688752353</v>
      </c>
      <c r="E22" s="96">
        <v>405918337.37181085</v>
      </c>
      <c r="F22" s="96">
        <v>538202.68999999994</v>
      </c>
      <c r="G22" s="96">
        <v>28719425.039999999</v>
      </c>
      <c r="H22" s="96">
        <f t="shared" si="0"/>
        <v>376660709.64181083</v>
      </c>
    </row>
    <row r="23" spans="1:8">
      <c r="A23" s="89"/>
      <c r="B23" s="103" t="s">
        <v>283</v>
      </c>
      <c r="C23" s="96">
        <v>53151105.164691232</v>
      </c>
      <c r="D23" s="96">
        <v>32027613.760332443</v>
      </c>
      <c r="E23" s="96">
        <v>85178718.925023675</v>
      </c>
      <c r="F23" s="96">
        <v>12771.519999999999</v>
      </c>
      <c r="G23" s="96">
        <v>6298758.6100000003</v>
      </c>
      <c r="H23" s="96">
        <f t="shared" si="0"/>
        <v>78867188.79502368</v>
      </c>
    </row>
    <row r="24" spans="1:8">
      <c r="A24" s="89"/>
      <c r="B24" s="103" t="s">
        <v>284</v>
      </c>
      <c r="C24" s="96">
        <v>2289808.3100000005</v>
      </c>
      <c r="D24" s="96">
        <v>566674.32999999961</v>
      </c>
      <c r="E24" s="96">
        <v>2856482.64</v>
      </c>
      <c r="F24" s="96">
        <v>0</v>
      </c>
      <c r="G24" s="96">
        <v>364012.73</v>
      </c>
      <c r="H24" s="96">
        <f t="shared" si="0"/>
        <v>2492469.91</v>
      </c>
    </row>
    <row r="25" spans="1:8">
      <c r="A25" s="89"/>
      <c r="B25" s="103" t="s">
        <v>285</v>
      </c>
      <c r="C25" s="96">
        <v>6725125.6899999995</v>
      </c>
      <c r="D25" s="96">
        <v>562795.13999999966</v>
      </c>
      <c r="E25" s="96">
        <v>7287920.8299999991</v>
      </c>
      <c r="F25" s="96">
        <v>0</v>
      </c>
      <c r="G25" s="96">
        <v>1301102.2200000002</v>
      </c>
      <c r="H25" s="96">
        <f t="shared" si="0"/>
        <v>5986818.6099999994</v>
      </c>
    </row>
    <row r="26" spans="1:8">
      <c r="A26" s="89"/>
      <c r="B26" s="103" t="s">
        <v>286</v>
      </c>
      <c r="C26" s="96">
        <v>72825045.252186254</v>
      </c>
      <c r="D26" s="96">
        <v>10902536.214948803</v>
      </c>
      <c r="E26" s="96">
        <v>83727581.467135057</v>
      </c>
      <c r="F26" s="96">
        <v>58795.83</v>
      </c>
      <c r="G26" s="96">
        <v>13367553.289999999</v>
      </c>
      <c r="H26" s="96">
        <f t="shared" si="0"/>
        <v>70301232.347135067</v>
      </c>
    </row>
    <row r="27" spans="1:8">
      <c r="A27" s="89"/>
      <c r="B27" s="103" t="s">
        <v>287</v>
      </c>
      <c r="C27" s="96">
        <v>27431702.691018429</v>
      </c>
      <c r="D27" s="96">
        <v>1802784.830414433</v>
      </c>
      <c r="E27" s="96">
        <v>29234487.521432862</v>
      </c>
      <c r="F27" s="96">
        <v>5902.81</v>
      </c>
      <c r="G27" s="96">
        <v>3757482.0900000003</v>
      </c>
      <c r="H27" s="96">
        <f t="shared" si="0"/>
        <v>25471102.621432863</v>
      </c>
    </row>
    <row r="28" spans="1:8">
      <c r="A28" s="89"/>
      <c r="B28" s="103" t="s">
        <v>288</v>
      </c>
      <c r="C28" s="96">
        <v>244780624.06</v>
      </c>
      <c r="D28" s="96">
        <v>12662191.200000048</v>
      </c>
      <c r="E28" s="96">
        <v>257442815.26000005</v>
      </c>
      <c r="F28" s="96">
        <v>167359.4</v>
      </c>
      <c r="G28" s="96">
        <v>48053894.740000002</v>
      </c>
      <c r="H28" s="96">
        <f t="shared" si="0"/>
        <v>209221561.12000003</v>
      </c>
    </row>
    <row r="29" spans="1:8">
      <c r="A29" s="89"/>
      <c r="B29" s="103" t="s">
        <v>289</v>
      </c>
      <c r="C29" s="96">
        <v>64931445.467892021</v>
      </c>
      <c r="D29" s="96">
        <v>36310057.734456465</v>
      </c>
      <c r="E29" s="96">
        <v>101241503.20234849</v>
      </c>
      <c r="F29" s="96">
        <v>134707.47</v>
      </c>
      <c r="G29" s="96">
        <v>19579801.88342426</v>
      </c>
      <c r="H29" s="96">
        <f t="shared" si="0"/>
        <v>81526993.84892422</v>
      </c>
    </row>
    <row r="30" spans="1:8">
      <c r="A30" s="89"/>
      <c r="B30" s="103" t="s">
        <v>290</v>
      </c>
      <c r="C30" s="96">
        <v>51313078.437636591</v>
      </c>
      <c r="D30" s="96">
        <v>6644018.1195826754</v>
      </c>
      <c r="E30" s="96">
        <v>57957096.557219267</v>
      </c>
      <c r="F30" s="96">
        <v>1285.26</v>
      </c>
      <c r="G30" s="96">
        <v>9504574.3699999955</v>
      </c>
      <c r="H30" s="96">
        <f t="shared" si="0"/>
        <v>48451236.927219272</v>
      </c>
    </row>
    <row r="31" spans="1:8">
      <c r="A31" s="89"/>
      <c r="B31" s="103" t="s">
        <v>291</v>
      </c>
      <c r="C31" s="96">
        <v>9598550.6347520202</v>
      </c>
      <c r="D31" s="96">
        <v>542991.18511265889</v>
      </c>
      <c r="E31" s="96">
        <v>10141541.819864679</v>
      </c>
      <c r="F31" s="96">
        <v>0</v>
      </c>
      <c r="G31" s="96">
        <v>1331490.9500000002</v>
      </c>
      <c r="H31" s="96">
        <f t="shared" si="0"/>
        <v>8810050.8698646799</v>
      </c>
    </row>
    <row r="32" spans="1:8">
      <c r="A32" s="89"/>
      <c r="B32" s="103" t="s">
        <v>292</v>
      </c>
      <c r="C32" s="96">
        <v>9075589.8135855142</v>
      </c>
      <c r="D32" s="96">
        <v>74833.106429964304</v>
      </c>
      <c r="E32" s="96">
        <v>9150422.9200154785</v>
      </c>
      <c r="F32" s="96">
        <v>0</v>
      </c>
      <c r="G32" s="96">
        <v>796754.17999999993</v>
      </c>
      <c r="H32" s="96">
        <f t="shared" si="0"/>
        <v>8353668.7400154788</v>
      </c>
    </row>
    <row r="33" spans="1:8">
      <c r="A33" s="89"/>
      <c r="B33" s="103" t="s">
        <v>293</v>
      </c>
      <c r="C33" s="96">
        <v>1910987.2200000002</v>
      </c>
      <c r="D33" s="96">
        <v>77600.819999999832</v>
      </c>
      <c r="E33" s="96">
        <v>1988588.04</v>
      </c>
      <c r="F33" s="96">
        <v>0</v>
      </c>
      <c r="G33" s="96">
        <v>394275.63</v>
      </c>
      <c r="H33" s="96">
        <f t="shared" si="0"/>
        <v>1594312.4100000001</v>
      </c>
    </row>
    <row r="34" spans="1:8">
      <c r="A34" s="89"/>
      <c r="B34" s="103" t="s">
        <v>294</v>
      </c>
      <c r="C34" s="96">
        <v>7223431.6300000008</v>
      </c>
      <c r="D34" s="96">
        <v>2778816.3800000008</v>
      </c>
      <c r="E34" s="96">
        <v>10002248.010000002</v>
      </c>
      <c r="F34" s="96">
        <v>34598.160000000003</v>
      </c>
      <c r="G34" s="96">
        <v>918923.86000000022</v>
      </c>
      <c r="H34" s="96">
        <f t="shared" si="0"/>
        <v>9048725.9900000021</v>
      </c>
    </row>
    <row r="35" spans="1:8">
      <c r="A35" s="89"/>
      <c r="B35" s="103" t="s">
        <v>295</v>
      </c>
      <c r="C35" s="96">
        <v>262405293.87999997</v>
      </c>
      <c r="D35" s="96">
        <v>38928179.665027946</v>
      </c>
      <c r="E35" s="96">
        <v>301333473.54502791</v>
      </c>
      <c r="F35" s="96">
        <v>1789704.3599999999</v>
      </c>
      <c r="G35" s="96">
        <v>93321264.702671126</v>
      </c>
      <c r="H35" s="96">
        <f t="shared" si="0"/>
        <v>206222504.48235679</v>
      </c>
    </row>
    <row r="36" spans="1:8">
      <c r="A36" s="89"/>
      <c r="B36" s="103" t="s">
        <v>296</v>
      </c>
      <c r="C36" s="96">
        <v>54324259.909999996</v>
      </c>
      <c r="D36" s="96">
        <v>7785176.150000006</v>
      </c>
      <c r="E36" s="96">
        <v>62109436.060000002</v>
      </c>
      <c r="F36" s="96">
        <v>61662.559999999998</v>
      </c>
      <c r="G36" s="96">
        <v>12603261.430000002</v>
      </c>
      <c r="H36" s="96">
        <f t="shared" si="0"/>
        <v>49444512.07</v>
      </c>
    </row>
    <row r="37" spans="1:8">
      <c r="A37" s="89"/>
      <c r="B37" s="103" t="s">
        <v>297</v>
      </c>
      <c r="C37" s="96">
        <v>27260751.93</v>
      </c>
      <c r="D37" s="96">
        <v>1879772.2400000021</v>
      </c>
      <c r="E37" s="96">
        <v>29140524.170000002</v>
      </c>
      <c r="F37" s="96">
        <v>40334.090000000004</v>
      </c>
      <c r="G37" s="96">
        <v>6212573.4500000002</v>
      </c>
      <c r="H37" s="96">
        <f t="shared" si="0"/>
        <v>22887616.630000003</v>
      </c>
    </row>
    <row r="38" spans="1:8">
      <c r="A38" s="89"/>
      <c r="B38" s="103" t="s">
        <v>298</v>
      </c>
      <c r="C38" s="96">
        <v>22847291.350000005</v>
      </c>
      <c r="D38" s="96">
        <v>16793761.302058648</v>
      </c>
      <c r="E38" s="96">
        <v>39641052.652058654</v>
      </c>
      <c r="F38" s="96">
        <v>154445.87</v>
      </c>
      <c r="G38" s="96">
        <v>5039904.3900000006</v>
      </c>
      <c r="H38" s="96">
        <f t="shared" si="0"/>
        <v>34446702.392058656</v>
      </c>
    </row>
    <row r="39" spans="1:8">
      <c r="A39" s="89"/>
      <c r="B39" s="103" t="s">
        <v>299</v>
      </c>
      <c r="C39" s="96">
        <v>73007524.210000008</v>
      </c>
      <c r="D39" s="96">
        <v>8672426.6222385019</v>
      </c>
      <c r="E39" s="96">
        <v>81679950.83223851</v>
      </c>
      <c r="F39" s="96">
        <v>463301.69</v>
      </c>
      <c r="G39" s="96">
        <v>9566833.8000000007</v>
      </c>
      <c r="H39" s="96">
        <f t="shared" si="0"/>
        <v>71649815.342238516</v>
      </c>
    </row>
    <row r="40" spans="1:8">
      <c r="A40" s="89"/>
      <c r="B40" s="103" t="s">
        <v>300</v>
      </c>
      <c r="C40" s="96">
        <v>54500628.49000001</v>
      </c>
      <c r="D40" s="96">
        <v>13596617.719999999</v>
      </c>
      <c r="E40" s="96">
        <v>68097246.210000008</v>
      </c>
      <c r="F40" s="96">
        <v>122376.69</v>
      </c>
      <c r="G40" s="96">
        <v>14034863.260000004</v>
      </c>
      <c r="H40" s="96">
        <f t="shared" si="0"/>
        <v>53940006.260000005</v>
      </c>
    </row>
    <row r="41" spans="1:8">
      <c r="A41" s="89"/>
      <c r="B41" s="103" t="s">
        <v>301</v>
      </c>
      <c r="C41" s="96">
        <v>83215765.469999999</v>
      </c>
      <c r="D41" s="96">
        <v>6251200.6799999475</v>
      </c>
      <c r="E41" s="96">
        <v>89466966.149999946</v>
      </c>
      <c r="F41" s="96">
        <v>432698.38999999996</v>
      </c>
      <c r="G41" s="96">
        <v>16413258.069999998</v>
      </c>
      <c r="H41" s="96">
        <f t="shared" si="0"/>
        <v>72621009.689999953</v>
      </c>
    </row>
    <row r="42" spans="1:8">
      <c r="A42" s="89"/>
      <c r="B42" s="103" t="s">
        <v>302</v>
      </c>
      <c r="C42" s="96">
        <v>39510585.93999999</v>
      </c>
      <c r="D42" s="96">
        <v>9966040.6399999857</v>
      </c>
      <c r="E42" s="96">
        <v>49476626.579999976</v>
      </c>
      <c r="F42" s="96">
        <v>169345.49</v>
      </c>
      <c r="G42" s="96">
        <v>9406114.0699999966</v>
      </c>
      <c r="H42" s="96">
        <f t="shared" si="0"/>
        <v>39901167.019999981</v>
      </c>
    </row>
    <row r="43" spans="1:8">
      <c r="A43" s="89"/>
      <c r="B43" s="103" t="s">
        <v>303</v>
      </c>
      <c r="C43" s="96">
        <v>75116750.659999996</v>
      </c>
      <c r="D43" s="96">
        <v>14837534.23999998</v>
      </c>
      <c r="E43" s="96">
        <v>89954284.899999976</v>
      </c>
      <c r="F43" s="96">
        <v>654905.55999999994</v>
      </c>
      <c r="G43" s="96">
        <v>9615070.9199999962</v>
      </c>
      <c r="H43" s="96">
        <f t="shared" si="0"/>
        <v>79684308.419999972</v>
      </c>
    </row>
    <row r="44" spans="1:8">
      <c r="A44" s="89"/>
      <c r="B44" s="103" t="s">
        <v>304</v>
      </c>
      <c r="C44" s="96">
        <v>85675181.650000006</v>
      </c>
      <c r="D44" s="96">
        <v>23700903.502160847</v>
      </c>
      <c r="E44" s="96">
        <v>109376085.15216085</v>
      </c>
      <c r="F44" s="96">
        <v>147683.62</v>
      </c>
      <c r="G44" s="96">
        <v>18630675.539999999</v>
      </c>
      <c r="H44" s="96">
        <f t="shared" si="0"/>
        <v>90597725.992160857</v>
      </c>
    </row>
    <row r="45" spans="1:8">
      <c r="A45" s="89"/>
      <c r="B45" s="103" t="s">
        <v>305</v>
      </c>
      <c r="C45" s="96">
        <v>34740348.909999996</v>
      </c>
      <c r="D45" s="96">
        <v>5440207.5800000057</v>
      </c>
      <c r="E45" s="96">
        <v>40180556.490000002</v>
      </c>
      <c r="F45" s="96">
        <v>104193.49999999999</v>
      </c>
      <c r="G45" s="96">
        <v>7964168.4300000025</v>
      </c>
      <c r="H45" s="96">
        <f t="shared" si="0"/>
        <v>32112194.559999999</v>
      </c>
    </row>
    <row r="46" spans="1:8">
      <c r="A46" s="89"/>
      <c r="B46" s="103" t="s">
        <v>306</v>
      </c>
      <c r="C46" s="96">
        <v>45673986.350000001</v>
      </c>
      <c r="D46" s="96">
        <v>13576866.532810032</v>
      </c>
      <c r="E46" s="96">
        <v>59250852.882810034</v>
      </c>
      <c r="F46" s="96">
        <v>17685.36</v>
      </c>
      <c r="G46" s="96">
        <v>9273753.0752027966</v>
      </c>
      <c r="H46" s="96">
        <f t="shared" si="0"/>
        <v>49959414.447607234</v>
      </c>
    </row>
    <row r="47" spans="1:8">
      <c r="A47" s="89"/>
      <c r="B47" s="103" t="s">
        <v>307</v>
      </c>
      <c r="C47" s="96">
        <v>55747765.930000007</v>
      </c>
      <c r="D47" s="96">
        <v>2221790.701362431</v>
      </c>
      <c r="E47" s="96">
        <v>57969556.631362438</v>
      </c>
      <c r="F47" s="96">
        <v>181734.92</v>
      </c>
      <c r="G47" s="96">
        <v>11453547.220000003</v>
      </c>
      <c r="H47" s="96">
        <f t="shared" si="0"/>
        <v>46334274.491362438</v>
      </c>
    </row>
    <row r="48" spans="1:8">
      <c r="A48" s="89"/>
      <c r="B48" s="103" t="s">
        <v>308</v>
      </c>
      <c r="C48" s="96">
        <v>160684144.99000001</v>
      </c>
      <c r="D48" s="96">
        <v>16341009.539999932</v>
      </c>
      <c r="E48" s="96">
        <v>177025154.52999994</v>
      </c>
      <c r="F48" s="96">
        <v>771555.47</v>
      </c>
      <c r="G48" s="96">
        <v>27471870.650000006</v>
      </c>
      <c r="H48" s="96">
        <f t="shared" si="0"/>
        <v>148781728.40999994</v>
      </c>
    </row>
    <row r="49" spans="1:8">
      <c r="A49" s="89"/>
      <c r="B49" s="103" t="s">
        <v>309</v>
      </c>
      <c r="C49" s="96">
        <v>83536846</v>
      </c>
      <c r="D49" s="96">
        <v>6690168.3809239119</v>
      </c>
      <c r="E49" s="96">
        <v>90227014.380923912</v>
      </c>
      <c r="F49" s="96">
        <v>174993.57</v>
      </c>
      <c r="G49" s="96">
        <v>16482522.410000006</v>
      </c>
      <c r="H49" s="96">
        <f t="shared" si="0"/>
        <v>73569498.400923908</v>
      </c>
    </row>
    <row r="50" spans="1:8">
      <c r="A50" s="89"/>
      <c r="B50" s="103" t="s">
        <v>310</v>
      </c>
      <c r="C50" s="96">
        <v>146626264.02000001</v>
      </c>
      <c r="D50" s="96">
        <v>24391489.541089475</v>
      </c>
      <c r="E50" s="96">
        <v>171017753.56108949</v>
      </c>
      <c r="F50" s="96">
        <v>1308678.9100000001</v>
      </c>
      <c r="G50" s="96">
        <v>65172123.833079234</v>
      </c>
      <c r="H50" s="96">
        <f t="shared" si="0"/>
        <v>104536950.81801026</v>
      </c>
    </row>
    <row r="51" spans="1:8">
      <c r="A51" s="89"/>
      <c r="B51" s="103" t="s">
        <v>311</v>
      </c>
      <c r="C51" s="96">
        <v>70513730.889999986</v>
      </c>
      <c r="D51" s="96">
        <v>28128775.890000015</v>
      </c>
      <c r="E51" s="96">
        <v>98642506.780000001</v>
      </c>
      <c r="F51" s="96">
        <v>130316.07999999999</v>
      </c>
      <c r="G51" s="96">
        <v>16584775.349999998</v>
      </c>
      <c r="H51" s="96">
        <f t="shared" si="0"/>
        <v>81927415.350000009</v>
      </c>
    </row>
    <row r="52" spans="1:8">
      <c r="A52" s="89"/>
      <c r="B52" s="103" t="s">
        <v>312</v>
      </c>
      <c r="C52" s="96">
        <v>38015771.149999991</v>
      </c>
      <c r="D52" s="96">
        <v>2325551.5335539728</v>
      </c>
      <c r="E52" s="96">
        <v>40341322.683553964</v>
      </c>
      <c r="F52" s="96">
        <v>97484.09</v>
      </c>
      <c r="G52" s="96">
        <v>14579817.552170033</v>
      </c>
      <c r="H52" s="96">
        <f t="shared" si="0"/>
        <v>25664021.04138393</v>
      </c>
    </row>
    <row r="53" spans="1:8">
      <c r="A53" s="89"/>
      <c r="B53" s="103" t="s">
        <v>313</v>
      </c>
      <c r="C53" s="96">
        <v>58767900.38000001</v>
      </c>
      <c r="D53" s="96">
        <v>1437428.5799999833</v>
      </c>
      <c r="E53" s="96">
        <v>60205328.959999993</v>
      </c>
      <c r="F53" s="96">
        <v>16606.560000000001</v>
      </c>
      <c r="G53" s="96">
        <v>10987970.5</v>
      </c>
      <c r="H53" s="96">
        <f t="shared" si="0"/>
        <v>49200751.899999991</v>
      </c>
    </row>
    <row r="54" spans="1:8">
      <c r="A54" s="361" t="s">
        <v>26</v>
      </c>
      <c r="B54" s="361"/>
      <c r="C54" s="82">
        <f>SUM(C9:C53)</f>
        <v>3640277797.9999986</v>
      </c>
      <c r="D54" s="82">
        <f t="shared" ref="D54:H54" si="1">SUM(D9:D53)</f>
        <v>399972191.09999996</v>
      </c>
      <c r="E54" s="82">
        <f t="shared" si="1"/>
        <v>4040249989.1000004</v>
      </c>
      <c r="F54" s="82">
        <f t="shared" si="1"/>
        <v>9165287.5800000019</v>
      </c>
      <c r="G54" s="82">
        <f t="shared" si="1"/>
        <v>693518554.65999997</v>
      </c>
      <c r="H54" s="82">
        <f t="shared" si="1"/>
        <v>3337566146.8600006</v>
      </c>
    </row>
    <row r="55" spans="1:8">
      <c r="A55" s="357"/>
      <c r="B55" s="357"/>
      <c r="C55" s="357"/>
      <c r="D55" s="357"/>
      <c r="E55" s="357"/>
      <c r="F55" s="357"/>
      <c r="G55" s="357"/>
      <c r="H55" s="357"/>
    </row>
    <row r="56" spans="1:8">
      <c r="A56" s="83"/>
      <c r="B56" s="83"/>
      <c r="C56" s="83"/>
      <c r="D56" s="83"/>
      <c r="E56" s="83"/>
      <c r="F56" s="83"/>
      <c r="G56" s="83"/>
      <c r="H56" s="83"/>
    </row>
    <row r="57" spans="1:8">
      <c r="A57" s="83"/>
      <c r="B57" s="83"/>
      <c r="C57" s="83"/>
      <c r="D57" s="83"/>
      <c r="E57" s="83"/>
      <c r="F57" s="83"/>
      <c r="G57" s="83"/>
      <c r="H57" s="83"/>
    </row>
    <row r="58" spans="1:8" s="55" customFormat="1">
      <c r="B58" s="53"/>
      <c r="C58" s="53"/>
      <c r="D58" s="53"/>
      <c r="E58" s="53"/>
      <c r="F58" s="53"/>
      <c r="G58" s="53"/>
      <c r="H58" s="54" t="s">
        <v>314</v>
      </c>
    </row>
    <row r="59" spans="1:8" ht="15" customHeight="1">
      <c r="A59" s="358" t="s">
        <v>27</v>
      </c>
      <c r="B59" s="358"/>
      <c r="C59" s="358"/>
      <c r="D59" s="358"/>
      <c r="E59" s="358"/>
      <c r="F59" s="358"/>
      <c r="G59" s="358"/>
      <c r="H59" s="358"/>
    </row>
    <row r="60" spans="1:8" s="55" customFormat="1" ht="15" customHeight="1">
      <c r="A60" s="358" t="s">
        <v>20</v>
      </c>
      <c r="B60" s="358"/>
      <c r="C60" s="358"/>
      <c r="D60" s="358"/>
      <c r="E60" s="358"/>
      <c r="F60" s="358"/>
      <c r="G60" s="358"/>
      <c r="H60" s="358"/>
    </row>
    <row r="61" spans="1:8" s="55" customFormat="1" ht="15" customHeight="1">
      <c r="A61" s="358" t="s">
        <v>158</v>
      </c>
      <c r="B61" s="358"/>
      <c r="C61" s="358"/>
      <c r="D61" s="358"/>
      <c r="E61" s="358"/>
      <c r="F61" s="358"/>
      <c r="G61" s="358"/>
      <c r="H61" s="358"/>
    </row>
    <row r="62" spans="1:8" s="55" customFormat="1" ht="15" customHeight="1">
      <c r="A62" s="358" t="s">
        <v>262</v>
      </c>
      <c r="B62" s="358"/>
      <c r="C62" s="358"/>
      <c r="D62" s="358"/>
      <c r="E62" s="358"/>
      <c r="F62" s="358"/>
      <c r="G62" s="358"/>
      <c r="H62" s="358"/>
    </row>
    <row r="63" spans="1:8" s="55" customFormat="1" ht="15" customHeight="1">
      <c r="A63" s="358" t="s">
        <v>344</v>
      </c>
      <c r="B63" s="358"/>
      <c r="C63" s="358"/>
      <c r="D63" s="358"/>
      <c r="E63" s="358"/>
      <c r="F63" s="358"/>
      <c r="G63" s="358"/>
      <c r="H63" s="358"/>
    </row>
    <row r="64" spans="1:8" s="57" customFormat="1">
      <c r="B64" s="80"/>
      <c r="C64" s="81"/>
      <c r="D64" s="81"/>
      <c r="E64" s="81"/>
      <c r="F64" s="81"/>
      <c r="G64" s="81"/>
      <c r="H64" s="54" t="s">
        <v>263</v>
      </c>
    </row>
    <row r="65" spans="1:8" s="21" customFormat="1" ht="53.25" customHeight="1">
      <c r="A65" s="344" t="s">
        <v>158</v>
      </c>
      <c r="B65" s="345"/>
      <c r="C65" s="45" t="s">
        <v>65</v>
      </c>
      <c r="D65" s="45" t="s">
        <v>22</v>
      </c>
      <c r="E65" s="45" t="s">
        <v>66</v>
      </c>
      <c r="F65" s="45" t="s">
        <v>145</v>
      </c>
      <c r="G65" s="45" t="s">
        <v>146</v>
      </c>
      <c r="H65" s="45" t="s">
        <v>149</v>
      </c>
    </row>
    <row r="66" spans="1:8">
      <c r="A66" s="95"/>
      <c r="B66" s="84" t="s">
        <v>193</v>
      </c>
      <c r="C66" s="84"/>
      <c r="D66" s="84"/>
      <c r="E66" s="84"/>
      <c r="F66" s="84"/>
      <c r="G66" s="84"/>
      <c r="H66" s="84"/>
    </row>
    <row r="67" spans="1:8">
      <c r="A67" s="49"/>
      <c r="B67" s="85" t="s">
        <v>159</v>
      </c>
      <c r="C67" s="85"/>
      <c r="D67" s="85"/>
      <c r="E67" s="85"/>
      <c r="F67" s="85"/>
      <c r="G67" s="85"/>
      <c r="H67" s="85"/>
    </row>
    <row r="68" spans="1:8">
      <c r="A68" s="49"/>
      <c r="B68" s="85" t="s">
        <v>160</v>
      </c>
      <c r="C68" s="85"/>
      <c r="D68" s="85"/>
      <c r="E68" s="85"/>
      <c r="F68" s="85"/>
      <c r="G68" s="85"/>
      <c r="H68" s="85"/>
    </row>
    <row r="69" spans="1:8">
      <c r="A69" s="49"/>
      <c r="B69" s="85" t="s">
        <v>161</v>
      </c>
      <c r="C69" s="50"/>
      <c r="D69" s="85"/>
      <c r="E69" s="85"/>
      <c r="F69" s="85"/>
      <c r="G69" s="85"/>
      <c r="H69" s="85"/>
    </row>
    <row r="70" spans="1:8">
      <c r="A70" s="49"/>
      <c r="B70" s="98" t="s">
        <v>162</v>
      </c>
      <c r="C70" s="88">
        <v>3640277798.0000005</v>
      </c>
      <c r="D70" s="88">
        <v>399972191.0999999</v>
      </c>
      <c r="E70" s="88">
        <v>4040249989.1000004</v>
      </c>
      <c r="F70" s="88">
        <v>9165287.5800000019</v>
      </c>
      <c r="G70" s="88">
        <v>693518554.65999997</v>
      </c>
      <c r="H70" s="88">
        <v>3337566146.8600006</v>
      </c>
    </row>
    <row r="71" spans="1:8" s="21" customFormat="1" ht="12.75" customHeight="1">
      <c r="A71" s="353" t="s">
        <v>26</v>
      </c>
      <c r="B71" s="354"/>
      <c r="C71" s="82">
        <f>SUM(C66:C70)</f>
        <v>3640277798.0000005</v>
      </c>
      <c r="D71" s="82">
        <f t="shared" ref="D71:H71" si="2">SUM(D66:D70)</f>
        <v>399972191.0999999</v>
      </c>
      <c r="E71" s="82">
        <f t="shared" si="2"/>
        <v>4040249989.1000004</v>
      </c>
      <c r="F71" s="82">
        <f t="shared" si="2"/>
        <v>9165287.5800000019</v>
      </c>
      <c r="G71" s="82">
        <f t="shared" si="2"/>
        <v>693518554.65999997</v>
      </c>
      <c r="H71" s="82">
        <f t="shared" si="2"/>
        <v>3337566146.8600006</v>
      </c>
    </row>
    <row r="75" spans="1:8" s="55" customFormat="1">
      <c r="B75" s="53"/>
      <c r="C75" s="53"/>
      <c r="D75" s="53"/>
      <c r="E75" s="53"/>
      <c r="F75" s="53"/>
      <c r="G75" s="53"/>
      <c r="H75" s="54" t="s">
        <v>314</v>
      </c>
    </row>
    <row r="76" spans="1:8" ht="15" customHeight="1">
      <c r="A76" s="358" t="s">
        <v>27</v>
      </c>
      <c r="B76" s="358"/>
      <c r="C76" s="358"/>
      <c r="D76" s="358"/>
      <c r="E76" s="358"/>
      <c r="F76" s="358"/>
      <c r="G76" s="358"/>
      <c r="H76" s="358"/>
    </row>
    <row r="77" spans="1:8" s="55" customFormat="1" ht="15" customHeight="1">
      <c r="A77" s="358" t="s">
        <v>20</v>
      </c>
      <c r="B77" s="358"/>
      <c r="C77" s="358"/>
      <c r="D77" s="358"/>
      <c r="E77" s="358"/>
      <c r="F77" s="358"/>
      <c r="G77" s="358"/>
      <c r="H77" s="358"/>
    </row>
    <row r="78" spans="1:8" s="55" customFormat="1">
      <c r="A78" s="358" t="s">
        <v>163</v>
      </c>
      <c r="B78" s="358"/>
      <c r="C78" s="358"/>
      <c r="D78" s="358"/>
      <c r="E78" s="358"/>
      <c r="F78" s="358"/>
      <c r="G78" s="358"/>
      <c r="H78" s="358"/>
    </row>
    <row r="79" spans="1:8" s="55" customFormat="1">
      <c r="A79" s="358" t="s">
        <v>262</v>
      </c>
      <c r="B79" s="358"/>
      <c r="C79" s="358"/>
      <c r="D79" s="358"/>
      <c r="E79" s="358"/>
      <c r="F79" s="358"/>
      <c r="G79" s="358"/>
      <c r="H79" s="358"/>
    </row>
    <row r="80" spans="1:8" s="55" customFormat="1">
      <c r="A80" s="358" t="s">
        <v>344</v>
      </c>
      <c r="B80" s="358"/>
      <c r="C80" s="358"/>
      <c r="D80" s="358"/>
      <c r="E80" s="358"/>
      <c r="F80" s="358"/>
      <c r="G80" s="358"/>
      <c r="H80" s="358"/>
    </row>
    <row r="81" spans="1:8" s="57" customFormat="1">
      <c r="B81" s="80"/>
      <c r="C81" s="81"/>
      <c r="D81" s="81"/>
      <c r="E81" s="81"/>
      <c r="F81" s="81"/>
      <c r="G81" s="81"/>
      <c r="H81" s="54" t="s">
        <v>263</v>
      </c>
    </row>
    <row r="82" spans="1:8" ht="38.25">
      <c r="A82" s="344" t="s">
        <v>11</v>
      </c>
      <c r="B82" s="345"/>
      <c r="C82" s="91" t="s">
        <v>65</v>
      </c>
      <c r="D82" s="91" t="s">
        <v>22</v>
      </c>
      <c r="E82" s="91" t="s">
        <v>66</v>
      </c>
      <c r="F82" s="91" t="s">
        <v>145</v>
      </c>
      <c r="G82" s="91" t="s">
        <v>146</v>
      </c>
      <c r="H82" s="91" t="s">
        <v>149</v>
      </c>
    </row>
    <row r="83" spans="1:8">
      <c r="A83" s="93" t="s">
        <v>164</v>
      </c>
      <c r="B83" s="85"/>
      <c r="C83" s="85"/>
      <c r="D83" s="85"/>
      <c r="E83" s="85"/>
      <c r="F83" s="85"/>
      <c r="G83" s="85"/>
      <c r="H83" s="85"/>
    </row>
    <row r="84" spans="1:8">
      <c r="A84" s="49"/>
      <c r="B84" s="85" t="s">
        <v>165</v>
      </c>
      <c r="C84" s="85"/>
      <c r="D84" s="85"/>
      <c r="E84" s="85"/>
      <c r="F84" s="85"/>
      <c r="G84" s="85"/>
      <c r="H84" s="85"/>
    </row>
    <row r="85" spans="1:8">
      <c r="A85" s="49"/>
      <c r="B85" s="85" t="s">
        <v>166</v>
      </c>
      <c r="C85" s="85"/>
      <c r="D85" s="85"/>
      <c r="E85" s="85"/>
      <c r="F85" s="85"/>
      <c r="G85" s="85"/>
      <c r="H85" s="85"/>
    </row>
    <row r="86" spans="1:8">
      <c r="A86" s="49"/>
      <c r="B86" s="85" t="s">
        <v>168</v>
      </c>
      <c r="C86" s="85"/>
      <c r="D86" s="85"/>
      <c r="E86" s="85"/>
      <c r="F86" s="85"/>
      <c r="G86" s="85"/>
      <c r="H86" s="85"/>
    </row>
    <row r="87" spans="1:8">
      <c r="A87" s="49"/>
      <c r="B87" s="85" t="s">
        <v>167</v>
      </c>
      <c r="C87" s="85"/>
      <c r="D87" s="85"/>
      <c r="E87" s="85"/>
      <c r="F87" s="85"/>
      <c r="G87" s="85"/>
      <c r="H87" s="85"/>
    </row>
    <row r="88" spans="1:8">
      <c r="A88" s="49"/>
      <c r="B88" s="85" t="s">
        <v>169</v>
      </c>
      <c r="C88" s="85"/>
      <c r="D88" s="85"/>
      <c r="E88" s="85"/>
      <c r="F88" s="85"/>
      <c r="G88" s="85"/>
      <c r="H88" s="85"/>
    </row>
    <row r="89" spans="1:8">
      <c r="A89" s="49"/>
      <c r="B89" s="85" t="s">
        <v>170</v>
      </c>
      <c r="C89" s="85"/>
      <c r="D89" s="85"/>
      <c r="E89" s="85"/>
      <c r="F89" s="85"/>
      <c r="G89" s="85"/>
      <c r="H89" s="85"/>
    </row>
    <row r="90" spans="1:8">
      <c r="A90" s="49"/>
      <c r="B90" s="85" t="s">
        <v>171</v>
      </c>
      <c r="C90" s="85"/>
      <c r="D90" s="85"/>
      <c r="E90" s="85"/>
      <c r="F90" s="85"/>
      <c r="G90" s="85"/>
      <c r="H90" s="85"/>
    </row>
    <row r="91" spans="1:8">
      <c r="A91" s="49"/>
      <c r="B91" s="85" t="s">
        <v>172</v>
      </c>
      <c r="C91" s="85"/>
      <c r="D91" s="85"/>
      <c r="E91" s="85"/>
      <c r="F91" s="85"/>
      <c r="G91" s="85"/>
      <c r="H91" s="85"/>
    </row>
    <row r="92" spans="1:8">
      <c r="A92" s="49"/>
      <c r="B92" s="85"/>
      <c r="C92" s="85"/>
      <c r="D92" s="85"/>
      <c r="E92" s="85"/>
      <c r="F92" s="85"/>
      <c r="G92" s="85"/>
      <c r="H92" s="85"/>
    </row>
    <row r="93" spans="1:8">
      <c r="A93" s="362" t="s">
        <v>173</v>
      </c>
      <c r="B93" s="363"/>
      <c r="C93" s="85"/>
      <c r="D93" s="85"/>
      <c r="E93" s="85"/>
      <c r="F93" s="85"/>
      <c r="G93" s="85"/>
      <c r="H93" s="85"/>
    </row>
    <row r="94" spans="1:8">
      <c r="A94" s="49"/>
      <c r="B94" s="85" t="s">
        <v>174</v>
      </c>
      <c r="C94" s="85"/>
      <c r="D94" s="85"/>
      <c r="E94" s="85"/>
      <c r="F94" s="85"/>
      <c r="G94" s="85"/>
      <c r="H94" s="85"/>
    </row>
    <row r="95" spans="1:8">
      <c r="A95" s="49"/>
      <c r="B95" s="85" t="s">
        <v>175</v>
      </c>
      <c r="C95" s="85"/>
      <c r="D95" s="85"/>
      <c r="E95" s="85"/>
      <c r="F95" s="85"/>
      <c r="G95" s="85"/>
      <c r="H95" s="85"/>
    </row>
    <row r="96" spans="1:8">
      <c r="A96" s="49"/>
      <c r="B96" s="97" t="s">
        <v>176</v>
      </c>
      <c r="C96" s="96">
        <v>3640277798.0000005</v>
      </c>
      <c r="D96" s="96">
        <v>399972191.0999999</v>
      </c>
      <c r="E96" s="96">
        <v>4040249989.1000004</v>
      </c>
      <c r="F96" s="96">
        <v>9165287.5800000019</v>
      </c>
      <c r="G96" s="96">
        <v>693518554.65999997</v>
      </c>
      <c r="H96" s="96">
        <v>3337566146.8600006</v>
      </c>
    </row>
    <row r="97" spans="1:8">
      <c r="A97" s="49"/>
      <c r="B97" s="85" t="s">
        <v>177</v>
      </c>
      <c r="C97" s="85"/>
      <c r="D97" s="85"/>
      <c r="E97" s="85"/>
      <c r="F97" s="85"/>
      <c r="G97" s="85"/>
      <c r="H97" s="85"/>
    </row>
    <row r="98" spans="1:8">
      <c r="A98" s="49"/>
      <c r="B98" s="85" t="s">
        <v>178</v>
      </c>
      <c r="C98" s="85"/>
      <c r="D98" s="85"/>
      <c r="E98" s="85"/>
      <c r="F98" s="85"/>
      <c r="G98" s="85"/>
      <c r="H98" s="85"/>
    </row>
    <row r="99" spans="1:8">
      <c r="A99" s="49"/>
      <c r="B99" s="85" t="s">
        <v>179</v>
      </c>
      <c r="C99" s="85"/>
      <c r="D99" s="85"/>
      <c r="E99" s="85"/>
      <c r="F99" s="85"/>
      <c r="G99" s="85"/>
      <c r="H99" s="85"/>
    </row>
    <row r="100" spans="1:8">
      <c r="A100" s="49"/>
      <c r="B100" s="85" t="s">
        <v>180</v>
      </c>
      <c r="C100" s="85"/>
      <c r="D100" s="85"/>
      <c r="E100" s="85"/>
      <c r="F100" s="85"/>
      <c r="G100" s="85"/>
      <c r="H100" s="85"/>
    </row>
    <row r="101" spans="1:8">
      <c r="A101" s="49"/>
      <c r="B101" s="85"/>
      <c r="C101" s="85"/>
      <c r="D101" s="85"/>
      <c r="E101" s="85"/>
      <c r="F101" s="85"/>
      <c r="G101" s="85"/>
      <c r="H101" s="85"/>
    </row>
    <row r="102" spans="1:8">
      <c r="A102" s="362" t="s">
        <v>181</v>
      </c>
      <c r="B102" s="363"/>
      <c r="C102" s="85"/>
      <c r="D102" s="85"/>
      <c r="E102" s="85"/>
      <c r="F102" s="85"/>
      <c r="G102" s="85"/>
      <c r="H102" s="85"/>
    </row>
    <row r="103" spans="1:8">
      <c r="A103" s="49"/>
      <c r="B103" s="85" t="s">
        <v>182</v>
      </c>
      <c r="C103" s="85"/>
      <c r="D103" s="85"/>
      <c r="E103" s="85"/>
      <c r="F103" s="85"/>
      <c r="G103" s="85"/>
      <c r="H103" s="85"/>
    </row>
    <row r="104" spans="1:8">
      <c r="A104" s="49"/>
      <c r="B104" s="85" t="s">
        <v>183</v>
      </c>
      <c r="C104" s="85"/>
      <c r="D104" s="85"/>
      <c r="E104" s="85"/>
      <c r="F104" s="85"/>
      <c r="G104" s="85"/>
      <c r="H104" s="85"/>
    </row>
    <row r="105" spans="1:8">
      <c r="A105" s="49"/>
      <c r="B105" s="85" t="s">
        <v>228</v>
      </c>
      <c r="C105" s="85"/>
      <c r="D105" s="85"/>
      <c r="E105" s="85"/>
      <c r="F105" s="85"/>
      <c r="G105" s="85"/>
      <c r="H105" s="85"/>
    </row>
    <row r="106" spans="1:8">
      <c r="A106" s="49"/>
      <c r="B106" s="85" t="s">
        <v>194</v>
      </c>
      <c r="C106" s="85"/>
      <c r="D106" s="85"/>
      <c r="E106" s="85"/>
      <c r="F106" s="85"/>
      <c r="G106" s="85"/>
      <c r="H106" s="85"/>
    </row>
    <row r="107" spans="1:8">
      <c r="A107" s="49"/>
      <c r="B107" s="85" t="s">
        <v>184</v>
      </c>
      <c r="C107" s="85"/>
      <c r="D107" s="85"/>
      <c r="E107" s="85"/>
      <c r="F107" s="85"/>
      <c r="G107" s="85"/>
      <c r="H107" s="85"/>
    </row>
    <row r="108" spans="1:8">
      <c r="A108" s="49"/>
      <c r="B108" s="85" t="s">
        <v>229</v>
      </c>
      <c r="C108" s="85"/>
      <c r="D108" s="85"/>
      <c r="E108" s="85"/>
      <c r="F108" s="85"/>
      <c r="G108" s="85"/>
      <c r="H108" s="85"/>
    </row>
    <row r="109" spans="1:8">
      <c r="A109" s="49"/>
      <c r="B109" s="85" t="s">
        <v>185</v>
      </c>
      <c r="C109" s="85"/>
      <c r="D109" s="85"/>
      <c r="E109" s="85"/>
      <c r="F109" s="85"/>
      <c r="G109" s="85"/>
      <c r="H109" s="85"/>
    </row>
    <row r="110" spans="1:8">
      <c r="A110" s="49"/>
      <c r="B110" s="85" t="s">
        <v>186</v>
      </c>
      <c r="C110" s="85"/>
      <c r="D110" s="85"/>
      <c r="E110" s="85"/>
      <c r="F110" s="85"/>
      <c r="G110" s="85"/>
      <c r="H110" s="85"/>
    </row>
    <row r="111" spans="1:8">
      <c r="A111" s="49"/>
      <c r="B111" s="85" t="s">
        <v>187</v>
      </c>
      <c r="C111" s="85"/>
      <c r="D111" s="85"/>
      <c r="E111" s="85"/>
      <c r="F111" s="85"/>
      <c r="G111" s="85"/>
      <c r="H111" s="85"/>
    </row>
    <row r="112" spans="1:8">
      <c r="A112" s="49"/>
      <c r="B112" s="85"/>
      <c r="C112" s="85"/>
      <c r="D112" s="85"/>
      <c r="E112" s="85"/>
      <c r="F112" s="85"/>
      <c r="G112" s="85"/>
      <c r="H112" s="85"/>
    </row>
    <row r="113" spans="1:8">
      <c r="A113" s="362" t="s">
        <v>188</v>
      </c>
      <c r="B113" s="363"/>
      <c r="C113" s="85"/>
      <c r="D113" s="85"/>
      <c r="E113" s="85"/>
      <c r="F113" s="85"/>
      <c r="G113" s="85"/>
      <c r="H113" s="85"/>
    </row>
    <row r="114" spans="1:8" ht="25.5">
      <c r="A114" s="49"/>
      <c r="B114" s="85" t="s">
        <v>189</v>
      </c>
      <c r="C114" s="85"/>
      <c r="D114" s="85"/>
      <c r="E114" s="85"/>
      <c r="F114" s="85"/>
      <c r="G114" s="85"/>
      <c r="H114" s="85"/>
    </row>
    <row r="115" spans="1:8" ht="25.5">
      <c r="A115" s="49"/>
      <c r="B115" s="85" t="s">
        <v>190</v>
      </c>
      <c r="C115" s="85"/>
      <c r="D115" s="85"/>
      <c r="E115" s="85"/>
      <c r="F115" s="85"/>
      <c r="G115" s="85"/>
      <c r="H115" s="85"/>
    </row>
    <row r="116" spans="1:8">
      <c r="A116" s="49"/>
      <c r="B116" s="85" t="s">
        <v>191</v>
      </c>
      <c r="C116" s="85"/>
      <c r="D116" s="85"/>
      <c r="E116" s="85"/>
      <c r="F116" s="85"/>
      <c r="G116" s="85"/>
      <c r="H116" s="85"/>
    </row>
    <row r="117" spans="1:8">
      <c r="A117" s="92"/>
      <c r="B117" s="86" t="s">
        <v>192</v>
      </c>
      <c r="C117" s="86"/>
      <c r="D117" s="86"/>
      <c r="E117" s="86"/>
      <c r="F117" s="86"/>
      <c r="G117" s="86"/>
      <c r="H117" s="86"/>
    </row>
    <row r="118" spans="1:8">
      <c r="A118" s="87"/>
      <c r="B118" s="94" t="s">
        <v>26</v>
      </c>
      <c r="C118" s="82">
        <f>SUM(C83:C117)</f>
        <v>3640277798.0000005</v>
      </c>
      <c r="D118" s="82">
        <f t="shared" ref="D118:H118" si="3">SUM(D83:D117)</f>
        <v>399972191.0999999</v>
      </c>
      <c r="E118" s="82">
        <f t="shared" si="3"/>
        <v>4040249989.1000004</v>
      </c>
      <c r="F118" s="82">
        <f t="shared" si="3"/>
        <v>9165287.5800000019</v>
      </c>
      <c r="G118" s="82">
        <f t="shared" si="3"/>
        <v>693518554.65999997</v>
      </c>
      <c r="H118" s="82">
        <f t="shared" si="3"/>
        <v>3337566146.8600006</v>
      </c>
    </row>
    <row r="122" spans="1:8" s="55" customFormat="1">
      <c r="B122" s="53"/>
      <c r="C122" s="53"/>
      <c r="D122" s="53"/>
      <c r="E122" s="53"/>
      <c r="F122" s="53"/>
      <c r="G122" s="53"/>
      <c r="H122" s="54" t="s">
        <v>314</v>
      </c>
    </row>
    <row r="123" spans="1:8" ht="15" customHeight="1">
      <c r="A123" s="358" t="s">
        <v>27</v>
      </c>
      <c r="B123" s="358"/>
      <c r="C123" s="358"/>
      <c r="D123" s="358"/>
      <c r="E123" s="358"/>
      <c r="F123" s="358"/>
      <c r="G123" s="358"/>
      <c r="H123" s="358"/>
    </row>
    <row r="124" spans="1:8" s="55" customFormat="1" ht="15" customHeight="1">
      <c r="A124" s="358" t="s">
        <v>20</v>
      </c>
      <c r="B124" s="358"/>
      <c r="C124" s="358"/>
      <c r="D124" s="358"/>
      <c r="E124" s="358"/>
      <c r="F124" s="358"/>
      <c r="G124" s="358"/>
      <c r="H124" s="358"/>
    </row>
    <row r="125" spans="1:8" s="55" customFormat="1">
      <c r="A125" s="358" t="s">
        <v>315</v>
      </c>
      <c r="B125" s="358"/>
      <c r="C125" s="358"/>
      <c r="D125" s="358"/>
      <c r="E125" s="358"/>
      <c r="F125" s="358"/>
      <c r="G125" s="358"/>
      <c r="H125" s="358"/>
    </row>
    <row r="126" spans="1:8" s="55" customFormat="1">
      <c r="A126" s="358" t="s">
        <v>262</v>
      </c>
      <c r="B126" s="358"/>
      <c r="C126" s="358"/>
      <c r="D126" s="358"/>
      <c r="E126" s="358"/>
      <c r="F126" s="358"/>
      <c r="G126" s="358"/>
      <c r="H126" s="358"/>
    </row>
    <row r="127" spans="1:8" s="55" customFormat="1">
      <c r="A127" s="358" t="s">
        <v>344</v>
      </c>
      <c r="B127" s="358"/>
      <c r="C127" s="358"/>
      <c r="D127" s="358"/>
      <c r="E127" s="358"/>
      <c r="F127" s="358"/>
      <c r="G127" s="358"/>
      <c r="H127" s="358"/>
    </row>
    <row r="128" spans="1:8" s="57" customFormat="1">
      <c r="B128" s="80"/>
      <c r="C128" s="81"/>
      <c r="D128" s="81"/>
      <c r="E128" s="81"/>
      <c r="F128" s="81"/>
      <c r="G128" s="81"/>
      <c r="H128" s="54" t="s">
        <v>263</v>
      </c>
    </row>
    <row r="129" spans="1:8" ht="38.25">
      <c r="A129" s="344" t="s">
        <v>11</v>
      </c>
      <c r="B129" s="345"/>
      <c r="C129" s="91" t="s">
        <v>65</v>
      </c>
      <c r="D129" s="91" t="s">
        <v>22</v>
      </c>
      <c r="E129" s="91" t="s">
        <v>66</v>
      </c>
      <c r="F129" s="91" t="s">
        <v>145</v>
      </c>
      <c r="G129" s="91" t="s">
        <v>146</v>
      </c>
      <c r="H129" s="91" t="s">
        <v>149</v>
      </c>
    </row>
    <row r="130" spans="1:8">
      <c r="A130" s="49"/>
      <c r="B130" s="85"/>
      <c r="C130" s="85"/>
      <c r="D130" s="85"/>
      <c r="E130" s="85"/>
      <c r="F130" s="85"/>
      <c r="G130" s="85"/>
      <c r="H130" s="85"/>
    </row>
    <row r="131" spans="1:8">
      <c r="A131" s="49" t="s">
        <v>195</v>
      </c>
      <c r="B131" s="85"/>
      <c r="C131" s="85"/>
      <c r="D131" s="85"/>
      <c r="E131" s="85"/>
      <c r="F131" s="85"/>
      <c r="G131" s="85"/>
      <c r="H131" s="85"/>
    </row>
    <row r="132" spans="1:8">
      <c r="A132" s="89" t="s">
        <v>196</v>
      </c>
      <c r="B132" s="85"/>
      <c r="C132" s="51"/>
      <c r="D132" s="51"/>
      <c r="E132" s="51"/>
      <c r="F132" s="51"/>
      <c r="G132" s="51"/>
      <c r="H132" s="51"/>
    </row>
    <row r="133" spans="1:8">
      <c r="A133" s="49"/>
      <c r="B133" s="85" t="s">
        <v>197</v>
      </c>
      <c r="C133" s="51"/>
      <c r="D133" s="51"/>
      <c r="E133" s="51"/>
      <c r="F133" s="51"/>
      <c r="G133" s="51"/>
      <c r="H133" s="51"/>
    </row>
    <row r="134" spans="1:8">
      <c r="A134" s="49"/>
      <c r="B134" s="85" t="s">
        <v>198</v>
      </c>
      <c r="C134" s="51"/>
      <c r="D134" s="51"/>
      <c r="E134" s="51"/>
      <c r="F134" s="51"/>
      <c r="G134" s="51"/>
      <c r="H134" s="51"/>
    </row>
    <row r="135" spans="1:8">
      <c r="A135" s="93" t="s">
        <v>316</v>
      </c>
      <c r="B135" s="97" t="s">
        <v>199</v>
      </c>
      <c r="C135" s="51">
        <v>0</v>
      </c>
      <c r="D135" s="51">
        <v>180500</v>
      </c>
      <c r="E135" s="51">
        <v>180500</v>
      </c>
      <c r="F135" s="51">
        <v>0</v>
      </c>
      <c r="G135" s="51">
        <v>180500</v>
      </c>
      <c r="H135" s="51">
        <f>E135-F135-G135</f>
        <v>0</v>
      </c>
    </row>
    <row r="136" spans="1:8">
      <c r="A136" s="89" t="s">
        <v>200</v>
      </c>
      <c r="B136" s="85"/>
      <c r="C136" s="51"/>
      <c r="D136" s="51"/>
      <c r="E136" s="51"/>
      <c r="F136" s="51"/>
      <c r="G136" s="51"/>
      <c r="H136" s="51"/>
    </row>
    <row r="137" spans="1:8">
      <c r="A137" s="93" t="s">
        <v>317</v>
      </c>
      <c r="B137" s="97" t="s">
        <v>201</v>
      </c>
      <c r="C137" s="51">
        <v>1942327622.4300005</v>
      </c>
      <c r="D137" s="51">
        <v>288108031.97999883</v>
      </c>
      <c r="E137" s="51">
        <v>2230435654.4099994</v>
      </c>
      <c r="F137" s="51">
        <v>8035793.3199999994</v>
      </c>
      <c r="G137" s="51">
        <v>347880701.82999992</v>
      </c>
      <c r="H137" s="51">
        <f>E137-F137-G137</f>
        <v>1874519159.2599993</v>
      </c>
    </row>
    <row r="138" spans="1:8">
      <c r="A138" s="49"/>
      <c r="B138" s="85" t="s">
        <v>202</v>
      </c>
      <c r="C138" s="51"/>
      <c r="D138" s="51"/>
      <c r="E138" s="51"/>
      <c r="F138" s="51"/>
      <c r="G138" s="51"/>
      <c r="H138" s="51"/>
    </row>
    <row r="139" spans="1:8">
      <c r="A139" s="93" t="s">
        <v>318</v>
      </c>
      <c r="B139" s="97" t="s">
        <v>203</v>
      </c>
      <c r="C139" s="51">
        <v>252461876.25</v>
      </c>
      <c r="D139" s="51">
        <v>-27917778.820000052</v>
      </c>
      <c r="E139" s="51">
        <v>224544097.42999995</v>
      </c>
      <c r="F139" s="51">
        <v>307112.5</v>
      </c>
      <c r="G139" s="51">
        <v>40932211.980000004</v>
      </c>
      <c r="H139" s="51">
        <f>E139-F139-G139</f>
        <v>183304772.94999993</v>
      </c>
    </row>
    <row r="140" spans="1:8">
      <c r="A140" s="49"/>
      <c r="B140" s="85" t="s">
        <v>204</v>
      </c>
      <c r="C140" s="51"/>
      <c r="D140" s="51"/>
      <c r="E140" s="51"/>
      <c r="F140" s="51"/>
      <c r="G140" s="51"/>
      <c r="H140" s="51"/>
    </row>
    <row r="141" spans="1:8">
      <c r="A141" s="93" t="s">
        <v>319</v>
      </c>
      <c r="B141" s="97" t="s">
        <v>205</v>
      </c>
      <c r="C141" s="51">
        <v>26077934.340000007</v>
      </c>
      <c r="D141" s="51">
        <v>8716999.4300000034</v>
      </c>
      <c r="E141" s="51">
        <v>34794933.770000011</v>
      </c>
      <c r="F141" s="51">
        <v>226250</v>
      </c>
      <c r="G141" s="51">
        <v>4693432.6999999983</v>
      </c>
      <c r="H141" s="51">
        <f>E141-F141-G141</f>
        <v>29875251.070000011</v>
      </c>
    </row>
    <row r="142" spans="1:8" ht="25.5">
      <c r="A142" s="49"/>
      <c r="B142" s="85" t="s">
        <v>206</v>
      </c>
      <c r="C142" s="51"/>
      <c r="D142" s="51"/>
      <c r="E142" s="51"/>
      <c r="F142" s="51"/>
      <c r="G142" s="51"/>
      <c r="H142" s="51"/>
    </row>
    <row r="143" spans="1:8">
      <c r="A143" s="49"/>
      <c r="B143" s="85" t="s">
        <v>207</v>
      </c>
      <c r="C143" s="51"/>
      <c r="D143" s="51"/>
      <c r="E143" s="51"/>
      <c r="F143" s="51"/>
      <c r="G143" s="51"/>
      <c r="H143" s="51"/>
    </row>
    <row r="144" spans="1:8">
      <c r="A144" s="93" t="s">
        <v>320</v>
      </c>
      <c r="B144" s="97" t="s">
        <v>208</v>
      </c>
      <c r="C144" s="51">
        <v>157955731</v>
      </c>
      <c r="D144" s="51">
        <v>93830448.26000005</v>
      </c>
      <c r="E144" s="51">
        <v>251786179.26000005</v>
      </c>
      <c r="F144" s="51">
        <v>363630.26</v>
      </c>
      <c r="G144" s="51">
        <v>13034784.220000001</v>
      </c>
      <c r="H144" s="51">
        <f>E144-F144-G144</f>
        <v>238387764.78000006</v>
      </c>
    </row>
    <row r="145" spans="1:8">
      <c r="A145" s="89" t="s">
        <v>209</v>
      </c>
      <c r="B145" s="85"/>
      <c r="C145" s="51"/>
      <c r="D145" s="51"/>
      <c r="E145" s="51"/>
      <c r="F145" s="51"/>
      <c r="G145" s="51"/>
      <c r="H145" s="51"/>
    </row>
    <row r="146" spans="1:8" ht="25.5">
      <c r="A146" s="93" t="s">
        <v>321</v>
      </c>
      <c r="B146" s="97" t="s">
        <v>210</v>
      </c>
      <c r="C146" s="51">
        <v>1256098613.5500002</v>
      </c>
      <c r="D146" s="51">
        <v>37114099.819999456</v>
      </c>
      <c r="E146" s="51">
        <v>1293212713.3699996</v>
      </c>
      <c r="F146" s="51">
        <v>232501.5</v>
      </c>
      <c r="G146" s="51">
        <v>285695592.17999995</v>
      </c>
      <c r="H146" s="51">
        <f>E146-F146-G146</f>
        <v>1007284619.6899997</v>
      </c>
    </row>
    <row r="147" spans="1:8">
      <c r="A147" s="93" t="s">
        <v>322</v>
      </c>
      <c r="B147" s="97" t="s">
        <v>211</v>
      </c>
      <c r="C147" s="51">
        <v>5356020.4300000006</v>
      </c>
      <c r="D147" s="51">
        <v>-60109.570000001229</v>
      </c>
      <c r="E147" s="51">
        <v>5295910.8599999994</v>
      </c>
      <c r="F147" s="51">
        <v>0</v>
      </c>
      <c r="G147" s="51">
        <v>1101332.2499999998</v>
      </c>
      <c r="H147" s="51">
        <f>E147-F147-G147</f>
        <v>4194578.6099999994</v>
      </c>
    </row>
    <row r="148" spans="1:8">
      <c r="A148" s="49"/>
      <c r="B148" s="85" t="s">
        <v>212</v>
      </c>
      <c r="C148" s="51"/>
      <c r="D148" s="51"/>
      <c r="E148" s="51"/>
      <c r="F148" s="51"/>
      <c r="G148" s="51"/>
      <c r="H148" s="51"/>
    </row>
    <row r="149" spans="1:8">
      <c r="A149" s="89" t="s">
        <v>213</v>
      </c>
      <c r="B149" s="85"/>
      <c r="C149" s="51"/>
      <c r="D149" s="51"/>
      <c r="E149" s="51"/>
      <c r="F149" s="51"/>
      <c r="G149" s="51"/>
      <c r="H149" s="51"/>
    </row>
    <row r="150" spans="1:8">
      <c r="A150" s="49"/>
      <c r="B150" s="85" t="s">
        <v>214</v>
      </c>
      <c r="C150" s="51"/>
      <c r="D150" s="51"/>
      <c r="E150" s="51"/>
      <c r="F150" s="51"/>
      <c r="G150" s="51"/>
      <c r="H150" s="51"/>
    </row>
    <row r="151" spans="1:8">
      <c r="A151" s="49"/>
      <c r="B151" s="85" t="s">
        <v>215</v>
      </c>
      <c r="C151" s="51"/>
      <c r="D151" s="51"/>
      <c r="E151" s="51"/>
      <c r="F151" s="51"/>
      <c r="G151" s="51"/>
      <c r="H151" s="51"/>
    </row>
    <row r="152" spans="1:8">
      <c r="A152" s="89" t="s">
        <v>216</v>
      </c>
      <c r="B152" s="85"/>
      <c r="C152" s="51"/>
      <c r="D152" s="51"/>
      <c r="E152" s="51"/>
      <c r="F152" s="51"/>
      <c r="G152" s="51"/>
      <c r="H152" s="51"/>
    </row>
    <row r="153" spans="1:8">
      <c r="A153" s="93" t="s">
        <v>323</v>
      </c>
      <c r="B153" s="97" t="s">
        <v>325</v>
      </c>
      <c r="C153" s="108"/>
      <c r="D153" s="108"/>
      <c r="E153" s="108"/>
      <c r="F153" s="108"/>
      <c r="G153" s="108"/>
      <c r="H153" s="108"/>
    </row>
    <row r="154" spans="1:8">
      <c r="A154" s="93" t="s">
        <v>324</v>
      </c>
      <c r="B154" s="97" t="s">
        <v>217</v>
      </c>
      <c r="C154" s="108"/>
      <c r="D154" s="108"/>
      <c r="E154" s="108"/>
      <c r="F154" s="108"/>
      <c r="G154" s="108"/>
      <c r="H154" s="108"/>
    </row>
    <row r="155" spans="1:8">
      <c r="A155" s="49"/>
      <c r="B155" s="85" t="s">
        <v>218</v>
      </c>
      <c r="C155" s="51"/>
      <c r="D155" s="51"/>
      <c r="E155" s="51"/>
      <c r="F155" s="51"/>
      <c r="G155" s="51"/>
      <c r="H155" s="51"/>
    </row>
    <row r="156" spans="1:8" ht="25.5">
      <c r="A156" s="49"/>
      <c r="B156" s="85" t="s">
        <v>219</v>
      </c>
      <c r="C156" s="51"/>
      <c r="D156" s="51"/>
      <c r="E156" s="51"/>
      <c r="F156" s="51"/>
      <c r="G156" s="51"/>
      <c r="H156" s="51"/>
    </row>
    <row r="157" spans="1:8">
      <c r="A157" s="89" t="s">
        <v>220</v>
      </c>
      <c r="B157" s="85"/>
      <c r="C157" s="51"/>
      <c r="D157" s="51"/>
      <c r="E157" s="51"/>
      <c r="F157" s="51"/>
      <c r="G157" s="51"/>
      <c r="H157" s="51"/>
    </row>
    <row r="158" spans="1:8">
      <c r="A158" s="93" t="s">
        <v>516</v>
      </c>
      <c r="B158" s="97" t="s">
        <v>221</v>
      </c>
      <c r="C158" s="51"/>
      <c r="D158" s="51"/>
      <c r="E158" s="51"/>
      <c r="F158" s="51"/>
      <c r="G158" s="51"/>
      <c r="H158" s="51"/>
    </row>
    <row r="159" spans="1:8">
      <c r="A159" s="89" t="s">
        <v>222</v>
      </c>
      <c r="B159" s="85"/>
      <c r="C159" s="51"/>
      <c r="D159" s="51"/>
      <c r="E159" s="51"/>
      <c r="F159" s="51"/>
      <c r="G159" s="51"/>
      <c r="H159" s="51"/>
    </row>
    <row r="160" spans="1:8">
      <c r="A160" s="89" t="s">
        <v>223</v>
      </c>
      <c r="B160" s="85"/>
      <c r="C160" s="51"/>
      <c r="D160" s="51"/>
      <c r="E160" s="51"/>
      <c r="F160" s="51"/>
      <c r="G160" s="51"/>
      <c r="H160" s="51"/>
    </row>
    <row r="161" spans="1:8">
      <c r="A161" s="90" t="s">
        <v>224</v>
      </c>
      <c r="B161" s="86"/>
      <c r="C161" s="105"/>
      <c r="D161" s="105"/>
      <c r="E161" s="105"/>
      <c r="F161" s="105"/>
      <c r="G161" s="105"/>
      <c r="H161" s="105"/>
    </row>
    <row r="162" spans="1:8">
      <c r="A162" s="87"/>
      <c r="B162" s="99" t="s">
        <v>26</v>
      </c>
      <c r="C162" s="106">
        <f>SUM(C130:C161)</f>
        <v>3640277798.0000005</v>
      </c>
      <c r="D162" s="106">
        <f t="shared" ref="D162:G162" si="4">SUM(D130:D161)</f>
        <v>399972191.0999983</v>
      </c>
      <c r="E162" s="106">
        <f t="shared" si="4"/>
        <v>4040249989.099999</v>
      </c>
      <c r="F162" s="106">
        <f t="shared" si="4"/>
        <v>9165287.5800000001</v>
      </c>
      <c r="G162" s="106">
        <f t="shared" si="4"/>
        <v>693518555.15999985</v>
      </c>
      <c r="H162" s="106">
        <f>E162-F162-G162</f>
        <v>3337566146.3599992</v>
      </c>
    </row>
  </sheetData>
  <mergeCells count="30">
    <mergeCell ref="A2:H2"/>
    <mergeCell ref="A3:H3"/>
    <mergeCell ref="A4:H4"/>
    <mergeCell ref="A5:H5"/>
    <mergeCell ref="A6:H6"/>
    <mergeCell ref="A8:B8"/>
    <mergeCell ref="A54:B54"/>
    <mergeCell ref="A80:H80"/>
    <mergeCell ref="A123:H123"/>
    <mergeCell ref="A129:B129"/>
    <mergeCell ref="A113:B113"/>
    <mergeCell ref="A127:H127"/>
    <mergeCell ref="A125:H125"/>
    <mergeCell ref="A126:H126"/>
    <mergeCell ref="A76:H76"/>
    <mergeCell ref="A77:H77"/>
    <mergeCell ref="A78:H78"/>
    <mergeCell ref="A79:H79"/>
    <mergeCell ref="A93:B93"/>
    <mergeCell ref="A102:B102"/>
    <mergeCell ref="A124:H124"/>
    <mergeCell ref="A82:B82"/>
    <mergeCell ref="A71:B71"/>
    <mergeCell ref="A55:H55"/>
    <mergeCell ref="A59:H59"/>
    <mergeCell ref="A60:H60"/>
    <mergeCell ref="A61:H61"/>
    <mergeCell ref="A62:H62"/>
    <mergeCell ref="A63:H63"/>
    <mergeCell ref="A65:B65"/>
  </mergeCells>
  <printOptions horizontalCentered="1"/>
  <pageMargins left="0.55118110236220474" right="0.27559055118110237" top="0.47244094488188981" bottom="0.51181102362204722" header="0.31496062992125984" footer="0.31496062992125984"/>
  <pageSetup scale="24" orientation="landscape" r:id="rId1"/>
  <rowBreaks count="2" manualBreakCount="2">
    <brk id="54" max="16383" man="1"/>
    <brk id="118" max="16383" man="1"/>
  </rowBreaks>
  <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F39"/>
  <sheetViews>
    <sheetView workbookViewId="0">
      <pane ySplit="10" topLeftCell="A11" activePane="bottomLeft" state="frozen"/>
      <selection pane="bottomLeft" activeCell="D6" sqref="D6"/>
    </sheetView>
  </sheetViews>
  <sheetFormatPr baseColWidth="10" defaultRowHeight="12.75"/>
  <cols>
    <col min="1" max="1" width="3.28515625" style="56" customWidth="1"/>
    <col min="2" max="2" width="63.5703125" style="56" customWidth="1"/>
    <col min="3" max="3" width="15.5703125" style="56" bestFit="1" customWidth="1"/>
    <col min="4" max="4" width="26.140625" style="56" bestFit="1" customWidth="1"/>
    <col min="5" max="16384" width="11.42578125" style="56"/>
  </cols>
  <sheetData>
    <row r="1" spans="1:6" s="197" customFormat="1" ht="15.75">
      <c r="A1" s="198"/>
      <c r="B1" s="198"/>
      <c r="C1" s="198"/>
      <c r="D1" s="196" t="s">
        <v>343</v>
      </c>
      <c r="E1" s="198"/>
      <c r="F1" s="198"/>
    </row>
    <row r="2" spans="1:6" s="200" customFormat="1" ht="15.75">
      <c r="A2" s="342" t="s">
        <v>27</v>
      </c>
      <c r="B2" s="342"/>
      <c r="C2" s="342"/>
      <c r="D2" s="342"/>
    </row>
    <row r="3" spans="1:6" s="197" customFormat="1" ht="15.75">
      <c r="A3" s="342" t="s">
        <v>111</v>
      </c>
      <c r="B3" s="342"/>
      <c r="C3" s="342"/>
      <c r="D3" s="342"/>
    </row>
    <row r="4" spans="1:6" s="197" customFormat="1" ht="15.75">
      <c r="A4" s="342" t="s">
        <v>262</v>
      </c>
      <c r="B4" s="342"/>
      <c r="C4" s="342"/>
      <c r="D4" s="342"/>
    </row>
    <row r="5" spans="1:6" s="197" customFormat="1" ht="15.75">
      <c r="A5" s="342" t="s">
        <v>344</v>
      </c>
      <c r="B5" s="342"/>
      <c r="C5" s="342"/>
      <c r="D5" s="342"/>
    </row>
    <row r="6" spans="1:6" s="197" customFormat="1" ht="15.75">
      <c r="A6" s="198"/>
      <c r="B6" s="198"/>
      <c r="C6" s="198"/>
      <c r="D6" s="196" t="s">
        <v>345</v>
      </c>
      <c r="E6" s="198"/>
      <c r="F6" s="198"/>
    </row>
    <row r="7" spans="1:6" s="162" customFormat="1">
      <c r="A7" s="351" t="s">
        <v>112</v>
      </c>
      <c r="B7" s="352"/>
      <c r="C7" s="204"/>
      <c r="D7" s="205">
        <v>702683843</v>
      </c>
    </row>
    <row r="8" spans="1:6" s="166" customFormat="1">
      <c r="A8" s="163"/>
      <c r="B8" s="163"/>
      <c r="C8" s="206"/>
      <c r="D8" s="206"/>
    </row>
    <row r="9" spans="1:6" s="166" customFormat="1">
      <c r="A9" s="163" t="s">
        <v>109</v>
      </c>
      <c r="B9" s="163"/>
      <c r="C9" s="206"/>
      <c r="D9" s="206"/>
    </row>
    <row r="10" spans="1:6">
      <c r="A10" s="167" t="s">
        <v>113</v>
      </c>
      <c r="B10" s="168"/>
      <c r="C10" s="207"/>
      <c r="D10" s="205">
        <f>SUM(C11:C29)</f>
        <v>164938304</v>
      </c>
    </row>
    <row r="11" spans="1:6">
      <c r="A11" s="208"/>
      <c r="B11" s="209" t="s">
        <v>116</v>
      </c>
      <c r="C11" s="210">
        <v>0</v>
      </c>
      <c r="D11" s="211"/>
    </row>
    <row r="12" spans="1:6">
      <c r="A12" s="170"/>
      <c r="B12" s="212" t="s">
        <v>117</v>
      </c>
      <c r="C12" s="128">
        <v>0</v>
      </c>
      <c r="D12" s="213"/>
    </row>
    <row r="13" spans="1:6">
      <c r="A13" s="176"/>
      <c r="B13" s="212" t="s">
        <v>118</v>
      </c>
      <c r="C13" s="128">
        <v>0</v>
      </c>
      <c r="D13" s="213"/>
    </row>
    <row r="14" spans="1:6">
      <c r="A14" s="176"/>
      <c r="B14" s="212" t="s">
        <v>119</v>
      </c>
      <c r="C14" s="128">
        <v>0</v>
      </c>
      <c r="D14" s="213"/>
    </row>
    <row r="15" spans="1:6">
      <c r="A15" s="176"/>
      <c r="B15" s="212" t="s">
        <v>120</v>
      </c>
      <c r="C15" s="128">
        <v>0</v>
      </c>
      <c r="D15" s="213"/>
    </row>
    <row r="16" spans="1:6">
      <c r="A16" s="176"/>
      <c r="B16" s="212" t="s">
        <v>121</v>
      </c>
      <c r="C16" s="128">
        <v>0</v>
      </c>
      <c r="D16" s="213"/>
    </row>
    <row r="17" spans="1:4">
      <c r="A17" s="176"/>
      <c r="B17" s="212" t="s">
        <v>122</v>
      </c>
      <c r="C17" s="128">
        <v>0</v>
      </c>
      <c r="D17" s="213"/>
    </row>
    <row r="18" spans="1:4">
      <c r="A18" s="176"/>
      <c r="B18" s="212" t="s">
        <v>341</v>
      </c>
      <c r="C18" s="128">
        <v>12549</v>
      </c>
      <c r="D18" s="213"/>
    </row>
    <row r="19" spans="1:4">
      <c r="A19" s="176"/>
      <c r="B19" s="212" t="s">
        <v>123</v>
      </c>
      <c r="C19" s="128">
        <v>0</v>
      </c>
      <c r="D19" s="213"/>
    </row>
    <row r="20" spans="1:4">
      <c r="A20" s="176"/>
      <c r="B20" s="212" t="s">
        <v>124</v>
      </c>
      <c r="C20" s="128">
        <v>13398414</v>
      </c>
      <c r="D20" s="213"/>
    </row>
    <row r="21" spans="1:4">
      <c r="A21" s="176"/>
      <c r="B21" s="212" t="s">
        <v>125</v>
      </c>
      <c r="C21" s="128">
        <v>0</v>
      </c>
      <c r="D21" s="213"/>
    </row>
    <row r="22" spans="1:4">
      <c r="A22" s="176"/>
      <c r="B22" s="212" t="s">
        <v>126</v>
      </c>
      <c r="C22" s="128">
        <v>0</v>
      </c>
      <c r="D22" s="213"/>
    </row>
    <row r="23" spans="1:4">
      <c r="A23" s="176"/>
      <c r="B23" s="212" t="s">
        <v>127</v>
      </c>
      <c r="C23" s="128">
        <v>0</v>
      </c>
      <c r="D23" s="213"/>
    </row>
    <row r="24" spans="1:4">
      <c r="A24" s="176"/>
      <c r="B24" s="212" t="s">
        <v>128</v>
      </c>
      <c r="C24" s="128">
        <v>0</v>
      </c>
      <c r="D24" s="213"/>
    </row>
    <row r="25" spans="1:4">
      <c r="A25" s="176"/>
      <c r="B25" s="212" t="s">
        <v>129</v>
      </c>
      <c r="C25" s="128">
        <v>0</v>
      </c>
      <c r="D25" s="213"/>
    </row>
    <row r="26" spans="1:4">
      <c r="A26" s="176"/>
      <c r="B26" s="212" t="s">
        <v>131</v>
      </c>
      <c r="C26" s="128">
        <v>0</v>
      </c>
      <c r="D26" s="213"/>
    </row>
    <row r="27" spans="1:4">
      <c r="A27" s="188" t="s">
        <v>132</v>
      </c>
      <c r="B27" s="212"/>
      <c r="C27" s="128">
        <v>151527341</v>
      </c>
      <c r="D27" s="213"/>
    </row>
    <row r="28" spans="1:4">
      <c r="A28" s="176"/>
      <c r="B28" s="212"/>
      <c r="C28" s="128"/>
      <c r="D28" s="213"/>
    </row>
    <row r="29" spans="1:4">
      <c r="A29" s="214" t="s">
        <v>98</v>
      </c>
      <c r="B29" s="215"/>
      <c r="C29" s="216"/>
      <c r="D29" s="217"/>
    </row>
    <row r="30" spans="1:4">
      <c r="A30" s="167" t="s">
        <v>114</v>
      </c>
      <c r="B30" s="168"/>
      <c r="C30" s="207"/>
      <c r="D30" s="205">
        <v>0</v>
      </c>
    </row>
    <row r="31" spans="1:4">
      <c r="A31" s="218"/>
      <c r="B31" s="209" t="s">
        <v>133</v>
      </c>
      <c r="C31" s="210">
        <v>0</v>
      </c>
      <c r="D31" s="211"/>
    </row>
    <row r="32" spans="1:4">
      <c r="A32" s="176"/>
      <c r="B32" s="212" t="s">
        <v>8</v>
      </c>
      <c r="C32" s="128">
        <v>0</v>
      </c>
      <c r="D32" s="213"/>
    </row>
    <row r="33" spans="1:4">
      <c r="A33" s="176"/>
      <c r="B33" s="212" t="s">
        <v>134</v>
      </c>
      <c r="C33" s="128">
        <v>0</v>
      </c>
      <c r="D33" s="213"/>
    </row>
    <row r="34" spans="1:4" ht="25.5">
      <c r="A34" s="176"/>
      <c r="B34" s="212" t="s">
        <v>135</v>
      </c>
      <c r="C34" s="128">
        <v>0</v>
      </c>
      <c r="D34" s="213"/>
    </row>
    <row r="35" spans="1:4">
      <c r="A35" s="176"/>
      <c r="B35" s="212" t="s">
        <v>136</v>
      </c>
      <c r="C35" s="128">
        <v>0</v>
      </c>
      <c r="D35" s="213"/>
    </row>
    <row r="36" spans="1:4">
      <c r="A36" s="176"/>
      <c r="B36" s="212" t="s">
        <v>137</v>
      </c>
      <c r="C36" s="128">
        <v>0</v>
      </c>
      <c r="D36" s="213"/>
    </row>
    <row r="37" spans="1:4">
      <c r="A37" s="188" t="s">
        <v>138</v>
      </c>
      <c r="B37" s="212"/>
      <c r="C37" s="128">
        <v>0</v>
      </c>
      <c r="D37" s="213"/>
    </row>
    <row r="38" spans="1:4">
      <c r="A38" s="190"/>
      <c r="B38" s="219"/>
      <c r="C38" s="217"/>
      <c r="D38" s="217"/>
    </row>
    <row r="39" spans="1:4">
      <c r="A39" s="167" t="s">
        <v>342</v>
      </c>
      <c r="B39" s="168"/>
      <c r="C39" s="207"/>
      <c r="D39" s="205">
        <f>D7-D10+D30</f>
        <v>537745539</v>
      </c>
    </row>
  </sheetData>
  <mergeCells count="5">
    <mergeCell ref="A2:D2"/>
    <mergeCell ref="A3:D3"/>
    <mergeCell ref="A4:D4"/>
    <mergeCell ref="A5:D5"/>
    <mergeCell ref="A7:B7"/>
  </mergeCells>
  <printOptions horizontalCentered="1"/>
  <pageMargins left="0.23622047244094491" right="0.15748031496062992" top="0.74803149606299213" bottom="0.74803149606299213" header="0.31496062992125984" footer="0.31496062992125984"/>
  <pageSetup scale="99" orientation="landscape" r:id="rId1"/>
  <drawing r:id="rId2"/>
</worksheet>
</file>

<file path=xl/worksheets/sheet17.xml><?xml version="1.0" encoding="utf-8"?>
<worksheet xmlns="http://schemas.openxmlformats.org/spreadsheetml/2006/main" xmlns:r="http://schemas.openxmlformats.org/officeDocument/2006/relationships">
  <sheetPr>
    <tabColor theme="5" tint="-0.249977111117893"/>
  </sheetPr>
  <dimension ref="A1:J37"/>
  <sheetViews>
    <sheetView workbookViewId="0">
      <pane ySplit="10" topLeftCell="A11" activePane="bottomLeft" state="frozen"/>
      <selection activeCell="H26" sqref="H26"/>
      <selection pane="bottomLeft" activeCell="H26" sqref="H26"/>
    </sheetView>
  </sheetViews>
  <sheetFormatPr baseColWidth="10" defaultColWidth="10.85546875" defaultRowHeight="12.75"/>
  <cols>
    <col min="1" max="1" width="3" style="245" bestFit="1" customWidth="1"/>
    <col min="2" max="2" width="30.140625" style="58" customWidth="1"/>
    <col min="3" max="3" width="31" style="58" customWidth="1"/>
    <col min="4" max="4" width="13.42578125" style="58" customWidth="1"/>
    <col min="5" max="5" width="21.85546875" style="58" customWidth="1"/>
    <col min="6" max="16384" width="10.85546875" style="58"/>
  </cols>
  <sheetData>
    <row r="1" spans="1:5" ht="15.75">
      <c r="E1" s="283" t="s">
        <v>231</v>
      </c>
    </row>
    <row r="2" spans="1:5" s="282" customFormat="1" ht="15.75">
      <c r="A2" s="364" t="s">
        <v>27</v>
      </c>
      <c r="B2" s="364"/>
      <c r="C2" s="364"/>
      <c r="D2" s="364"/>
      <c r="E2" s="364"/>
    </row>
    <row r="3" spans="1:5" s="282" customFormat="1" ht="15.75">
      <c r="A3" s="365" t="s">
        <v>34</v>
      </c>
      <c r="B3" s="365"/>
      <c r="C3" s="365"/>
      <c r="D3" s="365"/>
      <c r="E3" s="365"/>
    </row>
    <row r="4" spans="1:5" s="282" customFormat="1" ht="15.75">
      <c r="A4" s="376" t="s">
        <v>262</v>
      </c>
      <c r="B4" s="376"/>
      <c r="C4" s="376"/>
      <c r="D4" s="376"/>
      <c r="E4" s="376"/>
    </row>
    <row r="5" spans="1:5" s="282" customFormat="1" ht="15.75">
      <c r="A5" s="376" t="s">
        <v>344</v>
      </c>
      <c r="B5" s="376"/>
      <c r="C5" s="376"/>
      <c r="D5" s="376"/>
      <c r="E5" s="376"/>
    </row>
    <row r="6" spans="1:5" s="282" customFormat="1" ht="15.75">
      <c r="A6" s="284"/>
      <c r="B6" s="284"/>
      <c r="C6" s="284" t="s">
        <v>139</v>
      </c>
      <c r="D6" s="284"/>
      <c r="E6" s="285"/>
    </row>
    <row r="7" spans="1:5" ht="16.5" thickBot="1">
      <c r="E7" s="286" t="s">
        <v>345</v>
      </c>
    </row>
    <row r="8" spans="1:5" s="111" customFormat="1">
      <c r="A8" s="366" t="s">
        <v>69</v>
      </c>
      <c r="B8" s="367"/>
      <c r="C8" s="275" t="s">
        <v>70</v>
      </c>
      <c r="D8" s="260" t="s">
        <v>71</v>
      </c>
      <c r="E8" s="276" t="s">
        <v>34</v>
      </c>
    </row>
    <row r="9" spans="1:5" s="111" customFormat="1" ht="13.5" thickBot="1">
      <c r="A9" s="368"/>
      <c r="B9" s="369"/>
      <c r="C9" s="277" t="s">
        <v>72</v>
      </c>
      <c r="D9" s="277" t="s">
        <v>73</v>
      </c>
      <c r="E9" s="278" t="s">
        <v>74</v>
      </c>
    </row>
    <row r="10" spans="1:5" s="111" customFormat="1">
      <c r="A10" s="370" t="s">
        <v>75</v>
      </c>
      <c r="B10" s="371"/>
      <c r="C10" s="371"/>
      <c r="D10" s="371"/>
      <c r="E10" s="372"/>
    </row>
    <row r="11" spans="1:5" s="111" customFormat="1">
      <c r="A11" s="246">
        <v>1</v>
      </c>
      <c r="B11" s="247"/>
      <c r="C11" s="248"/>
      <c r="D11" s="247"/>
      <c r="E11" s="249"/>
    </row>
    <row r="12" spans="1:5" s="111" customFormat="1">
      <c r="A12" s="246">
        <v>2</v>
      </c>
      <c r="B12" s="247"/>
      <c r="C12" s="248"/>
      <c r="D12" s="247"/>
      <c r="E12" s="249"/>
    </row>
    <row r="13" spans="1:5" s="111" customFormat="1">
      <c r="A13" s="246">
        <v>3</v>
      </c>
      <c r="B13" s="247"/>
      <c r="C13" s="248"/>
      <c r="D13" s="247"/>
      <c r="E13" s="249"/>
    </row>
    <row r="14" spans="1:5" s="111" customFormat="1">
      <c r="A14" s="246">
        <v>4</v>
      </c>
      <c r="B14" s="247"/>
      <c r="C14" s="248"/>
      <c r="D14" s="247"/>
      <c r="E14" s="249"/>
    </row>
    <row r="15" spans="1:5" s="111" customFormat="1">
      <c r="A15" s="246">
        <v>5</v>
      </c>
      <c r="B15" s="247"/>
      <c r="C15" s="248"/>
      <c r="D15" s="247"/>
      <c r="E15" s="249"/>
    </row>
    <row r="16" spans="1:5" s="111" customFormat="1">
      <c r="A16" s="246">
        <v>6</v>
      </c>
      <c r="B16" s="247"/>
      <c r="C16" s="248"/>
      <c r="D16" s="247"/>
      <c r="E16" s="249"/>
    </row>
    <row r="17" spans="1:5" s="111" customFormat="1">
      <c r="A17" s="246">
        <v>7</v>
      </c>
      <c r="B17" s="247"/>
      <c r="C17" s="248"/>
      <c r="D17" s="247"/>
      <c r="E17" s="249"/>
    </row>
    <row r="18" spans="1:5" s="111" customFormat="1">
      <c r="A18" s="246">
        <v>8</v>
      </c>
      <c r="B18" s="247"/>
      <c r="C18" s="248"/>
      <c r="D18" s="247"/>
      <c r="E18" s="249"/>
    </row>
    <row r="19" spans="1:5" s="111" customFormat="1">
      <c r="A19" s="246">
        <v>9</v>
      </c>
      <c r="B19" s="247"/>
      <c r="C19" s="248"/>
      <c r="D19" s="247"/>
      <c r="E19" s="249"/>
    </row>
    <row r="20" spans="1:5" s="111" customFormat="1">
      <c r="A20" s="246">
        <v>10</v>
      </c>
      <c r="B20" s="247"/>
      <c r="C20" s="248"/>
      <c r="D20" s="247"/>
      <c r="E20" s="249"/>
    </row>
    <row r="21" spans="1:5" s="111" customFormat="1">
      <c r="A21" s="246"/>
      <c r="B21" s="247" t="s">
        <v>76</v>
      </c>
      <c r="C21" s="248"/>
      <c r="D21" s="247"/>
      <c r="E21" s="249"/>
    </row>
    <row r="22" spans="1:5" s="111" customFormat="1">
      <c r="A22" s="246"/>
      <c r="B22" s="247"/>
      <c r="C22" s="248"/>
      <c r="D22" s="247"/>
      <c r="E22" s="249"/>
    </row>
    <row r="23" spans="1:5" s="111" customFormat="1">
      <c r="A23" s="373" t="s">
        <v>77</v>
      </c>
      <c r="B23" s="374"/>
      <c r="C23" s="374"/>
      <c r="D23" s="374"/>
      <c r="E23" s="375"/>
    </row>
    <row r="24" spans="1:5" s="111" customFormat="1">
      <c r="A24" s="246">
        <v>1</v>
      </c>
      <c r="B24" s="247"/>
      <c r="C24" s="248"/>
      <c r="D24" s="247"/>
      <c r="E24" s="249"/>
    </row>
    <row r="25" spans="1:5" s="111" customFormat="1">
      <c r="A25" s="246">
        <v>2</v>
      </c>
      <c r="B25" s="247"/>
      <c r="C25" s="248"/>
      <c r="D25" s="247"/>
      <c r="E25" s="249"/>
    </row>
    <row r="26" spans="1:5" s="111" customFormat="1">
      <c r="A26" s="246">
        <v>3</v>
      </c>
      <c r="B26" s="247"/>
      <c r="C26" s="248"/>
      <c r="D26" s="247"/>
      <c r="E26" s="249"/>
    </row>
    <row r="27" spans="1:5" s="111" customFormat="1">
      <c r="A27" s="246">
        <v>4</v>
      </c>
      <c r="B27" s="247"/>
      <c r="C27" s="248"/>
      <c r="D27" s="247"/>
      <c r="E27" s="249"/>
    </row>
    <row r="28" spans="1:5" s="111" customFormat="1">
      <c r="A28" s="246">
        <v>5</v>
      </c>
      <c r="B28" s="247"/>
      <c r="C28" s="248"/>
      <c r="D28" s="247"/>
      <c r="E28" s="249"/>
    </row>
    <row r="29" spans="1:5" s="111" customFormat="1">
      <c r="A29" s="246">
        <v>6</v>
      </c>
      <c r="B29" s="247"/>
      <c r="C29" s="248"/>
      <c r="D29" s="247"/>
      <c r="E29" s="249"/>
    </row>
    <row r="30" spans="1:5" s="111" customFormat="1">
      <c r="A30" s="246">
        <v>7</v>
      </c>
      <c r="B30" s="247"/>
      <c r="C30" s="248"/>
      <c r="D30" s="247"/>
      <c r="E30" s="249"/>
    </row>
    <row r="31" spans="1:5" s="111" customFormat="1">
      <c r="A31" s="246">
        <v>8</v>
      </c>
      <c r="B31" s="247"/>
      <c r="C31" s="248"/>
      <c r="D31" s="247"/>
      <c r="E31" s="249"/>
    </row>
    <row r="32" spans="1:5" s="111" customFormat="1">
      <c r="A32" s="246">
        <v>9</v>
      </c>
      <c r="B32" s="247"/>
      <c r="C32" s="248"/>
      <c r="D32" s="247"/>
      <c r="E32" s="249"/>
    </row>
    <row r="33" spans="1:10" s="111" customFormat="1">
      <c r="A33" s="246">
        <v>10</v>
      </c>
      <c r="B33" s="247"/>
      <c r="C33" s="248"/>
      <c r="D33" s="247"/>
      <c r="E33" s="249"/>
    </row>
    <row r="34" spans="1:10" s="253" customFormat="1">
      <c r="A34" s="246"/>
      <c r="B34" s="250" t="s">
        <v>78</v>
      </c>
      <c r="C34" s="251"/>
      <c r="D34" s="279"/>
      <c r="E34" s="252"/>
    </row>
    <row r="35" spans="1:10" s="253" customFormat="1" ht="13.5" thickBot="1">
      <c r="A35" s="246"/>
      <c r="B35" s="250"/>
      <c r="C35" s="251"/>
      <c r="D35" s="279"/>
      <c r="E35" s="252"/>
    </row>
    <row r="36" spans="1:10" ht="13.5" thickBot="1">
      <c r="A36" s="254"/>
      <c r="B36" s="255" t="s">
        <v>79</v>
      </c>
      <c r="C36" s="256"/>
      <c r="D36" s="280"/>
      <c r="E36" s="257"/>
    </row>
    <row r="37" spans="1:10">
      <c r="J37" s="258"/>
    </row>
  </sheetData>
  <mergeCells count="7">
    <mergeCell ref="A2:E2"/>
    <mergeCell ref="A3:E3"/>
    <mergeCell ref="A8:B9"/>
    <mergeCell ref="A10:E10"/>
    <mergeCell ref="A23:E23"/>
    <mergeCell ref="A5:E5"/>
    <mergeCell ref="A4:E4"/>
  </mergeCells>
  <printOptions horizontalCentered="1"/>
  <pageMargins left="0.33" right="0.45" top="0.74803149606299213" bottom="0.74803149606299213" header="0.31496062992125984" footer="0.31496062992125984"/>
  <pageSetup scale="85" orientation="landscape" r:id="rId1"/>
  <drawing r:id="rId2"/>
</worksheet>
</file>

<file path=xl/worksheets/sheet18.xml><?xml version="1.0" encoding="utf-8"?>
<worksheet xmlns="http://schemas.openxmlformats.org/spreadsheetml/2006/main" xmlns:r="http://schemas.openxmlformats.org/officeDocument/2006/relationships">
  <sheetPr>
    <tabColor theme="5" tint="-0.249977111117893"/>
  </sheetPr>
  <dimension ref="A1:I37"/>
  <sheetViews>
    <sheetView workbookViewId="0">
      <pane ySplit="10" topLeftCell="A11" activePane="bottomLeft" state="frozen"/>
      <selection activeCell="H26" sqref="H26"/>
      <selection pane="bottomLeft" activeCell="H26" sqref="H26"/>
    </sheetView>
  </sheetViews>
  <sheetFormatPr baseColWidth="10" defaultColWidth="10.85546875" defaultRowHeight="12.75"/>
  <cols>
    <col min="1" max="1" width="3" style="245" bestFit="1" customWidth="1"/>
    <col min="2" max="2" width="54.7109375" style="58" customWidth="1"/>
    <col min="3" max="3" width="24.140625" style="58" customWidth="1"/>
    <col min="4" max="4" width="25.28515625" style="58" customWidth="1"/>
    <col min="5" max="16384" width="10.85546875" style="58"/>
  </cols>
  <sheetData>
    <row r="1" spans="1:4" ht="15.75">
      <c r="D1" s="283" t="s">
        <v>232</v>
      </c>
    </row>
    <row r="2" spans="1:4" s="282" customFormat="1" ht="15.75">
      <c r="A2" s="364" t="s">
        <v>27</v>
      </c>
      <c r="B2" s="364"/>
      <c r="C2" s="364"/>
      <c r="D2" s="364"/>
    </row>
    <row r="3" spans="1:4" s="282" customFormat="1" ht="15.75">
      <c r="A3" s="365" t="s">
        <v>519</v>
      </c>
      <c r="B3" s="365"/>
      <c r="C3" s="365"/>
      <c r="D3" s="365"/>
    </row>
    <row r="4" spans="1:4" s="282" customFormat="1" ht="15.75">
      <c r="A4" s="376" t="s">
        <v>262</v>
      </c>
      <c r="B4" s="376"/>
      <c r="C4" s="376"/>
      <c r="D4" s="376"/>
    </row>
    <row r="5" spans="1:4" s="282" customFormat="1" ht="15.75">
      <c r="A5" s="376" t="s">
        <v>344</v>
      </c>
      <c r="B5" s="376"/>
      <c r="C5" s="376"/>
      <c r="D5" s="376"/>
    </row>
    <row r="6" spans="1:4" s="282" customFormat="1" ht="15.75">
      <c r="A6" s="365" t="s">
        <v>139</v>
      </c>
      <c r="B6" s="365"/>
      <c r="C6" s="365"/>
      <c r="D6" s="365"/>
    </row>
    <row r="7" spans="1:4" s="282" customFormat="1" ht="16.5" thickBot="1">
      <c r="A7" s="281"/>
      <c r="D7" s="286" t="s">
        <v>345</v>
      </c>
    </row>
    <row r="8" spans="1:4" s="111" customFormat="1">
      <c r="A8" s="366" t="s">
        <v>69</v>
      </c>
      <c r="B8" s="367"/>
      <c r="C8" s="377" t="s">
        <v>44</v>
      </c>
      <c r="D8" s="379" t="s">
        <v>80</v>
      </c>
    </row>
    <row r="9" spans="1:4" s="111" customFormat="1" ht="13.5" thickBot="1">
      <c r="A9" s="368"/>
      <c r="B9" s="369"/>
      <c r="C9" s="378"/>
      <c r="D9" s="380"/>
    </row>
    <row r="10" spans="1:4" s="111" customFormat="1">
      <c r="A10" s="370" t="s">
        <v>75</v>
      </c>
      <c r="B10" s="371"/>
      <c r="C10" s="371"/>
      <c r="D10" s="372"/>
    </row>
    <row r="11" spans="1:4" s="111" customFormat="1">
      <c r="A11" s="246">
        <v>1</v>
      </c>
      <c r="B11" s="247"/>
      <c r="C11" s="248"/>
      <c r="D11" s="249"/>
    </row>
    <row r="12" spans="1:4" s="111" customFormat="1">
      <c r="A12" s="246">
        <v>2</v>
      </c>
      <c r="B12" s="247"/>
      <c r="C12" s="248"/>
      <c r="D12" s="249"/>
    </row>
    <row r="13" spans="1:4" s="111" customFormat="1">
      <c r="A13" s="246">
        <v>3</v>
      </c>
      <c r="B13" s="247"/>
      <c r="C13" s="248"/>
      <c r="D13" s="249"/>
    </row>
    <row r="14" spans="1:4" s="111" customFormat="1">
      <c r="A14" s="246">
        <v>4</v>
      </c>
      <c r="B14" s="247"/>
      <c r="C14" s="248"/>
      <c r="D14" s="249"/>
    </row>
    <row r="15" spans="1:4" s="111" customFormat="1">
      <c r="A15" s="246">
        <v>5</v>
      </c>
      <c r="B15" s="247"/>
      <c r="C15" s="248"/>
      <c r="D15" s="249"/>
    </row>
    <row r="16" spans="1:4" s="111" customFormat="1">
      <c r="A16" s="246">
        <v>6</v>
      </c>
      <c r="B16" s="247"/>
      <c r="C16" s="248"/>
      <c r="D16" s="249"/>
    </row>
    <row r="17" spans="1:4" s="111" customFormat="1">
      <c r="A17" s="246">
        <v>7</v>
      </c>
      <c r="B17" s="247"/>
      <c r="C17" s="248"/>
      <c r="D17" s="249"/>
    </row>
    <row r="18" spans="1:4" s="111" customFormat="1">
      <c r="A18" s="246">
        <v>8</v>
      </c>
      <c r="B18" s="247"/>
      <c r="C18" s="248"/>
      <c r="D18" s="249"/>
    </row>
    <row r="19" spans="1:4" s="111" customFormat="1">
      <c r="A19" s="246">
        <v>9</v>
      </c>
      <c r="B19" s="247"/>
      <c r="C19" s="248"/>
      <c r="D19" s="249"/>
    </row>
    <row r="20" spans="1:4" s="111" customFormat="1">
      <c r="A20" s="246">
        <v>10</v>
      </c>
      <c r="B20" s="247"/>
      <c r="C20" s="248"/>
      <c r="D20" s="249"/>
    </row>
    <row r="21" spans="1:4" s="111" customFormat="1">
      <c r="A21" s="246"/>
      <c r="B21" s="247" t="s">
        <v>81</v>
      </c>
      <c r="C21" s="248"/>
      <c r="D21" s="249"/>
    </row>
    <row r="22" spans="1:4" s="111" customFormat="1">
      <c r="A22" s="246"/>
      <c r="B22" s="247"/>
      <c r="C22" s="248"/>
      <c r="D22" s="249"/>
    </row>
    <row r="23" spans="1:4" s="111" customFormat="1">
      <c r="A23" s="373" t="s">
        <v>77</v>
      </c>
      <c r="B23" s="374"/>
      <c r="C23" s="374"/>
      <c r="D23" s="375"/>
    </row>
    <row r="24" spans="1:4" s="111" customFormat="1">
      <c r="A24" s="246">
        <v>1</v>
      </c>
      <c r="B24" s="247"/>
      <c r="C24" s="248"/>
      <c r="D24" s="249"/>
    </row>
    <row r="25" spans="1:4" s="111" customFormat="1">
      <c r="A25" s="246">
        <v>2</v>
      </c>
      <c r="B25" s="247"/>
      <c r="C25" s="248"/>
      <c r="D25" s="249"/>
    </row>
    <row r="26" spans="1:4" s="111" customFormat="1">
      <c r="A26" s="246">
        <v>3</v>
      </c>
      <c r="B26" s="247"/>
      <c r="C26" s="248"/>
      <c r="D26" s="249"/>
    </row>
    <row r="27" spans="1:4" s="111" customFormat="1">
      <c r="A27" s="246">
        <v>4</v>
      </c>
      <c r="B27" s="247"/>
      <c r="C27" s="248"/>
      <c r="D27" s="249"/>
    </row>
    <row r="28" spans="1:4" s="111" customFormat="1">
      <c r="A28" s="246">
        <v>5</v>
      </c>
      <c r="B28" s="247"/>
      <c r="C28" s="248"/>
      <c r="D28" s="249"/>
    </row>
    <row r="29" spans="1:4" s="111" customFormat="1">
      <c r="A29" s="246">
        <v>6</v>
      </c>
      <c r="B29" s="247"/>
      <c r="C29" s="248"/>
      <c r="D29" s="249"/>
    </row>
    <row r="30" spans="1:4" s="111" customFormat="1">
      <c r="A30" s="246">
        <v>7</v>
      </c>
      <c r="B30" s="247"/>
      <c r="C30" s="248"/>
      <c r="D30" s="249"/>
    </row>
    <row r="31" spans="1:4" s="111" customFormat="1">
      <c r="A31" s="246">
        <v>8</v>
      </c>
      <c r="B31" s="247"/>
      <c r="C31" s="248"/>
      <c r="D31" s="249"/>
    </row>
    <row r="32" spans="1:4" s="111" customFormat="1">
      <c r="A32" s="246">
        <v>9</v>
      </c>
      <c r="B32" s="247"/>
      <c r="C32" s="248"/>
      <c r="D32" s="249"/>
    </row>
    <row r="33" spans="1:9" s="111" customFormat="1">
      <c r="A33" s="246">
        <v>10</v>
      </c>
      <c r="B33" s="247"/>
      <c r="C33" s="248"/>
      <c r="D33" s="249"/>
    </row>
    <row r="34" spans="1:9" s="253" customFormat="1">
      <c r="A34" s="246"/>
      <c r="B34" s="250" t="s">
        <v>82</v>
      </c>
      <c r="C34" s="251"/>
      <c r="D34" s="252"/>
    </row>
    <row r="35" spans="1:9" s="253" customFormat="1" ht="13.5" thickBot="1">
      <c r="A35" s="246"/>
      <c r="B35" s="250"/>
      <c r="C35" s="251"/>
      <c r="D35" s="252"/>
    </row>
    <row r="36" spans="1:9" ht="13.5" thickBot="1">
      <c r="A36" s="254"/>
      <c r="B36" s="255" t="s">
        <v>79</v>
      </c>
      <c r="C36" s="256"/>
      <c r="D36" s="257"/>
    </row>
    <row r="37" spans="1:9">
      <c r="I37" s="258"/>
    </row>
  </sheetData>
  <mergeCells count="10">
    <mergeCell ref="A10:D10"/>
    <mergeCell ref="A23:D23"/>
    <mergeCell ref="A2:D2"/>
    <mergeCell ref="A3:D3"/>
    <mergeCell ref="A4:D4"/>
    <mergeCell ref="A5:D5"/>
    <mergeCell ref="A6:D6"/>
    <mergeCell ref="A8:B9"/>
    <mergeCell ref="C8:C9"/>
    <mergeCell ref="D8:D9"/>
  </mergeCells>
  <printOptions horizontalCentered="1"/>
  <pageMargins left="0.34" right="0.22" top="0.74803149606299213" bottom="0.74803149606299213" header="0.31496062992125984" footer="0.31496062992125984"/>
  <pageSetup scale="80" orientation="landscape" r:id="rId1"/>
  <drawing r:id="rId2"/>
</worksheet>
</file>

<file path=xl/worksheets/sheet19.xml><?xml version="1.0" encoding="utf-8"?>
<worksheet xmlns="http://schemas.openxmlformats.org/spreadsheetml/2006/main" xmlns:r="http://schemas.openxmlformats.org/officeDocument/2006/relationships">
  <sheetPr>
    <tabColor theme="5" tint="-0.249977111117893"/>
  </sheetPr>
  <dimension ref="A1:J35"/>
  <sheetViews>
    <sheetView workbookViewId="0">
      <pane ySplit="9" topLeftCell="A10" activePane="bottomLeft" state="frozen"/>
      <selection activeCell="H26" sqref="H26"/>
      <selection pane="bottomLeft" activeCell="H26" sqref="H26"/>
    </sheetView>
  </sheetViews>
  <sheetFormatPr baseColWidth="10" defaultColWidth="10.85546875" defaultRowHeight="12.75"/>
  <cols>
    <col min="1" max="1" width="8.7109375" style="245" customWidth="1"/>
    <col min="2" max="2" width="47.140625" style="58" customWidth="1"/>
    <col min="3" max="3" width="13.5703125" style="58" customWidth="1"/>
    <col min="4" max="4" width="13.140625" style="58" customWidth="1"/>
    <col min="5" max="5" width="13.28515625" style="58" customWidth="1"/>
    <col min="6" max="16384" width="10.85546875" style="58"/>
  </cols>
  <sheetData>
    <row r="1" spans="1:5" ht="15.75">
      <c r="E1" s="287" t="s">
        <v>233</v>
      </c>
    </row>
    <row r="2" spans="1:5" s="282" customFormat="1" ht="15.75">
      <c r="A2" s="390" t="s">
        <v>27</v>
      </c>
      <c r="B2" s="390"/>
      <c r="C2" s="390"/>
      <c r="D2" s="390"/>
      <c r="E2" s="390"/>
    </row>
    <row r="3" spans="1:5" s="282" customFormat="1" ht="15.75">
      <c r="A3" s="391" t="s">
        <v>520</v>
      </c>
      <c r="B3" s="391"/>
      <c r="C3" s="391"/>
      <c r="D3" s="391"/>
      <c r="E3" s="391"/>
    </row>
    <row r="4" spans="1:5" s="282" customFormat="1" ht="15.75">
      <c r="A4" s="376" t="s">
        <v>262</v>
      </c>
      <c r="B4" s="376"/>
      <c r="C4" s="376"/>
      <c r="D4" s="376"/>
      <c r="E4" s="376"/>
    </row>
    <row r="5" spans="1:5" s="282" customFormat="1" ht="15.75">
      <c r="A5" s="376" t="s">
        <v>344</v>
      </c>
      <c r="B5" s="376"/>
      <c r="C5" s="376"/>
      <c r="D5" s="376"/>
      <c r="E5" s="376"/>
    </row>
    <row r="6" spans="1:5" s="282" customFormat="1" ht="15.75">
      <c r="A6" s="365" t="s">
        <v>139</v>
      </c>
      <c r="B6" s="365"/>
      <c r="C6" s="365"/>
      <c r="D6" s="365"/>
      <c r="E6" s="365"/>
    </row>
    <row r="7" spans="1:5" s="282" customFormat="1" ht="16.5" thickBot="1">
      <c r="A7" s="281"/>
      <c r="E7" s="286" t="s">
        <v>345</v>
      </c>
    </row>
    <row r="8" spans="1:5" s="111" customFormat="1">
      <c r="A8" s="382" t="s">
        <v>11</v>
      </c>
      <c r="B8" s="383"/>
      <c r="C8" s="386" t="s">
        <v>83</v>
      </c>
      <c r="D8" s="386" t="s">
        <v>44</v>
      </c>
      <c r="E8" s="392" t="s">
        <v>521</v>
      </c>
    </row>
    <row r="9" spans="1:5" s="111" customFormat="1" ht="15.75" customHeight="1" thickBot="1">
      <c r="A9" s="384"/>
      <c r="B9" s="385"/>
      <c r="C9" s="387"/>
      <c r="D9" s="387"/>
      <c r="E9" s="393"/>
    </row>
    <row r="10" spans="1:5" s="111" customFormat="1">
      <c r="A10" s="259" t="s">
        <v>84</v>
      </c>
      <c r="B10" s="247"/>
      <c r="C10" s="248"/>
      <c r="D10" s="260"/>
      <c r="E10" s="249"/>
    </row>
    <row r="11" spans="1:5" s="111" customFormat="1">
      <c r="A11" s="246"/>
      <c r="B11" s="261" t="s">
        <v>87</v>
      </c>
      <c r="C11" s="248"/>
      <c r="D11" s="248"/>
      <c r="E11" s="249"/>
    </row>
    <row r="12" spans="1:5" s="111" customFormat="1">
      <c r="A12" s="246"/>
      <c r="B12" s="261" t="s">
        <v>85</v>
      </c>
      <c r="C12" s="248"/>
      <c r="D12" s="248"/>
      <c r="E12" s="249"/>
    </row>
    <row r="13" spans="1:5" s="111" customFormat="1">
      <c r="A13" s="259" t="s">
        <v>86</v>
      </c>
      <c r="B13" s="261"/>
      <c r="C13" s="248"/>
      <c r="D13" s="248"/>
      <c r="E13" s="249"/>
    </row>
    <row r="14" spans="1:5" s="111" customFormat="1">
      <c r="A14" s="246"/>
      <c r="B14" s="261" t="s">
        <v>88</v>
      </c>
      <c r="C14" s="248"/>
      <c r="D14" s="248"/>
      <c r="E14" s="249"/>
    </row>
    <row r="15" spans="1:5" s="111" customFormat="1">
      <c r="A15" s="246"/>
      <c r="B15" s="261" t="s">
        <v>89</v>
      </c>
      <c r="C15" s="248"/>
      <c r="D15" s="248"/>
      <c r="E15" s="249"/>
    </row>
    <row r="16" spans="1:5" s="111" customFormat="1">
      <c r="A16" s="259" t="s">
        <v>95</v>
      </c>
      <c r="B16" s="261"/>
      <c r="C16" s="248"/>
      <c r="D16" s="248"/>
      <c r="E16" s="249"/>
    </row>
    <row r="17" spans="1:10" s="111" customFormat="1" ht="13.5" thickBot="1">
      <c r="A17" s="246"/>
      <c r="B17" s="247"/>
      <c r="C17" s="248"/>
      <c r="D17" s="248"/>
      <c r="E17" s="249"/>
    </row>
    <row r="18" spans="1:10" s="111" customFormat="1">
      <c r="A18" s="382" t="s">
        <v>11</v>
      </c>
      <c r="B18" s="383"/>
      <c r="C18" s="386" t="s">
        <v>83</v>
      </c>
      <c r="D18" s="386" t="s">
        <v>44</v>
      </c>
      <c r="E18" s="388" t="s">
        <v>521</v>
      </c>
    </row>
    <row r="19" spans="1:10" s="111" customFormat="1" ht="13.5" thickBot="1">
      <c r="A19" s="384"/>
      <c r="B19" s="385"/>
      <c r="C19" s="387"/>
      <c r="D19" s="387"/>
      <c r="E19" s="389"/>
    </row>
    <row r="20" spans="1:10" s="111" customFormat="1">
      <c r="A20" s="259" t="s">
        <v>90</v>
      </c>
      <c r="B20" s="247"/>
      <c r="C20" s="248"/>
      <c r="D20" s="248"/>
      <c r="E20" s="249"/>
    </row>
    <row r="21" spans="1:10" s="111" customFormat="1">
      <c r="A21" s="259" t="s">
        <v>91</v>
      </c>
      <c r="B21" s="247"/>
      <c r="C21" s="248"/>
      <c r="D21" s="248"/>
      <c r="E21" s="249"/>
    </row>
    <row r="22" spans="1:10" s="111" customFormat="1">
      <c r="A22" s="259" t="s">
        <v>96</v>
      </c>
      <c r="B22" s="247"/>
      <c r="C22" s="248"/>
      <c r="D22" s="248"/>
      <c r="E22" s="249"/>
    </row>
    <row r="23" spans="1:10" s="111" customFormat="1" ht="13.5" thickBot="1">
      <c r="A23" s="246"/>
      <c r="B23" s="247"/>
      <c r="C23" s="248"/>
      <c r="D23" s="248"/>
      <c r="E23" s="249"/>
    </row>
    <row r="24" spans="1:10" s="111" customFormat="1">
      <c r="A24" s="382" t="s">
        <v>11</v>
      </c>
      <c r="B24" s="383"/>
      <c r="C24" s="386" t="s">
        <v>83</v>
      </c>
      <c r="D24" s="386" t="s">
        <v>44</v>
      </c>
      <c r="E24" s="388" t="s">
        <v>521</v>
      </c>
    </row>
    <row r="25" spans="1:10" s="111" customFormat="1" ht="13.5" thickBot="1">
      <c r="A25" s="384"/>
      <c r="B25" s="385"/>
      <c r="C25" s="387"/>
      <c r="D25" s="387"/>
      <c r="E25" s="389"/>
    </row>
    <row r="26" spans="1:10" s="111" customFormat="1">
      <c r="A26" s="259" t="s">
        <v>92</v>
      </c>
      <c r="B26" s="247"/>
      <c r="C26" s="248"/>
      <c r="D26" s="248"/>
      <c r="E26" s="249"/>
    </row>
    <row r="27" spans="1:10" s="111" customFormat="1">
      <c r="A27" s="259" t="s">
        <v>93</v>
      </c>
      <c r="B27" s="247"/>
      <c r="C27" s="248"/>
      <c r="D27" s="248"/>
      <c r="E27" s="249"/>
    </row>
    <row r="28" spans="1:10" s="111" customFormat="1">
      <c r="A28" s="259" t="s">
        <v>94</v>
      </c>
      <c r="B28" s="247"/>
      <c r="C28" s="248"/>
      <c r="D28" s="248"/>
      <c r="E28" s="249"/>
    </row>
    <row r="29" spans="1:10" s="111" customFormat="1" ht="13.5" thickBot="1">
      <c r="A29" s="262"/>
      <c r="B29" s="263"/>
      <c r="C29" s="264"/>
      <c r="D29" s="264"/>
      <c r="E29" s="265"/>
    </row>
    <row r="30" spans="1:10">
      <c r="J30" s="258"/>
    </row>
    <row r="31" spans="1:10">
      <c r="A31" s="381" t="s">
        <v>522</v>
      </c>
      <c r="B31" s="381"/>
      <c r="C31" s="381"/>
      <c r="D31" s="381"/>
      <c r="E31" s="381"/>
    </row>
    <row r="33" spans="1:5">
      <c r="A33" s="381" t="s">
        <v>523</v>
      </c>
      <c r="B33" s="381"/>
      <c r="C33" s="381"/>
      <c r="D33" s="381"/>
      <c r="E33" s="381"/>
    </row>
    <row r="35" spans="1:5">
      <c r="A35" s="381" t="s">
        <v>524</v>
      </c>
      <c r="B35" s="381"/>
      <c r="C35" s="381"/>
      <c r="D35" s="381"/>
      <c r="E35" s="381"/>
    </row>
  </sheetData>
  <mergeCells count="20">
    <mergeCell ref="A2:E2"/>
    <mergeCell ref="A3:E3"/>
    <mergeCell ref="A4:E4"/>
    <mergeCell ref="A5:E5"/>
    <mergeCell ref="A8:B9"/>
    <mergeCell ref="C8:C9"/>
    <mergeCell ref="D8:D9"/>
    <mergeCell ref="E8:E9"/>
    <mergeCell ref="A31:E31"/>
    <mergeCell ref="A33:E33"/>
    <mergeCell ref="A35:E35"/>
    <mergeCell ref="A6:E6"/>
    <mergeCell ref="A18:B19"/>
    <mergeCell ref="C18:C19"/>
    <mergeCell ref="D18:D19"/>
    <mergeCell ref="E18:E19"/>
    <mergeCell ref="A24:B25"/>
    <mergeCell ref="C24:C25"/>
    <mergeCell ref="D24:D25"/>
    <mergeCell ref="E24:E25"/>
  </mergeCells>
  <printOptions horizontalCentered="1"/>
  <pageMargins left="0.35" right="0.28000000000000003" top="0.74803149606299213" bottom="0.74803149606299213"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topLeftCell="A7" workbookViewId="0">
      <selection activeCell="A3" sqref="A3:J3"/>
    </sheetView>
  </sheetViews>
  <sheetFormatPr baseColWidth="10" defaultRowHeight="15"/>
  <cols>
    <col min="1" max="1" width="7.140625" customWidth="1"/>
    <col min="2" max="2" width="59.7109375" customWidth="1"/>
    <col min="3" max="3" width="14.140625" style="515" bestFit="1" customWidth="1"/>
    <col min="4" max="4" width="13.85546875" style="515" bestFit="1" customWidth="1"/>
    <col min="6" max="6" width="27.85546875" bestFit="1" customWidth="1"/>
  </cols>
  <sheetData>
    <row r="1" spans="1:4" s="484" customFormat="1">
      <c r="A1" s="483"/>
      <c r="B1" s="483"/>
      <c r="C1" s="483"/>
    </row>
    <row r="2" spans="1:4" s="484" customFormat="1">
      <c r="A2" s="517"/>
      <c r="B2" s="483" t="s">
        <v>27</v>
      </c>
      <c r="C2" s="483"/>
      <c r="D2" s="483"/>
    </row>
    <row r="3" spans="1:4">
      <c r="D3" s="518" t="s">
        <v>235</v>
      </c>
    </row>
    <row r="4" spans="1:4">
      <c r="B4" s="486" t="s">
        <v>589</v>
      </c>
      <c r="C4" s="487"/>
      <c r="D4" s="488"/>
    </row>
    <row r="5" spans="1:4">
      <c r="B5" s="489" t="s">
        <v>0</v>
      </c>
      <c r="C5" s="490"/>
      <c r="D5" s="491"/>
    </row>
    <row r="6" spans="1:4">
      <c r="B6" s="492" t="s">
        <v>616</v>
      </c>
      <c r="C6" s="493"/>
      <c r="D6" s="494"/>
    </row>
    <row r="7" spans="1:4">
      <c r="B7" s="519"/>
      <c r="C7" s="496" t="s">
        <v>593</v>
      </c>
      <c r="D7" s="496" t="s">
        <v>594</v>
      </c>
    </row>
    <row r="8" spans="1:4">
      <c r="B8" s="503" t="s">
        <v>617</v>
      </c>
      <c r="C8" s="501"/>
      <c r="D8" s="502"/>
    </row>
    <row r="9" spans="1:4">
      <c r="B9" s="503"/>
      <c r="C9" s="501"/>
      <c r="D9" s="502"/>
    </row>
    <row r="10" spans="1:4">
      <c r="B10" s="503" t="s">
        <v>618</v>
      </c>
      <c r="C10" s="501"/>
      <c r="D10" s="502"/>
    </row>
    <row r="11" spans="1:4">
      <c r="B11" s="498" t="s">
        <v>619</v>
      </c>
      <c r="C11" s="511">
        <v>23743280</v>
      </c>
      <c r="D11" s="511">
        <v>89599160</v>
      </c>
    </row>
    <row r="12" spans="1:4">
      <c r="B12" s="498" t="s">
        <v>620</v>
      </c>
      <c r="C12" s="501">
        <v>46943936.18</v>
      </c>
      <c r="D12" s="501">
        <v>114711126.83</v>
      </c>
    </row>
    <row r="13" spans="1:4">
      <c r="B13" s="498"/>
      <c r="C13" s="501"/>
      <c r="D13" s="501"/>
    </row>
    <row r="14" spans="1:4" ht="26.25">
      <c r="B14" s="520" t="s">
        <v>621</v>
      </c>
      <c r="C14" s="501"/>
      <c r="D14" s="501"/>
    </row>
    <row r="15" spans="1:4">
      <c r="B15" s="498" t="s">
        <v>4</v>
      </c>
      <c r="C15" s="505">
        <f>586141650.34+8135354.42</f>
        <v>594277004.75999999</v>
      </c>
      <c r="D15" s="501">
        <v>2927354471.0700002</v>
      </c>
    </row>
    <row r="16" spans="1:4">
      <c r="B16" s="498" t="s">
        <v>622</v>
      </c>
      <c r="C16" s="501">
        <v>17137403.960000001</v>
      </c>
      <c r="D16" s="501">
        <v>527506724.04000002</v>
      </c>
    </row>
    <row r="17" spans="2:7">
      <c r="B17" s="498" t="s">
        <v>24</v>
      </c>
      <c r="C17" s="501"/>
      <c r="D17" s="501"/>
    </row>
    <row r="18" spans="2:7">
      <c r="B18" s="498"/>
      <c r="C18" s="501"/>
      <c r="D18" s="501"/>
    </row>
    <row r="19" spans="2:7">
      <c r="B19" s="503" t="s">
        <v>623</v>
      </c>
      <c r="C19" s="501"/>
      <c r="D19" s="501"/>
    </row>
    <row r="20" spans="2:7">
      <c r="B20" s="498" t="s">
        <v>624</v>
      </c>
      <c r="C20" s="501">
        <v>2487754.39</v>
      </c>
      <c r="D20" s="501">
        <v>2534621.42</v>
      </c>
    </row>
    <row r="21" spans="2:7">
      <c r="B21" s="498" t="s">
        <v>625</v>
      </c>
      <c r="C21" s="501">
        <v>185834.17</v>
      </c>
      <c r="D21" s="501">
        <v>1711738.92</v>
      </c>
    </row>
    <row r="22" spans="2:7">
      <c r="B22" s="498"/>
      <c r="C22" s="501"/>
      <c r="D22" s="501"/>
    </row>
    <row r="23" spans="2:7">
      <c r="B23" s="503" t="s">
        <v>626</v>
      </c>
      <c r="C23" s="501">
        <f>SUM(C11:C21)</f>
        <v>684775213.46000004</v>
      </c>
      <c r="D23" s="501">
        <f>SUM(D11:D21)</f>
        <v>3663417842.2800002</v>
      </c>
    </row>
    <row r="24" spans="2:7">
      <c r="B24" s="503"/>
      <c r="C24" s="501"/>
      <c r="D24" s="501"/>
    </row>
    <row r="25" spans="2:7">
      <c r="B25" s="503" t="s">
        <v>627</v>
      </c>
      <c r="C25" s="501"/>
      <c r="D25" s="501"/>
    </row>
    <row r="26" spans="2:7">
      <c r="B26" s="503"/>
      <c r="C26" s="501"/>
      <c r="D26" s="501"/>
    </row>
    <row r="27" spans="2:7">
      <c r="B27" s="503" t="s">
        <v>628</v>
      </c>
      <c r="C27" s="501"/>
      <c r="D27" s="501"/>
    </row>
    <row r="28" spans="2:7">
      <c r="B28" s="498" t="s">
        <v>5</v>
      </c>
      <c r="C28" s="501">
        <f>182290381.29+118069088.27+26266958.32+32596157.22+106389114.73+16341770.53</f>
        <v>481953470.36000001</v>
      </c>
      <c r="D28" s="501">
        <v>2061443273.02</v>
      </c>
      <c r="G28" s="521"/>
    </row>
    <row r="29" spans="2:7">
      <c r="B29" s="498" t="s">
        <v>6</v>
      </c>
      <c r="C29" s="501">
        <f>2867686.73+3678351.36+43487.22+35448303.57+4726442.66+542576.78+235118.13</f>
        <v>47541966.45000001</v>
      </c>
      <c r="D29" s="501">
        <v>802275701.11000001</v>
      </c>
      <c r="G29" s="521"/>
    </row>
    <row r="30" spans="2:7">
      <c r="B30" s="498" t="s">
        <v>7</v>
      </c>
      <c r="C30" s="501">
        <f>6175934.45+2171511.95+2104843.72+44023.69+9414698.72+3537018.89+2541118.03+1048048.04+3862270.42</f>
        <v>30899467.910000004</v>
      </c>
      <c r="D30" s="501">
        <v>478899399.37</v>
      </c>
      <c r="G30" s="521"/>
    </row>
    <row r="31" spans="2:7">
      <c r="B31" s="498"/>
      <c r="C31" s="501"/>
      <c r="D31" s="501"/>
      <c r="G31" s="521"/>
    </row>
    <row r="32" spans="2:7">
      <c r="B32" s="503" t="s">
        <v>24</v>
      </c>
      <c r="C32" s="501"/>
      <c r="D32" s="501"/>
    </row>
    <row r="33" spans="2:4">
      <c r="B33" s="498" t="s">
        <v>629</v>
      </c>
      <c r="C33" s="511">
        <v>64813</v>
      </c>
      <c r="D33" s="511">
        <v>16873007.210000001</v>
      </c>
    </row>
    <row r="34" spans="2:4">
      <c r="B34" s="498"/>
      <c r="C34" s="501"/>
      <c r="D34" s="501"/>
    </row>
    <row r="35" spans="2:4">
      <c r="B35" s="503" t="s">
        <v>630</v>
      </c>
      <c r="C35" s="501"/>
      <c r="D35" s="501"/>
    </row>
    <row r="36" spans="2:4">
      <c r="B36" s="498" t="s">
        <v>631</v>
      </c>
      <c r="C36" s="501">
        <v>0</v>
      </c>
      <c r="D36" s="501">
        <v>0</v>
      </c>
    </row>
    <row r="37" spans="2:4">
      <c r="B37" s="498"/>
      <c r="C37" s="501"/>
      <c r="D37" s="501"/>
    </row>
    <row r="38" spans="2:4">
      <c r="B38" s="503" t="s">
        <v>632</v>
      </c>
      <c r="C38" s="501">
        <f>SUM(C28:C36)</f>
        <v>560459717.72000003</v>
      </c>
      <c r="D38" s="501">
        <f>SUM(D28:D36)</f>
        <v>3359491380.71</v>
      </c>
    </row>
    <row r="39" spans="2:4">
      <c r="B39" s="503"/>
      <c r="C39" s="501"/>
      <c r="D39" s="502"/>
    </row>
    <row r="40" spans="2:4">
      <c r="B40" s="503" t="s">
        <v>633</v>
      </c>
      <c r="C40" s="501">
        <f>+C23-C38</f>
        <v>124315495.74000001</v>
      </c>
      <c r="D40" s="501">
        <f>+D23-D38</f>
        <v>303926461.57000017</v>
      </c>
    </row>
    <row r="41" spans="2:4">
      <c r="B41" s="512"/>
      <c r="C41" s="513"/>
      <c r="D41" s="514"/>
    </row>
  </sheetData>
  <mergeCells count="5">
    <mergeCell ref="A1:C1"/>
    <mergeCell ref="B2:D2"/>
    <mergeCell ref="B4:D4"/>
    <mergeCell ref="B5:D5"/>
    <mergeCell ref="B6:D6"/>
  </mergeCells>
  <printOptions horizontalCentered="1"/>
  <pageMargins left="0.70866141732283472" right="0.70866141732283472" top="0.51181102362204722" bottom="0.43" header="0.31496062992125984" footer="0.31496062992125984"/>
  <pageSetup scale="89" orientation="landscape" r:id="rId1"/>
</worksheet>
</file>

<file path=xl/worksheets/sheet20.xml><?xml version="1.0" encoding="utf-8"?>
<worksheet xmlns="http://schemas.openxmlformats.org/spreadsheetml/2006/main" xmlns:r="http://schemas.openxmlformats.org/officeDocument/2006/relationships">
  <sheetPr>
    <tabColor theme="6" tint="-0.249977111117893"/>
    <pageSetUpPr fitToPage="1"/>
  </sheetPr>
  <dimension ref="A1:Q63"/>
  <sheetViews>
    <sheetView zoomScale="88" zoomScaleNormal="88" workbookViewId="0">
      <pane ySplit="4" topLeftCell="A5" activePane="bottomLeft" state="frozen"/>
      <selection activeCell="H26" sqref="H26"/>
      <selection pane="bottomLeft" activeCell="D26" sqref="D26:Q26"/>
    </sheetView>
  </sheetViews>
  <sheetFormatPr baseColWidth="10" defaultRowHeight="12.75"/>
  <cols>
    <col min="1" max="16384" width="11.42578125" style="292"/>
  </cols>
  <sheetData>
    <row r="1" spans="1:17">
      <c r="A1" s="289"/>
      <c r="B1" s="290"/>
      <c r="C1" s="290"/>
      <c r="D1" s="290"/>
      <c r="E1" s="290"/>
      <c r="F1" s="290"/>
      <c r="G1" s="290"/>
      <c r="H1" s="290"/>
      <c r="I1" s="290"/>
      <c r="J1" s="290"/>
      <c r="K1" s="290"/>
      <c r="L1" s="290"/>
      <c r="M1" s="290"/>
      <c r="N1" s="290"/>
      <c r="O1" s="290"/>
      <c r="P1" s="290"/>
      <c r="Q1" s="291"/>
    </row>
    <row r="2" spans="1:17">
      <c r="A2" s="293"/>
      <c r="B2" s="294"/>
      <c r="C2" s="294"/>
      <c r="D2" s="294"/>
      <c r="E2" s="294"/>
      <c r="F2" s="294"/>
      <c r="G2" s="294"/>
      <c r="H2" s="294"/>
      <c r="I2" s="294"/>
      <c r="J2" s="294"/>
      <c r="K2" s="294"/>
      <c r="L2" s="294"/>
      <c r="M2" s="294"/>
      <c r="N2" s="294"/>
      <c r="O2" s="294"/>
      <c r="P2" s="294"/>
      <c r="Q2" s="295"/>
    </row>
    <row r="3" spans="1:17" ht="15" customHeight="1">
      <c r="A3" s="293"/>
      <c r="B3" s="294"/>
      <c r="C3" s="294"/>
      <c r="D3" s="294"/>
      <c r="E3" s="294"/>
      <c r="F3" s="294"/>
      <c r="G3" s="294"/>
      <c r="H3" s="294"/>
      <c r="I3" s="294"/>
      <c r="J3" s="294"/>
      <c r="K3" s="294"/>
      <c r="L3" s="294"/>
      <c r="M3" s="294"/>
      <c r="N3" s="294"/>
      <c r="O3" s="294"/>
      <c r="P3" s="294"/>
      <c r="Q3" s="295"/>
    </row>
    <row r="4" spans="1:17" ht="27.75" customHeight="1">
      <c r="A4" s="474" t="s">
        <v>542</v>
      </c>
      <c r="B4" s="475"/>
      <c r="C4" s="475"/>
      <c r="D4" s="475"/>
      <c r="E4" s="475"/>
      <c r="F4" s="475"/>
      <c r="G4" s="475"/>
      <c r="H4" s="475"/>
      <c r="I4" s="475"/>
      <c r="J4" s="475"/>
      <c r="K4" s="475"/>
      <c r="L4" s="475"/>
      <c r="M4" s="475"/>
      <c r="N4" s="475"/>
      <c r="O4" s="475"/>
      <c r="P4" s="475"/>
      <c r="Q4" s="476"/>
    </row>
    <row r="5" spans="1:17">
      <c r="A5" s="290"/>
      <c r="B5" s="290"/>
      <c r="C5" s="290"/>
      <c r="D5" s="294"/>
      <c r="E5" s="294"/>
      <c r="F5" s="294"/>
      <c r="G5" s="294"/>
      <c r="H5" s="294"/>
      <c r="I5" s="294"/>
      <c r="J5" s="294"/>
      <c r="K5" s="294"/>
      <c r="L5" s="294"/>
      <c r="M5" s="294"/>
      <c r="N5" s="294"/>
      <c r="O5" s="294"/>
      <c r="P5" s="294"/>
    </row>
    <row r="6" spans="1:17">
      <c r="A6" s="435" t="s">
        <v>543</v>
      </c>
      <c r="B6" s="435"/>
      <c r="C6" s="453"/>
      <c r="D6" s="296"/>
      <c r="E6" s="297"/>
      <c r="F6" s="297"/>
      <c r="G6" s="297"/>
      <c r="H6" s="297"/>
      <c r="I6" s="297"/>
      <c r="J6" s="297"/>
      <c r="K6" s="298"/>
      <c r="L6" s="299"/>
      <c r="M6" s="299"/>
      <c r="N6" s="299"/>
      <c r="O6" s="477"/>
      <c r="P6" s="477"/>
      <c r="Q6" s="478"/>
    </row>
    <row r="7" spans="1:17">
      <c r="A7" s="294"/>
      <c r="B7" s="294"/>
      <c r="C7" s="294"/>
      <c r="D7" s="300"/>
      <c r="E7" s="301"/>
      <c r="F7" s="301"/>
      <c r="G7" s="301"/>
      <c r="H7" s="301"/>
      <c r="I7" s="301"/>
      <c r="J7" s="301"/>
      <c r="K7" s="301"/>
      <c r="L7" s="301"/>
      <c r="M7" s="301"/>
      <c r="N7" s="301"/>
      <c r="O7" s="294"/>
      <c r="P7" s="294"/>
    </row>
    <row r="8" spans="1:17">
      <c r="A8" s="420" t="s">
        <v>544</v>
      </c>
      <c r="B8" s="420"/>
      <c r="C8" s="447"/>
      <c r="D8" s="454"/>
      <c r="E8" s="455"/>
      <c r="F8" s="455"/>
      <c r="G8" s="455"/>
      <c r="H8" s="455"/>
      <c r="I8" s="455"/>
      <c r="J8" s="456"/>
      <c r="K8" s="302"/>
      <c r="L8" s="479" t="s">
        <v>545</v>
      </c>
      <c r="M8" s="479"/>
      <c r="N8" s="479"/>
      <c r="O8" s="450"/>
      <c r="P8" s="451"/>
      <c r="Q8" s="452"/>
    </row>
    <row r="9" spans="1:17">
      <c r="A9" s="294"/>
      <c r="B9" s="294"/>
      <c r="C9" s="303"/>
      <c r="D9" s="303"/>
      <c r="E9" s="294"/>
      <c r="F9" s="294"/>
      <c r="G9" s="294"/>
      <c r="H9" s="294"/>
      <c r="I9" s="294"/>
      <c r="J9" s="294"/>
      <c r="K9" s="294"/>
      <c r="L9" s="294"/>
      <c r="M9" s="294"/>
      <c r="N9" s="294"/>
      <c r="O9" s="294"/>
      <c r="P9" s="294"/>
    </row>
    <row r="10" spans="1:17">
      <c r="A10" s="435" t="s">
        <v>546</v>
      </c>
      <c r="B10" s="435"/>
      <c r="C10" s="435"/>
      <c r="D10" s="457"/>
      <c r="E10" s="471"/>
      <c r="F10" s="471"/>
      <c r="G10" s="471"/>
      <c r="H10" s="471"/>
      <c r="I10" s="471"/>
      <c r="J10" s="458"/>
      <c r="K10" s="303"/>
      <c r="L10" s="472" t="s">
        <v>547</v>
      </c>
      <c r="M10" s="473"/>
      <c r="N10" s="457"/>
      <c r="O10" s="471"/>
      <c r="P10" s="471"/>
      <c r="Q10" s="458"/>
    </row>
    <row r="11" spans="1:17">
      <c r="A11" s="304"/>
      <c r="B11" s="304"/>
      <c r="C11" s="304"/>
      <c r="D11" s="303"/>
      <c r="E11" s="303"/>
      <c r="F11" s="303"/>
      <c r="G11" s="303"/>
      <c r="H11" s="303"/>
      <c r="I11" s="303"/>
      <c r="J11" s="303"/>
      <c r="K11" s="303"/>
      <c r="L11" s="294"/>
      <c r="M11" s="305"/>
      <c r="N11" s="305"/>
      <c r="O11" s="305"/>
      <c r="P11" s="306"/>
    </row>
    <row r="12" spans="1:17">
      <c r="A12" s="435" t="s">
        <v>548</v>
      </c>
      <c r="B12" s="435"/>
      <c r="C12" s="435"/>
      <c r="D12" s="457"/>
      <c r="E12" s="471"/>
      <c r="F12" s="471"/>
      <c r="G12" s="471"/>
      <c r="H12" s="471"/>
      <c r="I12" s="471"/>
      <c r="J12" s="471"/>
      <c r="K12" s="471"/>
      <c r="L12" s="471"/>
      <c r="M12" s="471"/>
      <c r="N12" s="471"/>
      <c r="O12" s="471"/>
      <c r="P12" s="471"/>
      <c r="Q12" s="458"/>
    </row>
    <row r="13" spans="1:17">
      <c r="A13" s="304"/>
      <c r="B13" s="304"/>
      <c r="C13" s="304"/>
      <c r="D13" s="300"/>
      <c r="E13" s="300"/>
      <c r="F13" s="300"/>
      <c r="G13" s="300"/>
      <c r="H13" s="300"/>
      <c r="I13" s="300"/>
      <c r="J13" s="300"/>
      <c r="K13" s="300"/>
      <c r="L13" s="300"/>
      <c r="M13" s="300"/>
      <c r="N13" s="300"/>
      <c r="O13" s="300"/>
      <c r="P13" s="300"/>
      <c r="Q13" s="300"/>
    </row>
    <row r="14" spans="1:17">
      <c r="A14" s="435" t="s">
        <v>549</v>
      </c>
      <c r="B14" s="459"/>
      <c r="C14" s="459"/>
      <c r="D14" s="460"/>
      <c r="E14" s="461"/>
      <c r="F14" s="461"/>
      <c r="G14" s="461"/>
      <c r="H14" s="461"/>
      <c r="I14" s="461"/>
      <c r="J14" s="461"/>
      <c r="K14" s="461"/>
      <c r="L14" s="461"/>
      <c r="M14" s="461"/>
      <c r="N14" s="461"/>
      <c r="O14" s="461"/>
      <c r="P14" s="461"/>
      <c r="Q14" s="462"/>
    </row>
    <row r="15" spans="1:17">
      <c r="A15" s="304"/>
      <c r="B15" s="304"/>
      <c r="C15" s="304"/>
      <c r="D15" s="300"/>
      <c r="E15" s="300"/>
      <c r="F15" s="300"/>
      <c r="G15" s="300"/>
      <c r="H15" s="300"/>
      <c r="I15" s="300"/>
      <c r="J15" s="300"/>
      <c r="K15" s="300"/>
      <c r="L15" s="300"/>
      <c r="M15" s="300"/>
      <c r="N15" s="300"/>
      <c r="O15" s="300"/>
      <c r="P15" s="300"/>
      <c r="Q15" s="300"/>
    </row>
    <row r="16" spans="1:17">
      <c r="A16" s="463" t="s">
        <v>550</v>
      </c>
      <c r="B16" s="464"/>
      <c r="C16" s="464"/>
      <c r="D16" s="469" t="s">
        <v>551</v>
      </c>
      <c r="E16" s="469"/>
      <c r="F16" s="469"/>
      <c r="G16" s="469"/>
      <c r="H16" s="469" t="s">
        <v>552</v>
      </c>
      <c r="I16" s="469"/>
      <c r="J16" s="470" t="s">
        <v>553</v>
      </c>
      <c r="K16" s="470"/>
      <c r="L16" s="470"/>
      <c r="M16" s="470"/>
      <c r="N16" s="470"/>
      <c r="O16" s="422" t="s">
        <v>554</v>
      </c>
      <c r="P16" s="423"/>
      <c r="Q16" s="424"/>
    </row>
    <row r="17" spans="1:17" ht="38.25">
      <c r="A17" s="465"/>
      <c r="B17" s="466"/>
      <c r="C17" s="466"/>
      <c r="D17" s="469"/>
      <c r="E17" s="469"/>
      <c r="F17" s="469"/>
      <c r="G17" s="469"/>
      <c r="H17" s="469"/>
      <c r="I17" s="469"/>
      <c r="J17" s="329" t="s">
        <v>555</v>
      </c>
      <c r="K17" s="330" t="s">
        <v>556</v>
      </c>
      <c r="L17" s="330" t="s">
        <v>44</v>
      </c>
      <c r="M17" s="331" t="s">
        <v>557</v>
      </c>
      <c r="N17" s="331" t="s">
        <v>558</v>
      </c>
      <c r="O17" s="330" t="s">
        <v>44</v>
      </c>
      <c r="P17" s="331" t="s">
        <v>559</v>
      </c>
      <c r="Q17" s="331" t="s">
        <v>558</v>
      </c>
    </row>
    <row r="18" spans="1:17">
      <c r="A18" s="467"/>
      <c r="B18" s="468"/>
      <c r="C18" s="468"/>
      <c r="D18" s="469"/>
      <c r="E18" s="469"/>
      <c r="F18" s="469"/>
      <c r="G18" s="469"/>
      <c r="H18" s="469"/>
      <c r="I18" s="469"/>
      <c r="J18" s="469"/>
      <c r="K18" s="469"/>
      <c r="L18" s="469"/>
      <c r="M18" s="307"/>
      <c r="N18" s="307"/>
      <c r="O18" s="307"/>
      <c r="P18" s="422"/>
      <c r="Q18" s="424"/>
    </row>
    <row r="19" spans="1:17">
      <c r="A19" s="304"/>
      <c r="B19" s="304"/>
      <c r="C19" s="304"/>
      <c r="D19" s="303"/>
      <c r="E19" s="303"/>
      <c r="F19" s="303"/>
      <c r="G19" s="303"/>
      <c r="H19" s="303"/>
      <c r="I19" s="303"/>
      <c r="J19" s="303"/>
      <c r="K19" s="303"/>
      <c r="L19" s="303"/>
      <c r="M19" s="303"/>
      <c r="N19" s="303"/>
      <c r="O19" s="303"/>
      <c r="P19" s="303"/>
      <c r="Q19" s="303"/>
    </row>
    <row r="20" spans="1:17">
      <c r="A20" s="435" t="s">
        <v>560</v>
      </c>
      <c r="B20" s="435"/>
      <c r="C20" s="435"/>
      <c r="D20" s="305"/>
      <c r="E20" s="294"/>
      <c r="F20" s="294"/>
      <c r="G20" s="294"/>
      <c r="H20" s="294"/>
      <c r="I20" s="294"/>
      <c r="J20" s="294"/>
      <c r="K20" s="294"/>
      <c r="L20" s="294"/>
      <c r="M20" s="294"/>
      <c r="N20" s="294"/>
      <c r="O20" s="294"/>
      <c r="P20" s="294"/>
    </row>
    <row r="21" spans="1:17">
      <c r="A21" s="294"/>
      <c r="B21" s="294"/>
      <c r="C21" s="305"/>
      <c r="D21" s="305"/>
      <c r="E21" s="294"/>
      <c r="F21" s="294"/>
      <c r="G21" s="294"/>
      <c r="H21" s="294"/>
      <c r="I21" s="294"/>
      <c r="J21" s="294"/>
      <c r="K21" s="294"/>
      <c r="L21" s="294"/>
      <c r="M21" s="294"/>
      <c r="N21" s="294"/>
      <c r="O21" s="294"/>
      <c r="P21" s="294"/>
    </row>
    <row r="22" spans="1:17">
      <c r="A22" s="420" t="s">
        <v>561</v>
      </c>
      <c r="B22" s="420"/>
      <c r="C22" s="447"/>
      <c r="D22" s="308"/>
      <c r="E22" s="309"/>
      <c r="F22" s="309"/>
      <c r="G22" s="309"/>
      <c r="H22" s="309"/>
      <c r="I22" s="309"/>
      <c r="J22" s="309"/>
      <c r="K22" s="309"/>
      <c r="L22" s="309"/>
      <c r="M22" s="309"/>
      <c r="N22" s="309"/>
      <c r="O22" s="310" t="s">
        <v>562</v>
      </c>
      <c r="P22" s="450"/>
      <c r="Q22" s="452"/>
    </row>
    <row r="23" spans="1:17">
      <c r="A23" s="294"/>
      <c r="B23" s="294"/>
      <c r="C23" s="294"/>
      <c r="D23" s="294"/>
      <c r="E23" s="294"/>
      <c r="F23" s="294"/>
      <c r="G23" s="294"/>
      <c r="H23" s="294"/>
      <c r="I23" s="294"/>
      <c r="J23" s="294"/>
      <c r="K23" s="294"/>
      <c r="L23" s="294"/>
      <c r="M23" s="294"/>
      <c r="N23" s="294"/>
      <c r="O23" s="294"/>
      <c r="P23" s="294"/>
    </row>
    <row r="24" spans="1:17">
      <c r="A24" s="435" t="s">
        <v>563</v>
      </c>
      <c r="B24" s="435"/>
      <c r="C24" s="453"/>
      <c r="D24" s="454"/>
      <c r="E24" s="455"/>
      <c r="F24" s="455"/>
      <c r="G24" s="455"/>
      <c r="H24" s="455"/>
      <c r="I24" s="455"/>
      <c r="J24" s="455"/>
      <c r="K24" s="455"/>
      <c r="L24" s="455"/>
      <c r="M24" s="455"/>
      <c r="N24" s="455"/>
      <c r="O24" s="455"/>
      <c r="P24" s="455"/>
      <c r="Q24" s="456"/>
    </row>
    <row r="25" spans="1:17">
      <c r="A25" s="294"/>
      <c r="B25" s="294"/>
      <c r="C25" s="294"/>
      <c r="D25" s="294"/>
      <c r="E25" s="294"/>
      <c r="F25" s="294"/>
      <c r="G25" s="294"/>
      <c r="H25" s="294"/>
      <c r="I25" s="294"/>
      <c r="J25" s="294"/>
      <c r="K25" s="294"/>
      <c r="L25" s="294"/>
      <c r="M25" s="294"/>
      <c r="N25" s="294"/>
      <c r="O25" s="294"/>
      <c r="P25" s="294"/>
    </row>
    <row r="26" spans="1:17" ht="15">
      <c r="A26" s="435" t="s">
        <v>584</v>
      </c>
      <c r="B26" s="435"/>
      <c r="C26" s="453"/>
      <c r="D26" s="454"/>
      <c r="E26" s="455"/>
      <c r="F26" s="455"/>
      <c r="G26" s="455"/>
      <c r="H26" s="455"/>
      <c r="I26" s="455"/>
      <c r="J26" s="455"/>
      <c r="K26" s="455"/>
      <c r="L26" s="455"/>
      <c r="M26" s="455"/>
      <c r="N26" s="455"/>
      <c r="O26" s="455"/>
      <c r="P26" s="455"/>
      <c r="Q26" s="456"/>
    </row>
    <row r="27" spans="1:17">
      <c r="A27" s="294"/>
      <c r="B27" s="294"/>
      <c r="C27" s="294"/>
      <c r="D27" s="311"/>
      <c r="E27" s="294"/>
      <c r="F27" s="294"/>
      <c r="G27" s="294"/>
      <c r="H27" s="294"/>
      <c r="I27" s="294"/>
      <c r="J27" s="294"/>
      <c r="K27" s="294"/>
      <c r="L27" s="294"/>
      <c r="M27" s="294"/>
      <c r="N27" s="294"/>
      <c r="O27" s="294"/>
      <c r="P27" s="294"/>
    </row>
    <row r="28" spans="1:17">
      <c r="A28" s="420" t="s">
        <v>564</v>
      </c>
      <c r="B28" s="420"/>
      <c r="C28" s="447"/>
      <c r="D28" s="455"/>
      <c r="E28" s="455"/>
      <c r="F28" s="455"/>
      <c r="G28" s="456"/>
      <c r="H28" s="294"/>
      <c r="I28" s="312" t="s">
        <v>565</v>
      </c>
      <c r="J28" s="312"/>
      <c r="K28" s="312"/>
      <c r="L28" s="312"/>
      <c r="M28" s="312"/>
      <c r="N28" s="312"/>
      <c r="O28" s="457"/>
      <c r="P28" s="458"/>
    </row>
    <row r="29" spans="1:17">
      <c r="A29" s="294"/>
      <c r="B29" s="294"/>
      <c r="C29" s="304"/>
      <c r="D29" s="313"/>
      <c r="E29" s="294"/>
      <c r="F29" s="294"/>
      <c r="G29" s="294"/>
      <c r="H29" s="294"/>
      <c r="I29" s="294"/>
      <c r="J29" s="294"/>
      <c r="K29" s="294"/>
      <c r="L29" s="294"/>
      <c r="M29" s="294"/>
      <c r="N29" s="294"/>
      <c r="O29" s="294"/>
      <c r="P29" s="294"/>
    </row>
    <row r="30" spans="1:17">
      <c r="A30" s="420" t="s">
        <v>566</v>
      </c>
      <c r="B30" s="420"/>
      <c r="C30" s="447"/>
      <c r="D30" s="448"/>
      <c r="E30" s="448"/>
      <c r="F30" s="448"/>
      <c r="G30" s="449"/>
      <c r="H30" s="294"/>
      <c r="I30" s="420" t="s">
        <v>567</v>
      </c>
      <c r="J30" s="420"/>
      <c r="K30" s="420"/>
      <c r="L30" s="420"/>
      <c r="M30" s="420"/>
      <c r="N30" s="450"/>
      <c r="O30" s="451"/>
      <c r="P30" s="452"/>
    </row>
    <row r="31" spans="1:17">
      <c r="A31" s="314"/>
      <c r="B31" s="314"/>
      <c r="C31" s="314"/>
      <c r="D31" s="315"/>
      <c r="E31" s="314"/>
      <c r="F31" s="314"/>
      <c r="G31" s="314"/>
      <c r="H31" s="294"/>
      <c r="I31" s="314"/>
      <c r="J31" s="314"/>
      <c r="K31" s="314"/>
      <c r="L31" s="314"/>
      <c r="M31" s="314"/>
      <c r="N31" s="302"/>
      <c r="O31" s="302"/>
      <c r="P31" s="302"/>
    </row>
    <row r="32" spans="1:17">
      <c r="A32" s="294"/>
      <c r="B32" s="294"/>
      <c r="C32" s="294"/>
      <c r="D32" s="294"/>
      <c r="E32" s="294"/>
      <c r="F32" s="294"/>
      <c r="G32" s="294"/>
      <c r="H32" s="294"/>
      <c r="I32" s="294"/>
      <c r="J32" s="294"/>
      <c r="K32" s="294"/>
      <c r="L32" s="294"/>
      <c r="M32" s="294"/>
      <c r="N32" s="294"/>
      <c r="O32" s="294"/>
      <c r="P32" s="294"/>
    </row>
    <row r="33" spans="1:16">
      <c r="A33" s="435" t="s">
        <v>568</v>
      </c>
      <c r="B33" s="435"/>
      <c r="C33" s="435"/>
      <c r="D33" s="436" t="s">
        <v>518</v>
      </c>
      <c r="E33" s="436"/>
      <c r="F33" s="436"/>
      <c r="G33" s="436"/>
      <c r="H33" s="316"/>
      <c r="I33" s="294"/>
      <c r="J33" s="294"/>
      <c r="K33" s="294"/>
      <c r="L33" s="294"/>
      <c r="M33" s="294"/>
      <c r="N33" s="294"/>
      <c r="O33" s="294"/>
      <c r="P33" s="294"/>
    </row>
    <row r="34" spans="1:16">
      <c r="A34" s="317"/>
      <c r="B34" s="317"/>
      <c r="C34" s="317"/>
      <c r="D34" s="306"/>
      <c r="E34" s="306"/>
      <c r="F34" s="306"/>
      <c r="G34" s="306"/>
      <c r="H34" s="294"/>
      <c r="I34" s="294"/>
      <c r="J34" s="294"/>
      <c r="K34" s="294"/>
      <c r="L34" s="294"/>
      <c r="M34" s="294"/>
      <c r="N34" s="294"/>
      <c r="O34" s="294"/>
      <c r="P34" s="294"/>
    </row>
    <row r="35" spans="1:16">
      <c r="A35" s="437" t="s">
        <v>569</v>
      </c>
      <c r="B35" s="438"/>
      <c r="C35" s="439"/>
      <c r="D35" s="437" t="s">
        <v>588</v>
      </c>
      <c r="E35" s="438"/>
      <c r="F35" s="439"/>
      <c r="G35" s="431" t="s">
        <v>570</v>
      </c>
      <c r="H35" s="422" t="s">
        <v>553</v>
      </c>
      <c r="I35" s="423"/>
      <c r="J35" s="424"/>
      <c r="K35" s="332"/>
      <c r="L35" s="422" t="s">
        <v>571</v>
      </c>
      <c r="M35" s="423"/>
      <c r="N35" s="424"/>
      <c r="O35" s="425" t="s">
        <v>572</v>
      </c>
      <c r="P35" s="428" t="s">
        <v>573</v>
      </c>
    </row>
    <row r="36" spans="1:16">
      <c r="A36" s="440"/>
      <c r="B36" s="441"/>
      <c r="C36" s="442"/>
      <c r="D36" s="440"/>
      <c r="E36" s="441"/>
      <c r="F36" s="442"/>
      <c r="G36" s="446"/>
      <c r="H36" s="431" t="s">
        <v>555</v>
      </c>
      <c r="I36" s="428" t="s">
        <v>574</v>
      </c>
      <c r="J36" s="428" t="s">
        <v>575</v>
      </c>
      <c r="K36" s="333"/>
      <c r="L36" s="433" t="s">
        <v>555</v>
      </c>
      <c r="M36" s="428" t="s">
        <v>574</v>
      </c>
      <c r="N36" s="433" t="s">
        <v>575</v>
      </c>
      <c r="O36" s="426"/>
      <c r="P36" s="429"/>
    </row>
    <row r="37" spans="1:16">
      <c r="A37" s="443"/>
      <c r="B37" s="444"/>
      <c r="C37" s="445"/>
      <c r="D37" s="443"/>
      <c r="E37" s="444"/>
      <c r="F37" s="445"/>
      <c r="G37" s="432"/>
      <c r="H37" s="432"/>
      <c r="I37" s="430"/>
      <c r="J37" s="430"/>
      <c r="K37" s="334"/>
      <c r="L37" s="434"/>
      <c r="M37" s="430"/>
      <c r="N37" s="434"/>
      <c r="O37" s="427"/>
      <c r="P37" s="430"/>
    </row>
    <row r="38" spans="1:16">
      <c r="A38" s="407"/>
      <c r="B38" s="408"/>
      <c r="C38" s="409"/>
      <c r="D38" s="410"/>
      <c r="E38" s="411"/>
      <c r="F38" s="412"/>
      <c r="G38" s="335"/>
      <c r="H38" s="335"/>
      <c r="I38" s="335"/>
      <c r="J38" s="335"/>
      <c r="K38" s="335"/>
      <c r="L38" s="335"/>
      <c r="M38" s="335"/>
      <c r="N38" s="335"/>
      <c r="O38" s="335"/>
      <c r="P38" s="336"/>
    </row>
    <row r="39" spans="1:16">
      <c r="A39" s="413"/>
      <c r="B39" s="414"/>
      <c r="C39" s="415"/>
      <c r="D39" s="337"/>
      <c r="E39" s="337"/>
      <c r="F39" s="338"/>
      <c r="G39" s="335"/>
      <c r="H39" s="335"/>
      <c r="I39" s="318"/>
      <c r="J39" s="318"/>
      <c r="K39" s="318"/>
      <c r="L39" s="318"/>
      <c r="M39" s="318"/>
      <c r="N39" s="318"/>
      <c r="O39" s="318"/>
      <c r="P39" s="318"/>
    </row>
    <row r="40" spans="1:16" s="319" customFormat="1">
      <c r="A40" s="413"/>
      <c r="B40" s="414"/>
      <c r="C40" s="415"/>
      <c r="D40" s="337"/>
      <c r="E40" s="337"/>
      <c r="F40" s="338"/>
      <c r="G40" s="318"/>
      <c r="H40" s="318"/>
      <c r="I40" s="318"/>
      <c r="J40" s="318"/>
      <c r="K40" s="318"/>
      <c r="L40" s="318"/>
      <c r="M40" s="318"/>
      <c r="N40" s="318"/>
      <c r="O40" s="318"/>
      <c r="P40" s="318"/>
    </row>
    <row r="41" spans="1:16">
      <c r="C41" s="320"/>
      <c r="D41" s="320"/>
      <c r="E41" s="321"/>
      <c r="F41" s="321"/>
      <c r="G41" s="321"/>
    </row>
    <row r="42" spans="1:16">
      <c r="C42" s="416" t="s">
        <v>576</v>
      </c>
      <c r="D42" s="417"/>
      <c r="E42" s="417"/>
      <c r="F42" s="417"/>
      <c r="G42" s="417"/>
      <c r="H42" s="417"/>
      <c r="I42" s="417"/>
      <c r="J42" s="417"/>
      <c r="K42" s="417"/>
      <c r="L42" s="417"/>
      <c r="M42" s="417"/>
      <c r="N42" s="417"/>
      <c r="O42" s="418"/>
    </row>
    <row r="43" spans="1:16">
      <c r="C43" s="322" t="s">
        <v>577</v>
      </c>
      <c r="D43" s="419" t="s">
        <v>578</v>
      </c>
      <c r="E43" s="419"/>
      <c r="F43" s="419"/>
      <c r="G43" s="322">
        <v>2009</v>
      </c>
      <c r="H43" s="323">
        <v>2010</v>
      </c>
      <c r="I43" s="323">
        <v>2011</v>
      </c>
      <c r="J43" s="323">
        <v>2012</v>
      </c>
      <c r="K43" s="323"/>
      <c r="L43" s="323">
        <v>2013</v>
      </c>
      <c r="M43" s="323">
        <v>2014</v>
      </c>
      <c r="N43" s="322" t="s">
        <v>579</v>
      </c>
      <c r="O43" s="323" t="s">
        <v>573</v>
      </c>
    </row>
    <row r="44" spans="1:16">
      <c r="C44" s="324"/>
      <c r="D44" s="416"/>
      <c r="E44" s="417"/>
      <c r="F44" s="418"/>
      <c r="G44" s="325"/>
      <c r="H44" s="326"/>
      <c r="I44" s="326"/>
      <c r="J44" s="326"/>
      <c r="K44" s="326"/>
      <c r="L44" s="326"/>
      <c r="M44" s="326"/>
      <c r="N44" s="326"/>
      <c r="O44" s="326"/>
    </row>
    <row r="45" spans="1:16">
      <c r="C45" s="324"/>
      <c r="D45" s="416"/>
      <c r="E45" s="417"/>
      <c r="F45" s="418"/>
      <c r="G45" s="325"/>
      <c r="H45" s="326"/>
      <c r="I45" s="326"/>
      <c r="J45" s="326"/>
      <c r="K45" s="326"/>
      <c r="L45" s="326"/>
      <c r="M45" s="326"/>
      <c r="N45" s="326"/>
      <c r="O45" s="326"/>
    </row>
    <row r="46" spans="1:16">
      <c r="C46" s="324"/>
      <c r="D46" s="416"/>
      <c r="E46" s="417"/>
      <c r="F46" s="418"/>
      <c r="G46" s="327"/>
      <c r="H46" s="327"/>
      <c r="I46" s="327"/>
      <c r="J46" s="327"/>
      <c r="K46" s="327"/>
      <c r="L46" s="327"/>
      <c r="M46" s="327"/>
      <c r="N46" s="326"/>
      <c r="O46" s="326"/>
    </row>
    <row r="47" spans="1:16">
      <c r="C47" s="314"/>
      <c r="D47" s="302"/>
      <c r="E47" s="302"/>
      <c r="F47" s="302"/>
      <c r="G47" s="328"/>
      <c r="H47" s="294"/>
      <c r="I47" s="294"/>
      <c r="J47" s="294"/>
      <c r="K47" s="294"/>
      <c r="L47" s="294"/>
      <c r="M47" s="294"/>
      <c r="N47" s="294"/>
      <c r="O47" s="294"/>
    </row>
    <row r="48" spans="1:16">
      <c r="C48" s="420" t="s">
        <v>580</v>
      </c>
      <c r="D48" s="420"/>
      <c r="E48" s="420"/>
      <c r="F48" s="420"/>
      <c r="G48" s="420"/>
      <c r="H48" s="420"/>
      <c r="I48" s="420"/>
      <c r="J48" s="420"/>
      <c r="K48" s="420"/>
      <c r="L48" s="420"/>
      <c r="M48" s="420"/>
      <c r="N48" s="420"/>
      <c r="O48" s="420"/>
    </row>
    <row r="50" spans="1:17">
      <c r="C50" s="421" t="s">
        <v>581</v>
      </c>
      <c r="D50" s="421"/>
      <c r="E50" s="421"/>
      <c r="F50" s="421"/>
      <c r="G50" s="421"/>
    </row>
    <row r="52" spans="1:17">
      <c r="C52" s="394" t="s">
        <v>585</v>
      </c>
      <c r="D52" s="394"/>
      <c r="E52" s="394"/>
      <c r="F52" s="394"/>
      <c r="G52" s="394"/>
      <c r="H52" s="394"/>
      <c r="I52" s="394"/>
      <c r="J52" s="394"/>
      <c r="K52" s="394"/>
      <c r="L52" s="394"/>
      <c r="M52" s="394"/>
      <c r="N52" s="394"/>
      <c r="O52" s="394"/>
      <c r="P52" s="394"/>
    </row>
    <row r="53" spans="1:17">
      <c r="C53" s="394" t="s">
        <v>586</v>
      </c>
      <c r="D53" s="394"/>
      <c r="E53" s="394"/>
      <c r="F53" s="394"/>
      <c r="G53" s="394"/>
      <c r="H53" s="394"/>
      <c r="I53" s="394"/>
      <c r="J53" s="394"/>
      <c r="K53" s="394"/>
      <c r="L53" s="394"/>
      <c r="M53" s="394"/>
      <c r="N53" s="394"/>
      <c r="O53" s="394"/>
      <c r="P53" s="394"/>
    </row>
    <row r="54" spans="1:17">
      <c r="C54" s="394" t="s">
        <v>587</v>
      </c>
      <c r="D54" s="394"/>
      <c r="E54" s="394"/>
      <c r="F54" s="394"/>
      <c r="G54" s="394"/>
      <c r="H54" s="394"/>
      <c r="I54" s="394"/>
      <c r="J54" s="394"/>
      <c r="K54" s="394"/>
      <c r="L54" s="394"/>
      <c r="M54" s="394"/>
      <c r="N54" s="394"/>
      <c r="O54" s="394"/>
      <c r="P54" s="394"/>
    </row>
    <row r="56" spans="1:17">
      <c r="J56" s="339"/>
      <c r="K56" s="339"/>
    </row>
    <row r="57" spans="1:17">
      <c r="A57" s="394" t="s">
        <v>582</v>
      </c>
      <c r="B57" s="394"/>
      <c r="C57" s="394"/>
    </row>
    <row r="58" spans="1:17">
      <c r="A58" s="395"/>
      <c r="B58" s="396"/>
      <c r="C58" s="396"/>
      <c r="D58" s="396"/>
      <c r="E58" s="396"/>
      <c r="F58" s="396"/>
      <c r="G58" s="396"/>
      <c r="H58" s="396"/>
      <c r="I58" s="396"/>
      <c r="J58" s="396"/>
      <c r="K58" s="396"/>
      <c r="L58" s="396"/>
      <c r="M58" s="396"/>
      <c r="N58" s="396"/>
      <c r="O58" s="396"/>
      <c r="P58" s="396"/>
      <c r="Q58" s="397"/>
    </row>
    <row r="59" spans="1:17">
      <c r="A59" s="398"/>
      <c r="B59" s="399"/>
      <c r="C59" s="399"/>
      <c r="D59" s="399"/>
      <c r="E59" s="399"/>
      <c r="F59" s="399"/>
      <c r="G59" s="399"/>
      <c r="H59" s="399"/>
      <c r="I59" s="399"/>
      <c r="J59" s="399"/>
      <c r="K59" s="399"/>
      <c r="L59" s="399"/>
      <c r="M59" s="399"/>
      <c r="N59" s="399"/>
      <c r="O59" s="399"/>
      <c r="P59" s="399"/>
      <c r="Q59" s="400"/>
    </row>
    <row r="61" spans="1:17">
      <c r="A61" s="394" t="s">
        <v>583</v>
      </c>
      <c r="B61" s="394"/>
      <c r="C61" s="394"/>
    </row>
    <row r="62" spans="1:17">
      <c r="A62" s="401"/>
      <c r="B62" s="402"/>
      <c r="C62" s="402"/>
      <c r="D62" s="402"/>
      <c r="E62" s="402"/>
      <c r="F62" s="402"/>
      <c r="G62" s="402"/>
      <c r="H62" s="402"/>
      <c r="I62" s="402"/>
      <c r="J62" s="402"/>
      <c r="K62" s="402"/>
      <c r="L62" s="402"/>
      <c r="M62" s="402"/>
      <c r="N62" s="402"/>
      <c r="O62" s="402"/>
      <c r="P62" s="402"/>
      <c r="Q62" s="403"/>
    </row>
    <row r="63" spans="1:17">
      <c r="A63" s="404"/>
      <c r="B63" s="405"/>
      <c r="C63" s="405"/>
      <c r="D63" s="405"/>
      <c r="E63" s="405"/>
      <c r="F63" s="405"/>
      <c r="G63" s="405"/>
      <c r="H63" s="405"/>
      <c r="I63" s="405"/>
      <c r="J63" s="405"/>
      <c r="K63" s="405"/>
      <c r="L63" s="405"/>
      <c r="M63" s="405"/>
      <c r="N63" s="405"/>
      <c r="O63" s="405"/>
      <c r="P63" s="405"/>
      <c r="Q63" s="406"/>
    </row>
  </sheetData>
  <mergeCells count="71">
    <mergeCell ref="A4:Q4"/>
    <mergeCell ref="A6:C6"/>
    <mergeCell ref="O6:Q6"/>
    <mergeCell ref="A8:C8"/>
    <mergeCell ref="D8:J8"/>
    <mergeCell ref="L8:N8"/>
    <mergeCell ref="O8:Q8"/>
    <mergeCell ref="A10:C10"/>
    <mergeCell ref="D10:J10"/>
    <mergeCell ref="L10:M10"/>
    <mergeCell ref="N10:Q10"/>
    <mergeCell ref="A12:C12"/>
    <mergeCell ref="D12:Q12"/>
    <mergeCell ref="A14:C14"/>
    <mergeCell ref="D14:Q14"/>
    <mergeCell ref="A16:C18"/>
    <mergeCell ref="D16:G17"/>
    <mergeCell ref="H16:I17"/>
    <mergeCell ref="J16:N16"/>
    <mergeCell ref="O16:Q16"/>
    <mergeCell ref="D18:G18"/>
    <mergeCell ref="H18:I18"/>
    <mergeCell ref="J18:L18"/>
    <mergeCell ref="A30:C30"/>
    <mergeCell ref="D30:G30"/>
    <mergeCell ref="I30:M30"/>
    <mergeCell ref="N30:P30"/>
    <mergeCell ref="P18:Q18"/>
    <mergeCell ref="A20:C20"/>
    <mergeCell ref="A22:C22"/>
    <mergeCell ref="P22:Q22"/>
    <mergeCell ref="A24:C24"/>
    <mergeCell ref="D24:Q24"/>
    <mergeCell ref="A26:C26"/>
    <mergeCell ref="D26:Q26"/>
    <mergeCell ref="A28:C28"/>
    <mergeCell ref="D28:G28"/>
    <mergeCell ref="O28:P28"/>
    <mergeCell ref="A33:C33"/>
    <mergeCell ref="D33:G33"/>
    <mergeCell ref="A35:C37"/>
    <mergeCell ref="D35:F37"/>
    <mergeCell ref="G35:G37"/>
    <mergeCell ref="L35:N35"/>
    <mergeCell ref="O35:O37"/>
    <mergeCell ref="P35:P37"/>
    <mergeCell ref="H36:H37"/>
    <mergeCell ref="I36:I37"/>
    <mergeCell ref="J36:J37"/>
    <mergeCell ref="L36:L37"/>
    <mergeCell ref="M36:M37"/>
    <mergeCell ref="N36:N37"/>
    <mergeCell ref="H35:J35"/>
    <mergeCell ref="C52:P52"/>
    <mergeCell ref="A38:C38"/>
    <mergeCell ref="D38:F38"/>
    <mergeCell ref="A39:C39"/>
    <mergeCell ref="A40:C40"/>
    <mergeCell ref="C42:O42"/>
    <mergeCell ref="D43:F43"/>
    <mergeCell ref="D44:F44"/>
    <mergeCell ref="D45:F45"/>
    <mergeCell ref="D46:F46"/>
    <mergeCell ref="C48:O48"/>
    <mergeCell ref="C50:G50"/>
    <mergeCell ref="A61:C61"/>
    <mergeCell ref="A58:Q59"/>
    <mergeCell ref="A62:Q63"/>
    <mergeCell ref="C53:P53"/>
    <mergeCell ref="C54:P54"/>
    <mergeCell ref="A57:C57"/>
  </mergeCells>
  <printOptions horizontalCentered="1"/>
  <pageMargins left="0.35433070866141736" right="0.27559055118110237" top="0.43307086614173229" bottom="0.39370078740157483" header="0.31496062992125984" footer="0.15748031496062992"/>
  <pageSetup scale="68" fitToHeight="0" orientation="landscape" horizontalDpi="300" verticalDpi="300" r:id="rId1"/>
  <drawing r:id="rId2"/>
</worksheet>
</file>

<file path=xl/worksheets/sheet21.xml><?xml version="1.0" encoding="utf-8"?>
<worksheet xmlns="http://schemas.openxmlformats.org/spreadsheetml/2006/main" xmlns:r="http://schemas.openxmlformats.org/officeDocument/2006/relationships">
  <sheetPr>
    <tabColor theme="8" tint="-0.249977111117893"/>
  </sheetPr>
  <dimension ref="A1:C22"/>
  <sheetViews>
    <sheetView tabSelected="1" workbookViewId="0">
      <pane ySplit="8" topLeftCell="A33" activePane="bottomLeft" state="frozen"/>
      <selection activeCell="H26" sqref="H26"/>
      <selection pane="bottomLeft" activeCell="H26" sqref="H26"/>
    </sheetView>
  </sheetViews>
  <sheetFormatPr baseColWidth="10" defaultColWidth="10.85546875" defaultRowHeight="15"/>
  <cols>
    <col min="1" max="1" width="93.5703125" style="19" customWidth="1"/>
    <col min="2" max="2" width="20.7109375" style="19" customWidth="1"/>
    <col min="3" max="16384" width="10.85546875" style="19"/>
  </cols>
  <sheetData>
    <row r="1" spans="1:3" s="20" customFormat="1" ht="15.75">
      <c r="A1" s="244"/>
      <c r="B1" s="196" t="s">
        <v>250</v>
      </c>
    </row>
    <row r="2" spans="1:3" ht="15.75">
      <c r="A2" s="342" t="s">
        <v>27</v>
      </c>
      <c r="B2" s="342"/>
    </row>
    <row r="3" spans="1:3" s="20" customFormat="1" ht="15.75">
      <c r="A3" s="342" t="s">
        <v>525</v>
      </c>
      <c r="B3" s="342"/>
    </row>
    <row r="4" spans="1:3" s="20" customFormat="1" ht="15.75">
      <c r="A4" s="342" t="s">
        <v>262</v>
      </c>
      <c r="B4" s="342"/>
    </row>
    <row r="5" spans="1:3" s="20" customFormat="1" ht="15.75">
      <c r="A5" s="342" t="s">
        <v>344</v>
      </c>
      <c r="B5" s="342"/>
    </row>
    <row r="6" spans="1:3" ht="15.75">
      <c r="A6" s="266"/>
      <c r="B6" s="196"/>
    </row>
    <row r="7" spans="1:3" s="269" customFormat="1" ht="15.75">
      <c r="A7" s="267" t="s">
        <v>526</v>
      </c>
      <c r="B7" s="196" t="s">
        <v>345</v>
      </c>
      <c r="C7" s="268"/>
    </row>
    <row r="8" spans="1:3" s="269" customFormat="1">
      <c r="A8" s="270" t="s">
        <v>527</v>
      </c>
      <c r="B8" s="270" t="s">
        <v>528</v>
      </c>
      <c r="C8" s="268"/>
    </row>
    <row r="9" spans="1:3" s="269" customFormat="1" ht="30">
      <c r="A9" s="271" t="s">
        <v>529</v>
      </c>
      <c r="B9" s="272">
        <v>0</v>
      </c>
      <c r="C9" s="268"/>
    </row>
    <row r="10" spans="1:3" ht="30">
      <c r="A10" s="273" t="s">
        <v>530</v>
      </c>
      <c r="B10" s="272">
        <v>0</v>
      </c>
    </row>
    <row r="11" spans="1:3" ht="30">
      <c r="A11" s="273" t="s">
        <v>531</v>
      </c>
      <c r="B11" s="272">
        <v>0</v>
      </c>
    </row>
    <row r="12" spans="1:3" ht="45">
      <c r="A12" s="271" t="s">
        <v>532</v>
      </c>
      <c r="B12" s="272">
        <v>0</v>
      </c>
    </row>
    <row r="13" spans="1:3" ht="27.75" customHeight="1">
      <c r="A13" s="271" t="s">
        <v>533</v>
      </c>
      <c r="B13" s="272">
        <v>0</v>
      </c>
    </row>
    <row r="14" spans="1:3" ht="27.75" customHeight="1">
      <c r="A14" s="271" t="s">
        <v>534</v>
      </c>
      <c r="B14" s="272">
        <v>0</v>
      </c>
    </row>
    <row r="15" spans="1:3" ht="27.75" customHeight="1">
      <c r="A15" s="271" t="s">
        <v>535</v>
      </c>
      <c r="B15" s="272">
        <v>0</v>
      </c>
    </row>
    <row r="16" spans="1:3" ht="27.75" customHeight="1">
      <c r="A16" s="271" t="s">
        <v>536</v>
      </c>
      <c r="B16" s="272">
        <v>0</v>
      </c>
    </row>
    <row r="17" spans="1:2" ht="27.75" customHeight="1">
      <c r="A17" s="271" t="s">
        <v>537</v>
      </c>
      <c r="B17" s="272">
        <v>0</v>
      </c>
    </row>
    <row r="18" spans="1:2" ht="27.75" customHeight="1">
      <c r="A18" s="271" t="s">
        <v>538</v>
      </c>
      <c r="B18" s="272">
        <v>0</v>
      </c>
    </row>
    <row r="19" spans="1:2" ht="27.75" customHeight="1">
      <c r="A19" s="271" t="s">
        <v>539</v>
      </c>
      <c r="B19" s="272">
        <v>0</v>
      </c>
    </row>
    <row r="20" spans="1:2" ht="27.75" customHeight="1">
      <c r="A20" s="271" t="s">
        <v>540</v>
      </c>
      <c r="B20" s="272">
        <v>0</v>
      </c>
    </row>
    <row r="21" spans="1:2" ht="27.75" customHeight="1">
      <c r="A21" s="271" t="s">
        <v>541</v>
      </c>
      <c r="B21" s="272">
        <v>0</v>
      </c>
    </row>
    <row r="22" spans="1:2">
      <c r="A22" s="274"/>
      <c r="B22" s="288">
        <f>SUM(B9:B21)</f>
        <v>0</v>
      </c>
    </row>
  </sheetData>
  <mergeCells count="4">
    <mergeCell ref="A2:B2"/>
    <mergeCell ref="A3:B3"/>
    <mergeCell ref="A4:B4"/>
    <mergeCell ref="A5:B5"/>
  </mergeCells>
  <printOptions horizontalCentered="1"/>
  <pageMargins left="0.35" right="0.28000000000000003" top="0.74803149606299213" bottom="0.74803149606299213" header="0.31496062992125984" footer="0.31496062992125984"/>
  <pageSetup scale="80" orientation="landscape" r:id="rId1"/>
</worksheet>
</file>

<file path=xl/worksheets/sheet22.xml><?xml version="1.0" encoding="utf-8"?>
<worksheet xmlns="http://schemas.openxmlformats.org/spreadsheetml/2006/main" xmlns:r="http://schemas.openxmlformats.org/officeDocument/2006/relationships">
  <sheetPr codeName="Hoja24"/>
  <dimension ref="A1:H46"/>
  <sheetViews>
    <sheetView topLeftCell="B28" zoomScale="115" zoomScaleNormal="115" workbookViewId="0">
      <selection activeCell="J43" sqref="J43"/>
    </sheetView>
  </sheetViews>
  <sheetFormatPr baseColWidth="10" defaultRowHeight="15"/>
  <cols>
    <col min="1" max="1" width="0.5703125" hidden="1" customWidth="1"/>
    <col min="2" max="2" width="3.28515625" customWidth="1"/>
    <col min="3" max="3" width="12.5703125" customWidth="1"/>
    <col min="5" max="5" width="64.42578125" customWidth="1"/>
    <col min="6" max="6" width="3" customWidth="1"/>
    <col min="7" max="7" width="1.42578125" customWidth="1"/>
    <col min="8" max="8" width="17" hidden="1" customWidth="1"/>
  </cols>
  <sheetData>
    <row r="1" spans="1:5" ht="15" customHeight="1">
      <c r="A1" s="481" t="s">
        <v>141</v>
      </c>
      <c r="B1" s="481"/>
      <c r="C1" s="481"/>
      <c r="D1" s="481"/>
      <c r="E1" s="481"/>
    </row>
    <row r="2" spans="1:5" ht="15" customHeight="1">
      <c r="A2" s="481" t="s">
        <v>142</v>
      </c>
      <c r="B2" s="481"/>
      <c r="C2" s="481"/>
      <c r="D2" s="481"/>
      <c r="E2" s="481"/>
    </row>
    <row r="3" spans="1:5">
      <c r="A3" s="482" t="s">
        <v>255</v>
      </c>
      <c r="B3" s="482"/>
      <c r="C3" s="482"/>
      <c r="D3" s="482"/>
      <c r="E3" s="482"/>
    </row>
    <row r="4" spans="1:5">
      <c r="A4" s="482" t="s">
        <v>140</v>
      </c>
      <c r="B4" s="482"/>
      <c r="C4" s="482"/>
      <c r="D4" s="482"/>
      <c r="E4" s="482"/>
    </row>
    <row r="5" spans="1:5">
      <c r="A5" s="482" t="s">
        <v>43</v>
      </c>
      <c r="B5" s="482"/>
      <c r="C5" s="482"/>
      <c r="D5" s="482"/>
      <c r="E5" s="482"/>
    </row>
    <row r="6" spans="1:5" ht="8.25" customHeight="1">
      <c r="E6" s="6"/>
    </row>
    <row r="7" spans="1:5">
      <c r="C7" s="10" t="s">
        <v>252</v>
      </c>
      <c r="D7" s="10"/>
      <c r="E7" s="11"/>
    </row>
    <row r="8" spans="1:5" ht="9" customHeight="1">
      <c r="E8" s="6"/>
    </row>
    <row r="9" spans="1:5" s="1" customFormat="1" ht="15.75">
      <c r="B9" s="9" t="s">
        <v>30</v>
      </c>
      <c r="C9" s="32" t="s">
        <v>31</v>
      </c>
      <c r="D9" s="33"/>
      <c r="E9" s="9" t="s">
        <v>36</v>
      </c>
    </row>
    <row r="10" spans="1:5" s="1" customFormat="1" ht="18.75" customHeight="1">
      <c r="B10" s="12"/>
      <c r="C10" s="480" t="s">
        <v>37</v>
      </c>
      <c r="D10" s="480"/>
      <c r="E10" s="480"/>
    </row>
    <row r="11" spans="1:5" s="1" customFormat="1" ht="6" customHeight="1">
      <c r="B11" s="13"/>
      <c r="C11" s="13"/>
      <c r="D11" s="13"/>
      <c r="E11" s="13"/>
    </row>
    <row r="12" spans="1:5">
      <c r="B12" s="2">
        <v>1</v>
      </c>
      <c r="C12" s="26" t="s">
        <v>230</v>
      </c>
      <c r="D12" s="27"/>
      <c r="E12" s="3" t="s">
        <v>157</v>
      </c>
    </row>
    <row r="13" spans="1:5">
      <c r="B13" s="2">
        <v>2</v>
      </c>
      <c r="C13" s="26" t="s">
        <v>235</v>
      </c>
      <c r="D13" s="27"/>
      <c r="E13" s="3" t="s">
        <v>0</v>
      </c>
    </row>
    <row r="14" spans="1:5">
      <c r="B14" s="2">
        <v>3</v>
      </c>
      <c r="C14" s="26" t="s">
        <v>236</v>
      </c>
      <c r="D14" s="27"/>
      <c r="E14" s="3" t="s">
        <v>10</v>
      </c>
    </row>
    <row r="15" spans="1:5">
      <c r="B15" s="2">
        <v>4</v>
      </c>
      <c r="C15" s="26" t="s">
        <v>237</v>
      </c>
      <c r="D15" s="27"/>
      <c r="E15" s="3" t="s">
        <v>227</v>
      </c>
    </row>
    <row r="16" spans="1:5">
      <c r="B16" s="2">
        <v>5</v>
      </c>
      <c r="C16" s="26" t="s">
        <v>238</v>
      </c>
      <c r="D16" s="27"/>
      <c r="E16" s="3" t="s">
        <v>13</v>
      </c>
    </row>
    <row r="17" spans="2:8">
      <c r="B17" s="2">
        <v>6</v>
      </c>
      <c r="C17" s="26" t="s">
        <v>239</v>
      </c>
      <c r="D17" s="27"/>
      <c r="E17" s="3" t="s">
        <v>32</v>
      </c>
    </row>
    <row r="18" spans="2:8">
      <c r="B18" s="2">
        <v>7</v>
      </c>
      <c r="C18" s="26" t="s">
        <v>240</v>
      </c>
      <c r="D18" s="27"/>
      <c r="E18" s="3" t="s">
        <v>33</v>
      </c>
    </row>
    <row r="19" spans="2:8">
      <c r="B19" s="2">
        <v>8</v>
      </c>
      <c r="C19" s="26" t="s">
        <v>241</v>
      </c>
      <c r="D19" s="27"/>
      <c r="E19" s="3" t="s">
        <v>14</v>
      </c>
    </row>
    <row r="20" spans="2:8">
      <c r="B20" s="2">
        <v>9</v>
      </c>
      <c r="C20" s="26" t="s">
        <v>242</v>
      </c>
      <c r="D20" s="27"/>
      <c r="E20" s="3" t="s">
        <v>15</v>
      </c>
    </row>
    <row r="21" spans="2:8" s="1" customFormat="1" ht="21" customHeight="1">
      <c r="B21" s="12"/>
      <c r="C21" s="480" t="s">
        <v>38</v>
      </c>
      <c r="D21" s="480"/>
      <c r="E21" s="480"/>
    </row>
    <row r="22" spans="2:8" s="1" customFormat="1" ht="9" customHeight="1">
      <c r="B22" s="13"/>
      <c r="C22" s="13"/>
      <c r="D22" s="13"/>
      <c r="E22" s="13"/>
    </row>
    <row r="23" spans="2:8">
      <c r="B23" s="2">
        <v>10</v>
      </c>
      <c r="C23" s="26" t="s">
        <v>243</v>
      </c>
      <c r="D23" s="27"/>
      <c r="E23" s="3" t="s">
        <v>16</v>
      </c>
    </row>
    <row r="24" spans="2:8">
      <c r="B24" s="8">
        <v>11</v>
      </c>
      <c r="C24" s="26" t="s">
        <v>244</v>
      </c>
      <c r="D24" s="27"/>
      <c r="E24" s="4" t="s">
        <v>110</v>
      </c>
      <c r="H24" s="23" t="s">
        <v>147</v>
      </c>
    </row>
    <row r="25" spans="2:8" ht="13.5" customHeight="1">
      <c r="B25" s="8">
        <v>12</v>
      </c>
      <c r="C25" s="25" t="s">
        <v>245</v>
      </c>
      <c r="D25" s="30"/>
      <c r="E25" s="4" t="s">
        <v>20</v>
      </c>
    </row>
    <row r="26" spans="2:8" ht="13.5" customHeight="1">
      <c r="B26" s="7"/>
      <c r="C26" s="28"/>
      <c r="D26" s="29"/>
      <c r="E26" s="5" t="s">
        <v>154</v>
      </c>
    </row>
    <row r="27" spans="2:8">
      <c r="B27" s="8">
        <v>13</v>
      </c>
      <c r="C27" s="25" t="s">
        <v>246</v>
      </c>
      <c r="D27" s="30"/>
      <c r="E27" s="4" t="s">
        <v>20</v>
      </c>
    </row>
    <row r="28" spans="2:8">
      <c r="B28" s="7"/>
      <c r="C28" s="28"/>
      <c r="D28" s="29"/>
      <c r="E28" s="5" t="s">
        <v>29</v>
      </c>
    </row>
    <row r="29" spans="2:8">
      <c r="B29" s="8">
        <v>14</v>
      </c>
      <c r="C29" s="25" t="s">
        <v>247</v>
      </c>
      <c r="D29" s="30"/>
      <c r="E29" s="4" t="s">
        <v>20</v>
      </c>
    </row>
    <row r="30" spans="2:8">
      <c r="B30" s="7"/>
      <c r="C30" s="28"/>
      <c r="D30" s="31"/>
      <c r="E30" s="5" t="s">
        <v>155</v>
      </c>
    </row>
    <row r="31" spans="2:8">
      <c r="B31" s="8">
        <v>15</v>
      </c>
      <c r="C31" s="25" t="s">
        <v>248</v>
      </c>
      <c r="D31" s="30"/>
      <c r="E31" s="4" t="s">
        <v>20</v>
      </c>
    </row>
    <row r="32" spans="2:8" ht="27.75" customHeight="1">
      <c r="B32" s="7"/>
      <c r="C32" s="28"/>
      <c r="D32" s="29"/>
      <c r="E32" s="35" t="s">
        <v>225</v>
      </c>
    </row>
    <row r="33" spans="2:8">
      <c r="B33" s="7">
        <v>16</v>
      </c>
      <c r="C33" s="25" t="s">
        <v>249</v>
      </c>
      <c r="D33" s="30"/>
      <c r="E33" s="22" t="s">
        <v>111</v>
      </c>
      <c r="H33" s="23" t="s">
        <v>147</v>
      </c>
    </row>
    <row r="34" spans="2:8">
      <c r="B34" s="2">
        <v>17</v>
      </c>
      <c r="C34" s="25" t="s">
        <v>231</v>
      </c>
      <c r="D34" s="27"/>
      <c r="E34" s="4" t="s">
        <v>34</v>
      </c>
    </row>
    <row r="35" spans="2:8">
      <c r="B35" s="2">
        <v>18</v>
      </c>
      <c r="C35" s="26" t="s">
        <v>232</v>
      </c>
      <c r="D35" s="27"/>
      <c r="E35" s="3" t="s">
        <v>35</v>
      </c>
    </row>
    <row r="36" spans="2:8">
      <c r="B36" s="2">
        <v>19</v>
      </c>
      <c r="C36" s="26" t="s">
        <v>233</v>
      </c>
      <c r="D36" s="27"/>
      <c r="E36" s="3" t="s">
        <v>130</v>
      </c>
    </row>
    <row r="37" spans="2:8" s="1" customFormat="1" ht="22.5" customHeight="1">
      <c r="B37" s="12"/>
      <c r="C37" s="480" t="s">
        <v>39</v>
      </c>
      <c r="D37" s="480"/>
      <c r="E37" s="480"/>
    </row>
    <row r="38" spans="2:8" s="1" customFormat="1" ht="9.75" customHeight="1">
      <c r="B38" s="13"/>
      <c r="C38" s="13"/>
      <c r="D38" s="13"/>
      <c r="E38" s="13"/>
    </row>
    <row r="39" spans="2:8" ht="45">
      <c r="B39" s="37">
        <v>20</v>
      </c>
      <c r="C39" s="38" t="s">
        <v>234</v>
      </c>
      <c r="D39" s="39"/>
      <c r="E39" s="36" t="s">
        <v>254</v>
      </c>
    </row>
    <row r="40" spans="2:8">
      <c r="B40" s="2">
        <v>22</v>
      </c>
      <c r="C40" s="26" t="s">
        <v>250</v>
      </c>
      <c r="D40" s="27"/>
      <c r="E40" s="3" t="s">
        <v>150</v>
      </c>
    </row>
    <row r="41" spans="2:8" s="1" customFormat="1" ht="24" customHeight="1">
      <c r="B41" s="12"/>
      <c r="C41" s="480" t="s">
        <v>40</v>
      </c>
      <c r="D41" s="480"/>
      <c r="E41" s="480"/>
    </row>
    <row r="42" spans="2:8" s="1" customFormat="1" ht="15.75">
      <c r="B42" s="14"/>
      <c r="C42" s="17" t="s">
        <v>41</v>
      </c>
      <c r="D42" s="17"/>
      <c r="E42" s="15"/>
    </row>
    <row r="43" spans="2:8">
      <c r="C43" s="16" t="s">
        <v>42</v>
      </c>
      <c r="D43" s="16"/>
    </row>
    <row r="44" spans="2:8">
      <c r="B44" s="2">
        <v>21</v>
      </c>
      <c r="C44" s="25" t="s">
        <v>253</v>
      </c>
      <c r="D44" s="27"/>
      <c r="E44" s="4" t="s">
        <v>148</v>
      </c>
      <c r="H44" s="24" t="s">
        <v>147</v>
      </c>
    </row>
    <row r="45" spans="2:8">
      <c r="B45" s="2">
        <v>22</v>
      </c>
      <c r="C45" s="26" t="s">
        <v>251</v>
      </c>
      <c r="D45" s="27"/>
      <c r="E45" s="3" t="s">
        <v>226</v>
      </c>
      <c r="H45" s="24" t="s">
        <v>147</v>
      </c>
    </row>
    <row r="46" spans="2:8">
      <c r="B46" s="2">
        <v>23</v>
      </c>
      <c r="C46" s="26" t="s">
        <v>256</v>
      </c>
      <c r="D46" s="27"/>
      <c r="E46" s="3" t="s">
        <v>257</v>
      </c>
      <c r="H46" s="24" t="s">
        <v>147</v>
      </c>
    </row>
  </sheetData>
  <mergeCells count="9">
    <mergeCell ref="C21:E21"/>
    <mergeCell ref="C37:E37"/>
    <mergeCell ref="C41:E41"/>
    <mergeCell ref="A1:E1"/>
    <mergeCell ref="A2:E2"/>
    <mergeCell ref="A3:E3"/>
    <mergeCell ref="A4:E4"/>
    <mergeCell ref="A5:E5"/>
    <mergeCell ref="C10:E10"/>
  </mergeCells>
  <pageMargins left="0.5" right="0.22" top="0.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75"/>
  <sheetViews>
    <sheetView workbookViewId="0">
      <selection activeCell="A3" sqref="A3:J3"/>
    </sheetView>
  </sheetViews>
  <sheetFormatPr baseColWidth="10" defaultRowHeight="14.25"/>
  <cols>
    <col min="1" max="1" width="2.85546875" style="623" customWidth="1"/>
    <col min="2" max="2" width="63.85546875" style="623" customWidth="1"/>
    <col min="3" max="3" width="13.85546875" style="623" bestFit="1" customWidth="1"/>
    <col min="4" max="4" width="14.5703125" style="623" customWidth="1"/>
    <col min="5" max="5" width="11.42578125" style="623"/>
    <col min="6" max="8" width="16.85546875" style="623" bestFit="1" customWidth="1"/>
    <col min="9" max="16384" width="11.42578125" style="623"/>
  </cols>
  <sheetData>
    <row r="1" spans="1:8" ht="15">
      <c r="A1" s="483" t="s">
        <v>27</v>
      </c>
      <c r="B1" s="483"/>
      <c r="C1" s="483"/>
      <c r="D1" s="483"/>
    </row>
    <row r="2" spans="1:8" ht="15">
      <c r="A2" s="522" t="s">
        <v>10</v>
      </c>
      <c r="B2" s="522"/>
      <c r="C2" s="522"/>
      <c r="D2" s="522"/>
    </row>
    <row r="3" spans="1:8" ht="15">
      <c r="A3" s="522" t="s">
        <v>589</v>
      </c>
      <c r="B3" s="522"/>
      <c r="C3" s="522"/>
      <c r="D3" s="522"/>
    </row>
    <row r="4" spans="1:8" ht="15">
      <c r="A4" s="522" t="s">
        <v>634</v>
      </c>
      <c r="B4" s="522"/>
      <c r="C4" s="522"/>
      <c r="D4" s="522"/>
    </row>
    <row r="5" spans="1:8" ht="15">
      <c r="A5" s="524"/>
      <c r="B5" s="524"/>
      <c r="C5" s="524"/>
      <c r="D5" s="524" t="s">
        <v>236</v>
      </c>
    </row>
    <row r="6" spans="1:8" ht="15" thickBot="1">
      <c r="A6" s="567" t="s">
        <v>680</v>
      </c>
      <c r="B6" s="567"/>
      <c r="C6" s="567"/>
      <c r="D6" s="567"/>
    </row>
    <row r="7" spans="1:8" ht="15">
      <c r="A7" s="643"/>
      <c r="B7" s="644" t="s">
        <v>11</v>
      </c>
      <c r="C7" s="645">
        <v>42094</v>
      </c>
      <c r="D7" s="646">
        <v>42004</v>
      </c>
    </row>
    <row r="8" spans="1:8">
      <c r="A8" s="647" t="s">
        <v>716</v>
      </c>
      <c r="B8" s="648"/>
      <c r="C8" s="648"/>
      <c r="D8" s="649"/>
    </row>
    <row r="9" spans="1:8" ht="12.75" customHeight="1">
      <c r="A9" s="650"/>
      <c r="B9" s="648" t="s">
        <v>636</v>
      </c>
      <c r="C9" s="651">
        <f>SUM(C10:C20)</f>
        <v>684775213.45999992</v>
      </c>
      <c r="D9" s="652"/>
      <c r="F9" s="653"/>
      <c r="G9" s="653"/>
      <c r="H9" s="654"/>
    </row>
    <row r="10" spans="1:8" ht="12" hidden="1" customHeight="1">
      <c r="A10" s="650"/>
      <c r="B10" s="655" t="s">
        <v>1</v>
      </c>
      <c r="C10" s="521"/>
      <c r="D10" s="656"/>
      <c r="F10" s="653"/>
      <c r="G10" s="653"/>
    </row>
    <row r="11" spans="1:8" ht="12" hidden="1" customHeight="1">
      <c r="A11" s="650"/>
      <c r="B11" s="655" t="s">
        <v>2</v>
      </c>
      <c r="C11" s="521"/>
      <c r="D11" s="656"/>
      <c r="F11" s="653"/>
      <c r="G11" s="653"/>
    </row>
    <row r="12" spans="1:8" ht="12" hidden="1" customHeight="1">
      <c r="A12" s="650"/>
      <c r="B12" s="655" t="s">
        <v>717</v>
      </c>
      <c r="C12" s="521"/>
      <c r="D12" s="656"/>
      <c r="F12" s="653"/>
      <c r="G12" s="653"/>
    </row>
    <row r="13" spans="1:8" ht="12" hidden="1" customHeight="1">
      <c r="A13" s="650"/>
      <c r="B13" s="655" t="s">
        <v>3</v>
      </c>
      <c r="C13" s="521"/>
      <c r="D13" s="656"/>
      <c r="F13" s="653"/>
      <c r="G13" s="653"/>
    </row>
    <row r="14" spans="1:8" ht="12" hidden="1" customHeight="1">
      <c r="A14" s="650"/>
      <c r="B14" s="655" t="s">
        <v>718</v>
      </c>
      <c r="C14" s="521"/>
      <c r="D14" s="656"/>
      <c r="F14" s="653"/>
      <c r="G14" s="653"/>
    </row>
    <row r="15" spans="1:8" ht="15.75" hidden="1" customHeight="1">
      <c r="A15" s="650"/>
      <c r="B15" s="655" t="s">
        <v>619</v>
      </c>
      <c r="C15" s="521"/>
      <c r="D15" s="656"/>
      <c r="F15" s="653"/>
      <c r="G15" s="653"/>
    </row>
    <row r="16" spans="1:8" ht="16.5" customHeight="1">
      <c r="A16" s="650"/>
      <c r="B16" s="655" t="s">
        <v>719</v>
      </c>
      <c r="C16" s="521">
        <v>46943936.18</v>
      </c>
      <c r="D16" s="657"/>
      <c r="E16" s="658"/>
      <c r="F16" s="653"/>
      <c r="G16" s="653"/>
      <c r="H16" s="654"/>
    </row>
    <row r="17" spans="1:8" ht="24.75" hidden="1" customHeight="1">
      <c r="A17" s="650"/>
      <c r="B17" s="655" t="s">
        <v>720</v>
      </c>
      <c r="C17" s="521"/>
      <c r="D17" s="657"/>
      <c r="E17" s="658"/>
      <c r="F17" s="653"/>
      <c r="G17" s="653"/>
    </row>
    <row r="18" spans="1:8" ht="12" customHeight="1">
      <c r="A18" s="650"/>
      <c r="B18" s="655" t="s">
        <v>4</v>
      </c>
      <c r="C18" s="521">
        <v>586141650.34000003</v>
      </c>
      <c r="D18" s="657"/>
      <c r="E18" s="658"/>
      <c r="F18" s="653"/>
      <c r="G18" s="653"/>
      <c r="H18" s="654"/>
    </row>
    <row r="19" spans="1:8" ht="12" customHeight="1">
      <c r="A19" s="650"/>
      <c r="B19" s="655" t="s">
        <v>721</v>
      </c>
      <c r="C19" s="521">
        <v>25272758.379999999</v>
      </c>
      <c r="D19" s="657"/>
      <c r="E19" s="658"/>
    </row>
    <row r="20" spans="1:8" ht="12" customHeight="1">
      <c r="A20" s="650"/>
      <c r="B20" s="655" t="s">
        <v>722</v>
      </c>
      <c r="C20" s="521">
        <v>26416868.559999999</v>
      </c>
      <c r="D20" s="657"/>
      <c r="E20" s="658"/>
    </row>
    <row r="21" spans="1:8" ht="12" customHeight="1">
      <c r="A21" s="650"/>
      <c r="B21" s="655"/>
      <c r="C21" s="521"/>
      <c r="D21" s="657"/>
      <c r="E21" s="658"/>
      <c r="F21" s="653"/>
      <c r="G21" s="653"/>
      <c r="H21" s="654"/>
    </row>
    <row r="22" spans="1:8" ht="13.5" customHeight="1">
      <c r="A22" s="650"/>
      <c r="B22" s="648" t="s">
        <v>637</v>
      </c>
      <c r="C22" s="659">
        <f>SUM(C23:C38)</f>
        <v>560459717.72000003</v>
      </c>
      <c r="D22" s="657"/>
      <c r="E22" s="658"/>
      <c r="F22" s="653"/>
      <c r="G22" s="653"/>
      <c r="H22" s="654"/>
    </row>
    <row r="23" spans="1:8" ht="11.25" customHeight="1">
      <c r="A23" s="650"/>
      <c r="B23" s="655" t="s">
        <v>5</v>
      </c>
      <c r="C23" s="521">
        <v>481953470.36000001</v>
      </c>
      <c r="D23" s="657"/>
      <c r="E23" s="658"/>
    </row>
    <row r="24" spans="1:8" ht="11.25" customHeight="1">
      <c r="A24" s="650"/>
      <c r="B24" s="655" t="s">
        <v>6</v>
      </c>
      <c r="C24" s="521">
        <v>47541966.450000003</v>
      </c>
      <c r="D24" s="657"/>
      <c r="E24" s="658"/>
    </row>
    <row r="25" spans="1:8" ht="11.25" customHeight="1">
      <c r="A25" s="650"/>
      <c r="B25" s="655" t="s">
        <v>7</v>
      </c>
      <c r="C25" s="521">
        <v>30899467.91</v>
      </c>
      <c r="D25" s="657"/>
      <c r="E25" s="658"/>
    </row>
    <row r="26" spans="1:8" ht="11.25" customHeight="1">
      <c r="A26" s="650"/>
      <c r="B26" s="655" t="s">
        <v>629</v>
      </c>
      <c r="C26" s="521">
        <v>64813</v>
      </c>
      <c r="D26" s="657"/>
      <c r="E26" s="658"/>
      <c r="H26" s="654"/>
    </row>
    <row r="27" spans="1:8" ht="11.25" hidden="1" customHeight="1">
      <c r="A27" s="650"/>
      <c r="B27" s="655" t="s">
        <v>723</v>
      </c>
      <c r="C27" s="521"/>
      <c r="D27" s="657"/>
      <c r="E27" s="658"/>
    </row>
    <row r="28" spans="1:8" ht="11.25" hidden="1" customHeight="1">
      <c r="A28" s="650"/>
      <c r="B28" s="655" t="s">
        <v>724</v>
      </c>
      <c r="C28" s="521"/>
      <c r="D28" s="657"/>
      <c r="E28" s="658"/>
    </row>
    <row r="29" spans="1:8" ht="11.25" hidden="1" customHeight="1">
      <c r="A29" s="650"/>
      <c r="B29" s="655" t="s">
        <v>725</v>
      </c>
      <c r="C29" s="521"/>
      <c r="D29" s="657"/>
      <c r="E29" s="658"/>
    </row>
    <row r="30" spans="1:8" ht="11.25" hidden="1" customHeight="1">
      <c r="A30" s="650"/>
      <c r="B30" s="655" t="s">
        <v>325</v>
      </c>
      <c r="C30" s="521"/>
      <c r="D30" s="657"/>
      <c r="E30" s="658"/>
    </row>
    <row r="31" spans="1:8" ht="11.25" hidden="1" customHeight="1">
      <c r="A31" s="650"/>
      <c r="B31" s="655" t="s">
        <v>726</v>
      </c>
      <c r="C31" s="521"/>
      <c r="D31" s="657"/>
      <c r="E31" s="658"/>
    </row>
    <row r="32" spans="1:8" ht="11.25" hidden="1" customHeight="1">
      <c r="A32" s="650"/>
      <c r="B32" s="655" t="s">
        <v>727</v>
      </c>
      <c r="C32" s="521"/>
      <c r="D32" s="657"/>
      <c r="E32" s="658"/>
    </row>
    <row r="33" spans="1:5" ht="11.25" hidden="1" customHeight="1">
      <c r="A33" s="650"/>
      <c r="B33" s="655" t="s">
        <v>728</v>
      </c>
      <c r="C33" s="521"/>
      <c r="D33" s="657"/>
      <c r="E33" s="658"/>
    </row>
    <row r="34" spans="1:5">
      <c r="A34" s="650"/>
      <c r="B34" s="655" t="s">
        <v>729</v>
      </c>
      <c r="C34" s="521"/>
      <c r="D34" s="657"/>
      <c r="E34" s="658"/>
    </row>
    <row r="35" spans="1:5">
      <c r="A35" s="650"/>
      <c r="B35" s="655" t="s">
        <v>730</v>
      </c>
      <c r="C35" s="521"/>
      <c r="D35" s="657"/>
      <c r="E35" s="658"/>
    </row>
    <row r="36" spans="1:5">
      <c r="A36" s="650"/>
      <c r="B36" s="655" t="s">
        <v>605</v>
      </c>
      <c r="C36" s="521"/>
      <c r="D36" s="657"/>
      <c r="E36" s="658"/>
    </row>
    <row r="37" spans="1:5">
      <c r="A37" s="650"/>
      <c r="B37" s="655" t="s">
        <v>622</v>
      </c>
      <c r="C37" s="521"/>
      <c r="D37" s="657"/>
      <c r="E37" s="658"/>
    </row>
    <row r="38" spans="1:5">
      <c r="A38" s="650"/>
      <c r="B38" s="655" t="s">
        <v>731</v>
      </c>
      <c r="C38" s="521"/>
      <c r="D38" s="657"/>
      <c r="E38" s="658"/>
    </row>
    <row r="39" spans="1:5">
      <c r="A39" s="660" t="s">
        <v>732</v>
      </c>
      <c r="B39" s="661"/>
      <c r="C39" s="659">
        <f>+C9-C22</f>
        <v>124315495.73999989</v>
      </c>
      <c r="D39" s="662">
        <v>303926462</v>
      </c>
      <c r="E39" s="658"/>
    </row>
    <row r="40" spans="1:5">
      <c r="A40" s="663"/>
      <c r="B40" s="664"/>
      <c r="C40" s="665"/>
      <c r="D40" s="657"/>
      <c r="E40" s="658"/>
    </row>
    <row r="41" spans="1:5">
      <c r="A41" s="647" t="s">
        <v>733</v>
      </c>
      <c r="B41" s="648"/>
      <c r="C41" s="521"/>
      <c r="D41" s="657"/>
      <c r="E41" s="658"/>
    </row>
    <row r="42" spans="1:5">
      <c r="A42" s="650"/>
      <c r="B42" s="648" t="s">
        <v>636</v>
      </c>
      <c r="C42" s="666">
        <f>SUM(C43:C45)</f>
        <v>-17470519.52</v>
      </c>
      <c r="D42" s="667">
        <f>SUM(D43:D45)</f>
        <v>-811300723.22000003</v>
      </c>
      <c r="E42" s="658"/>
    </row>
    <row r="43" spans="1:5">
      <c r="A43" s="650"/>
      <c r="B43" s="668" t="s">
        <v>608</v>
      </c>
      <c r="C43" s="521">
        <v>-13398414.48</v>
      </c>
      <c r="D43" s="656">
        <v>-1307965892.22</v>
      </c>
      <c r="E43" s="658"/>
    </row>
    <row r="44" spans="1:5">
      <c r="A44" s="650"/>
      <c r="B44" s="669" t="s">
        <v>610</v>
      </c>
      <c r="C44" s="521">
        <v>-3057549.04</v>
      </c>
      <c r="D44" s="670"/>
      <c r="E44" s="658"/>
    </row>
    <row r="45" spans="1:5">
      <c r="A45" s="650"/>
      <c r="B45" s="669" t="s">
        <v>734</v>
      </c>
      <c r="C45" s="521">
        <f>-3136679+2122123</f>
        <v>-1014556</v>
      </c>
      <c r="D45" s="656">
        <f>482793042+13872127</f>
        <v>496665169</v>
      </c>
      <c r="E45" s="658"/>
    </row>
    <row r="46" spans="1:5">
      <c r="A46" s="650"/>
      <c r="B46" s="669"/>
      <c r="C46" s="521"/>
      <c r="D46" s="656"/>
      <c r="E46" s="658"/>
    </row>
    <row r="47" spans="1:5">
      <c r="A47" s="650"/>
      <c r="B47" s="648" t="s">
        <v>637</v>
      </c>
      <c r="C47" s="666">
        <f>+C48+C49+C50</f>
        <v>16793300</v>
      </c>
      <c r="D47" s="671">
        <f>+D49+D50</f>
        <v>-558908578.30999994</v>
      </c>
      <c r="E47" s="658"/>
    </row>
    <row r="48" spans="1:5">
      <c r="A48" s="650"/>
      <c r="B48" s="669" t="s">
        <v>608</v>
      </c>
      <c r="C48" s="521"/>
      <c r="D48" s="656"/>
      <c r="E48" s="658"/>
    </row>
    <row r="49" spans="1:5">
      <c r="A49" s="650"/>
      <c r="B49" s="669" t="s">
        <v>610</v>
      </c>
      <c r="C49" s="521">
        <v>-345377</v>
      </c>
      <c r="D49" s="656"/>
      <c r="E49" s="658"/>
    </row>
    <row r="50" spans="1:5">
      <c r="A50" s="650"/>
      <c r="B50" s="669" t="s">
        <v>735</v>
      </c>
      <c r="C50" s="521">
        <v>17138677</v>
      </c>
      <c r="D50" s="656">
        <v>-558908578.30999994</v>
      </c>
      <c r="E50" s="658"/>
    </row>
    <row r="51" spans="1:5">
      <c r="A51" s="660" t="s">
        <v>736</v>
      </c>
      <c r="B51" s="661"/>
      <c r="C51" s="672">
        <f>+C42-C47</f>
        <v>-34263819.519999996</v>
      </c>
      <c r="D51" s="667">
        <f>+D42-D47</f>
        <v>-252392144.91000009</v>
      </c>
      <c r="E51" s="658"/>
    </row>
    <row r="52" spans="1:5">
      <c r="A52" s="663"/>
      <c r="B52" s="664"/>
      <c r="C52" s="665"/>
      <c r="D52" s="673"/>
      <c r="E52" s="658"/>
    </row>
    <row r="53" spans="1:5">
      <c r="A53" s="647" t="s">
        <v>737</v>
      </c>
      <c r="B53" s="648"/>
      <c r="C53" s="666"/>
      <c r="D53" s="667"/>
      <c r="E53" s="658"/>
    </row>
    <row r="54" spans="1:5">
      <c r="A54" s="650"/>
      <c r="B54" s="648" t="s">
        <v>636</v>
      </c>
      <c r="C54" s="666"/>
      <c r="D54" s="667">
        <f>SUM(D55:D58)</f>
        <v>61822672.07</v>
      </c>
      <c r="E54" s="658"/>
    </row>
    <row r="55" spans="1:5">
      <c r="A55" s="650"/>
      <c r="B55" s="669" t="s">
        <v>34</v>
      </c>
      <c r="C55" s="521"/>
      <c r="D55" s="656"/>
      <c r="E55" s="658"/>
    </row>
    <row r="56" spans="1:5">
      <c r="A56" s="650"/>
      <c r="B56" s="669" t="s">
        <v>738</v>
      </c>
      <c r="C56" s="521"/>
      <c r="D56" s="656"/>
      <c r="E56" s="658"/>
    </row>
    <row r="57" spans="1:5">
      <c r="A57" s="650"/>
      <c r="B57" s="669" t="s">
        <v>739</v>
      </c>
      <c r="C57" s="521"/>
      <c r="D57" s="656"/>
      <c r="E57" s="658"/>
    </row>
    <row r="58" spans="1:5">
      <c r="A58" s="650"/>
      <c r="B58" s="669" t="s">
        <v>740</v>
      </c>
      <c r="C58" s="521">
        <v>22531559</v>
      </c>
      <c r="D58" s="656">
        <v>61822672.07</v>
      </c>
      <c r="E58" s="658"/>
    </row>
    <row r="59" spans="1:5">
      <c r="A59" s="650"/>
      <c r="B59" s="648" t="s">
        <v>637</v>
      </c>
      <c r="C59" s="666"/>
      <c r="D59" s="667">
        <f>SUM(D60:D63)</f>
        <v>-54957518.020000003</v>
      </c>
      <c r="E59" s="658"/>
    </row>
    <row r="60" spans="1:5">
      <c r="A60" s="650"/>
      <c r="B60" s="669" t="s">
        <v>741</v>
      </c>
      <c r="C60" s="521"/>
      <c r="D60" s="656"/>
      <c r="E60" s="658"/>
    </row>
    <row r="61" spans="1:5">
      <c r="A61" s="650"/>
      <c r="B61" s="669" t="s">
        <v>738</v>
      </c>
      <c r="C61" s="521"/>
      <c r="D61" s="656"/>
      <c r="E61" s="658"/>
    </row>
    <row r="62" spans="1:5">
      <c r="A62" s="650"/>
      <c r="B62" s="669" t="s">
        <v>739</v>
      </c>
      <c r="C62" s="521"/>
      <c r="D62" s="656"/>
      <c r="E62" s="658"/>
    </row>
    <row r="63" spans="1:5">
      <c r="A63" s="650"/>
      <c r="B63" s="669" t="s">
        <v>742</v>
      </c>
      <c r="C63" s="521">
        <v>-47335005</v>
      </c>
      <c r="D63" s="656">
        <v>-54957518.020000003</v>
      </c>
      <c r="E63" s="658"/>
    </row>
    <row r="64" spans="1:5">
      <c r="A64" s="674" t="s">
        <v>743</v>
      </c>
      <c r="B64" s="675"/>
      <c r="C64" s="672">
        <f>SUM(C63-C58)</f>
        <v>-69866564</v>
      </c>
      <c r="D64" s="676">
        <f>+D54-D59</f>
        <v>116780190.09</v>
      </c>
      <c r="E64" s="658"/>
    </row>
    <row r="65" spans="1:5">
      <c r="A65" s="663"/>
      <c r="B65" s="664"/>
      <c r="C65" s="665"/>
      <c r="D65" s="673"/>
      <c r="E65" s="658"/>
    </row>
    <row r="66" spans="1:5">
      <c r="A66" s="677" t="s">
        <v>744</v>
      </c>
      <c r="B66" s="678"/>
      <c r="C66" s="659">
        <f>+C39+C51+C64</f>
        <v>20185112.219999894</v>
      </c>
      <c r="D66" s="667">
        <f>+D39+D51+D64</f>
        <v>168314507.17999992</v>
      </c>
      <c r="E66" s="658"/>
    </row>
    <row r="67" spans="1:5">
      <c r="A67" s="679"/>
      <c r="B67" s="680"/>
      <c r="C67" s="521"/>
      <c r="D67" s="656"/>
      <c r="E67" s="658"/>
    </row>
    <row r="68" spans="1:5">
      <c r="A68" s="674" t="s">
        <v>745</v>
      </c>
      <c r="B68" s="675"/>
      <c r="C68" s="659">
        <v>501456896</v>
      </c>
      <c r="D68" s="667">
        <v>669771403.30999994</v>
      </c>
      <c r="E68" s="658"/>
    </row>
    <row r="69" spans="1:5" ht="15" thickBot="1">
      <c r="A69" s="681" t="s">
        <v>746</v>
      </c>
      <c r="B69" s="682"/>
      <c r="C69" s="683">
        <f>SUM(C66:C68)</f>
        <v>521642008.21999991</v>
      </c>
      <c r="D69" s="684">
        <f>+D68-D66</f>
        <v>501456896.13</v>
      </c>
      <c r="E69" s="658"/>
    </row>
    <row r="70" spans="1:5">
      <c r="A70" s="685"/>
      <c r="B70" s="685"/>
      <c r="C70" s="659"/>
      <c r="D70" s="659"/>
      <c r="E70" s="658"/>
    </row>
    <row r="71" spans="1:5">
      <c r="E71" s="658"/>
    </row>
    <row r="72" spans="1:5">
      <c r="E72" s="658"/>
    </row>
    <row r="73" spans="1:5">
      <c r="B73" s="686"/>
      <c r="E73" s="658"/>
    </row>
    <row r="74" spans="1:5">
      <c r="B74" s="686"/>
      <c r="E74" s="658"/>
    </row>
    <row r="75" spans="1:5">
      <c r="B75" s="686"/>
    </row>
  </sheetData>
  <mergeCells count="10">
    <mergeCell ref="A66:B66"/>
    <mergeCell ref="A67:B67"/>
    <mergeCell ref="A68:B68"/>
    <mergeCell ref="A69:B69"/>
    <mergeCell ref="A1:D1"/>
    <mergeCell ref="A2:D2"/>
    <mergeCell ref="A3:D3"/>
    <mergeCell ref="A4:D4"/>
    <mergeCell ref="A6:D6"/>
    <mergeCell ref="A64:B64"/>
  </mergeCells>
  <printOptions horizontalCentered="1"/>
  <pageMargins left="0.35433070866141736" right="0.27559055118110237" top="0.43307086614173229" bottom="0.74803149606299213" header="0.31496062992125984" footer="0.31496062992125984"/>
  <pageSetup scale="93"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G36"/>
  <sheetViews>
    <sheetView workbookViewId="0">
      <selection activeCell="C16" sqref="C16"/>
    </sheetView>
  </sheetViews>
  <sheetFormatPr baseColWidth="10" defaultRowHeight="15"/>
  <cols>
    <col min="1" max="1" width="28.42578125" customWidth="1"/>
    <col min="2" max="2" width="49.140625" bestFit="1" customWidth="1"/>
    <col min="3" max="3" width="11.7109375" bestFit="1" customWidth="1"/>
    <col min="4" max="4" width="11.28515625" bestFit="1" customWidth="1"/>
    <col min="5" max="5" width="11.7109375" bestFit="1" customWidth="1"/>
    <col min="6" max="6" width="8.140625" bestFit="1" customWidth="1"/>
    <col min="7" max="7" width="11.7109375" bestFit="1" customWidth="1"/>
  </cols>
  <sheetData>
    <row r="1" spans="2:7" s="566" customFormat="1">
      <c r="B1" s="483" t="s">
        <v>27</v>
      </c>
      <c r="C1" s="483"/>
      <c r="D1" s="483"/>
      <c r="E1" s="483"/>
      <c r="F1" s="483"/>
      <c r="G1" s="483"/>
    </row>
    <row r="2" spans="2:7" s="523" customFormat="1" ht="15.75">
      <c r="B2" s="522" t="s">
        <v>679</v>
      </c>
      <c r="C2" s="522"/>
      <c r="D2" s="522"/>
      <c r="E2" s="522"/>
      <c r="F2" s="522"/>
      <c r="G2" s="522"/>
    </row>
    <row r="3" spans="2:7" s="523" customFormat="1" ht="15.75">
      <c r="B3" s="522" t="s">
        <v>589</v>
      </c>
      <c r="C3" s="522"/>
      <c r="D3" s="522"/>
      <c r="E3" s="522"/>
      <c r="F3" s="522"/>
      <c r="G3" s="522"/>
    </row>
    <row r="4" spans="2:7" s="523" customFormat="1" ht="15.75">
      <c r="B4" s="522" t="s">
        <v>634</v>
      </c>
      <c r="C4" s="522"/>
      <c r="D4" s="522"/>
      <c r="E4" s="522"/>
      <c r="F4" s="522"/>
      <c r="G4" s="522"/>
    </row>
    <row r="5" spans="2:7" s="523" customFormat="1" ht="15.75">
      <c r="B5" s="524"/>
      <c r="C5" s="524"/>
      <c r="D5" s="524"/>
      <c r="E5" s="524"/>
      <c r="F5" s="524"/>
      <c r="G5" s="524" t="s">
        <v>237</v>
      </c>
    </row>
    <row r="6" spans="2:7" s="526" customFormat="1" ht="15.75" thickBot="1">
      <c r="B6" s="567" t="s">
        <v>680</v>
      </c>
      <c r="C6" s="567"/>
      <c r="D6" s="567"/>
      <c r="E6" s="567"/>
      <c r="F6" s="567"/>
      <c r="G6" s="567"/>
    </row>
    <row r="7" spans="2:7" s="570" customFormat="1" ht="72.75" thickBot="1">
      <c r="B7" s="568" t="s">
        <v>11</v>
      </c>
      <c r="C7" s="569" t="s">
        <v>681</v>
      </c>
      <c r="D7" s="569" t="s">
        <v>682</v>
      </c>
      <c r="E7" s="569" t="s">
        <v>683</v>
      </c>
      <c r="F7" s="569" t="s">
        <v>684</v>
      </c>
      <c r="G7" s="569" t="s">
        <v>12</v>
      </c>
    </row>
    <row r="8" spans="2:7" s="18" customFormat="1" ht="16.5" customHeight="1">
      <c r="B8" s="571"/>
      <c r="C8" s="572"/>
      <c r="D8" s="572"/>
      <c r="E8" s="572"/>
      <c r="F8" s="572"/>
      <c r="G8" s="572"/>
    </row>
    <row r="9" spans="2:7" s="576" customFormat="1" ht="16.5" customHeight="1">
      <c r="B9" s="573" t="s">
        <v>611</v>
      </c>
      <c r="C9" s="574"/>
      <c r="D9" s="574">
        <v>13872127</v>
      </c>
      <c r="E9" s="575"/>
      <c r="F9" s="574"/>
      <c r="G9" s="575">
        <f>SUM(C9:F9)</f>
        <v>13872127</v>
      </c>
    </row>
    <row r="10" spans="2:7" s="576" customFormat="1" ht="16.5" customHeight="1">
      <c r="B10" s="573"/>
      <c r="C10" s="574"/>
      <c r="D10" s="574"/>
      <c r="E10" s="574"/>
      <c r="F10" s="574"/>
      <c r="G10" s="575"/>
    </row>
    <row r="11" spans="2:7" s="576" customFormat="1" ht="16.5" customHeight="1">
      <c r="B11" s="573" t="s">
        <v>685</v>
      </c>
      <c r="C11" s="575"/>
      <c r="D11" s="575"/>
      <c r="E11" s="574"/>
      <c r="F11" s="574"/>
      <c r="G11" s="575"/>
    </row>
    <row r="12" spans="2:7" s="576" customFormat="1" ht="16.5" customHeight="1">
      <c r="B12" s="577" t="s">
        <v>605</v>
      </c>
      <c r="C12" s="574">
        <v>2535140300</v>
      </c>
      <c r="D12" s="574"/>
      <c r="E12" s="574"/>
      <c r="F12" s="574"/>
      <c r="G12" s="575">
        <f t="shared" ref="G12:G18" si="0">SUM(C12:F12)</f>
        <v>2535140300</v>
      </c>
    </row>
    <row r="13" spans="2:7" s="576" customFormat="1" ht="16.5" customHeight="1">
      <c r="B13" s="577" t="s">
        <v>673</v>
      </c>
      <c r="C13" s="574"/>
      <c r="D13" s="574"/>
      <c r="E13" s="574"/>
      <c r="F13" s="574"/>
      <c r="G13" s="575"/>
    </row>
    <row r="14" spans="2:7" s="576" customFormat="1" ht="16.5" customHeight="1">
      <c r="B14" s="577" t="s">
        <v>674</v>
      </c>
      <c r="C14" s="574"/>
      <c r="D14" s="574"/>
      <c r="E14" s="574"/>
      <c r="F14" s="574"/>
      <c r="G14" s="575"/>
    </row>
    <row r="15" spans="2:7" s="576" customFormat="1" ht="16.5" customHeight="1">
      <c r="B15" s="573"/>
      <c r="C15" s="574"/>
      <c r="D15" s="574"/>
      <c r="E15" s="574"/>
      <c r="F15" s="574"/>
      <c r="G15" s="575"/>
    </row>
    <row r="16" spans="2:7" s="576" customFormat="1" ht="24">
      <c r="B16" s="573" t="s">
        <v>686</v>
      </c>
      <c r="C16" s="574"/>
      <c r="D16" s="575"/>
      <c r="E16" s="574"/>
      <c r="F16" s="574"/>
      <c r="G16" s="575"/>
    </row>
    <row r="17" spans="2:7" s="576" customFormat="1" ht="16.5" customHeight="1">
      <c r="B17" s="577" t="s">
        <v>633</v>
      </c>
      <c r="C17" s="574"/>
      <c r="D17" s="574"/>
      <c r="E17" s="574">
        <v>303926462</v>
      </c>
      <c r="F17" s="574"/>
      <c r="G17" s="575">
        <f t="shared" si="0"/>
        <v>303926462</v>
      </c>
    </row>
    <row r="18" spans="2:7" s="576" customFormat="1" ht="16.5" customHeight="1">
      <c r="B18" s="577" t="s">
        <v>609</v>
      </c>
      <c r="C18" s="575"/>
      <c r="D18" s="574">
        <v>482793042</v>
      </c>
      <c r="E18" s="574"/>
      <c r="F18" s="574"/>
      <c r="G18" s="575">
        <f t="shared" si="0"/>
        <v>482793042</v>
      </c>
    </row>
    <row r="19" spans="2:7" s="576" customFormat="1" ht="16.5" customHeight="1">
      <c r="B19" s="573"/>
      <c r="C19" s="574"/>
      <c r="D19" s="574"/>
      <c r="E19" s="574"/>
      <c r="F19" s="574"/>
      <c r="G19" s="575"/>
    </row>
    <row r="20" spans="2:7" s="576" customFormat="1" ht="16.5" customHeight="1" thickBot="1">
      <c r="B20" s="573" t="s">
        <v>687</v>
      </c>
      <c r="C20" s="578">
        <f t="shared" ref="C20:E20" si="1">SUM(C9:C19)</f>
        <v>2535140300</v>
      </c>
      <c r="D20" s="578">
        <f t="shared" si="1"/>
        <v>496665169</v>
      </c>
      <c r="E20" s="578">
        <f t="shared" si="1"/>
        <v>303926462</v>
      </c>
      <c r="F20" s="578"/>
      <c r="G20" s="578">
        <f>SUM(G9:G19)</f>
        <v>3335731931</v>
      </c>
    </row>
    <row r="21" spans="2:7" s="576" customFormat="1" ht="16.5" customHeight="1" thickTop="1">
      <c r="B21" s="573"/>
      <c r="C21" s="574"/>
      <c r="D21" s="574"/>
      <c r="E21" s="574"/>
      <c r="F21" s="574"/>
      <c r="G21" s="574"/>
    </row>
    <row r="22" spans="2:7" s="576" customFormat="1" ht="24">
      <c r="B22" s="573" t="s">
        <v>688</v>
      </c>
      <c r="C22" s="575"/>
      <c r="D22" s="574"/>
      <c r="E22" s="575"/>
      <c r="F22" s="574"/>
      <c r="G22" s="575"/>
    </row>
    <row r="23" spans="2:7" s="576" customFormat="1" ht="16.5" customHeight="1">
      <c r="B23" s="577" t="s">
        <v>605</v>
      </c>
      <c r="C23" s="574">
        <v>3318267211</v>
      </c>
      <c r="D23" s="574"/>
      <c r="E23" s="574"/>
      <c r="F23" s="574"/>
      <c r="G23" s="575">
        <f t="shared" ref="G23:G30" si="2">SUM(C23:F23)</f>
        <v>3318267211</v>
      </c>
    </row>
    <row r="24" spans="2:7" s="576" customFormat="1" ht="16.5" customHeight="1">
      <c r="B24" s="577" t="s">
        <v>673</v>
      </c>
      <c r="C24" s="574"/>
      <c r="D24" s="574"/>
      <c r="E24" s="574"/>
      <c r="F24" s="574"/>
      <c r="G24" s="575"/>
    </row>
    <row r="25" spans="2:7" s="576" customFormat="1" ht="16.5" customHeight="1">
      <c r="B25" s="577" t="s">
        <v>674</v>
      </c>
      <c r="C25" s="574"/>
      <c r="D25" s="574"/>
      <c r="E25" s="574"/>
      <c r="F25" s="574"/>
      <c r="G25" s="575"/>
    </row>
    <row r="26" spans="2:7" s="576" customFormat="1" ht="16.5" customHeight="1">
      <c r="B26" s="573"/>
      <c r="C26" s="574"/>
      <c r="D26" s="574"/>
      <c r="E26" s="574"/>
      <c r="F26" s="574"/>
      <c r="G26" s="575"/>
    </row>
    <row r="27" spans="2:7" s="576" customFormat="1" ht="24">
      <c r="B27" s="573" t="s">
        <v>689</v>
      </c>
      <c r="C27" s="574"/>
      <c r="D27" s="575"/>
      <c r="E27" s="575"/>
      <c r="F27" s="574"/>
      <c r="G27" s="575"/>
    </row>
    <row r="28" spans="2:7" s="576" customFormat="1" ht="16.5" customHeight="1">
      <c r="B28" s="577" t="s">
        <v>633</v>
      </c>
      <c r="C28" s="574"/>
      <c r="D28" s="574"/>
      <c r="E28" s="574">
        <v>124315496</v>
      </c>
      <c r="F28" s="574"/>
      <c r="G28" s="575">
        <f t="shared" si="2"/>
        <v>124315496</v>
      </c>
    </row>
    <row r="29" spans="2:7" s="576" customFormat="1" ht="16.5" customHeight="1">
      <c r="B29" s="577" t="s">
        <v>609</v>
      </c>
      <c r="C29" s="575"/>
      <c r="D29" s="574">
        <v>-3136679.49</v>
      </c>
      <c r="E29" s="574"/>
      <c r="F29" s="575"/>
      <c r="G29" s="575">
        <f t="shared" si="2"/>
        <v>-3136679.49</v>
      </c>
    </row>
    <row r="30" spans="2:7" s="576" customFormat="1" ht="16.5" customHeight="1">
      <c r="B30" s="577" t="s">
        <v>611</v>
      </c>
      <c r="C30" s="575"/>
      <c r="D30" s="574"/>
      <c r="E30" s="574">
        <v>2122122</v>
      </c>
      <c r="F30" s="575"/>
      <c r="G30" s="575">
        <f t="shared" si="2"/>
        <v>2122122</v>
      </c>
    </row>
    <row r="31" spans="2:7" s="576" customFormat="1" ht="16.5" customHeight="1">
      <c r="B31" s="573"/>
      <c r="C31" s="575"/>
      <c r="D31" s="575"/>
      <c r="E31" s="575"/>
      <c r="F31" s="575"/>
      <c r="G31" s="575"/>
    </row>
    <row r="32" spans="2:7" s="576" customFormat="1" ht="16.5" customHeight="1" thickBot="1">
      <c r="B32" s="579" t="s">
        <v>690</v>
      </c>
      <c r="C32" s="580">
        <f t="shared" ref="C32:E32" si="3">SUM(C21:C31)</f>
        <v>3318267211</v>
      </c>
      <c r="D32" s="580">
        <f t="shared" si="3"/>
        <v>-3136679.49</v>
      </c>
      <c r="E32" s="580">
        <f t="shared" si="3"/>
        <v>126437618</v>
      </c>
      <c r="F32" s="580"/>
      <c r="G32" s="580">
        <f>SUM(G21:G31)</f>
        <v>3441568149.5100002</v>
      </c>
    </row>
    <row r="33" spans="4:4">
      <c r="D33" s="581"/>
    </row>
    <row r="34" spans="4:4">
      <c r="D34" s="581"/>
    </row>
    <row r="35" spans="4:4">
      <c r="D35" s="581"/>
    </row>
    <row r="36" spans="4:4">
      <c r="D36" s="581"/>
    </row>
  </sheetData>
  <mergeCells count="5">
    <mergeCell ref="B1:G1"/>
    <mergeCell ref="B2:G2"/>
    <mergeCell ref="B3:G3"/>
    <mergeCell ref="B4:G4"/>
    <mergeCell ref="B6:G6"/>
  </mergeCells>
  <printOptions horizontalCentered="1"/>
  <pageMargins left="0.70866141732283472" right="0.70866141732283472" top="0.74803149606299213" bottom="0.74803149606299213" header="0.31496062992125984" footer="0.31496062992125984"/>
  <pageSetup scale="86" orientation="landscape"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B1:D63"/>
  <sheetViews>
    <sheetView workbookViewId="0">
      <selection activeCell="A3" sqref="A3:J3"/>
    </sheetView>
  </sheetViews>
  <sheetFormatPr baseColWidth="10" defaultRowHeight="15"/>
  <cols>
    <col min="1" max="1" width="12.7109375" style="565" customWidth="1"/>
    <col min="2" max="2" width="55.140625" style="565" bestFit="1" customWidth="1"/>
    <col min="3" max="4" width="12.5703125" style="565" bestFit="1" customWidth="1"/>
    <col min="5" max="16384" width="11.42578125" style="565"/>
  </cols>
  <sheetData>
    <row r="1" spans="2:4" s="484" customFormat="1">
      <c r="B1" s="483" t="s">
        <v>27</v>
      </c>
      <c r="C1" s="483"/>
      <c r="D1" s="483"/>
    </row>
    <row r="2" spans="2:4" s="523" customFormat="1" ht="15.75">
      <c r="B2" s="522" t="s">
        <v>13</v>
      </c>
      <c r="C2" s="522"/>
      <c r="D2" s="522"/>
    </row>
    <row r="3" spans="2:4" s="523" customFormat="1" ht="15.75">
      <c r="B3" s="522" t="s">
        <v>589</v>
      </c>
      <c r="C3" s="522"/>
      <c r="D3" s="522"/>
    </row>
    <row r="4" spans="2:4" s="523" customFormat="1" ht="15.75">
      <c r="B4" s="522" t="s">
        <v>634</v>
      </c>
      <c r="C4" s="522"/>
      <c r="D4" s="522"/>
    </row>
    <row r="5" spans="2:4" s="523" customFormat="1" ht="15.75">
      <c r="B5" s="524"/>
      <c r="C5" s="524"/>
      <c r="D5" s="524" t="s">
        <v>238</v>
      </c>
    </row>
    <row r="6" spans="2:4" s="526" customFormat="1" ht="15.75" thickBot="1">
      <c r="B6" s="525" t="s">
        <v>635</v>
      </c>
      <c r="C6" s="525"/>
      <c r="D6" s="525"/>
    </row>
    <row r="7" spans="2:4" s="530" customFormat="1">
      <c r="B7" s="527"/>
      <c r="C7" s="528" t="s">
        <v>636</v>
      </c>
      <c r="D7" s="529" t="s">
        <v>637</v>
      </c>
    </row>
    <row r="8" spans="2:4" s="530" customFormat="1" ht="16.5">
      <c r="B8" s="531"/>
      <c r="C8" s="532" t="s">
        <v>638</v>
      </c>
      <c r="D8" s="533"/>
    </row>
    <row r="9" spans="2:4" s="530" customFormat="1">
      <c r="B9" s="534" t="s">
        <v>639</v>
      </c>
      <c r="C9" s="535">
        <f>SUM(C10)</f>
        <v>37544617</v>
      </c>
      <c r="D9" s="536">
        <f>SUM(D10,D20)</f>
        <v>96045831</v>
      </c>
    </row>
    <row r="10" spans="2:4" s="530" customFormat="1" ht="14.25">
      <c r="B10" s="537" t="s">
        <v>596</v>
      </c>
      <c r="C10" s="538">
        <f>SUM(C12:C13:C16)</f>
        <v>37544617</v>
      </c>
      <c r="D10" s="539">
        <f>SUM(D12:D16)</f>
        <v>79935244</v>
      </c>
    </row>
    <row r="11" spans="2:4" s="530" customFormat="1" ht="14.25">
      <c r="B11" s="537"/>
      <c r="C11" s="538"/>
      <c r="D11" s="539"/>
    </row>
    <row r="12" spans="2:4" s="530" customFormat="1" ht="14.25">
      <c r="B12" s="540" t="s">
        <v>640</v>
      </c>
      <c r="C12" s="541"/>
      <c r="D12" s="542">
        <v>20185112</v>
      </c>
    </row>
    <row r="13" spans="2:4" s="530" customFormat="1" ht="14.25">
      <c r="B13" s="540" t="s">
        <v>641</v>
      </c>
      <c r="C13" s="541"/>
      <c r="D13" s="542">
        <v>59750132</v>
      </c>
    </row>
    <row r="14" spans="2:4" s="530" customFormat="1" ht="14.25">
      <c r="B14" s="540" t="s">
        <v>642</v>
      </c>
      <c r="C14" s="541"/>
      <c r="D14" s="542"/>
    </row>
    <row r="15" spans="2:4" s="530" customFormat="1" ht="14.25">
      <c r="B15" s="540" t="s">
        <v>643</v>
      </c>
      <c r="C15" s="541"/>
      <c r="D15" s="542"/>
    </row>
    <row r="16" spans="2:4" s="530" customFormat="1" ht="14.25">
      <c r="B16" s="540" t="s">
        <v>644</v>
      </c>
      <c r="C16" s="541">
        <v>37544617</v>
      </c>
      <c r="D16" s="542"/>
    </row>
    <row r="17" spans="2:4" s="530" customFormat="1" ht="14.25">
      <c r="B17" s="540" t="s">
        <v>645</v>
      </c>
      <c r="C17" s="541"/>
      <c r="D17" s="542"/>
    </row>
    <row r="18" spans="2:4" s="530" customFormat="1" ht="14.25">
      <c r="B18" s="540" t="s">
        <v>646</v>
      </c>
      <c r="C18" s="541"/>
      <c r="D18" s="542"/>
    </row>
    <row r="19" spans="2:4" s="530" customFormat="1">
      <c r="B19" s="534"/>
      <c r="C19" s="541"/>
      <c r="D19" s="542"/>
    </row>
    <row r="20" spans="2:4" s="530" customFormat="1" ht="14.25">
      <c r="B20" s="537" t="s">
        <v>606</v>
      </c>
      <c r="C20" s="543"/>
      <c r="D20" s="544">
        <f>SUM(D23:D24)</f>
        <v>16110587</v>
      </c>
    </row>
    <row r="21" spans="2:4" s="530" customFormat="1" ht="14.25">
      <c r="B21" s="540" t="s">
        <v>647</v>
      </c>
      <c r="C21" s="541"/>
      <c r="D21" s="542"/>
    </row>
    <row r="22" spans="2:4" s="530" customFormat="1" ht="14.25">
      <c r="B22" s="540" t="s">
        <v>648</v>
      </c>
      <c r="C22" s="541"/>
      <c r="D22" s="542"/>
    </row>
    <row r="23" spans="2:4" s="530" customFormat="1" ht="14.25">
      <c r="B23" s="540" t="s">
        <v>608</v>
      </c>
      <c r="C23" s="541"/>
      <c r="D23" s="542">
        <v>13398415</v>
      </c>
    </row>
    <row r="24" spans="2:4" s="530" customFormat="1" ht="14.25">
      <c r="B24" s="540" t="s">
        <v>610</v>
      </c>
      <c r="C24" s="541"/>
      <c r="D24" s="542">
        <v>2712172</v>
      </c>
    </row>
    <row r="25" spans="2:4" s="530" customFormat="1" ht="14.25">
      <c r="B25" s="540" t="s">
        <v>649</v>
      </c>
      <c r="C25" s="541"/>
      <c r="D25" s="542"/>
    </row>
    <row r="26" spans="2:4" s="530" customFormat="1" ht="14.25">
      <c r="B26" s="540" t="s">
        <v>650</v>
      </c>
      <c r="C26" s="541"/>
      <c r="D26" s="542"/>
    </row>
    <row r="27" spans="2:4" s="530" customFormat="1" ht="14.25">
      <c r="B27" s="540" t="s">
        <v>651</v>
      </c>
      <c r="C27" s="541"/>
      <c r="D27" s="542"/>
    </row>
    <row r="28" spans="2:4" s="530" customFormat="1" ht="14.25">
      <c r="B28" s="540" t="s">
        <v>652</v>
      </c>
      <c r="C28" s="541"/>
      <c r="D28" s="542"/>
    </row>
    <row r="29" spans="2:4" s="530" customFormat="1" ht="14.25">
      <c r="B29" s="540" t="s">
        <v>653</v>
      </c>
      <c r="C29" s="541"/>
      <c r="D29" s="542"/>
    </row>
    <row r="30" spans="2:4" s="530" customFormat="1">
      <c r="B30" s="545"/>
      <c r="C30" s="546"/>
      <c r="D30" s="547"/>
    </row>
    <row r="31" spans="2:4" s="530" customFormat="1" ht="16.5">
      <c r="B31" s="545"/>
      <c r="C31" s="532" t="s">
        <v>654</v>
      </c>
      <c r="D31" s="533"/>
    </row>
    <row r="32" spans="2:4" s="530" customFormat="1">
      <c r="B32" s="534" t="s">
        <v>655</v>
      </c>
      <c r="C32" s="535">
        <f>SUM(C33)</f>
        <v>47335005</v>
      </c>
      <c r="D32" s="536">
        <f>SUM(D33)</f>
        <v>0</v>
      </c>
    </row>
    <row r="33" spans="2:4" s="530" customFormat="1" ht="14.25">
      <c r="B33" s="537" t="s">
        <v>597</v>
      </c>
      <c r="C33" s="538">
        <f>SUM(C34)</f>
        <v>47335005</v>
      </c>
      <c r="D33" s="539">
        <f>SUM(D34)</f>
        <v>0</v>
      </c>
    </row>
    <row r="34" spans="2:4" s="530" customFormat="1" ht="14.25">
      <c r="B34" s="540" t="s">
        <v>656</v>
      </c>
      <c r="C34" s="548">
        <v>47335005</v>
      </c>
      <c r="D34" s="549"/>
    </row>
    <row r="35" spans="2:4" s="530" customFormat="1" ht="14.25">
      <c r="B35" s="540" t="s">
        <v>657</v>
      </c>
      <c r="C35" s="550"/>
      <c r="D35" s="551"/>
    </row>
    <row r="36" spans="2:4" s="530" customFormat="1" ht="14.25">
      <c r="B36" s="540" t="s">
        <v>658</v>
      </c>
      <c r="C36" s="550"/>
      <c r="D36" s="551"/>
    </row>
    <row r="37" spans="2:4" s="530" customFormat="1" ht="14.25">
      <c r="B37" s="540" t="s">
        <v>659</v>
      </c>
      <c r="C37" s="550"/>
      <c r="D37" s="551"/>
    </row>
    <row r="38" spans="2:4" s="530" customFormat="1" ht="14.25">
      <c r="B38" s="540" t="s">
        <v>660</v>
      </c>
      <c r="C38" s="550"/>
      <c r="D38" s="551"/>
    </row>
    <row r="39" spans="2:4" s="530" customFormat="1" ht="14.25">
      <c r="B39" s="540" t="s">
        <v>661</v>
      </c>
      <c r="C39" s="550"/>
      <c r="D39" s="551"/>
    </row>
    <row r="40" spans="2:4" s="530" customFormat="1" ht="14.25">
      <c r="B40" s="540" t="s">
        <v>662</v>
      </c>
      <c r="C40" s="550"/>
      <c r="D40" s="551"/>
    </row>
    <row r="41" spans="2:4" s="530" customFormat="1" ht="14.25">
      <c r="B41" s="540" t="s">
        <v>663</v>
      </c>
      <c r="C41" s="550"/>
      <c r="D41" s="551"/>
    </row>
    <row r="42" spans="2:4" s="530" customFormat="1">
      <c r="B42" s="534"/>
      <c r="C42" s="552"/>
      <c r="D42" s="553"/>
    </row>
    <row r="43" spans="2:4" s="530" customFormat="1" ht="14.25">
      <c r="B43" s="537" t="s">
        <v>664</v>
      </c>
      <c r="C43" s="554"/>
      <c r="D43" s="555"/>
    </row>
    <row r="44" spans="2:4" s="530" customFormat="1">
      <c r="B44" s="540" t="s">
        <v>665</v>
      </c>
      <c r="C44" s="552"/>
      <c r="D44" s="553"/>
    </row>
    <row r="45" spans="2:4" s="530" customFormat="1">
      <c r="B45" s="540" t="s">
        <v>666</v>
      </c>
      <c r="C45" s="552"/>
      <c r="D45" s="553"/>
    </row>
    <row r="46" spans="2:4" s="530" customFormat="1">
      <c r="B46" s="540" t="s">
        <v>667</v>
      </c>
      <c r="C46" s="552"/>
      <c r="D46" s="553"/>
    </row>
    <row r="47" spans="2:4" s="530" customFormat="1">
      <c r="B47" s="540" t="s">
        <v>668</v>
      </c>
      <c r="C47" s="552"/>
      <c r="D47" s="553"/>
    </row>
    <row r="48" spans="2:4" s="530" customFormat="1">
      <c r="B48" s="540" t="s">
        <v>669</v>
      </c>
      <c r="C48" s="552"/>
      <c r="D48" s="553"/>
    </row>
    <row r="49" spans="2:4" s="530" customFormat="1">
      <c r="B49" s="540" t="s">
        <v>670</v>
      </c>
      <c r="C49" s="552"/>
      <c r="D49" s="553"/>
    </row>
    <row r="50" spans="2:4" s="530" customFormat="1" ht="16.5">
      <c r="B50" s="540"/>
      <c r="C50" s="532"/>
      <c r="D50" s="533"/>
    </row>
    <row r="51" spans="2:4" s="530" customFormat="1" ht="16.5">
      <c r="B51" s="534" t="s">
        <v>671</v>
      </c>
      <c r="C51" s="556">
        <f>SUM(C57)</f>
        <v>677290691</v>
      </c>
      <c r="D51" s="536">
        <f>SUM(D52,D57)</f>
        <v>783126911</v>
      </c>
    </row>
    <row r="52" spans="2:4" s="530" customFormat="1" ht="14.25">
      <c r="B52" s="537" t="s">
        <v>672</v>
      </c>
      <c r="C52" s="554"/>
      <c r="D52" s="557">
        <f>SUM(D53)</f>
        <v>783126911</v>
      </c>
    </row>
    <row r="53" spans="2:4" s="530" customFormat="1" ht="14.25">
      <c r="B53" s="540" t="s">
        <v>605</v>
      </c>
      <c r="C53" s="558"/>
      <c r="D53" s="559">
        <v>783126911</v>
      </c>
    </row>
    <row r="54" spans="2:4" s="530" customFormat="1" ht="14.25">
      <c r="B54" s="540" t="s">
        <v>673</v>
      </c>
      <c r="C54" s="558"/>
      <c r="D54" s="559"/>
    </row>
    <row r="55" spans="2:4" s="530" customFormat="1" ht="14.25">
      <c r="B55" s="540" t="s">
        <v>674</v>
      </c>
      <c r="C55" s="558"/>
      <c r="D55" s="559"/>
    </row>
    <row r="56" spans="2:4" s="530" customFormat="1" ht="14.25">
      <c r="B56" s="537"/>
      <c r="C56" s="543"/>
      <c r="D56" s="544"/>
    </row>
    <row r="57" spans="2:4" s="530" customFormat="1" ht="14.25">
      <c r="B57" s="537" t="s">
        <v>675</v>
      </c>
      <c r="C57" s="543">
        <f>SUM(C58:C62)</f>
        <v>677290691</v>
      </c>
      <c r="D57" s="544">
        <f>SUM(D58:D62)</f>
        <v>0</v>
      </c>
    </row>
    <row r="58" spans="2:4" s="530" customFormat="1" ht="14.25">
      <c r="B58" s="540" t="s">
        <v>676</v>
      </c>
      <c r="C58" s="558">
        <v>179610966</v>
      </c>
      <c r="D58" s="559"/>
    </row>
    <row r="59" spans="2:4" s="530" customFormat="1" ht="14.25">
      <c r="B59" s="540" t="s">
        <v>609</v>
      </c>
      <c r="C59" s="558">
        <f>482793042-(-3136679)</f>
        <v>485929721</v>
      </c>
      <c r="D59" s="559"/>
    </row>
    <row r="60" spans="2:4" s="530" customFormat="1" ht="14.25">
      <c r="B60" s="540" t="s">
        <v>677</v>
      </c>
      <c r="C60" s="558"/>
      <c r="D60" s="559"/>
    </row>
    <row r="61" spans="2:4" s="530" customFormat="1" ht="14.25">
      <c r="B61" s="540" t="s">
        <v>678</v>
      </c>
      <c r="C61" s="558"/>
      <c r="D61" s="559"/>
    </row>
    <row r="62" spans="2:4" s="530" customFormat="1" ht="14.25">
      <c r="B62" s="540" t="s">
        <v>611</v>
      </c>
      <c r="C62" s="560">
        <v>11750004</v>
      </c>
      <c r="D62" s="561"/>
    </row>
    <row r="63" spans="2:4" s="530" customFormat="1" thickBot="1">
      <c r="B63" s="562"/>
      <c r="C63" s="563"/>
      <c r="D63" s="564"/>
    </row>
  </sheetData>
  <mergeCells count="8">
    <mergeCell ref="C31:D31"/>
    <mergeCell ref="C50:D50"/>
    <mergeCell ref="B1:D1"/>
    <mergeCell ref="B2:D2"/>
    <mergeCell ref="B3:D3"/>
    <mergeCell ref="B4:D4"/>
    <mergeCell ref="B6:D6"/>
    <mergeCell ref="C8:D8"/>
  </mergeCells>
  <printOptions horizontalCentered="1"/>
  <pageMargins left="0.70866141732283472" right="0.70866141732283472" top="0.74803149606299213" bottom="0.74803149606299213" header="0.31496062992125984" footer="0.31496062992125984"/>
  <pageSetup scale="73"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B1:J41"/>
  <sheetViews>
    <sheetView zoomScale="90" zoomScaleNormal="90" workbookViewId="0">
      <selection activeCell="N17" sqref="N17"/>
    </sheetView>
  </sheetViews>
  <sheetFormatPr baseColWidth="10" defaultColWidth="11.42578125" defaultRowHeight="16.5"/>
  <cols>
    <col min="1" max="1" width="19.85546875" style="688" customWidth="1"/>
    <col min="2" max="2" width="21" style="688" customWidth="1"/>
    <col min="3" max="9" width="11.42578125" style="688"/>
    <col min="10" max="10" width="14.28515625" style="688" customWidth="1"/>
    <col min="11" max="16384" width="11.42578125" style="688"/>
  </cols>
  <sheetData>
    <row r="1" spans="2:10">
      <c r="B1" s="687" t="s">
        <v>27</v>
      </c>
      <c r="C1" s="687"/>
      <c r="D1" s="687"/>
      <c r="E1" s="687"/>
      <c r="F1" s="687"/>
      <c r="G1" s="687"/>
      <c r="H1" s="687"/>
      <c r="I1" s="687"/>
      <c r="J1" s="687"/>
    </row>
    <row r="2" spans="2:10">
      <c r="B2" s="689" t="s">
        <v>32</v>
      </c>
      <c r="C2" s="689"/>
      <c r="D2" s="689"/>
      <c r="E2" s="689"/>
      <c r="F2" s="689"/>
      <c r="G2" s="689"/>
      <c r="H2" s="689"/>
      <c r="I2" s="689"/>
      <c r="J2" s="689"/>
    </row>
    <row r="3" spans="2:10">
      <c r="B3" s="690" t="s">
        <v>262</v>
      </c>
      <c r="C3" s="690"/>
      <c r="D3" s="690"/>
      <c r="E3" s="690"/>
      <c r="F3" s="690"/>
      <c r="G3" s="690"/>
      <c r="H3" s="690"/>
      <c r="I3" s="690"/>
      <c r="J3" s="690"/>
    </row>
    <row r="4" spans="2:10">
      <c r="B4" s="690" t="s">
        <v>591</v>
      </c>
      <c r="C4" s="690"/>
      <c r="D4" s="690"/>
      <c r="E4" s="690"/>
      <c r="F4" s="690"/>
      <c r="G4" s="690"/>
      <c r="H4" s="690"/>
      <c r="I4" s="690"/>
      <c r="J4" s="690"/>
    </row>
    <row r="5" spans="2:10" ht="17.25" thickBot="1">
      <c r="B5" s="691" t="s">
        <v>680</v>
      </c>
      <c r="C5" s="691"/>
      <c r="D5" s="691"/>
      <c r="E5" s="691"/>
      <c r="F5" s="691"/>
      <c r="G5" s="691"/>
      <c r="H5" s="691"/>
      <c r="I5" s="691"/>
      <c r="J5" s="691"/>
    </row>
    <row r="6" spans="2:10">
      <c r="B6" s="692"/>
      <c r="C6" s="693"/>
      <c r="D6" s="693"/>
      <c r="E6" s="693"/>
      <c r="F6" s="693"/>
      <c r="G6" s="693"/>
      <c r="H6" s="693"/>
      <c r="I6" s="693"/>
      <c r="J6" s="694"/>
    </row>
    <row r="7" spans="2:10">
      <c r="B7" s="695"/>
      <c r="C7" s="696"/>
      <c r="D7" s="696"/>
      <c r="E7" s="696"/>
      <c r="F7" s="696"/>
      <c r="G7" s="696"/>
      <c r="H7" s="696"/>
      <c r="I7" s="696"/>
      <c r="J7" s="697"/>
    </row>
    <row r="8" spans="2:10">
      <c r="B8" s="698" t="s">
        <v>747</v>
      </c>
      <c r="C8" s="696"/>
      <c r="D8" s="696"/>
      <c r="E8" s="696"/>
      <c r="F8" s="696"/>
      <c r="G8" s="696"/>
      <c r="H8" s="696"/>
      <c r="I8" s="696"/>
      <c r="J8" s="697"/>
    </row>
    <row r="9" spans="2:10">
      <c r="B9" s="698"/>
      <c r="C9" s="696"/>
      <c r="D9" s="696"/>
      <c r="E9" s="696"/>
      <c r="F9" s="696"/>
      <c r="G9" s="696"/>
      <c r="H9" s="696"/>
      <c r="I9" s="696"/>
      <c r="J9" s="697"/>
    </row>
    <row r="10" spans="2:10">
      <c r="B10" s="698"/>
      <c r="C10" s="696"/>
      <c r="D10" s="696"/>
      <c r="E10" s="696"/>
      <c r="F10" s="696"/>
      <c r="G10" s="696"/>
      <c r="H10" s="696"/>
      <c r="I10" s="696"/>
      <c r="J10" s="697"/>
    </row>
    <row r="11" spans="2:10">
      <c r="B11" s="698"/>
      <c r="C11" s="696"/>
      <c r="D11" s="696"/>
      <c r="E11" s="696"/>
      <c r="F11" s="696"/>
      <c r="G11" s="696"/>
      <c r="H11" s="696"/>
      <c r="I11" s="696"/>
      <c r="J11" s="697"/>
    </row>
    <row r="12" spans="2:10">
      <c r="B12" s="698"/>
      <c r="C12" s="696"/>
      <c r="D12" s="696"/>
      <c r="E12" s="696"/>
      <c r="F12" s="696"/>
      <c r="G12" s="696"/>
      <c r="H12" s="696"/>
      <c r="I12" s="696"/>
      <c r="J12" s="697"/>
    </row>
    <row r="13" spans="2:10">
      <c r="B13" s="695"/>
      <c r="C13" s="696"/>
      <c r="D13" s="699"/>
      <c r="E13" s="699"/>
      <c r="F13" s="699"/>
      <c r="G13" s="699"/>
      <c r="H13" s="699"/>
      <c r="I13" s="699"/>
      <c r="J13" s="697"/>
    </row>
    <row r="14" spans="2:10" ht="17.25" thickBot="1">
      <c r="B14" s="700"/>
      <c r="C14" s="701"/>
      <c r="D14" s="702"/>
      <c r="E14" s="702"/>
      <c r="F14" s="702"/>
      <c r="G14" s="702"/>
      <c r="H14" s="702"/>
      <c r="I14" s="702"/>
      <c r="J14" s="703"/>
    </row>
    <row r="15" spans="2:10" ht="17.25" thickBot="1">
      <c r="B15" s="695"/>
      <c r="C15" s="696"/>
      <c r="D15" s="699"/>
      <c r="E15" s="699"/>
      <c r="F15" s="699"/>
      <c r="G15" s="699"/>
      <c r="H15" s="699"/>
      <c r="I15" s="699"/>
      <c r="J15" s="697"/>
    </row>
    <row r="16" spans="2:10">
      <c r="B16" s="695"/>
      <c r="C16" s="696"/>
      <c r="D16" s="704" t="s">
        <v>748</v>
      </c>
      <c r="E16" s="705"/>
      <c r="F16" s="705"/>
      <c r="G16" s="705"/>
      <c r="H16" s="705"/>
      <c r="I16" s="706"/>
      <c r="J16" s="697"/>
    </row>
    <row r="17" spans="2:10">
      <c r="B17" s="695"/>
      <c r="C17" s="696"/>
      <c r="D17" s="707"/>
      <c r="E17" s="708"/>
      <c r="F17" s="708"/>
      <c r="G17" s="708"/>
      <c r="H17" s="708"/>
      <c r="I17" s="709"/>
      <c r="J17" s="697"/>
    </row>
    <row r="18" spans="2:10">
      <c r="B18" s="695"/>
      <c r="C18" s="696"/>
      <c r="D18" s="707"/>
      <c r="E18" s="708"/>
      <c r="F18" s="708"/>
      <c r="G18" s="708"/>
      <c r="H18" s="708"/>
      <c r="I18" s="709"/>
      <c r="J18" s="697"/>
    </row>
    <row r="19" spans="2:10">
      <c r="B19" s="698" t="s">
        <v>749</v>
      </c>
      <c r="C19" s="696"/>
      <c r="D19" s="707"/>
      <c r="E19" s="708"/>
      <c r="F19" s="708"/>
      <c r="G19" s="708"/>
      <c r="H19" s="708"/>
      <c r="I19" s="709"/>
      <c r="J19" s="697"/>
    </row>
    <row r="20" spans="2:10">
      <c r="B20" s="695"/>
      <c r="C20" s="696"/>
      <c r="D20" s="707"/>
      <c r="E20" s="708"/>
      <c r="F20" s="708"/>
      <c r="G20" s="708"/>
      <c r="H20" s="708"/>
      <c r="I20" s="709"/>
      <c r="J20" s="697"/>
    </row>
    <row r="21" spans="2:10">
      <c r="B21" s="695"/>
      <c r="C21" s="696"/>
      <c r="D21" s="707"/>
      <c r="E21" s="708"/>
      <c r="F21" s="708"/>
      <c r="G21" s="708"/>
      <c r="H21" s="708"/>
      <c r="I21" s="709"/>
      <c r="J21" s="697"/>
    </row>
    <row r="22" spans="2:10">
      <c r="B22" s="695"/>
      <c r="C22" s="696"/>
      <c r="D22" s="707"/>
      <c r="E22" s="708"/>
      <c r="F22" s="708"/>
      <c r="G22" s="708"/>
      <c r="H22" s="708"/>
      <c r="I22" s="709"/>
      <c r="J22" s="697"/>
    </row>
    <row r="23" spans="2:10">
      <c r="B23" s="695"/>
      <c r="C23" s="696"/>
      <c r="D23" s="707"/>
      <c r="E23" s="708"/>
      <c r="F23" s="708"/>
      <c r="G23" s="708"/>
      <c r="H23" s="708"/>
      <c r="I23" s="709"/>
      <c r="J23" s="697"/>
    </row>
    <row r="24" spans="2:10">
      <c r="B24" s="695"/>
      <c r="C24" s="696"/>
      <c r="D24" s="707"/>
      <c r="E24" s="708"/>
      <c r="F24" s="708"/>
      <c r="G24" s="708"/>
      <c r="H24" s="708"/>
      <c r="I24" s="709"/>
      <c r="J24" s="697"/>
    </row>
    <row r="25" spans="2:10">
      <c r="B25" s="695"/>
      <c r="C25" s="696"/>
      <c r="D25" s="707"/>
      <c r="E25" s="708"/>
      <c r="F25" s="708"/>
      <c r="G25" s="708"/>
      <c r="H25" s="708"/>
      <c r="I25" s="709"/>
      <c r="J25" s="697"/>
    </row>
    <row r="26" spans="2:10">
      <c r="B26" s="695"/>
      <c r="C26" s="696"/>
      <c r="D26" s="707"/>
      <c r="E26" s="708"/>
      <c r="F26" s="708"/>
      <c r="G26" s="708"/>
      <c r="H26" s="708"/>
      <c r="I26" s="709"/>
      <c r="J26" s="697"/>
    </row>
    <row r="27" spans="2:10">
      <c r="B27" s="695"/>
      <c r="C27" s="696"/>
      <c r="D27" s="707"/>
      <c r="E27" s="708"/>
      <c r="F27" s="708"/>
      <c r="G27" s="708"/>
      <c r="H27" s="708"/>
      <c r="I27" s="709"/>
      <c r="J27" s="697"/>
    </row>
    <row r="28" spans="2:10">
      <c r="B28" s="695"/>
      <c r="C28" s="696"/>
      <c r="D28" s="707"/>
      <c r="E28" s="708"/>
      <c r="F28" s="708"/>
      <c r="G28" s="708"/>
      <c r="H28" s="708"/>
      <c r="I28" s="709"/>
      <c r="J28" s="697"/>
    </row>
    <row r="29" spans="2:10">
      <c r="B29" s="695"/>
      <c r="C29" s="696"/>
      <c r="D29" s="707"/>
      <c r="E29" s="708"/>
      <c r="F29" s="708"/>
      <c r="G29" s="708"/>
      <c r="H29" s="708"/>
      <c r="I29" s="709"/>
      <c r="J29" s="697"/>
    </row>
    <row r="30" spans="2:10" ht="17.25" thickBot="1">
      <c r="B30" s="695"/>
      <c r="C30" s="696"/>
      <c r="D30" s="710"/>
      <c r="E30" s="711"/>
      <c r="F30" s="711"/>
      <c r="G30" s="711"/>
      <c r="H30" s="711"/>
      <c r="I30" s="712"/>
      <c r="J30" s="697"/>
    </row>
    <row r="31" spans="2:10" ht="17.25" thickBot="1">
      <c r="B31" s="700"/>
      <c r="C31" s="701"/>
      <c r="D31" s="701"/>
      <c r="E31" s="701"/>
      <c r="F31" s="701"/>
      <c r="G31" s="701"/>
      <c r="H31" s="701"/>
      <c r="I31" s="701"/>
      <c r="J31" s="703"/>
    </row>
    <row r="32" spans="2:10">
      <c r="B32" s="695"/>
      <c r="C32" s="696"/>
      <c r="D32" s="696"/>
      <c r="E32" s="696"/>
      <c r="F32" s="696"/>
      <c r="G32" s="696"/>
      <c r="H32" s="696"/>
      <c r="I32" s="696"/>
      <c r="J32" s="697"/>
    </row>
    <row r="33" spans="2:10">
      <c r="B33" s="698" t="s">
        <v>750</v>
      </c>
      <c r="C33" s="696"/>
      <c r="D33" s="696"/>
      <c r="E33" s="696"/>
      <c r="F33" s="696"/>
      <c r="G33" s="696"/>
      <c r="H33" s="696"/>
      <c r="I33" s="696"/>
      <c r="J33" s="697"/>
    </row>
    <row r="34" spans="2:10">
      <c r="B34" s="695"/>
      <c r="C34" s="696"/>
      <c r="D34" s="696"/>
      <c r="E34" s="696"/>
      <c r="F34" s="696"/>
      <c r="G34" s="696"/>
      <c r="H34" s="696"/>
      <c r="I34" s="696"/>
      <c r="J34" s="697"/>
    </row>
    <row r="35" spans="2:10">
      <c r="B35" s="695"/>
      <c r="C35" s="696"/>
      <c r="D35" s="696"/>
      <c r="E35" s="696"/>
      <c r="F35" s="696"/>
      <c r="G35" s="696"/>
      <c r="H35" s="696"/>
      <c r="I35" s="696"/>
      <c r="J35" s="697"/>
    </row>
    <row r="36" spans="2:10">
      <c r="B36" s="695"/>
      <c r="C36" s="696"/>
      <c r="D36" s="696"/>
      <c r="E36" s="696"/>
      <c r="F36" s="696"/>
      <c r="G36" s="696"/>
      <c r="H36" s="696"/>
      <c r="I36" s="696"/>
      <c r="J36" s="697"/>
    </row>
    <row r="37" spans="2:10">
      <c r="B37" s="695"/>
      <c r="C37" s="696"/>
      <c r="D37" s="696"/>
      <c r="E37" s="696"/>
      <c r="F37" s="696"/>
      <c r="G37" s="696"/>
      <c r="H37" s="696"/>
      <c r="I37" s="696"/>
      <c r="J37" s="697"/>
    </row>
    <row r="38" spans="2:10">
      <c r="B38" s="695"/>
      <c r="C38" s="696"/>
      <c r="D38" s="696"/>
      <c r="E38" s="696"/>
      <c r="F38" s="696"/>
      <c r="G38" s="696"/>
      <c r="H38" s="696"/>
      <c r="I38" s="696"/>
      <c r="J38" s="697"/>
    </row>
    <row r="39" spans="2:10">
      <c r="B39" s="695"/>
      <c r="C39" s="696"/>
      <c r="D39" s="696"/>
      <c r="E39" s="696"/>
      <c r="F39" s="696"/>
      <c r="G39" s="696"/>
      <c r="H39" s="696"/>
      <c r="I39" s="696"/>
      <c r="J39" s="697"/>
    </row>
    <row r="40" spans="2:10">
      <c r="B40" s="695"/>
      <c r="C40" s="696"/>
      <c r="D40" s="696"/>
      <c r="E40" s="696"/>
      <c r="F40" s="696"/>
      <c r="G40" s="696"/>
      <c r="H40" s="696"/>
      <c r="I40" s="696"/>
      <c r="J40" s="697"/>
    </row>
    <row r="41" spans="2:10" ht="17.25" thickBot="1">
      <c r="B41" s="700"/>
      <c r="C41" s="701"/>
      <c r="D41" s="701"/>
      <c r="E41" s="701"/>
      <c r="F41" s="701"/>
      <c r="G41" s="701"/>
      <c r="H41" s="701"/>
      <c r="I41" s="701"/>
      <c r="J41" s="703"/>
    </row>
  </sheetData>
  <mergeCells count="6">
    <mergeCell ref="B1:J1"/>
    <mergeCell ref="B2:J2"/>
    <mergeCell ref="B3:J3"/>
    <mergeCell ref="B4:J4"/>
    <mergeCell ref="B5:J5"/>
    <mergeCell ref="D16:I30"/>
  </mergeCells>
  <printOptions horizontalCentered="1"/>
  <pageMargins left="0.64" right="0.70866141732283472" top="0.74803149606299213" bottom="0.74803149606299213" header="0.31496062992125984" footer="0.31496062992125984"/>
  <pageSetup scale="76"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A211"/>
  <sheetViews>
    <sheetView zoomScale="90" zoomScaleNormal="90" workbookViewId="0">
      <selection activeCell="E8" sqref="E8"/>
    </sheetView>
  </sheetViews>
  <sheetFormatPr baseColWidth="10" defaultColWidth="11.42578125" defaultRowHeight="16.5"/>
  <cols>
    <col min="1" max="1" width="78.85546875" style="715" customWidth="1"/>
    <col min="2" max="16384" width="11.42578125" style="714"/>
  </cols>
  <sheetData>
    <row r="1" spans="1:1">
      <c r="A1" s="713" t="s">
        <v>27</v>
      </c>
    </row>
    <row r="2" spans="1:1">
      <c r="A2" s="713" t="s">
        <v>751</v>
      </c>
    </row>
    <row r="3" spans="1:1">
      <c r="A3" s="713" t="s">
        <v>262</v>
      </c>
    </row>
    <row r="4" spans="1:1">
      <c r="A4" s="713" t="s">
        <v>591</v>
      </c>
    </row>
    <row r="5" spans="1:1">
      <c r="A5" s="713" t="s">
        <v>680</v>
      </c>
    </row>
    <row r="7" spans="1:1">
      <c r="A7" s="716" t="s">
        <v>752</v>
      </c>
    </row>
    <row r="8" spans="1:1" ht="33">
      <c r="A8" s="716" t="s">
        <v>753</v>
      </c>
    </row>
    <row r="9" spans="1:1" ht="33">
      <c r="A9" s="715" t="s">
        <v>754</v>
      </c>
    </row>
    <row r="10" spans="1:1">
      <c r="A10" s="715" t="s">
        <v>755</v>
      </c>
    </row>
    <row r="11" spans="1:1" ht="66">
      <c r="A11" s="715" t="s">
        <v>756</v>
      </c>
    </row>
    <row r="12" spans="1:1">
      <c r="A12" s="715" t="s">
        <v>757</v>
      </c>
    </row>
    <row r="13" spans="1:1">
      <c r="A13" s="715" t="s">
        <v>758</v>
      </c>
    </row>
    <row r="14" spans="1:1">
      <c r="A14" s="715" t="s">
        <v>759</v>
      </c>
    </row>
    <row r="15" spans="1:1">
      <c r="A15" s="715" t="s">
        <v>760</v>
      </c>
    </row>
    <row r="16" spans="1:1">
      <c r="A16" s="715" t="s">
        <v>761</v>
      </c>
    </row>
    <row r="17" spans="1:1" ht="49.5">
      <c r="A17" s="715" t="s">
        <v>762</v>
      </c>
    </row>
    <row r="18" spans="1:1">
      <c r="A18" s="715" t="s">
        <v>763</v>
      </c>
    </row>
    <row r="19" spans="1:1">
      <c r="A19" s="715" t="s">
        <v>764</v>
      </c>
    </row>
    <row r="20" spans="1:1">
      <c r="A20" s="715" t="s">
        <v>765</v>
      </c>
    </row>
    <row r="21" spans="1:1" ht="33">
      <c r="A21" s="715" t="s">
        <v>766</v>
      </c>
    </row>
    <row r="23" spans="1:1">
      <c r="A23" s="715" t="s">
        <v>767</v>
      </c>
    </row>
    <row r="24" spans="1:1">
      <c r="A24" s="715" t="s">
        <v>768</v>
      </c>
    </row>
    <row r="25" spans="1:1">
      <c r="A25" s="715" t="s">
        <v>769</v>
      </c>
    </row>
    <row r="26" spans="1:1">
      <c r="A26" s="715" t="s">
        <v>770</v>
      </c>
    </row>
    <row r="27" spans="1:1">
      <c r="A27" s="715" t="s">
        <v>771</v>
      </c>
    </row>
    <row r="28" spans="1:1">
      <c r="A28" s="715" t="s">
        <v>772</v>
      </c>
    </row>
    <row r="29" spans="1:1">
      <c r="A29" s="715" t="s">
        <v>773</v>
      </c>
    </row>
    <row r="30" spans="1:1">
      <c r="A30" s="715" t="s">
        <v>774</v>
      </c>
    </row>
    <row r="31" spans="1:1">
      <c r="A31" s="715" t="s">
        <v>775</v>
      </c>
    </row>
    <row r="32" spans="1:1">
      <c r="A32" s="715" t="s">
        <v>776</v>
      </c>
    </row>
    <row r="33" spans="1:1">
      <c r="A33" s="715" t="s">
        <v>777</v>
      </c>
    </row>
    <row r="34" spans="1:1">
      <c r="A34" s="715" t="s">
        <v>778</v>
      </c>
    </row>
    <row r="35" spans="1:1">
      <c r="A35" s="715" t="s">
        <v>779</v>
      </c>
    </row>
    <row r="36" spans="1:1">
      <c r="A36" s="715" t="s">
        <v>780</v>
      </c>
    </row>
    <row r="37" spans="1:1">
      <c r="A37" s="715" t="s">
        <v>781</v>
      </c>
    </row>
    <row r="38" spans="1:1">
      <c r="A38" s="715" t="s">
        <v>782</v>
      </c>
    </row>
    <row r="39" spans="1:1">
      <c r="A39" s="715" t="s">
        <v>783</v>
      </c>
    </row>
    <row r="40" spans="1:1">
      <c r="A40" s="715" t="s">
        <v>784</v>
      </c>
    </row>
    <row r="41" spans="1:1">
      <c r="A41" s="715" t="s">
        <v>785</v>
      </c>
    </row>
    <row r="42" spans="1:1">
      <c r="A42" s="715" t="s">
        <v>786</v>
      </c>
    </row>
    <row r="43" spans="1:1">
      <c r="A43" s="715" t="s">
        <v>787</v>
      </c>
    </row>
    <row r="44" spans="1:1">
      <c r="A44" s="715" t="s">
        <v>788</v>
      </c>
    </row>
    <row r="45" spans="1:1">
      <c r="A45" s="715" t="s">
        <v>789</v>
      </c>
    </row>
    <row r="46" spans="1:1">
      <c r="A46" s="715" t="s">
        <v>790</v>
      </c>
    </row>
    <row r="47" spans="1:1">
      <c r="A47" s="715" t="s">
        <v>791</v>
      </c>
    </row>
    <row r="48" spans="1:1">
      <c r="A48" s="715" t="s">
        <v>792</v>
      </c>
    </row>
    <row r="49" spans="1:1">
      <c r="A49" s="715" t="s">
        <v>793</v>
      </c>
    </row>
    <row r="50" spans="1:1">
      <c r="A50" s="715" t="s">
        <v>794</v>
      </c>
    </row>
    <row r="51" spans="1:1">
      <c r="A51" s="715" t="s">
        <v>795</v>
      </c>
    </row>
    <row r="52" spans="1:1">
      <c r="A52" s="715" t="s">
        <v>796</v>
      </c>
    </row>
    <row r="53" spans="1:1">
      <c r="A53" s="715" t="s">
        <v>797</v>
      </c>
    </row>
    <row r="54" spans="1:1">
      <c r="A54" s="715" t="s">
        <v>798</v>
      </c>
    </row>
    <row r="55" spans="1:1">
      <c r="A55" s="715" t="s">
        <v>799</v>
      </c>
    </row>
    <row r="56" spans="1:1">
      <c r="A56" s="715" t="s">
        <v>800</v>
      </c>
    </row>
    <row r="57" spans="1:1">
      <c r="A57" s="715" t="s">
        <v>801</v>
      </c>
    </row>
    <row r="58" spans="1:1">
      <c r="A58" s="715" t="s">
        <v>802</v>
      </c>
    </row>
    <row r="60" spans="1:1">
      <c r="A60" s="715" t="s">
        <v>803</v>
      </c>
    </row>
    <row r="61" spans="1:1">
      <c r="A61" s="715" t="s">
        <v>804</v>
      </c>
    </row>
    <row r="62" spans="1:1">
      <c r="A62" s="715" t="s">
        <v>805</v>
      </c>
    </row>
    <row r="63" spans="1:1">
      <c r="A63" s="715" t="s">
        <v>806</v>
      </c>
    </row>
    <row r="64" spans="1:1">
      <c r="A64" s="715" t="s">
        <v>807</v>
      </c>
    </row>
    <row r="65" spans="1:1">
      <c r="A65" s="715" t="s">
        <v>808</v>
      </c>
    </row>
    <row r="66" spans="1:1">
      <c r="A66" s="715" t="s">
        <v>809</v>
      </c>
    </row>
    <row r="67" spans="1:1">
      <c r="A67" s="715" t="s">
        <v>810</v>
      </c>
    </row>
    <row r="68" spans="1:1">
      <c r="A68" s="715" t="s">
        <v>811</v>
      </c>
    </row>
    <row r="69" spans="1:1">
      <c r="A69" s="715" t="s">
        <v>812</v>
      </c>
    </row>
    <row r="70" spans="1:1">
      <c r="A70" s="715" t="s">
        <v>813</v>
      </c>
    </row>
    <row r="71" spans="1:1">
      <c r="A71" s="715" t="s">
        <v>814</v>
      </c>
    </row>
    <row r="72" spans="1:1">
      <c r="A72" s="715" t="s">
        <v>815</v>
      </c>
    </row>
    <row r="73" spans="1:1">
      <c r="A73" s="715" t="s">
        <v>816</v>
      </c>
    </row>
    <row r="74" spans="1:1">
      <c r="A74" s="715" t="s">
        <v>817</v>
      </c>
    </row>
    <row r="75" spans="1:1">
      <c r="A75" s="715" t="s">
        <v>818</v>
      </c>
    </row>
    <row r="76" spans="1:1">
      <c r="A76" s="715" t="s">
        <v>819</v>
      </c>
    </row>
    <row r="77" spans="1:1">
      <c r="A77" s="715" t="s">
        <v>820</v>
      </c>
    </row>
    <row r="78" spans="1:1">
      <c r="A78" s="715" t="s">
        <v>821</v>
      </c>
    </row>
    <row r="79" spans="1:1">
      <c r="A79" s="715" t="s">
        <v>822</v>
      </c>
    </row>
    <row r="80" spans="1:1">
      <c r="A80" s="715" t="s">
        <v>823</v>
      </c>
    </row>
    <row r="81" spans="1:1">
      <c r="A81" s="715" t="s">
        <v>824</v>
      </c>
    </row>
    <row r="82" spans="1:1">
      <c r="A82" s="715" t="s">
        <v>825</v>
      </c>
    </row>
    <row r="83" spans="1:1">
      <c r="A83" s="715" t="s">
        <v>813</v>
      </c>
    </row>
    <row r="84" spans="1:1">
      <c r="A84" s="715" t="s">
        <v>814</v>
      </c>
    </row>
    <row r="85" spans="1:1">
      <c r="A85" s="715" t="s">
        <v>826</v>
      </c>
    </row>
    <row r="86" spans="1:1">
      <c r="A86" s="715" t="s">
        <v>827</v>
      </c>
    </row>
    <row r="87" spans="1:1">
      <c r="A87" s="715" t="s">
        <v>828</v>
      </c>
    </row>
    <row r="88" spans="1:1">
      <c r="A88" s="715" t="s">
        <v>829</v>
      </c>
    </row>
    <row r="89" spans="1:1">
      <c r="A89" s="715" t="s">
        <v>830</v>
      </c>
    </row>
    <row r="90" spans="1:1">
      <c r="A90" s="715" t="s">
        <v>831</v>
      </c>
    </row>
    <row r="91" spans="1:1">
      <c r="A91" s="715" t="s">
        <v>832</v>
      </c>
    </row>
    <row r="92" spans="1:1">
      <c r="A92" s="715" t="s">
        <v>942</v>
      </c>
    </row>
    <row r="95" spans="1:1">
      <c r="A95" s="715" t="s">
        <v>833</v>
      </c>
    </row>
    <row r="96" spans="1:1">
      <c r="A96" s="715" t="s">
        <v>834</v>
      </c>
    </row>
    <row r="97" spans="1:1">
      <c r="A97" s="715" t="s">
        <v>835</v>
      </c>
    </row>
    <row r="98" spans="1:1">
      <c r="A98" s="715" t="s">
        <v>836</v>
      </c>
    </row>
    <row r="99" spans="1:1">
      <c r="A99" s="715" t="s">
        <v>837</v>
      </c>
    </row>
    <row r="100" spans="1:1">
      <c r="A100" s="715" t="s">
        <v>838</v>
      </c>
    </row>
    <row r="101" spans="1:1">
      <c r="A101" s="715" t="s">
        <v>813</v>
      </c>
    </row>
    <row r="102" spans="1:1">
      <c r="A102" s="715" t="s">
        <v>814</v>
      </c>
    </row>
    <row r="103" spans="1:1">
      <c r="A103" s="715" t="s">
        <v>839</v>
      </c>
    </row>
    <row r="104" spans="1:1">
      <c r="A104" s="715" t="s">
        <v>840</v>
      </c>
    </row>
    <row r="105" spans="1:1">
      <c r="A105" s="715" t="s">
        <v>841</v>
      </c>
    </row>
    <row r="106" spans="1:1">
      <c r="A106" s="715" t="s">
        <v>842</v>
      </c>
    </row>
    <row r="107" spans="1:1">
      <c r="A107" s="715" t="s">
        <v>843</v>
      </c>
    </row>
    <row r="108" spans="1:1">
      <c r="A108" s="715" t="s">
        <v>844</v>
      </c>
    </row>
    <row r="109" spans="1:1">
      <c r="A109" s="715" t="s">
        <v>845</v>
      </c>
    </row>
    <row r="110" spans="1:1">
      <c r="A110" s="715" t="s">
        <v>846</v>
      </c>
    </row>
    <row r="111" spans="1:1">
      <c r="A111" s="715" t="s">
        <v>847</v>
      </c>
    </row>
    <row r="112" spans="1:1">
      <c r="A112" s="715" t="s">
        <v>848</v>
      </c>
    </row>
    <row r="113" spans="1:1">
      <c r="A113" s="715" t="s">
        <v>849</v>
      </c>
    </row>
    <row r="114" spans="1:1">
      <c r="A114" s="715" t="s">
        <v>850</v>
      </c>
    </row>
    <row r="115" spans="1:1">
      <c r="A115" s="715" t="s">
        <v>851</v>
      </c>
    </row>
    <row r="116" spans="1:1">
      <c r="A116" s="715" t="s">
        <v>852</v>
      </c>
    </row>
    <row r="117" spans="1:1">
      <c r="A117" s="715" t="s">
        <v>853</v>
      </c>
    </row>
    <row r="118" spans="1:1">
      <c r="A118" s="715" t="s">
        <v>854</v>
      </c>
    </row>
    <row r="119" spans="1:1">
      <c r="A119" s="715" t="s">
        <v>855</v>
      </c>
    </row>
    <row r="120" spans="1:1">
      <c r="A120" s="715" t="s">
        <v>856</v>
      </c>
    </row>
    <row r="121" spans="1:1">
      <c r="A121" s="715" t="s">
        <v>813</v>
      </c>
    </row>
    <row r="122" spans="1:1">
      <c r="A122" s="715" t="s">
        <v>814</v>
      </c>
    </row>
    <row r="123" spans="1:1">
      <c r="A123" s="715" t="s">
        <v>857</v>
      </c>
    </row>
    <row r="124" spans="1:1">
      <c r="A124" s="715" t="s">
        <v>858</v>
      </c>
    </row>
    <row r="125" spans="1:1">
      <c r="A125" s="715" t="s">
        <v>859</v>
      </c>
    </row>
    <row r="126" spans="1:1">
      <c r="A126" s="715" t="s">
        <v>860</v>
      </c>
    </row>
    <row r="127" spans="1:1">
      <c r="A127" s="715" t="s">
        <v>861</v>
      </c>
    </row>
    <row r="128" spans="1:1">
      <c r="A128" s="715" t="s">
        <v>819</v>
      </c>
    </row>
    <row r="130" spans="1:1">
      <c r="A130" s="715" t="s">
        <v>862</v>
      </c>
    </row>
    <row r="131" spans="1:1">
      <c r="A131" s="715" t="s">
        <v>863</v>
      </c>
    </row>
    <row r="132" spans="1:1">
      <c r="A132" s="715" t="s">
        <v>864</v>
      </c>
    </row>
    <row r="133" spans="1:1">
      <c r="A133" s="715" t="s">
        <v>865</v>
      </c>
    </row>
    <row r="134" spans="1:1">
      <c r="A134" s="715" t="s">
        <v>866</v>
      </c>
    </row>
    <row r="135" spans="1:1">
      <c r="A135" s="715" t="s">
        <v>867</v>
      </c>
    </row>
    <row r="136" spans="1:1">
      <c r="A136" s="715" t="s">
        <v>868</v>
      </c>
    </row>
    <row r="137" spans="1:1">
      <c r="A137" s="715" t="s">
        <v>869</v>
      </c>
    </row>
    <row r="138" spans="1:1">
      <c r="A138" s="715" t="s">
        <v>870</v>
      </c>
    </row>
    <row r="139" spans="1:1">
      <c r="A139" s="715" t="s">
        <v>871</v>
      </c>
    </row>
    <row r="140" spans="1:1">
      <c r="A140" s="715" t="s">
        <v>872</v>
      </c>
    </row>
    <row r="141" spans="1:1">
      <c r="A141" s="715" t="s">
        <v>873</v>
      </c>
    </row>
    <row r="142" spans="1:1">
      <c r="A142" s="715" t="s">
        <v>874</v>
      </c>
    </row>
    <row r="143" spans="1:1">
      <c r="A143" s="715" t="s">
        <v>875</v>
      </c>
    </row>
    <row r="144" spans="1:1">
      <c r="A144" s="715" t="s">
        <v>876</v>
      </c>
    </row>
    <row r="145" spans="1:1">
      <c r="A145" s="715" t="s">
        <v>877</v>
      </c>
    </row>
    <row r="146" spans="1:1">
      <c r="A146" s="715" t="s">
        <v>878</v>
      </c>
    </row>
    <row r="147" spans="1:1">
      <c r="A147" s="715" t="s">
        <v>879</v>
      </c>
    </row>
    <row r="148" spans="1:1">
      <c r="A148" s="715" t="s">
        <v>880</v>
      </c>
    </row>
    <row r="149" spans="1:1">
      <c r="A149" s="715" t="s">
        <v>881</v>
      </c>
    </row>
    <row r="150" spans="1:1">
      <c r="A150" s="715" t="s">
        <v>882</v>
      </c>
    </row>
    <row r="151" spans="1:1">
      <c r="A151" s="715" t="s">
        <v>883</v>
      </c>
    </row>
    <row r="152" spans="1:1">
      <c r="A152" s="715" t="s">
        <v>884</v>
      </c>
    </row>
    <row r="153" spans="1:1">
      <c r="A153" s="715" t="s">
        <v>885</v>
      </c>
    </row>
    <row r="154" spans="1:1">
      <c r="A154" s="715" t="s">
        <v>886</v>
      </c>
    </row>
    <row r="155" spans="1:1">
      <c r="A155" s="715" t="s">
        <v>887</v>
      </c>
    </row>
    <row r="156" spans="1:1">
      <c r="A156" s="715" t="s">
        <v>888</v>
      </c>
    </row>
    <row r="157" spans="1:1">
      <c r="A157" s="715" t="s">
        <v>889</v>
      </c>
    </row>
    <row r="158" spans="1:1">
      <c r="A158" s="715" t="s">
        <v>890</v>
      </c>
    </row>
    <row r="159" spans="1:1">
      <c r="A159" s="715" t="s">
        <v>891</v>
      </c>
    </row>
    <row r="160" spans="1:1">
      <c r="A160" s="715" t="s">
        <v>892</v>
      </c>
    </row>
    <row r="161" spans="1:1">
      <c r="A161" s="715" t="s">
        <v>893</v>
      </c>
    </row>
    <row r="162" spans="1:1">
      <c r="A162" s="715" t="s">
        <v>894</v>
      </c>
    </row>
    <row r="163" spans="1:1">
      <c r="A163" s="715" t="s">
        <v>895</v>
      </c>
    </row>
    <row r="164" spans="1:1">
      <c r="A164" s="715" t="s">
        <v>896</v>
      </c>
    </row>
    <row r="165" spans="1:1">
      <c r="A165" s="715" t="s">
        <v>897</v>
      </c>
    </row>
    <row r="166" spans="1:1">
      <c r="A166" s="715" t="s">
        <v>898</v>
      </c>
    </row>
    <row r="168" spans="1:1">
      <c r="A168" s="715" t="s">
        <v>899</v>
      </c>
    </row>
    <row r="169" spans="1:1">
      <c r="A169" s="715" t="s">
        <v>900</v>
      </c>
    </row>
    <row r="170" spans="1:1">
      <c r="A170" s="715" t="s">
        <v>901</v>
      </c>
    </row>
    <row r="171" spans="1:1">
      <c r="A171" s="715" t="s">
        <v>902</v>
      </c>
    </row>
    <row r="172" spans="1:1">
      <c r="A172" s="715" t="s">
        <v>903</v>
      </c>
    </row>
    <row r="173" spans="1:1">
      <c r="A173" s="715" t="s">
        <v>904</v>
      </c>
    </row>
    <row r="174" spans="1:1">
      <c r="A174" s="715" t="s">
        <v>905</v>
      </c>
    </row>
    <row r="175" spans="1:1">
      <c r="A175" s="715" t="s">
        <v>906</v>
      </c>
    </row>
    <row r="176" spans="1:1">
      <c r="A176" s="715" t="s">
        <v>907</v>
      </c>
    </row>
    <row r="177" spans="1:1">
      <c r="A177" s="715" t="s">
        <v>908</v>
      </c>
    </row>
    <row r="178" spans="1:1">
      <c r="A178" s="715" t="s">
        <v>909</v>
      </c>
    </row>
    <row r="179" spans="1:1">
      <c r="A179" s="715" t="s">
        <v>910</v>
      </c>
    </row>
    <row r="180" spans="1:1">
      <c r="A180" s="715" t="s">
        <v>911</v>
      </c>
    </row>
    <row r="181" spans="1:1">
      <c r="A181" s="715" t="s">
        <v>912</v>
      </c>
    </row>
    <row r="182" spans="1:1">
      <c r="A182" s="715" t="s">
        <v>913</v>
      </c>
    </row>
    <row r="183" spans="1:1">
      <c r="A183" s="715" t="s">
        <v>914</v>
      </c>
    </row>
    <row r="184" spans="1:1">
      <c r="A184" s="715" t="s">
        <v>915</v>
      </c>
    </row>
    <row r="185" spans="1:1">
      <c r="A185" s="715" t="s">
        <v>916</v>
      </c>
    </row>
    <row r="186" spans="1:1">
      <c r="A186" s="715" t="s">
        <v>917</v>
      </c>
    </row>
    <row r="187" spans="1:1">
      <c r="A187" s="715" t="s">
        <v>918</v>
      </c>
    </row>
    <row r="188" spans="1:1">
      <c r="A188" s="715" t="s">
        <v>919</v>
      </c>
    </row>
    <row r="189" spans="1:1">
      <c r="A189" s="715" t="s">
        <v>920</v>
      </c>
    </row>
    <row r="190" spans="1:1">
      <c r="A190" s="715" t="s">
        <v>921</v>
      </c>
    </row>
    <row r="191" spans="1:1">
      <c r="A191" s="715" t="s">
        <v>922</v>
      </c>
    </row>
    <row r="192" spans="1:1">
      <c r="A192" s="715" t="s">
        <v>923</v>
      </c>
    </row>
    <row r="193" spans="1:1">
      <c r="A193" s="715" t="s">
        <v>924</v>
      </c>
    </row>
    <row r="194" spans="1:1">
      <c r="A194" s="715" t="s">
        <v>925</v>
      </c>
    </row>
    <row r="195" spans="1:1">
      <c r="A195" s="715" t="s">
        <v>926</v>
      </c>
    </row>
    <row r="196" spans="1:1">
      <c r="A196" s="715" t="s">
        <v>927</v>
      </c>
    </row>
    <row r="197" spans="1:1">
      <c r="A197" s="715" t="s">
        <v>928</v>
      </c>
    </row>
    <row r="198" spans="1:1">
      <c r="A198" s="715" t="s">
        <v>929</v>
      </c>
    </row>
    <row r="199" spans="1:1">
      <c r="A199" s="715" t="s">
        <v>930</v>
      </c>
    </row>
    <row r="200" spans="1:1">
      <c r="A200" s="715" t="s">
        <v>931</v>
      </c>
    </row>
    <row r="201" spans="1:1">
      <c r="A201" s="715" t="s">
        <v>932</v>
      </c>
    </row>
    <row r="202" spans="1:1">
      <c r="A202" s="715" t="s">
        <v>933</v>
      </c>
    </row>
    <row r="203" spans="1:1">
      <c r="A203" s="715" t="s">
        <v>934</v>
      </c>
    </row>
    <row r="204" spans="1:1">
      <c r="A204" s="715" t="s">
        <v>935</v>
      </c>
    </row>
    <row r="205" spans="1:1">
      <c r="A205" s="715" t="s">
        <v>936</v>
      </c>
    </row>
    <row r="206" spans="1:1">
      <c r="A206" s="715" t="s">
        <v>937</v>
      </c>
    </row>
    <row r="208" spans="1:1">
      <c r="A208" s="715" t="s">
        <v>938</v>
      </c>
    </row>
    <row r="209" spans="1:1">
      <c r="A209" s="715" t="s">
        <v>939</v>
      </c>
    </row>
    <row r="210" spans="1:1">
      <c r="A210" s="715" t="s">
        <v>940</v>
      </c>
    </row>
    <row r="211" spans="1:1">
      <c r="A211" s="715" t="s">
        <v>941</v>
      </c>
    </row>
  </sheetData>
  <printOptions horizontalCentered="1"/>
  <pageMargins left="0.64" right="0.70866141732283472" top="0.74803149606299213" bottom="0.74803149606299213" header="0.31496062992125984" footer="0.31496062992125984"/>
  <pageSetup scale="76" orientation="landscape"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B1:R35"/>
  <sheetViews>
    <sheetView workbookViewId="0">
      <selection activeCell="A3" sqref="A3:J3"/>
    </sheetView>
  </sheetViews>
  <sheetFormatPr baseColWidth="10" defaultRowHeight="14.25"/>
  <cols>
    <col min="1" max="1" width="15.42578125" style="582" customWidth="1"/>
    <col min="2" max="2" width="5" style="582" customWidth="1"/>
    <col min="3" max="3" width="44.28515625" style="582" bestFit="1" customWidth="1"/>
    <col min="4" max="6" width="16.5703125" style="582" bestFit="1" customWidth="1"/>
    <col min="7" max="7" width="14.85546875" style="582" bestFit="1" customWidth="1"/>
    <col min="8" max="8" width="13.85546875" style="582" bestFit="1" customWidth="1"/>
    <col min="9" max="9" width="11.42578125" style="582"/>
    <col min="10" max="11" width="14.42578125" style="582" bestFit="1" customWidth="1"/>
    <col min="12" max="16384" width="11.42578125" style="582"/>
  </cols>
  <sheetData>
    <row r="1" spans="2:18" ht="34.5" customHeight="1"/>
    <row r="2" spans="2:18" s="19" customFormat="1" ht="15">
      <c r="B2" s="583" t="s">
        <v>27</v>
      </c>
      <c r="C2" s="583"/>
      <c r="D2" s="583"/>
      <c r="E2" s="583"/>
      <c r="F2" s="583"/>
      <c r="G2" s="583"/>
      <c r="H2" s="583"/>
    </row>
    <row r="3" spans="2:18" s="197" customFormat="1" ht="15.75">
      <c r="B3" s="583" t="s">
        <v>14</v>
      </c>
      <c r="C3" s="583"/>
      <c r="D3" s="583"/>
      <c r="E3" s="583"/>
      <c r="F3" s="583"/>
      <c r="G3" s="583"/>
      <c r="H3" s="583"/>
    </row>
    <row r="4" spans="2:18" s="197" customFormat="1" ht="15.75">
      <c r="B4" s="583" t="s">
        <v>589</v>
      </c>
      <c r="C4" s="583"/>
      <c r="D4" s="583"/>
      <c r="E4" s="583"/>
      <c r="F4" s="583"/>
      <c r="G4" s="583"/>
      <c r="H4" s="583"/>
    </row>
    <row r="5" spans="2:18" s="197" customFormat="1" ht="15.75">
      <c r="B5" s="583" t="s">
        <v>634</v>
      </c>
      <c r="C5" s="583"/>
      <c r="D5" s="583"/>
      <c r="E5" s="583"/>
      <c r="F5" s="583"/>
      <c r="G5" s="583"/>
      <c r="H5" s="583"/>
    </row>
    <row r="6" spans="2:18" s="197" customFormat="1" ht="15.75">
      <c r="B6" s="584"/>
      <c r="C6" s="584"/>
      <c r="D6" s="584"/>
      <c r="E6" s="584"/>
      <c r="F6" s="584"/>
      <c r="G6" s="584"/>
      <c r="H6" s="584" t="s">
        <v>241</v>
      </c>
    </row>
    <row r="7" spans="2:18" s="20" customFormat="1" ht="15.75" thickBot="1">
      <c r="B7" s="585" t="s">
        <v>680</v>
      </c>
      <c r="C7" s="585"/>
      <c r="D7" s="585"/>
      <c r="E7" s="585"/>
      <c r="F7" s="585"/>
      <c r="G7" s="585"/>
      <c r="H7" s="585"/>
    </row>
    <row r="8" spans="2:18" s="588" customFormat="1" ht="45.75" thickBot="1">
      <c r="B8" s="586" t="s">
        <v>11</v>
      </c>
      <c r="C8" s="586"/>
      <c r="D8" s="587" t="s">
        <v>691</v>
      </c>
      <c r="E8" s="587" t="s">
        <v>692</v>
      </c>
      <c r="F8" s="587" t="s">
        <v>693</v>
      </c>
      <c r="G8" s="587" t="s">
        <v>694</v>
      </c>
      <c r="H8" s="587" t="s">
        <v>695</v>
      </c>
    </row>
    <row r="9" spans="2:18" ht="15">
      <c r="B9" s="589" t="s">
        <v>592</v>
      </c>
      <c r="C9" s="590"/>
      <c r="D9" s="591"/>
      <c r="E9" s="592"/>
      <c r="F9" s="591"/>
      <c r="G9" s="592"/>
      <c r="H9" s="591"/>
    </row>
    <row r="10" spans="2:18" ht="15">
      <c r="B10" s="593"/>
      <c r="C10" s="594" t="s">
        <v>596</v>
      </c>
      <c r="D10" s="595"/>
      <c r="E10" s="592"/>
      <c r="F10" s="595"/>
      <c r="G10" s="592"/>
      <c r="H10" s="595"/>
    </row>
    <row r="11" spans="2:18">
      <c r="B11" s="596"/>
      <c r="C11" s="597" t="s">
        <v>640</v>
      </c>
      <c r="D11" s="598">
        <v>501456896</v>
      </c>
      <c r="E11" s="599">
        <v>1410077081</v>
      </c>
      <c r="F11" s="598">
        <v>1390034812</v>
      </c>
      <c r="G11" s="599">
        <f>+D11+E11-F11</f>
        <v>521499165</v>
      </c>
      <c r="H11" s="598">
        <f>+G11-D11</f>
        <v>20042269</v>
      </c>
      <c r="J11" s="600"/>
      <c r="L11" s="601"/>
      <c r="M11" s="601"/>
      <c r="N11" s="601"/>
      <c r="O11" s="601"/>
      <c r="P11" s="601"/>
      <c r="Q11" s="601"/>
      <c r="R11" s="601"/>
    </row>
    <row r="12" spans="2:18">
      <c r="B12" s="596"/>
      <c r="C12" s="597" t="s">
        <v>641</v>
      </c>
      <c r="D12" s="602"/>
      <c r="F12" s="602"/>
      <c r="H12" s="602"/>
      <c r="J12" s="603"/>
      <c r="K12" s="603"/>
      <c r="L12" s="603"/>
      <c r="M12" s="601"/>
      <c r="N12" s="601"/>
      <c r="O12" s="601"/>
      <c r="P12" s="601"/>
      <c r="Q12" s="601"/>
      <c r="R12" s="601"/>
    </row>
    <row r="13" spans="2:18">
      <c r="B13" s="596"/>
      <c r="C13" s="597" t="s">
        <v>642</v>
      </c>
      <c r="D13" s="598">
        <v>29629779</v>
      </c>
      <c r="E13" s="599">
        <v>106341225.65000001</v>
      </c>
      <c r="F13" s="598">
        <v>46591093.340000004</v>
      </c>
      <c r="G13" s="599">
        <f>+D13+E13-F13</f>
        <v>89379911.310000002</v>
      </c>
      <c r="H13" s="598">
        <f>+G13-D13</f>
        <v>59750132.310000002</v>
      </c>
      <c r="J13" s="603"/>
      <c r="K13" s="603"/>
      <c r="L13" s="603"/>
      <c r="M13" s="601"/>
      <c r="N13" s="601"/>
      <c r="O13" s="601"/>
      <c r="P13" s="601"/>
      <c r="Q13" s="601"/>
      <c r="R13" s="601"/>
    </row>
    <row r="14" spans="2:18">
      <c r="B14" s="596"/>
      <c r="C14" s="597" t="s">
        <v>696</v>
      </c>
      <c r="D14" s="598"/>
      <c r="E14" s="599"/>
      <c r="F14" s="598"/>
      <c r="G14" s="599"/>
      <c r="H14" s="598"/>
      <c r="J14" s="603"/>
      <c r="K14" s="603"/>
      <c r="L14" s="603"/>
      <c r="M14" s="601"/>
      <c r="N14" s="601"/>
      <c r="O14" s="601"/>
      <c r="P14" s="601"/>
      <c r="Q14" s="601"/>
      <c r="R14" s="601"/>
    </row>
    <row r="15" spans="2:18">
      <c r="B15" s="596"/>
      <c r="C15" s="597" t="s">
        <v>644</v>
      </c>
      <c r="D15" s="598">
        <v>116598484</v>
      </c>
      <c r="E15" s="599">
        <v>18417724.16</v>
      </c>
      <c r="F15" s="598">
        <v>55962341.609999999</v>
      </c>
      <c r="G15" s="599">
        <f t="shared" ref="G15:G22" si="0">+D15+E15-F15</f>
        <v>79053866.549999997</v>
      </c>
      <c r="H15" s="598">
        <f>+G15-D15</f>
        <v>-37544617.450000003</v>
      </c>
      <c r="J15" s="603"/>
      <c r="K15" s="603"/>
      <c r="L15" s="603"/>
      <c r="M15" s="601"/>
      <c r="N15" s="601"/>
      <c r="O15" s="601"/>
      <c r="P15" s="601"/>
      <c r="Q15" s="601"/>
      <c r="R15" s="601"/>
    </row>
    <row r="16" spans="2:18">
      <c r="B16" s="596"/>
      <c r="C16" s="597" t="s">
        <v>645</v>
      </c>
      <c r="D16" s="598"/>
      <c r="E16" s="599"/>
      <c r="F16" s="598"/>
      <c r="G16" s="599"/>
      <c r="H16" s="598"/>
      <c r="J16" s="603"/>
      <c r="K16" s="603"/>
      <c r="L16" s="603"/>
      <c r="M16" s="601"/>
      <c r="N16" s="601"/>
      <c r="O16" s="601"/>
      <c r="P16" s="601"/>
      <c r="Q16" s="601"/>
      <c r="R16" s="601"/>
    </row>
    <row r="17" spans="2:18">
      <c r="B17" s="596"/>
      <c r="C17" s="597" t="s">
        <v>646</v>
      </c>
      <c r="D17" s="598"/>
      <c r="E17" s="599"/>
      <c r="F17" s="598"/>
      <c r="G17" s="599"/>
      <c r="H17" s="598"/>
      <c r="J17" s="603"/>
      <c r="K17" s="603"/>
      <c r="L17" s="603"/>
      <c r="M17" s="601"/>
      <c r="N17" s="601"/>
      <c r="O17" s="601"/>
      <c r="P17" s="601"/>
      <c r="Q17" s="601"/>
      <c r="R17" s="601"/>
    </row>
    <row r="18" spans="2:18" ht="15">
      <c r="B18" s="593"/>
      <c r="C18" s="594" t="s">
        <v>606</v>
      </c>
      <c r="D18" s="604"/>
      <c r="E18" s="605"/>
      <c r="F18" s="604"/>
      <c r="G18" s="599"/>
      <c r="H18" s="598"/>
      <c r="J18" s="601"/>
      <c r="K18" s="606"/>
      <c r="L18" s="601"/>
      <c r="M18" s="601"/>
      <c r="N18" s="601"/>
      <c r="O18" s="601"/>
      <c r="P18" s="601"/>
      <c r="Q18" s="601"/>
      <c r="R18" s="601"/>
    </row>
    <row r="19" spans="2:18">
      <c r="B19" s="596"/>
      <c r="C19" s="597" t="s">
        <v>647</v>
      </c>
      <c r="D19" s="598"/>
      <c r="E19" s="599"/>
      <c r="F19" s="598"/>
      <c r="G19" s="599"/>
      <c r="H19" s="598"/>
      <c r="J19" s="603"/>
      <c r="K19" s="603"/>
      <c r="L19" s="603"/>
      <c r="M19" s="603"/>
      <c r="N19" s="603"/>
      <c r="O19" s="603"/>
      <c r="P19" s="603"/>
      <c r="Q19" s="603"/>
      <c r="R19" s="601"/>
    </row>
    <row r="20" spans="2:18">
      <c r="B20" s="596"/>
      <c r="C20" s="597" t="s">
        <v>648</v>
      </c>
      <c r="D20" s="598"/>
      <c r="E20" s="599"/>
      <c r="F20" s="598"/>
      <c r="G20" s="599"/>
      <c r="H20" s="598"/>
      <c r="J20" s="603"/>
      <c r="K20" s="603"/>
      <c r="L20" s="603"/>
      <c r="M20" s="603"/>
      <c r="N20" s="603"/>
      <c r="O20" s="603"/>
      <c r="P20" s="603"/>
      <c r="Q20" s="603"/>
    </row>
    <row r="21" spans="2:18">
      <c r="B21" s="596"/>
      <c r="C21" s="597" t="s">
        <v>608</v>
      </c>
      <c r="D21" s="598">
        <v>1660314199</v>
      </c>
      <c r="E21" s="599">
        <v>13398414.48</v>
      </c>
      <c r="F21" s="598">
        <v>0</v>
      </c>
      <c r="G21" s="599">
        <f t="shared" si="0"/>
        <v>1673712613.48</v>
      </c>
      <c r="H21" s="598">
        <f t="shared" ref="H21:H22" si="1">+G21-D21</f>
        <v>13398414.480000019</v>
      </c>
      <c r="J21" s="603"/>
      <c r="K21" s="607"/>
      <c r="L21" s="603"/>
      <c r="M21" s="603"/>
      <c r="N21" s="603"/>
      <c r="O21" s="603"/>
      <c r="P21" s="603"/>
      <c r="Q21" s="603"/>
    </row>
    <row r="22" spans="2:18">
      <c r="B22" s="596"/>
      <c r="C22" s="597" t="s">
        <v>610</v>
      </c>
      <c r="D22" s="598">
        <v>1276497102</v>
      </c>
      <c r="E22" s="599">
        <v>3057549.04</v>
      </c>
      <c r="F22" s="598">
        <v>345376.87</v>
      </c>
      <c r="G22" s="599">
        <f t="shared" si="0"/>
        <v>1279209274.1700001</v>
      </c>
      <c r="H22" s="598">
        <f t="shared" si="1"/>
        <v>2712172.1700000763</v>
      </c>
      <c r="J22" s="603"/>
      <c r="K22" s="603"/>
      <c r="L22" s="603"/>
      <c r="M22" s="603"/>
      <c r="N22" s="603"/>
      <c r="O22" s="603"/>
      <c r="P22" s="603"/>
      <c r="Q22" s="603"/>
    </row>
    <row r="23" spans="2:18">
      <c r="B23" s="596"/>
      <c r="C23" s="597" t="s">
        <v>649</v>
      </c>
      <c r="D23" s="598"/>
      <c r="E23" s="599"/>
      <c r="F23" s="598"/>
      <c r="G23" s="599"/>
      <c r="H23" s="598"/>
      <c r="J23" s="608"/>
      <c r="K23" s="608"/>
      <c r="L23" s="608"/>
      <c r="M23" s="608"/>
      <c r="N23" s="608"/>
      <c r="O23" s="608"/>
      <c r="P23" s="608"/>
      <c r="Q23" s="608"/>
    </row>
    <row r="24" spans="2:18">
      <c r="B24" s="596"/>
      <c r="C24" s="597" t="s">
        <v>650</v>
      </c>
      <c r="D24" s="598"/>
      <c r="E24" s="599"/>
      <c r="F24" s="598"/>
      <c r="G24" s="599"/>
      <c r="H24" s="598"/>
      <c r="J24" s="608"/>
      <c r="K24" s="608"/>
      <c r="L24" s="608"/>
      <c r="M24" s="608"/>
      <c r="N24" s="608"/>
      <c r="O24" s="608"/>
      <c r="P24" s="608"/>
      <c r="Q24" s="608"/>
    </row>
    <row r="25" spans="2:18">
      <c r="B25" s="596"/>
      <c r="C25" s="597" t="s">
        <v>651</v>
      </c>
      <c r="D25" s="598"/>
      <c r="E25" s="599"/>
      <c r="F25" s="598"/>
      <c r="G25" s="599"/>
      <c r="H25" s="598"/>
      <c r="J25" s="608"/>
      <c r="K25" s="608"/>
      <c r="L25" s="608"/>
      <c r="M25" s="608"/>
      <c r="N25" s="608"/>
      <c r="O25" s="608"/>
      <c r="P25" s="608"/>
      <c r="Q25" s="608"/>
    </row>
    <row r="26" spans="2:18">
      <c r="B26" s="596"/>
      <c r="C26" s="597" t="s">
        <v>652</v>
      </c>
      <c r="D26" s="598"/>
      <c r="E26" s="599"/>
      <c r="F26" s="598"/>
      <c r="G26" s="599"/>
      <c r="H26" s="598"/>
      <c r="J26" s="608"/>
      <c r="K26" s="608"/>
      <c r="L26" s="608"/>
      <c r="M26" s="608"/>
      <c r="N26" s="608"/>
      <c r="O26" s="608"/>
      <c r="P26" s="608"/>
      <c r="Q26" s="608"/>
    </row>
    <row r="27" spans="2:18" ht="15" thickBot="1">
      <c r="B27" s="609"/>
      <c r="C27" s="610" t="s">
        <v>653</v>
      </c>
      <c r="D27" s="611"/>
      <c r="E27" s="612"/>
      <c r="F27" s="611"/>
      <c r="G27" s="612"/>
      <c r="H27" s="611"/>
      <c r="J27" s="608"/>
      <c r="K27" s="608"/>
      <c r="L27" s="608"/>
      <c r="M27" s="608"/>
      <c r="N27" s="608"/>
      <c r="O27" s="608"/>
      <c r="P27" s="608"/>
      <c r="Q27" s="608"/>
    </row>
    <row r="28" spans="2:18">
      <c r="J28" s="608"/>
      <c r="K28" s="608"/>
      <c r="L28" s="608"/>
      <c r="M28" s="608"/>
      <c r="N28" s="608"/>
      <c r="O28" s="608"/>
      <c r="P28" s="608"/>
      <c r="Q28" s="608"/>
    </row>
    <row r="29" spans="2:18" customFormat="1" ht="15">
      <c r="J29" s="570"/>
      <c r="K29" s="570"/>
      <c r="L29" s="570"/>
      <c r="M29" s="570"/>
      <c r="N29" s="570"/>
      <c r="O29" s="570"/>
      <c r="P29" s="570"/>
      <c r="Q29" s="570"/>
    </row>
    <row r="30" spans="2:18" customFormat="1" ht="15">
      <c r="J30" s="570"/>
      <c r="K30" s="570"/>
      <c r="L30" s="570"/>
      <c r="M30" s="570"/>
      <c r="N30" s="570"/>
      <c r="O30" s="570"/>
      <c r="P30" s="570"/>
      <c r="Q30" s="570"/>
    </row>
    <row r="31" spans="2:18" customFormat="1" ht="15">
      <c r="J31" s="570"/>
      <c r="K31" s="570"/>
      <c r="L31" s="570"/>
      <c r="M31" s="570"/>
      <c r="N31" s="570"/>
      <c r="O31" s="570"/>
      <c r="P31" s="570"/>
      <c r="Q31" s="570"/>
    </row>
    <row r="32" spans="2:18" customFormat="1" ht="15">
      <c r="J32" s="570"/>
      <c r="K32" s="570"/>
      <c r="L32" s="570"/>
      <c r="M32" s="570"/>
      <c r="N32" s="570"/>
      <c r="O32" s="570"/>
      <c r="P32" s="570"/>
      <c r="Q32" s="570"/>
    </row>
    <row r="33" spans="10:17" customFormat="1" ht="15">
      <c r="J33" s="570"/>
      <c r="K33" s="570"/>
      <c r="L33" s="570"/>
      <c r="M33" s="570"/>
      <c r="N33" s="570"/>
      <c r="O33" s="570"/>
      <c r="P33" s="570"/>
      <c r="Q33" s="570"/>
    </row>
    <row r="34" spans="10:17" customFormat="1" ht="15">
      <c r="J34" s="570"/>
      <c r="K34" s="570"/>
      <c r="L34" s="570"/>
      <c r="M34" s="570"/>
      <c r="N34" s="570"/>
      <c r="O34" s="570"/>
      <c r="P34" s="570"/>
      <c r="Q34" s="570"/>
    </row>
    <row r="35" spans="10:17" customFormat="1" ht="15">
      <c r="J35" s="570"/>
      <c r="K35" s="570"/>
      <c r="L35" s="570"/>
      <c r="M35" s="570"/>
      <c r="N35" s="570"/>
      <c r="O35" s="570"/>
      <c r="P35" s="570"/>
      <c r="Q35" s="570"/>
    </row>
  </sheetData>
  <mergeCells count="6">
    <mergeCell ref="B2:H2"/>
    <mergeCell ref="B3:H3"/>
    <mergeCell ref="B4:H4"/>
    <mergeCell ref="B5:H5"/>
    <mergeCell ref="B7:H7"/>
    <mergeCell ref="B8:C8"/>
  </mergeCells>
  <printOptions horizontalCentered="1"/>
  <pageMargins left="0.70866141732283472" right="0.11811023622047245" top="0.15748031496062992" bottom="0.15748031496062992" header="0.52" footer="0.31496062992125984"/>
  <pageSetup scale="90" orientation="landscape"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B1:G41"/>
  <sheetViews>
    <sheetView workbookViewId="0">
      <selection activeCell="A3" sqref="A3:J3"/>
    </sheetView>
  </sheetViews>
  <sheetFormatPr baseColWidth="10" defaultRowHeight="14.25"/>
  <cols>
    <col min="1" max="1" width="25.5703125" style="623" customWidth="1"/>
    <col min="2" max="2" width="5.28515625" style="623" customWidth="1"/>
    <col min="3" max="3" width="33.7109375" style="623" customWidth="1"/>
    <col min="4" max="4" width="17" style="623" customWidth="1"/>
    <col min="5" max="5" width="17.140625" style="623" customWidth="1"/>
    <col min="6" max="6" width="17" style="623" customWidth="1"/>
    <col min="7" max="7" width="17.140625" style="623" customWidth="1"/>
    <col min="8" max="16384" width="11.42578125" style="623"/>
  </cols>
  <sheetData>
    <row r="1" spans="2:7" s="19" customFormat="1" ht="15">
      <c r="B1" s="583" t="s">
        <v>27</v>
      </c>
      <c r="C1" s="583"/>
      <c r="D1" s="583"/>
      <c r="E1" s="583"/>
      <c r="F1" s="583"/>
      <c r="G1" s="583"/>
    </row>
    <row r="2" spans="2:7" s="197" customFormat="1" ht="15.75">
      <c r="B2" s="583" t="s">
        <v>15</v>
      </c>
      <c r="C2" s="583"/>
      <c r="D2" s="583"/>
      <c r="E2" s="583"/>
      <c r="F2" s="583"/>
      <c r="G2" s="583"/>
    </row>
    <row r="3" spans="2:7" s="197" customFormat="1" ht="15.75">
      <c r="B3" s="583" t="s">
        <v>589</v>
      </c>
      <c r="C3" s="583"/>
      <c r="D3" s="583"/>
      <c r="E3" s="583"/>
      <c r="F3" s="583"/>
      <c r="G3" s="583"/>
    </row>
    <row r="4" spans="2:7" s="197" customFormat="1" ht="15.75">
      <c r="B4" s="583" t="s">
        <v>634</v>
      </c>
      <c r="C4" s="583"/>
      <c r="D4" s="583"/>
      <c r="E4" s="583"/>
      <c r="F4" s="583"/>
      <c r="G4" s="583"/>
    </row>
    <row r="5" spans="2:7" s="197" customFormat="1" ht="15.75">
      <c r="B5" s="584"/>
      <c r="C5" s="584"/>
      <c r="D5" s="584"/>
      <c r="E5" s="584"/>
      <c r="F5" s="584"/>
      <c r="G5" s="584" t="s">
        <v>242</v>
      </c>
    </row>
    <row r="6" spans="2:7" s="20" customFormat="1" ht="15.75" thickBot="1">
      <c r="B6" s="585" t="s">
        <v>680</v>
      </c>
      <c r="C6" s="585"/>
      <c r="D6" s="585"/>
      <c r="E6" s="585"/>
      <c r="F6" s="585"/>
      <c r="G6" s="585"/>
    </row>
    <row r="7" spans="2:7" s="618" customFormat="1" ht="37.5" customHeight="1" thickBot="1">
      <c r="B7" s="613" t="s">
        <v>697</v>
      </c>
      <c r="C7" s="614"/>
      <c r="D7" s="615" t="s">
        <v>698</v>
      </c>
      <c r="E7" s="616" t="s">
        <v>699</v>
      </c>
      <c r="F7" s="617" t="s">
        <v>700</v>
      </c>
      <c r="G7" s="615" t="s">
        <v>701</v>
      </c>
    </row>
    <row r="8" spans="2:7" ht="37.5" customHeight="1">
      <c r="B8" s="619"/>
      <c r="C8" s="620"/>
      <c r="D8" s="621"/>
      <c r="E8" s="621"/>
      <c r="F8" s="622"/>
      <c r="G8" s="621"/>
    </row>
    <row r="9" spans="2:7">
      <c r="B9" s="624" t="s">
        <v>702</v>
      </c>
      <c r="C9" s="625"/>
      <c r="D9" s="626"/>
      <c r="E9" s="626"/>
      <c r="F9" s="626"/>
      <c r="G9" s="626"/>
    </row>
    <row r="10" spans="2:7" ht="15">
      <c r="B10" s="627" t="s">
        <v>703</v>
      </c>
      <c r="C10" s="628"/>
      <c r="D10" s="629"/>
      <c r="E10" s="629"/>
      <c r="F10" s="629"/>
      <c r="G10" s="629"/>
    </row>
    <row r="11" spans="2:7" ht="15">
      <c r="B11" s="630" t="s">
        <v>704</v>
      </c>
      <c r="C11" s="631"/>
      <c r="D11" s="629"/>
      <c r="E11" s="629"/>
      <c r="F11" s="629"/>
      <c r="G11" s="629"/>
    </row>
    <row r="12" spans="2:7" ht="15">
      <c r="B12" s="632"/>
      <c r="C12" s="633" t="s">
        <v>705</v>
      </c>
      <c r="D12" s="629"/>
      <c r="E12" s="629"/>
      <c r="F12" s="629"/>
      <c r="G12" s="629"/>
    </row>
    <row r="13" spans="2:7">
      <c r="B13" s="634"/>
      <c r="C13" s="633" t="s">
        <v>706</v>
      </c>
      <c r="D13" s="635"/>
      <c r="E13" s="635"/>
      <c r="F13" s="635"/>
      <c r="G13" s="635"/>
    </row>
    <row r="14" spans="2:7">
      <c r="B14" s="634"/>
      <c r="C14" s="633" t="s">
        <v>707</v>
      </c>
      <c r="D14" s="635"/>
      <c r="E14" s="635"/>
      <c r="F14" s="635"/>
      <c r="G14" s="635"/>
    </row>
    <row r="15" spans="2:7">
      <c r="B15" s="634"/>
      <c r="C15" s="635"/>
      <c r="D15" s="635"/>
      <c r="E15" s="635"/>
      <c r="F15" s="635"/>
      <c r="G15" s="635"/>
    </row>
    <row r="16" spans="2:7" ht="15">
      <c r="B16" s="630" t="s">
        <v>708</v>
      </c>
      <c r="C16" s="631"/>
      <c r="D16" s="629"/>
      <c r="E16" s="629"/>
      <c r="F16" s="629"/>
      <c r="G16" s="629"/>
    </row>
    <row r="17" spans="2:7">
      <c r="B17" s="634"/>
      <c r="C17" s="633" t="s">
        <v>709</v>
      </c>
      <c r="D17" s="635"/>
      <c r="E17" s="635"/>
      <c r="F17" s="635"/>
      <c r="G17" s="635"/>
    </row>
    <row r="18" spans="2:7" ht="15">
      <c r="B18" s="632"/>
      <c r="C18" s="633" t="s">
        <v>710</v>
      </c>
      <c r="D18" s="635"/>
      <c r="E18" s="635"/>
      <c r="F18" s="635"/>
      <c r="G18" s="635"/>
    </row>
    <row r="19" spans="2:7" ht="15">
      <c r="B19" s="632"/>
      <c r="C19" s="633" t="s">
        <v>706</v>
      </c>
      <c r="D19" s="629"/>
      <c r="E19" s="629"/>
      <c r="F19" s="629"/>
      <c r="G19" s="629"/>
    </row>
    <row r="20" spans="2:7">
      <c r="B20" s="634"/>
      <c r="C20" s="633" t="s">
        <v>707</v>
      </c>
      <c r="D20" s="635"/>
      <c r="E20" s="635"/>
      <c r="F20" s="635"/>
      <c r="G20" s="635"/>
    </row>
    <row r="21" spans="2:7" ht="15">
      <c r="B21" s="632"/>
      <c r="C21" s="629"/>
      <c r="D21" s="629"/>
      <c r="E21" s="629"/>
      <c r="F21" s="629"/>
      <c r="G21" s="629"/>
    </row>
    <row r="22" spans="2:7">
      <c r="B22" s="636"/>
      <c r="C22" s="637" t="s">
        <v>711</v>
      </c>
      <c r="D22" s="637"/>
      <c r="E22" s="637"/>
      <c r="F22" s="637"/>
      <c r="G22" s="637"/>
    </row>
    <row r="23" spans="2:7">
      <c r="B23" s="636"/>
      <c r="C23" s="637"/>
      <c r="D23" s="637"/>
      <c r="E23" s="637"/>
      <c r="F23" s="637"/>
      <c r="G23" s="637"/>
    </row>
    <row r="24" spans="2:7" ht="15">
      <c r="B24" s="627" t="s">
        <v>712</v>
      </c>
      <c r="C24" s="628"/>
      <c r="D24" s="629"/>
      <c r="E24" s="629"/>
      <c r="F24" s="629"/>
      <c r="G24" s="629"/>
    </row>
    <row r="25" spans="2:7" ht="15">
      <c r="B25" s="630" t="s">
        <v>704</v>
      </c>
      <c r="C25" s="631"/>
      <c r="D25" s="629"/>
      <c r="E25" s="629"/>
      <c r="F25" s="629"/>
      <c r="G25" s="629"/>
    </row>
    <row r="26" spans="2:7" ht="15">
      <c r="B26" s="632"/>
      <c r="C26" s="633" t="s">
        <v>705</v>
      </c>
      <c r="D26" s="629"/>
      <c r="E26" s="629"/>
      <c r="F26" s="629"/>
      <c r="G26" s="629"/>
    </row>
    <row r="27" spans="2:7">
      <c r="B27" s="634"/>
      <c r="C27" s="633" t="s">
        <v>706</v>
      </c>
      <c r="D27" s="635"/>
      <c r="E27" s="635"/>
      <c r="F27" s="635"/>
      <c r="G27" s="635"/>
    </row>
    <row r="28" spans="2:7">
      <c r="B28" s="634"/>
      <c r="C28" s="633" t="s">
        <v>707</v>
      </c>
      <c r="D28" s="635"/>
      <c r="E28" s="635"/>
      <c r="F28" s="635"/>
      <c r="G28" s="635"/>
    </row>
    <row r="29" spans="2:7">
      <c r="B29" s="634"/>
      <c r="C29" s="635"/>
      <c r="D29" s="635"/>
      <c r="E29" s="635"/>
      <c r="F29" s="635"/>
      <c r="G29" s="635"/>
    </row>
    <row r="30" spans="2:7" ht="15">
      <c r="B30" s="630" t="s">
        <v>708</v>
      </c>
      <c r="C30" s="631"/>
      <c r="D30" s="629"/>
      <c r="E30" s="629"/>
      <c r="F30" s="629"/>
      <c r="G30" s="629"/>
    </row>
    <row r="31" spans="2:7">
      <c r="B31" s="634"/>
      <c r="C31" s="633" t="s">
        <v>709</v>
      </c>
      <c r="D31" s="635"/>
      <c r="E31" s="635"/>
      <c r="F31" s="635"/>
      <c r="G31" s="635"/>
    </row>
    <row r="32" spans="2:7" ht="15">
      <c r="B32" s="632"/>
      <c r="C32" s="633" t="s">
        <v>710</v>
      </c>
      <c r="D32" s="635"/>
      <c r="E32" s="635"/>
      <c r="F32" s="635"/>
      <c r="G32" s="635"/>
    </row>
    <row r="33" spans="2:7" ht="15">
      <c r="B33" s="632"/>
      <c r="C33" s="633" t="s">
        <v>706</v>
      </c>
      <c r="D33" s="629"/>
      <c r="E33" s="629"/>
      <c r="F33" s="629"/>
      <c r="G33" s="629"/>
    </row>
    <row r="34" spans="2:7">
      <c r="B34" s="634"/>
      <c r="C34" s="633" t="s">
        <v>707</v>
      </c>
      <c r="D34" s="635"/>
      <c r="E34" s="635"/>
      <c r="F34" s="635"/>
      <c r="G34" s="635"/>
    </row>
    <row r="35" spans="2:7" ht="15">
      <c r="B35" s="632"/>
      <c r="C35" s="629"/>
      <c r="D35" s="629"/>
      <c r="E35" s="629"/>
      <c r="F35" s="629"/>
      <c r="G35" s="629"/>
    </row>
    <row r="36" spans="2:7">
      <c r="B36" s="636"/>
      <c r="C36" s="637" t="s">
        <v>713</v>
      </c>
      <c r="D36" s="637"/>
      <c r="E36" s="637"/>
      <c r="F36" s="637"/>
      <c r="G36" s="637"/>
    </row>
    <row r="37" spans="2:7">
      <c r="B37" s="634"/>
      <c r="C37" s="635"/>
      <c r="D37" s="635"/>
      <c r="E37" s="635"/>
      <c r="F37" s="635"/>
      <c r="G37" s="635"/>
    </row>
    <row r="38" spans="2:7" ht="15" customHeight="1">
      <c r="B38" s="634"/>
      <c r="C38" s="633" t="s">
        <v>714</v>
      </c>
      <c r="D38" s="635"/>
      <c r="E38" s="635"/>
      <c r="F38" s="638">
        <v>248764529</v>
      </c>
      <c r="G38" s="638">
        <v>201429524</v>
      </c>
    </row>
    <row r="39" spans="2:7">
      <c r="B39" s="634"/>
      <c r="C39" s="635"/>
      <c r="D39" s="635"/>
      <c r="E39" s="635"/>
      <c r="F39" s="635"/>
      <c r="G39" s="635"/>
    </row>
    <row r="40" spans="2:7" ht="15">
      <c r="B40" s="632"/>
      <c r="C40" s="629" t="s">
        <v>715</v>
      </c>
      <c r="D40" s="629"/>
      <c r="E40" s="629"/>
      <c r="F40" s="639">
        <f>SUM(F9:F39)</f>
        <v>248764529</v>
      </c>
      <c r="G40" s="639">
        <f>SUM(G9:G39)</f>
        <v>201429524</v>
      </c>
    </row>
    <row r="41" spans="2:7" ht="5.25" customHeight="1" thickBot="1">
      <c r="B41" s="640"/>
      <c r="C41" s="641"/>
      <c r="D41" s="642"/>
      <c r="E41" s="642"/>
      <c r="F41" s="642"/>
      <c r="G41" s="642"/>
    </row>
  </sheetData>
  <mergeCells count="15">
    <mergeCell ref="B25:C25"/>
    <mergeCell ref="B30:C30"/>
    <mergeCell ref="B41:C41"/>
    <mergeCell ref="B8:C8"/>
    <mergeCell ref="B9:C9"/>
    <mergeCell ref="B10:C10"/>
    <mergeCell ref="B11:C11"/>
    <mergeCell ref="B16:C16"/>
    <mergeCell ref="B24:C24"/>
    <mergeCell ref="B1:G1"/>
    <mergeCell ref="B2:G2"/>
    <mergeCell ref="B3:G3"/>
    <mergeCell ref="B4:G4"/>
    <mergeCell ref="B6:G6"/>
    <mergeCell ref="B7:C7"/>
  </mergeCells>
  <printOptions horizontalCentered="1"/>
  <pageMargins left="0.70866141732283472" right="0.70866141732283472" top="0.43" bottom="0.45"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11</vt:i4>
      </vt:variant>
    </vt:vector>
  </HeadingPairs>
  <TitlesOfParts>
    <vt:vector size="33" baseType="lpstr">
      <vt:lpstr>ETCA-I-01</vt:lpstr>
      <vt:lpstr>ETCA-I-01-A</vt:lpstr>
      <vt:lpstr>ETCA-I-01-B</vt:lpstr>
      <vt:lpstr>ETCA-I-02</vt:lpstr>
      <vt:lpstr>ETCA-I-03</vt:lpstr>
      <vt:lpstr>ETCA-I-04</vt:lpstr>
      <vt:lpstr>ETCA-I-05</vt:lpstr>
      <vt:lpstr>ETCA-I-06</vt:lpstr>
      <vt:lpstr>ETCA-I-07</vt:lpstr>
      <vt:lpstr>ETCA-II-08</vt:lpstr>
      <vt:lpstr>ETCA-II-08-A</vt:lpstr>
      <vt:lpstr>ETCA-II-09</vt:lpstr>
      <vt:lpstr>ETCA-II-09-A.</vt:lpstr>
      <vt:lpstr>ETCA-II-09-B</vt:lpstr>
      <vt:lpstr>ETCA-II-09-C</vt:lpstr>
      <vt:lpstr>ETCA-II-09-D</vt:lpstr>
      <vt:lpstr>ETCA-II-10</vt:lpstr>
      <vt:lpstr>ETCA-II-11</vt:lpstr>
      <vt:lpstr>ETCA-II-12</vt:lpstr>
      <vt:lpstr>ETCA-III-13</vt:lpstr>
      <vt:lpstr>ETCA-III-14</vt:lpstr>
      <vt:lpstr>Lista </vt:lpstr>
      <vt:lpstr>'ETCA-II-08-A'!Área_de_impresión</vt:lpstr>
      <vt:lpstr>'ETCA-II-09-C'!Área_de_impresión</vt:lpstr>
      <vt:lpstr>'ETCA-II-09-D'!Área_de_impresión</vt:lpstr>
      <vt:lpstr>'ETCA-II-10'!Área_de_impresión</vt:lpstr>
      <vt:lpstr>'ETCA-II-11'!Área_de_impresión</vt:lpstr>
      <vt:lpstr>'ETCA-II-12'!Área_de_impresión</vt:lpstr>
      <vt:lpstr>'ETCA-III-13'!Área_de_impresión</vt:lpstr>
      <vt:lpstr>'ETCA-III-14'!Área_de_impresión</vt:lpstr>
      <vt:lpstr>'Lista '!Área_de_impresión</vt:lpstr>
      <vt:lpstr>'ETCA-II-09-A.'!Títulos_a_imprimir</vt:lpstr>
      <vt:lpstr>'ETCA-III-13'!Títulos_a_imprimir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corujo</dc:creator>
  <cp:lastModifiedBy>Roberto Garcia</cp:lastModifiedBy>
  <cp:lastPrinted>2016-04-12T20:43:40Z</cp:lastPrinted>
  <dcterms:created xsi:type="dcterms:W3CDTF">2014-03-28T01:13:38Z</dcterms:created>
  <dcterms:modified xsi:type="dcterms:W3CDTF">2016-05-24T15:48:18Z</dcterms:modified>
</cp:coreProperties>
</file>