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5" yWindow="30" windowWidth="10290" windowHeight="8055" tabRatio="786" firstSheet="1" activeTab="1"/>
  </bookViews>
  <sheets>
    <sheet name="ETCA-I-01" sheetId="42" r:id="rId1"/>
    <sheet name="ETCA-I-01-A" sheetId="43" r:id="rId2"/>
    <sheet name="ETCA-I-01-B" sheetId="47" r:id="rId3"/>
    <sheet name="ETCA-I-02" sheetId="45" r:id="rId4"/>
    <sheet name="ETCA-I-03" sheetId="44" r:id="rId5"/>
    <sheet name="ETCA-I-04" sheetId="48" r:id="rId6"/>
    <sheet name="ETCA-I-05" sheetId="50" r:id="rId7"/>
    <sheet name="ETCA-I-06" sheetId="46" r:id="rId8"/>
    <sheet name="ETCA-I-07" sheetId="49" r:id="rId9"/>
    <sheet name="ETCA-II-08" sheetId="34" r:id="rId10"/>
    <sheet name="ETCA-II-08-A" sheetId="35" r:id="rId11"/>
    <sheet name="ETCA-II-09" sheetId="11" r:id="rId12"/>
    <sheet name="ETCA-II-09-A." sheetId="9" r:id="rId13"/>
    <sheet name="ETCA-II-09-B" sheetId="29" r:id="rId14"/>
    <sheet name="ETCA-II-09-C" sheetId="30" r:id="rId15"/>
    <sheet name="ETCA-II-09-D" sheetId="36" r:id="rId16"/>
    <sheet name="ETCA-II-10" sheetId="37" r:id="rId17"/>
    <sheet name="ETCA-II-11" sheetId="38" r:id="rId18"/>
    <sheet name="ETCA-II-12" sheetId="39" r:id="rId19"/>
    <sheet name="ETCA-III-13" sheetId="40" r:id="rId20"/>
    <sheet name="ETCA-III-14" sheetId="41" r:id="rId21"/>
    <sheet name="Lista " sheetId="15" r:id="rId22"/>
  </sheets>
  <externalReferences>
    <externalReference r:id="rId23"/>
    <externalReference r:id="rId24"/>
    <externalReference r:id="rId25"/>
  </externalReferences>
  <definedNames>
    <definedName name="_xlnm._FilterDatabase" localSheetId="19" hidden="1">'ETCA-III-13'!$A$10:$B$55</definedName>
    <definedName name="_xlnm.Print_Area" localSheetId="9">'ETCA-II-08'!#REF!</definedName>
    <definedName name="_xlnm.Print_Area" localSheetId="10">'ETCA-II-08-A'!$A$1:$D$25</definedName>
    <definedName name="_xlnm.Print_Area" localSheetId="13">'ETCA-II-09-B'!#REF!</definedName>
    <definedName name="_xlnm.Print_Area" localSheetId="15">'ETCA-II-09-D'!$A$1:$D$39</definedName>
    <definedName name="_xlnm.Print_Area" localSheetId="16">'ETCA-II-10'!$A$1:$E$37</definedName>
    <definedName name="_xlnm.Print_Area" localSheetId="17">'ETCA-II-11'!$A$1:$D$37</definedName>
    <definedName name="_xlnm.Print_Area" localSheetId="18">'ETCA-II-12'!$A$1:$E$35</definedName>
    <definedName name="_xlnm.Print_Area" localSheetId="19">'ETCA-III-13'!$A$1:$Q$63</definedName>
    <definedName name="_xlnm.Print_Area" localSheetId="20">'ETCA-III-14'!$A$1:$B$24</definedName>
    <definedName name="_xlnm.Print_Area" localSheetId="21">'Lista '!$A$1:$G$45</definedName>
    <definedName name="_xlnm.Database" localSheetId="6">#REF!</definedName>
    <definedName name="_xlnm.Database" localSheetId="9">#REF!</definedName>
    <definedName name="_xlnm.Database" localSheetId="10">#REF!</definedName>
    <definedName name="_xlnm.Database" localSheetId="11">#REF!</definedName>
    <definedName name="_xlnm.Database" localSheetId="13">#REF!</definedName>
    <definedName name="_xlnm.Database" localSheetId="14">#REF!</definedName>
    <definedName name="_xlnm.Database" localSheetId="15">#REF!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#REF!</definedName>
    <definedName name="ppto">[1]Hoja2!$B$3:$M$95</definedName>
    <definedName name="qw" localSheetId="6">#REF!</definedName>
    <definedName name="qw">#REF!</definedName>
    <definedName name="_xlnm.Print_Titles" localSheetId="12">'ETCA-II-09-A.'!$1:$8</definedName>
    <definedName name="_xlnm.Print_Titles" localSheetId="19">'ETCA-III-13'!$1:$10</definedName>
  </definedNames>
  <calcPr calcId="124519"/>
</workbook>
</file>

<file path=xl/calcChain.xml><?xml version="1.0" encoding="utf-8"?>
<calcChain xmlns="http://schemas.openxmlformats.org/spreadsheetml/2006/main">
  <c r="K53" i="34"/>
  <c r="E53"/>
  <c r="I54" s="1"/>
  <c r="F53"/>
  <c r="G53"/>
  <c r="H53"/>
  <c r="I53"/>
  <c r="J53"/>
  <c r="I27"/>
  <c r="G26" l="1"/>
  <c r="H26"/>
  <c r="I26"/>
  <c r="E26"/>
  <c r="F40" i="49"/>
  <c r="E40"/>
  <c r="D64" i="47" l="1"/>
  <c r="E59"/>
  <c r="E54"/>
  <c r="E64" s="1"/>
  <c r="E47"/>
  <c r="D47"/>
  <c r="E42"/>
  <c r="E51" s="1"/>
  <c r="E66" s="1"/>
  <c r="E69" s="1"/>
  <c r="D42"/>
  <c r="D51" s="1"/>
  <c r="E22"/>
  <c r="D22"/>
  <c r="E20"/>
  <c r="D20"/>
  <c r="E9"/>
  <c r="D9"/>
  <c r="D39" s="1"/>
  <c r="D66" s="1"/>
  <c r="D69" s="1"/>
  <c r="G23" i="46"/>
  <c r="H23" s="1"/>
  <c r="G22"/>
  <c r="H22" s="1"/>
  <c r="G16"/>
  <c r="H16" s="1"/>
  <c r="F14"/>
  <c r="E14"/>
  <c r="G14" s="1"/>
  <c r="H14" s="1"/>
  <c r="G12"/>
  <c r="H12" s="1"/>
  <c r="E32" i="45"/>
  <c r="D32"/>
  <c r="C32"/>
  <c r="G30"/>
  <c r="G29"/>
  <c r="G28"/>
  <c r="G23"/>
  <c r="G32" s="1"/>
  <c r="E20"/>
  <c r="D20"/>
  <c r="C20"/>
  <c r="G18"/>
  <c r="G17"/>
  <c r="G12"/>
  <c r="G9"/>
  <c r="G20" s="1"/>
  <c r="C62" i="44"/>
  <c r="C59"/>
  <c r="D57"/>
  <c r="C57"/>
  <c r="C51" s="1"/>
  <c r="D52"/>
  <c r="D51"/>
  <c r="D33"/>
  <c r="C33"/>
  <c r="D32"/>
  <c r="C32"/>
  <c r="D20"/>
  <c r="D10"/>
  <c r="C10"/>
  <c r="C9" s="1"/>
  <c r="D9"/>
  <c r="D37" i="43"/>
  <c r="D39" s="1"/>
  <c r="C29"/>
  <c r="C28"/>
  <c r="C27"/>
  <c r="C37" s="1"/>
  <c r="C39" s="1"/>
  <c r="F16" i="42" s="1"/>
  <c r="C22" i="43"/>
  <c r="C14"/>
  <c r="D18" i="42"/>
  <c r="C18"/>
  <c r="D17"/>
  <c r="D20" s="1"/>
  <c r="C17"/>
  <c r="C20" s="1"/>
  <c r="G16"/>
  <c r="G20" s="1"/>
  <c r="G22" s="1"/>
  <c r="F15"/>
  <c r="C13"/>
  <c r="C22" s="1"/>
  <c r="D10"/>
  <c r="D13" s="1"/>
  <c r="C10"/>
  <c r="G9"/>
  <c r="G11" s="1"/>
  <c r="F9"/>
  <c r="F11" s="1"/>
  <c r="C9"/>
  <c r="F20" l="1"/>
  <c r="F22" s="1"/>
  <c r="D22"/>
  <c r="B22" i="41" l="1"/>
  <c r="D10" i="36" l="1"/>
  <c r="D30"/>
  <c r="K21" i="34"/>
  <c r="D39" i="36" l="1"/>
  <c r="J26" i="34"/>
  <c r="F26"/>
  <c r="D26"/>
  <c r="D53"/>
  <c r="L48"/>
  <c r="L47"/>
  <c r="L24"/>
  <c r="L23"/>
  <c r="L21"/>
  <c r="K24"/>
  <c r="K23"/>
  <c r="K26" l="1"/>
  <c r="B178" i="9"/>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1"/>
  <c r="B90"/>
  <c r="B89"/>
  <c r="B88"/>
  <c r="B87"/>
  <c r="B86"/>
  <c r="B85"/>
  <c r="B84"/>
  <c r="B83"/>
  <c r="B82"/>
  <c r="B81"/>
  <c r="B80"/>
  <c r="B79"/>
  <c r="B78"/>
  <c r="B77"/>
  <c r="B76"/>
  <c r="B75"/>
  <c r="B74"/>
  <c r="B73"/>
  <c r="B72"/>
  <c r="B71"/>
  <c r="B70"/>
  <c r="B69"/>
  <c r="B68"/>
  <c r="B67"/>
  <c r="B66"/>
  <c r="B65"/>
  <c r="B64"/>
  <c r="B63"/>
  <c r="B62"/>
  <c r="B61"/>
  <c r="B60"/>
  <c r="B59"/>
  <c r="B58"/>
  <c r="B57"/>
  <c r="B56"/>
  <c r="B55"/>
  <c r="B54"/>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H53" i="30"/>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54" s="1"/>
  <c r="D54"/>
  <c r="E54"/>
  <c r="F54"/>
  <c r="G54"/>
  <c r="H147"/>
  <c r="H146"/>
  <c r="H144"/>
  <c r="H141"/>
  <c r="H139"/>
  <c r="H137"/>
  <c r="H135"/>
  <c r="E162"/>
  <c r="F162"/>
  <c r="G162"/>
  <c r="C162"/>
  <c r="D25" i="35"/>
  <c r="C54" i="30"/>
  <c r="D162" l="1"/>
  <c r="H162"/>
  <c r="D118"/>
  <c r="E118"/>
  <c r="F118"/>
  <c r="G118"/>
  <c r="H118"/>
  <c r="C118"/>
  <c r="D71"/>
  <c r="E71"/>
  <c r="F71"/>
  <c r="G71"/>
  <c r="H71"/>
  <c r="C71"/>
  <c r="H10" i="29" l="1"/>
  <c r="H9"/>
  <c r="G11" l="1"/>
  <c r="F11"/>
  <c r="E11"/>
  <c r="D11"/>
  <c r="C11"/>
  <c r="H11"/>
  <c r="J15" i="11"/>
  <c r="J14"/>
  <c r="J13"/>
  <c r="J12"/>
  <c r="J11"/>
  <c r="J10"/>
  <c r="I10" i="9"/>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4"/>
  <c r="I55"/>
  <c r="I56"/>
  <c r="I57"/>
  <c r="I58"/>
  <c r="I59"/>
  <c r="I60"/>
  <c r="I61"/>
  <c r="I62"/>
  <c r="I63"/>
  <c r="I64"/>
  <c r="I65"/>
  <c r="I66"/>
  <c r="I67"/>
  <c r="I68"/>
  <c r="I69"/>
  <c r="I70"/>
  <c r="I71"/>
  <c r="I72"/>
  <c r="I73"/>
  <c r="I74"/>
  <c r="I75"/>
  <c r="I76"/>
  <c r="I77"/>
  <c r="I78"/>
  <c r="I79"/>
  <c r="I81"/>
  <c r="I82"/>
  <c r="I83"/>
  <c r="I84"/>
  <c r="I85"/>
  <c r="I86"/>
  <c r="I87"/>
  <c r="I88"/>
  <c r="I89"/>
  <c r="I90"/>
  <c r="I91"/>
  <c r="I93"/>
  <c r="I94"/>
  <c r="I95"/>
  <c r="I96"/>
  <c r="I97"/>
  <c r="I98"/>
  <c r="I99"/>
  <c r="I100"/>
  <c r="I101"/>
  <c r="I102"/>
  <c r="I103"/>
  <c r="I104"/>
  <c r="I105"/>
  <c r="I106"/>
  <c r="I107"/>
  <c r="I108"/>
  <c r="I109"/>
  <c r="I110"/>
  <c r="I111"/>
  <c r="I112"/>
  <c r="I113"/>
  <c r="I114"/>
  <c r="I115"/>
  <c r="I116"/>
  <c r="I117"/>
  <c r="I118"/>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2"/>
  <c r="I173"/>
  <c r="I174"/>
  <c r="I175"/>
  <c r="I176"/>
  <c r="I177"/>
  <c r="I178"/>
  <c r="I179"/>
  <c r="I180"/>
  <c r="I181"/>
  <c r="I183"/>
  <c r="I184"/>
  <c r="I185"/>
  <c r="I186"/>
  <c r="I187"/>
  <c r="I190"/>
  <c r="I192"/>
  <c r="I193"/>
  <c r="I194"/>
  <c r="I195"/>
  <c r="I196"/>
  <c r="I197"/>
  <c r="I198"/>
  <c r="I199"/>
  <c r="I200"/>
  <c r="I201"/>
  <c r="I202"/>
  <c r="I203"/>
  <c r="I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4"/>
  <c r="H55"/>
  <c r="H56"/>
  <c r="H57"/>
  <c r="H58"/>
  <c r="H59"/>
  <c r="H60"/>
  <c r="H61"/>
  <c r="H62"/>
  <c r="H63"/>
  <c r="H64"/>
  <c r="H65"/>
  <c r="H66"/>
  <c r="H67"/>
  <c r="H68"/>
  <c r="H69"/>
  <c r="H70"/>
  <c r="H71"/>
  <c r="H72"/>
  <c r="H73"/>
  <c r="H74"/>
  <c r="H75"/>
  <c r="H76"/>
  <c r="H77"/>
  <c r="H78"/>
  <c r="H79"/>
  <c r="H80"/>
  <c r="H81"/>
  <c r="H82"/>
  <c r="H83"/>
  <c r="H84"/>
  <c r="H85"/>
  <c r="H86"/>
  <c r="H87"/>
  <c r="H88"/>
  <c r="H89"/>
  <c r="H90"/>
  <c r="H91"/>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3"/>
  <c r="H184"/>
  <c r="H185"/>
  <c r="H186"/>
  <c r="H187"/>
  <c r="H189"/>
  <c r="H190"/>
  <c r="H192"/>
  <c r="H193"/>
  <c r="H194"/>
  <c r="H195"/>
  <c r="H196"/>
  <c r="H197"/>
  <c r="H198"/>
  <c r="H199"/>
  <c r="H200"/>
  <c r="H201"/>
  <c r="H202"/>
  <c r="H203"/>
  <c r="H9"/>
  <c r="D204" l="1"/>
  <c r="E204"/>
  <c r="F204"/>
  <c r="G204"/>
  <c r="H204"/>
  <c r="C204"/>
  <c r="I204" l="1"/>
  <c r="I15" i="11"/>
  <c r="I14"/>
  <c r="I13"/>
  <c r="I12"/>
  <c r="I11"/>
  <c r="I10"/>
  <c r="E16"/>
  <c r="F16"/>
  <c r="G16"/>
  <c r="J16" s="1"/>
  <c r="H16"/>
  <c r="D16"/>
  <c r="L53" i="34"/>
  <c r="L46"/>
  <c r="L26"/>
  <c r="I16" i="11" l="1"/>
</calcChain>
</file>

<file path=xl/sharedStrings.xml><?xml version="1.0" encoding="utf-8"?>
<sst xmlns="http://schemas.openxmlformats.org/spreadsheetml/2006/main" count="1008" uniqueCount="693">
  <si>
    <t>Estado de Actividades</t>
  </si>
  <si>
    <t>Impuestos</t>
  </si>
  <si>
    <t>Cuotas y Aportaciones de Seguridad Social</t>
  </si>
  <si>
    <t>Derechos</t>
  </si>
  <si>
    <t>Participaciones y Aportaciones</t>
  </si>
  <si>
    <t>Servicios Personales</t>
  </si>
  <si>
    <t>Materiales y Suministros</t>
  </si>
  <si>
    <t>Servicios Generales</t>
  </si>
  <si>
    <t>Provisiones</t>
  </si>
  <si>
    <t>Inversión Pública</t>
  </si>
  <si>
    <t>Flujo de Efectivo</t>
  </si>
  <si>
    <t>Concepto</t>
  </si>
  <si>
    <t>Total</t>
  </si>
  <si>
    <t>Estado de Cambios en la Situación Financiera</t>
  </si>
  <si>
    <t>Estado Analítico del Activo</t>
  </si>
  <si>
    <t>Estado Analítico de la Deuda y Otros Pasivos</t>
  </si>
  <si>
    <t>Estado Analítico de Ingresos</t>
  </si>
  <si>
    <t>Rubros de los Ingresos</t>
  </si>
  <si>
    <t>Corriente</t>
  </si>
  <si>
    <t>Capital</t>
  </si>
  <si>
    <t>Estado Analítico del Ejercicio Presupuesto de Egresos</t>
  </si>
  <si>
    <t>Ejercicio del Presupuesto</t>
  </si>
  <si>
    <t>Ampliaciones/ (Reducciones)</t>
  </si>
  <si>
    <t>Capítulo del Gasto</t>
  </si>
  <si>
    <t>Transferencias, Asignaciones, Subsidios y Otras Ayudas</t>
  </si>
  <si>
    <t>Bienes Muebles, Inmuebles e Intangibles</t>
  </si>
  <si>
    <t>Total del Gasto</t>
  </si>
  <si>
    <t>Sistema Estatal de Evaluación</t>
  </si>
  <si>
    <t xml:space="preserve"> </t>
  </si>
  <si>
    <t>Por Partida del Gasto</t>
  </si>
  <si>
    <t>No</t>
  </si>
  <si>
    <t>Formato</t>
  </si>
  <si>
    <t>Informe sobre Pasivos Contingentes</t>
  </si>
  <si>
    <t>Notas a los Estados Financieros</t>
  </si>
  <si>
    <t>Endeudamiento Neto</t>
  </si>
  <si>
    <t>Interéses de la Deuda</t>
  </si>
  <si>
    <t>Descripción</t>
  </si>
  <si>
    <t>I.- Información Contable</t>
  </si>
  <si>
    <t>II.- Información Presupuestaria</t>
  </si>
  <si>
    <t>III.- Información Programática</t>
  </si>
  <si>
    <t>IV.- Información Complementaria</t>
  </si>
  <si>
    <t>La información complementaria para generar las cuentas nacionales y atender otros requerimientos</t>
  </si>
  <si>
    <t>provenientes de Organismos Internacionales de los que México es miembro.</t>
  </si>
  <si>
    <t>Artículos del 44 al 59</t>
  </si>
  <si>
    <t>Devengado</t>
  </si>
  <si>
    <t>Contribuciones de Mejoras</t>
  </si>
  <si>
    <t>Productos</t>
  </si>
  <si>
    <t>Aprovechamientos</t>
  </si>
  <si>
    <t>Ingresos por Ventas de Bienes y Servicios</t>
  </si>
  <si>
    <t>Ingresos Derivados de Financiamientos</t>
  </si>
  <si>
    <t xml:space="preserve">     </t>
  </si>
  <si>
    <t>Variación Vs Original</t>
  </si>
  <si>
    <t>Ingresos del Gobierno</t>
  </si>
  <si>
    <t xml:space="preserve">Impuesto </t>
  </si>
  <si>
    <t xml:space="preserve">      Corriente</t>
  </si>
  <si>
    <t xml:space="preserve">      Capital</t>
  </si>
  <si>
    <t>Ingresos de Organismos y  Empresas</t>
  </si>
  <si>
    <t>Cuotas y aportaciones de Seguridad Social</t>
  </si>
  <si>
    <t>Ingresos por ventas de Bienes y Servicios</t>
  </si>
  <si>
    <t>Ingresos  derivados de Financiamiento</t>
  </si>
  <si>
    <t>Ingresos Estimado Original  Anual</t>
  </si>
  <si>
    <t>Ingresos Modificado    Anual</t>
  </si>
  <si>
    <t>Saldo Inicial Caja y Bancos</t>
  </si>
  <si>
    <t>El saldo Inicial de Caja y Bancos es informativo, No SE SUMA EN EL TOTAL.</t>
  </si>
  <si>
    <t>Ampliaciones y Reducciones           (+ ó -)</t>
  </si>
  <si>
    <t>Egresos Aprobado   Anual</t>
  </si>
  <si>
    <t>Egresos Modificado   Anual</t>
  </si>
  <si>
    <t>% de Avance  Anual</t>
  </si>
  <si>
    <t>% Avance Anual</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</si>
  <si>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</si>
  <si>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</si>
  <si>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</si>
  <si>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</si>
  <si>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</si>
  <si>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</si>
  <si>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</si>
  <si>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</si>
  <si>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</si>
  <si>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</si>
  <si>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</si>
  <si>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Pagado</t>
  </si>
  <si>
    <t>Total de Interéses Créditos Bancarios</t>
  </si>
  <si>
    <t>Total Intereses Otros Instrumentos de Deuda</t>
  </si>
  <si>
    <t>Estimado</t>
  </si>
  <si>
    <t>I. Ingresos Presupuestarios</t>
  </si>
  <si>
    <t>2. Ingresos Sector Paraestatal</t>
  </si>
  <si>
    <t>II. Egresos Presupuestarios</t>
  </si>
  <si>
    <t>1. Ingresos Gobierno del Estado</t>
  </si>
  <si>
    <t>3. Egresos del Gobierno del Estado</t>
  </si>
  <si>
    <t>4. Egresos  del Sector Paraestatal</t>
  </si>
  <si>
    <t>III. Balance Presupuestario (Superávit o Déficit)</t>
  </si>
  <si>
    <t>IV. Interéses, Comisiones y Gastos de la Deuda</t>
  </si>
  <si>
    <t>A. Financiamiento</t>
  </si>
  <si>
    <t>B. Amortización de la Deuda</t>
  </si>
  <si>
    <t>C. Endeudamiento o Desendeudamiento   (C=A-B)</t>
  </si>
  <si>
    <t>III. Balance Presupuestario (Superávit o Déficit)  (III= I-II)</t>
  </si>
  <si>
    <t>V. Balance Primario (superávit o Déficit)   (V= III-IV)</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</si>
  <si>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</si>
  <si>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</si>
  <si>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</si>
  <si>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</si>
  <si>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</si>
  <si>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</si>
  <si>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</si>
  <si>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</si>
  <si>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Productos de capital</t>
  </si>
  <si>
    <t>Aprovechamientos de capital</t>
  </si>
  <si>
    <t>Ingresos derivados de financiamientos</t>
  </si>
  <si>
    <t>Otros Ingresos presupuestarios no contables</t>
  </si>
  <si>
    <t>(MENOS)</t>
  </si>
  <si>
    <t>Conciliacion entre los Ingresos Presupuestarios y Contables</t>
  </si>
  <si>
    <t>Conciliacion entre los Egresos Presupuestarios y los Gastos Contables</t>
  </si>
  <si>
    <t>1. Total de Egresos Presupuestarios</t>
  </si>
  <si>
    <t xml:space="preserve">2. Egresos Presupuestarios no contables </t>
  </si>
  <si>
    <t>3. Gastos contables no presupuestarios</t>
  </si>
  <si>
    <t>3. Ingresos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</si>
  <si>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</si>
  <si>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</si>
  <si>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</si>
  <si>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</si>
  <si>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</si>
  <si>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</si>
  <si>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</si>
  <si>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</si>
  <si>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</si>
  <si>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</si>
  <si>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</si>
  <si>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</si>
  <si>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</si>
  <si>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</si>
  <si>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Flujo de Fondos, Indicadores de Postura Fiscal</t>
  </si>
  <si>
    <t>Adeudos de ejercicios fiscales anteriores (ADEFAS)</t>
  </si>
  <si>
    <t>Otros Egresos Presupuestales No Contables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</si>
  <si>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</si>
  <si>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</si>
  <si>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</si>
  <si>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</si>
  <si>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</si>
  <si>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</si>
  <si>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(pesos)</t>
  </si>
  <si>
    <t xml:space="preserve">Ley General de Contabilidad Gubernamental </t>
  </si>
  <si>
    <t>Subsecretaria de Planeación del Desarrollo</t>
  </si>
  <si>
    <t>Dirección General de Planeación y Evaluación</t>
  </si>
  <si>
    <t>Los Ingresos Excedentes  se presentan para efectos de cumplimiento de la Ley de Ingresos del Estado y Ley de Contabilidad Gubernamental.</t>
  </si>
  <si>
    <t>El importe reflejado siempre debe ser mayor a cero. Nunca en rojo.</t>
  </si>
  <si>
    <t xml:space="preserve">Egresos Devengado </t>
  </si>
  <si>
    <t xml:space="preserve">Egresos Pagado  </t>
  </si>
  <si>
    <t>NORA lo excluye</t>
  </si>
  <si>
    <t>Relación de Cuentas Bancarias Productivas Específicas</t>
  </si>
  <si>
    <t>Subejercicio</t>
  </si>
  <si>
    <t>Gasto por Proyectos de Inversión</t>
  </si>
  <si>
    <t>Clasificación por Objeto del Gasto (Capítulo y Concepto)</t>
  </si>
  <si>
    <t>Gasto Corriente</t>
  </si>
  <si>
    <t>Gasto de Capital</t>
  </si>
  <si>
    <t>Clasificación Por Objeto del Gasto (Capitulo y Concepto)</t>
  </si>
  <si>
    <t>Clasificación Económica (Por Tipo de Gasto)</t>
  </si>
  <si>
    <t>Clasificación Administrativa (Por Unidad Administrativa)</t>
  </si>
  <si>
    <t>Estado de Situacion Financiera</t>
  </si>
  <si>
    <t>Clasificación Administrativa (Por Poderes)</t>
  </si>
  <si>
    <t>Poder Legislativo</t>
  </si>
  <si>
    <t>Poder Judicial</t>
  </si>
  <si>
    <t>Órganos Autónomos</t>
  </si>
  <si>
    <t>Organismos Descentralizados</t>
  </si>
  <si>
    <t>Clasificación Funcional (Finalidad y Función)</t>
  </si>
  <si>
    <t>Gobierno</t>
  </si>
  <si>
    <t>Legislación</t>
  </si>
  <si>
    <t>Justicia</t>
  </si>
  <si>
    <t>Relaciones Exteriores</t>
  </si>
  <si>
    <t>Coordinación de la Politica de Gobierno</t>
  </si>
  <si>
    <t>Asuntos Financieros y Hacendarios</t>
  </si>
  <si>
    <t>Seguridad Nacional</t>
  </si>
  <si>
    <t>Asuntos de Orden Público y Seguridad Interior</t>
  </si>
  <si>
    <t>Otros Servicios Generales</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</si>
  <si>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</si>
  <si>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</si>
  <si>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</si>
  <si>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</si>
  <si>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</si>
  <si>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</si>
  <si>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</si>
  <si>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</si>
  <si>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</si>
  <si>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</si>
  <si>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</si>
  <si>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Transporte</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</si>
  <si>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</si>
  <si>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</si>
  <si>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</si>
  <si>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</si>
  <si>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</si>
  <si>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</si>
  <si>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</si>
  <si>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</si>
  <si>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Poder Ejecutivo</t>
  </si>
  <si>
    <t>Minería, Manufacturas y Construcción</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</si>
  <si>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</si>
  <si>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</si>
  <si>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</si>
  <si>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</si>
  <si>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</si>
  <si>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</si>
  <si>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</si>
  <si>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</si>
  <si>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</si>
  <si>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</si>
  <si>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</si>
  <si>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</si>
  <si>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</si>
  <si>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</si>
  <si>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</si>
  <si>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</si>
  <si>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</si>
  <si>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</si>
  <si>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</si>
  <si>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</si>
  <si>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</si>
  <si>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</si>
  <si>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</si>
  <si>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</si>
  <si>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</si>
  <si>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</si>
  <si>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</si>
  <si>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</si>
  <si>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y Apoyo a Deudores y Ahorradores de la Banca</t>
  </si>
  <si>
    <t xml:space="preserve">   Adeudos de Ejercicios Fiscales Anteriores</t>
  </si>
  <si>
    <t>Por Unidad Administrativa, Clasificación Administrativa, Por Poderes, Funcional (Finalidad y Función), Por Categoría Programática</t>
  </si>
  <si>
    <t>Relación de Bienes que Componen su Patrimonio</t>
  </si>
  <si>
    <t xml:space="preserve">Estado de Variación en la Hacienda Pública </t>
  </si>
  <si>
    <t>Combustibles y Energía</t>
  </si>
  <si>
    <t>Comunicaciones</t>
  </si>
  <si>
    <t>ETCA-I-01</t>
  </si>
  <si>
    <t>ETCA-II-10</t>
  </si>
  <si>
    <t>ETCA-II-11</t>
  </si>
  <si>
    <t>ETCA-II-12</t>
  </si>
  <si>
    <t>ETCA-III-13</t>
  </si>
  <si>
    <t>ETCA-I-01-A</t>
  </si>
  <si>
    <t>ETCA-I-01-B</t>
  </si>
  <si>
    <t>ETCA-I-02</t>
  </si>
  <si>
    <t>ETCA-I-03</t>
  </si>
  <si>
    <t>ETCA-I-04</t>
  </si>
  <si>
    <t>ETCA-I-05</t>
  </si>
  <si>
    <t>ETCA-I-06</t>
  </si>
  <si>
    <t>ETCA-I-07</t>
  </si>
  <si>
    <t>ETCA-II-08</t>
  </si>
  <si>
    <t>ETCA-II-08-A</t>
  </si>
  <si>
    <t>ETCA-II-09</t>
  </si>
  <si>
    <t>ETCA-II-9-A</t>
  </si>
  <si>
    <t>ETCA-II-9-B</t>
  </si>
  <si>
    <t>ETCA-II-9-C</t>
  </si>
  <si>
    <t>ETCA-II-9-D</t>
  </si>
  <si>
    <t>ETCA-III-14</t>
  </si>
  <si>
    <t>ETCA-IV-16</t>
  </si>
  <si>
    <t>Listado de Formatos ETCA "Evaluación Trimestral Contabilidad Armonizada"</t>
  </si>
  <si>
    <t>ETCA-IV-15</t>
  </si>
  <si>
    <t>Seguimiento y Evaluación de Indicadores de Proyectos y Procesos 
(Gasto por Categoría Programática, Metas y Programas; Análisis Programático-Presupuestal con Indicadores de Resultados</t>
  </si>
  <si>
    <t>Segundo Informe Trimestral 2015</t>
  </si>
  <si>
    <t>ETCA-IV-17</t>
  </si>
  <si>
    <t>Relación de esquemas bursátiles y de coberturas financieras</t>
  </si>
  <si>
    <t>Ingresos Devengado Anual</t>
  </si>
  <si>
    <t>Ingresos Recaudado    Anual</t>
  </si>
  <si>
    <t>Ingresos Devengado Trimestral</t>
  </si>
  <si>
    <t>Ingresos Recaudado    Trimestral</t>
  </si>
  <si>
    <t>Servicios de Salud de Sonora</t>
  </si>
  <si>
    <t>II TRIMESTRE 2015</t>
  </si>
  <si>
    <t>Partida</t>
  </si>
  <si>
    <t>Descripcion</t>
  </si>
  <si>
    <t>ETCA-II-09-A</t>
  </si>
  <si>
    <t>Del 1 de Abril al 30 de Junio de 2015</t>
  </si>
  <si>
    <t>ETCA-II-09-B</t>
  </si>
  <si>
    <t>Clasificación Economica por Tipo  Gasto</t>
  </si>
  <si>
    <t>Presidencia Ejecutiva</t>
  </si>
  <si>
    <t>Unidad de Asuntos Jurídicos</t>
  </si>
  <si>
    <t>Coord. Gral. de Servicios de Salud</t>
  </si>
  <si>
    <t>Direc. Gral. de Servicios de Salud a la Comunidad</t>
  </si>
  <si>
    <t>Direc. Gral. de Servicios de Salud a la Persona</t>
  </si>
  <si>
    <t>Direc. Gral. de Enseñanza y Calidad</t>
  </si>
  <si>
    <t>Coord. Gral. de Administración</t>
  </si>
  <si>
    <t>Direc. Gral. de Administración</t>
  </si>
  <si>
    <t>Direc. Gral. de Planeacion y Desarrollo</t>
  </si>
  <si>
    <t>Direc. Gral. de Protección contra Riesgos Sanitarios</t>
  </si>
  <si>
    <t>Direc. Gral. del Organo de Control y Desarrollo</t>
  </si>
  <si>
    <t>REPSS</t>
  </si>
  <si>
    <t>Hosp. Infantil del Estado</t>
  </si>
  <si>
    <t>Hosp. Gral. del Estado</t>
  </si>
  <si>
    <t>Servicio Estatal de Salud Mental</t>
  </si>
  <si>
    <t xml:space="preserve">C I D E N </t>
  </si>
  <si>
    <t>U N A I D E S</t>
  </si>
  <si>
    <t>Hosp. Psiquiátrico "Cruz del Norte"</t>
  </si>
  <si>
    <t>Clinica Mental "Carlos Nava"</t>
  </si>
  <si>
    <t>Hosp. Gral. de Ciudad Obregón</t>
  </si>
  <si>
    <t>Hosp. Oncológico del Estado</t>
  </si>
  <si>
    <t>Laboratorio Estatal de Salud Pública</t>
  </si>
  <si>
    <t>Centro Estatal de Transfusión Sanguínea</t>
  </si>
  <si>
    <t xml:space="preserve">C A P A S I T S </t>
  </si>
  <si>
    <t>Centro de Desarrollo Infantil</t>
  </si>
  <si>
    <t>Cirugia Ambulatoria Hermosillo</t>
  </si>
  <si>
    <t>Jurisdicción Sanitaria I</t>
  </si>
  <si>
    <t xml:space="preserve">C A A P S </t>
  </si>
  <si>
    <t>Hosp. Gral. de Ures</t>
  </si>
  <si>
    <t>Hosp. Gral. de Moctezuma</t>
  </si>
  <si>
    <t>Jurisdicción Sanitaria II</t>
  </si>
  <si>
    <t>Hosp. Gral. de Caborca</t>
  </si>
  <si>
    <t>Hosp. Gral. de San Luis Rio Colorado</t>
  </si>
  <si>
    <t>Hosp. Gral. de Puerto Peñasco</t>
  </si>
  <si>
    <t>Jurisdicción Sanitaria III</t>
  </si>
  <si>
    <t>Hosp. Gral. de Nogales</t>
  </si>
  <si>
    <t>Hosp. Gral. de Magdalena</t>
  </si>
  <si>
    <t>Hosp. Gral. de Cananea</t>
  </si>
  <si>
    <t>Hosp. Gral. de Agua Prieta</t>
  </si>
  <si>
    <t>Jurisdicción Sanitaria IV</t>
  </si>
  <si>
    <t>Hosp. Gral. de Guaymas</t>
  </si>
  <si>
    <t>Jurisdicción Sanitaria V</t>
  </si>
  <si>
    <t>Hosp. Gral. de Navojoa</t>
  </si>
  <si>
    <t>Hosp. Gral. de Alamos</t>
  </si>
  <si>
    <t>Hosp. Gral. de Huatabampo</t>
  </si>
  <si>
    <t>ETCA-II-09-C</t>
  </si>
  <si>
    <t>Gasto por Categoria Programatica</t>
  </si>
  <si>
    <t>U</t>
  </si>
  <si>
    <t>E</t>
  </si>
  <si>
    <t>P</t>
  </si>
  <si>
    <t>G</t>
  </si>
  <si>
    <t>K</t>
  </si>
  <si>
    <t>M</t>
  </si>
  <si>
    <t>O</t>
  </si>
  <si>
    <t>J</t>
  </si>
  <si>
    <t>T</t>
  </si>
  <si>
    <t>Pensiones y Jubilaciones</t>
  </si>
  <si>
    <t xml:space="preserve">4. Ingresos Contables </t>
  </si>
  <si>
    <t>OTROS EQUIPOS DE TRANSPORTE</t>
  </si>
  <si>
    <t>MAQUIANRIA EQUIPO AGROPECUARIO</t>
  </si>
  <si>
    <t>MAQUINARIA Y EQUIPO INDUSTRIAL</t>
  </si>
  <si>
    <t>SISTEMAS DE AIRE ACONDICIONADO, CALEFACCION Y DE REFRIGERACION</t>
  </si>
  <si>
    <t>EQUIPO DE COMUNICACION Y TELECOMUNICACION</t>
  </si>
  <si>
    <t>EQUIPOS DE GENERACION ELECTRICA, APARATOS Y ACCESORIOS ELECTRICOS</t>
  </si>
  <si>
    <t>HERRAMIENTAS</t>
  </si>
  <si>
    <t>REFACCIONES Y ACCESORIOS MAYORES</t>
  </si>
  <si>
    <t>OTROS BIENES MUEBLES</t>
  </si>
  <si>
    <t>SOFTWARE</t>
  </si>
  <si>
    <t>CONSTRUCCION</t>
  </si>
  <si>
    <t>REMODELACION Y REHABILITACION</t>
  </si>
  <si>
    <t>EQUIPAMIENTO</t>
  </si>
  <si>
    <t>ESTUDIOS Y PROYECTOS</t>
  </si>
  <si>
    <t>INFRAESTRUCTURA Y EQUIPAMIENTO EN MATERIA DE SALUD</t>
  </si>
  <si>
    <t>INDIRECTOS PARA OBRAS DE EDIFICACIÓN NO HABITACIONAL</t>
  </si>
  <si>
    <t>CONSTRUCCIÓN DE SISTEMAS DE ABASTECIMIENTO DE AGUA POTABLE</t>
  </si>
  <si>
    <t>AMPLIACION</t>
  </si>
  <si>
    <t>Ingresos Excedentes 1</t>
  </si>
  <si>
    <t>al 30 de Junio de 2015</t>
  </si>
  <si>
    <t>Bienes muebles e inmuebles</t>
  </si>
  <si>
    <t>4. Total de Gasto Contable</t>
  </si>
  <si>
    <t>ETCA-II-09-D</t>
  </si>
  <si>
    <r>
      <t>Transferencias, Asignaciones, Subsidios y Otras Ayudas</t>
    </r>
    <r>
      <rPr>
        <b/>
        <u/>
        <sz val="10"/>
        <color theme="1"/>
        <rFont val="Calibri"/>
        <family val="2"/>
        <scheme val="minor"/>
      </rPr>
      <t xml:space="preserve"> FEDERALES</t>
    </r>
  </si>
  <si>
    <r>
      <t xml:space="preserve">Transferencias, Asignaciones, Subsidios y Otras Ayudas </t>
    </r>
    <r>
      <rPr>
        <b/>
        <u/>
        <sz val="10"/>
        <color theme="1"/>
        <rFont val="Calibri"/>
        <family val="2"/>
        <scheme val="minor"/>
      </rPr>
      <t>ESTATALES</t>
    </r>
  </si>
  <si>
    <r>
      <t xml:space="preserve">Transferencias, Asignaciones, Subsidios y Otras Ayudas, </t>
    </r>
    <r>
      <rPr>
        <b/>
        <u/>
        <sz val="10"/>
        <color theme="1"/>
        <rFont val="Calibri"/>
        <family val="2"/>
        <scheme val="minor"/>
      </rPr>
      <t>FEDERALES</t>
    </r>
  </si>
  <si>
    <r>
      <t xml:space="preserve">Transferencias, Asignaciones, Subsidios y Otras Ayudas, </t>
    </r>
    <r>
      <rPr>
        <b/>
        <u/>
        <sz val="10"/>
        <color theme="1"/>
        <rFont val="Calibri"/>
        <family val="2"/>
        <scheme val="minor"/>
      </rPr>
      <t>ESTATALES</t>
    </r>
  </si>
  <si>
    <t>I</t>
  </si>
  <si>
    <t>Intereses de la Deuda</t>
  </si>
  <si>
    <t>Flujo de Fondos, Indicadores Postura Fiscal</t>
  </si>
  <si>
    <t>Pagado 3</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</si>
  <si>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</si>
  <si>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</si>
  <si>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</si>
  <si>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AVANCE TRIMESTRAL EN EL CUMPLIMIENTO DE LAS METAS DEL INDICADOR</t>
  </si>
  <si>
    <t xml:space="preserve">NÚMERO Y NOMBRE DEL PROGRAMA </t>
  </si>
  <si>
    <t>NOMBRE DEL PROYECTO O PROCESO</t>
  </si>
  <si>
    <t>CLAVE PROGRAMÁTICA</t>
  </si>
  <si>
    <t>UNIDAD RESPONSABLE</t>
  </si>
  <si>
    <t xml:space="preserve">  UNIDAD EJECUTORA</t>
  </si>
  <si>
    <t>OBJETIVO DEL PROYECTO O PROCESO</t>
  </si>
  <si>
    <t>RESULTADO ESPERADO</t>
  </si>
  <si>
    <t>PRESUPUESTO</t>
  </si>
  <si>
    <t>Original</t>
  </si>
  <si>
    <t>Modificado</t>
  </si>
  <si>
    <t>Avance en el trimestre</t>
  </si>
  <si>
    <t xml:space="preserve">Avance acumulado </t>
  </si>
  <si>
    <t>Programado</t>
  </si>
  <si>
    <t>Comprometido</t>
  </si>
  <si>
    <t>Ejercido Pagado</t>
  </si>
  <si>
    <t xml:space="preserve"> % 
(Ejercido / Devengado)</t>
  </si>
  <si>
    <t>Ejercido 
Pagado</t>
  </si>
  <si>
    <t>DATOS DEL INDICADOR</t>
  </si>
  <si>
    <t>Nombre del indicador</t>
  </si>
  <si>
    <t>Tipo</t>
  </si>
  <si>
    <t xml:space="preserve">Fórmula de cálculo </t>
  </si>
  <si>
    <r>
      <t>Interpretación</t>
    </r>
    <r>
      <rPr>
        <b/>
        <vertAlign val="superscript"/>
        <sz val="10"/>
        <rFont val="Calibri"/>
        <family val="2"/>
        <scheme val="minor"/>
      </rPr>
      <t xml:space="preserve"> </t>
    </r>
  </si>
  <si>
    <t>Dimensión del indicador</t>
  </si>
  <si>
    <t>Sentido (descendente o ascendente)</t>
  </si>
  <si>
    <t>Valor (acumulable o no acumulable)</t>
  </si>
  <si>
    <t>Frecuencia de medición</t>
  </si>
  <si>
    <t xml:space="preserve">AVANCE DEL INDICADOR </t>
  </si>
  <si>
    <t>Trimestre</t>
  </si>
  <si>
    <t>Variables</t>
  </si>
  <si>
    <r>
      <t>Unidad de medida</t>
    </r>
    <r>
      <rPr>
        <b/>
        <vertAlign val="superscript"/>
        <sz val="10"/>
        <rFont val="Calibri"/>
        <family val="2"/>
        <scheme val="minor"/>
      </rPr>
      <t xml:space="preserve">  </t>
    </r>
  </si>
  <si>
    <t>Meta anual</t>
  </si>
  <si>
    <t>Avance acumulado</t>
  </si>
  <si>
    <t>Avance respecto de la meta anual (%)</t>
  </si>
  <si>
    <t>Semáforo</t>
  </si>
  <si>
    <t>Alcanzado</t>
  </si>
  <si>
    <t>%</t>
  </si>
  <si>
    <t>COMPORTAMIENTO HISTÓRICO DEL INDICADOR HACIA LA META</t>
  </si>
  <si>
    <t>Variable</t>
  </si>
  <si>
    <t>Unidad de medida</t>
  </si>
  <si>
    <t>Meta 2015</t>
  </si>
  <si>
    <t>Descripción del factor de comparación:</t>
  </si>
  <si>
    <t>Criterios de semaforización</t>
  </si>
  <si>
    <r>
      <rPr>
        <b/>
        <sz val="10"/>
        <rFont val="Calibri"/>
        <family val="2"/>
        <scheme val="minor"/>
      </rPr>
      <t>Aceptable (color verde):</t>
    </r>
    <r>
      <rPr>
        <sz val="10"/>
        <rFont val="Calibri"/>
        <family val="2"/>
        <scheme val="minor"/>
      </rPr>
      <t xml:space="preserve"> Cuando el avance de la meta del indicador alcance un cumplimiento de entre 80 y 100% respecto al valor acumulado programado </t>
    </r>
  </si>
  <si>
    <r>
      <rPr>
        <b/>
        <sz val="10"/>
        <rFont val="Calibri"/>
        <family val="2"/>
        <scheme val="minor"/>
      </rPr>
      <t>Con riesgo (color amarillo):</t>
    </r>
    <r>
      <rPr>
        <sz val="10"/>
        <rFont val="Calibri"/>
        <family val="2"/>
        <scheme val="minor"/>
      </rPr>
      <t xml:space="preserve"> Cuando el avance de la meta se ubique dentro del rango del 51 al 79% respecto al valor acumulado programado</t>
    </r>
  </si>
  <si>
    <r>
      <rPr>
        <b/>
        <sz val="10"/>
        <rFont val="Calibri"/>
        <family val="2"/>
        <scheme val="minor"/>
      </rPr>
      <t>Crítico (color rojo):</t>
    </r>
    <r>
      <rPr>
        <sz val="10"/>
        <rFont val="Calibri"/>
        <family val="2"/>
        <scheme val="minor"/>
      </rPr>
      <t xml:space="preserve"> Cuando el cumplimiento de la meta registre un avance de 50% o menos respecto al valor acumulado programado  </t>
    </r>
  </si>
  <si>
    <t>EVALUACIÓN CUALITATIVA</t>
  </si>
  <si>
    <t>PROSPECTIVA</t>
  </si>
  <si>
    <t>Gastos por proyectos de Inversión</t>
  </si>
  <si>
    <t>GASTO DE INVERSION EJERCIDO:</t>
  </si>
  <si>
    <t xml:space="preserve">NOMBRE DEL PROYECTO </t>
  </si>
  <si>
    <t xml:space="preserve">MONTO EROGADO </t>
  </si>
  <si>
    <t>Ampliación, Rehabilitación, Mantenimiento Y Equipamiento Centro De Salud Rural Yécora Y Ampliación, Rehabilitación, Mantenimiento Y Equipamiento Centro De Salud Rural Rosario Tesopaco</t>
  </si>
  <si>
    <t>Ampliación, Rehabilitación, Mantenimiento Y Equipamiento Centro De Salud Urbano Cananea Y Ampliación, Rehabilitación, Mantenimiento Y Equipamiento Centro De Salud Rural Arizpe</t>
  </si>
  <si>
    <t>Ampliación, Rehabilitación, Mantenimiento Y Equipamiento Centro De Salud Rural Yavaros Y Ampliación, Rehabilitación Casa De Salud Rural Mesa Colorada</t>
  </si>
  <si>
    <t>Ampliación, Rehabilitación, Mantenimiento Y Equipamiento Centro De Salud Rural Pitiquito Y Ampliación, Rehabilitación, Mantenimiento Y Equipamiento Centro De Salud Rural Golfo De Santa Clara</t>
  </si>
  <si>
    <t xml:space="preserve">Ampliación, Rehabilitación, Mantenimiento Y Equipamiento Centro De Salud Rural Mesa Del Seri </t>
  </si>
  <si>
    <t xml:space="preserve">Ampliación Y Fortalecimiento Neonatología Hospital General De Cd. Obregón </t>
  </si>
  <si>
    <t>Terminación De La Ampliación Hospital General Agua Prieta</t>
  </si>
  <si>
    <t>Ampliación, Fortalecimiento Y Equipamiento Hospital General Puerto Peñasco</t>
  </si>
  <si>
    <t>Ampliación, Fortalecimiento Y Equipamiento Hospital General Nogales</t>
  </si>
  <si>
    <t>Obra Nueva Centro Estatal De Vacunas</t>
  </si>
  <si>
    <t>Sustitución Por Obra Nueva (1ra Etapa) Hospital General De Magdalena</t>
  </si>
  <si>
    <t xml:space="preserve">Rehabilitación Hospital Integral De Moctezuma </t>
  </si>
  <si>
    <t xml:space="preserve">Hospital General De Cananea </t>
  </si>
  <si>
    <t>SERVICIOS DE SALUD DE SONORA</t>
  </si>
  <si>
    <t>Estado de Situación Financiera</t>
  </si>
  <si>
    <t>Al 30 de Junio de 2015</t>
  </si>
  <si>
    <t>ACTIVO</t>
  </si>
  <si>
    <t>Jun 2015</t>
  </si>
  <si>
    <t>Dic 2014</t>
  </si>
  <si>
    <t>PASIVO</t>
  </si>
  <si>
    <t>Activo Circulante</t>
  </si>
  <si>
    <t>Pasivo Circulante</t>
  </si>
  <si>
    <t>Efectivo y Equivalentes (Nota 3)</t>
  </si>
  <si>
    <t xml:space="preserve">Cuentas por Pagar a Corto Plazo (Nota 7) </t>
  </si>
  <si>
    <t>Derechos a Recibir Bienes o Servicios (Nota 4)</t>
  </si>
  <si>
    <t>Almacenes (Nota 5)</t>
  </si>
  <si>
    <t>Total de Pasivos</t>
  </si>
  <si>
    <t>Total de Activos Circulantes</t>
  </si>
  <si>
    <t>Hacienda Pública/Patrimonio</t>
  </si>
  <si>
    <t>Aportaciones</t>
  </si>
  <si>
    <t>Activo No Circulante</t>
  </si>
  <si>
    <t>Resultados de Ejercicio (Ahorro/Desahorro)</t>
  </si>
  <si>
    <t>Bienes Inmuebles, Infraestructura y Construcciones en Proceso</t>
  </si>
  <si>
    <t>Resultados de Ejercicios Anteriores</t>
  </si>
  <si>
    <t>Bienes Muebles</t>
  </si>
  <si>
    <t>Rectificaciones de Resultados de Ejercicios Anteriores</t>
  </si>
  <si>
    <t xml:space="preserve">Total de Activos No Circulantes (Nota 6) </t>
  </si>
  <si>
    <t xml:space="preserve">Total Hacienda Pública/Patrimonio (Nota 9) </t>
  </si>
  <si>
    <t>Total de Activos</t>
  </si>
  <si>
    <t>Total de Pasivo y Hacienda Pública/Patrimonio</t>
  </si>
  <si>
    <t>Del 01 de Enero al 30 de Junio 2015</t>
  </si>
  <si>
    <t>Jun 2014</t>
  </si>
  <si>
    <r>
      <t>INGRESOS Y OTROS BENEFICIOS</t>
    </r>
    <r>
      <rPr>
        <sz val="10"/>
        <color theme="1"/>
        <rFont val="Arial"/>
        <family val="2"/>
      </rPr>
      <t xml:space="preserve"> (Nota 10)</t>
    </r>
  </si>
  <si>
    <t>Ingresos de la Gestion:</t>
  </si>
  <si>
    <t>Aprovechamientos de Tipo Corriente</t>
  </si>
  <si>
    <t>Ingresos por venta de Bienes y Servicios (Cuotas de Recuperación)</t>
  </si>
  <si>
    <t>Participaciones, Aportaciones, Transferencias, Asignaciones, Subsidios y Otras Ayudas</t>
  </si>
  <si>
    <t>Convenios</t>
  </si>
  <si>
    <t>Otros Ingresos y Beneficios</t>
  </si>
  <si>
    <t>Ingresos Financieros</t>
  </si>
  <si>
    <t>Otros Ingresos y Beneficios Varios</t>
  </si>
  <si>
    <t>Total de Ingresos y Otros Beneficios</t>
  </si>
  <si>
    <r>
      <t xml:space="preserve">GASTOS Y OTRAS PÉRDIDAS </t>
    </r>
    <r>
      <rPr>
        <sz val="10"/>
        <color theme="1"/>
        <rFont val="Arial"/>
        <family val="2"/>
      </rPr>
      <t>(Nota 11)</t>
    </r>
  </si>
  <si>
    <t>Gastos de Funcionamiento</t>
  </si>
  <si>
    <t>Transferencias Internas y Asignaciones al Sector Público</t>
  </si>
  <si>
    <r>
      <t xml:space="preserve">Inversión Pública </t>
    </r>
    <r>
      <rPr>
        <sz val="10"/>
        <color theme="1"/>
        <rFont val="Arial"/>
        <family val="2"/>
      </rPr>
      <t>(Nota 12)</t>
    </r>
  </si>
  <si>
    <t xml:space="preserve">Inversión Pública </t>
  </si>
  <si>
    <t>Total de Gastos y Otras Pérdidas</t>
  </si>
  <si>
    <t>Resultados del Ejercicio (Ahorro/Desahorro)</t>
  </si>
  <si>
    <t xml:space="preserve"> al 30 de Junio de 2015</t>
  </si>
  <si>
    <t>(PESOS)</t>
  </si>
  <si>
    <t>Origen</t>
  </si>
  <si>
    <t>Aplicación</t>
  </si>
  <si>
    <r>
      <rPr>
        <b/>
        <u/>
        <sz val="11"/>
        <color theme="1"/>
        <rFont val="Arial Narrow"/>
        <family val="2"/>
      </rPr>
      <t>JUN2015</t>
    </r>
    <r>
      <rPr>
        <b/>
        <sz val="11"/>
        <color theme="1"/>
        <rFont val="Arial Narrow"/>
        <family val="2"/>
      </rPr>
      <t xml:space="preserve"> - DIC</t>
    </r>
    <r>
      <rPr>
        <b/>
        <u/>
        <sz val="11"/>
        <color theme="1"/>
        <rFont val="Arial Narrow"/>
        <family val="2"/>
      </rPr>
      <t>2014</t>
    </r>
  </si>
  <si>
    <t>Activo</t>
  </si>
  <si>
    <t>Efectivo y Equivalentes</t>
  </si>
  <si>
    <t>Derechos a Recibir Efectivo o Equivalentes</t>
  </si>
  <si>
    <t>Derechos a Recibir Bienes o Servicios</t>
  </si>
  <si>
    <t>Inventario</t>
  </si>
  <si>
    <t>Almacenes</t>
  </si>
  <si>
    <t>Estimación por Pérdida o Deterioro de Activos Circulantes</t>
  </si>
  <si>
    <t>Otros Activos Circulantes</t>
  </si>
  <si>
    <t>Inversiones Financieras a Largo Plazo</t>
  </si>
  <si>
    <t>Derechos a Recibir Efectivo o Equivalentes a Largo Plazo</t>
  </si>
  <si>
    <t>Activos Intangibles</t>
  </si>
  <si>
    <t>Depreciación, Deterioro y Amortización Acumulada de Bienes</t>
  </si>
  <si>
    <t>Activos Diferidos</t>
  </si>
  <si>
    <t>Estimación por Pérdida o Deterioro de Activos no Circulantes</t>
  </si>
  <si>
    <t>Otros Activos no Circulantes</t>
  </si>
  <si>
    <r>
      <t xml:space="preserve">DIC </t>
    </r>
    <r>
      <rPr>
        <b/>
        <u/>
        <sz val="11"/>
        <color theme="1"/>
        <rFont val="Arial Narrow"/>
        <family val="2"/>
      </rPr>
      <t>2014</t>
    </r>
    <r>
      <rPr>
        <b/>
        <sz val="11"/>
        <color theme="1"/>
        <rFont val="Arial Narrow"/>
        <family val="2"/>
      </rPr>
      <t xml:space="preserve"> - JUN </t>
    </r>
    <r>
      <rPr>
        <b/>
        <u/>
        <sz val="11"/>
        <color theme="1"/>
        <rFont val="Arial Narrow"/>
        <family val="2"/>
      </rPr>
      <t>2015</t>
    </r>
  </si>
  <si>
    <t>Pasivo</t>
  </si>
  <si>
    <t>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</si>
  <si>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</si>
  <si>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</si>
  <si>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</si>
  <si>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</si>
  <si>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</si>
  <si>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</si>
  <si>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Otros Pasivos a Corto Plazo</t>
  </si>
  <si>
    <t>Pasivo No Circulante</t>
  </si>
  <si>
    <t>Cuentas por Pagar a Largo Plazo</t>
  </si>
  <si>
    <t>Documentos por Pagar a Largo Plazo</t>
  </si>
  <si>
    <t>Deuda Pública a Largo Plazo</t>
  </si>
  <si>
    <t>Pasivos Diferidos a Largo Plazo</t>
  </si>
  <si>
    <t>Fondos y Bienes de Terceros en Garantía y/o en Administración a Largo Plazo</t>
  </si>
  <si>
    <t>Provisiones a Largo Plazo</t>
  </si>
  <si>
    <t>HACIENDA PUBLICA/PATRIMONIO</t>
  </si>
  <si>
    <t>Hacienda Pública/Patrimonio Contribuido</t>
  </si>
  <si>
    <t>Donaciones de Capital</t>
  </si>
  <si>
    <t>Actualización de la Hacienda Pública/Patrimonio</t>
  </si>
  <si>
    <t>Hacienda Pública/Patrimonio Generado</t>
  </si>
  <si>
    <t>Resultados del Ejercicio (Ahorro/ Desahorro)</t>
  </si>
  <si>
    <t>Revalúos</t>
  </si>
  <si>
    <t>Reservas</t>
  </si>
  <si>
    <t>Estado de Variación en la Hacienda Pública</t>
  </si>
  <si>
    <t>Hacienda Pública / Patrimonio Contribuido</t>
  </si>
  <si>
    <t>Hacienda Pública / Patrimonio Generado de Ejercicio Anteriores</t>
  </si>
  <si>
    <t>Hacienda Pública / Patrimonio Generado del Ejercicio</t>
  </si>
  <si>
    <t>Ajustes por Cambios de Valor</t>
  </si>
  <si>
    <t>Patrimonio Neto Inicial Ajustado del Ejercicio</t>
  </si>
  <si>
    <t xml:space="preserve">Variaciones de la Hacienda Pública / Patrimonio Neto del Ejercicio </t>
  </si>
  <si>
    <t>Hacienda Pública / Patrimonio Neto Final del Ejercicio 2014</t>
  </si>
  <si>
    <t>Cambios en la Hacienda Pública / Patrimonio Neto del Ejercicio 20XN</t>
  </si>
  <si>
    <t>Variaciones de la Hacienda Pública / Patrimonio Neto del Ejercicio</t>
  </si>
  <si>
    <t>Saldo Neto en la Hacienda Pública / Patrimonio 2015</t>
  </si>
  <si>
    <t xml:space="preserve">Saldo
Inicial
</t>
  </si>
  <si>
    <t xml:space="preserve">Cargos del Periodo
</t>
  </si>
  <si>
    <t xml:space="preserve">Abonos del Periodo
</t>
  </si>
  <si>
    <t xml:space="preserve">Saldo
Final
</t>
  </si>
  <si>
    <t xml:space="preserve">Variación del Periodo
</t>
  </si>
  <si>
    <t>Inventarios</t>
  </si>
  <si>
    <t>Ente Servicios de Salud de Sonora</t>
  </si>
  <si>
    <t xml:space="preserve">ETCA-I-01-B </t>
  </si>
  <si>
    <t xml:space="preserve">Flujos de Efectivo de las Actividades de Operación </t>
  </si>
  <si>
    <t>Contribuciones de mejoras</t>
  </si>
  <si>
    <t>Productos de Tipo Corriente</t>
  </si>
  <si>
    <t>Ingresos por Venta de Bienes y Servicios</t>
  </si>
  <si>
    <t>Ingresos no Comprendidos en las Fracciones de la Ley de Ingresos Causados en Ejercicios Fiscales Anteriores Pendientes de Liquidación o Pago</t>
  </si>
  <si>
    <t>Transferencias, Asignaciones y Subsidios y Otras Ayudas</t>
  </si>
  <si>
    <t>Otros Orígenes de Operación</t>
  </si>
  <si>
    <t>Transferencias al resto del Sector Público</t>
  </si>
  <si>
    <t xml:space="preserve">Subsidios y Subvenciones </t>
  </si>
  <si>
    <t>Ayudas Sociales</t>
  </si>
  <si>
    <t>Transferencias a Fideicomisos, Mandatos y Contratos Análogos</t>
  </si>
  <si>
    <t>Transferencias a la Seguridad Social</t>
  </si>
  <si>
    <t>Donativos</t>
  </si>
  <si>
    <t>Transferencias al Exterior</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</si>
  <si>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</si>
  <si>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</si>
  <si>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</si>
  <si>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</si>
  <si>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</si>
  <si>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Inversion</t>
  </si>
  <si>
    <t>Flujos Netos de Efectivo por Actividades de Inversión</t>
  </si>
  <si>
    <t>Flujo de Efectivo de las Actividades de Financiamiento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</si>
  <si>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</si>
  <si>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</si>
  <si>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</si>
  <si>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</si>
  <si>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</si>
  <si>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</si>
  <si>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</si>
  <si>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</si>
  <si>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</si>
  <si>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A Corto Plazo</t>
  </si>
  <si>
    <t>NADA QUE INFORMAR EN ESTE APARTADO</t>
  </si>
  <si>
    <t>A Mediano Plazo</t>
  </si>
  <si>
    <t>A Largo Plazo</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</si>
  <si>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</si>
  <si>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</si>
  <si>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</si>
  <si>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</si>
  <si>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</si>
  <si>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</si>
  <si>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</si>
  <si>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</si>
  <si>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</si>
  <si>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</si>
  <si>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</si>
  <si>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</si>
  <si>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</si>
  <si>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</si>
  <si>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</si>
  <si>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</si>
  <si>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</si>
  <si>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</si>
  <si>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</si>
  <si>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Nota 1. Antecedentes y actividades de la Entidad</t>
  </si>
  <si>
    <t>Servicios de Salud de Sonora, (la Entidad) es un organismo público descentralizado, fue constituido el 10 de marzo de 1997 conforme a la Ley 269 publicada en el Boletín Oficial del Estado de Sonora, dotado con personalidad jurídica y patrimonio propio.</t>
  </si>
  <si>
    <t>De acuerdo con lo que indica el reglamento interior de la Entidad publicado el 9 de diciembre de 1999, son órganos desconcentrados entre otros, el Hospital General del Estado (HGE) y Hospital Infantil del Estado (HIES).</t>
  </si>
  <si>
    <t>Objetivos y principales facultades de la Entidad</t>
  </si>
  <si>
    <t>La Entidad tiene como objetivos organizar y operar los servicios de salud a población abierta en el Estado, participar en el sistema estatal de salud, proteger la salud de los habitantes del Estado, promover y fortalecer la participación de la comunidad en los servicios de salud, así como realizar acciones para mejorar la prestación de los servicios de salud a los habitantes, con los recursos proporcionados por los gobiernos Federal y Estatal, y los ingresos por cuotas de recuperación que recibe por los servicios que presta de atención médica y hospitalaria.</t>
  </si>
  <si>
    <t>Órganos de Gobierno</t>
  </si>
  <si>
    <t>La Entidad, cuenta con los siguientes órganos de gobierno:</t>
  </si>
  <si>
    <t>I. La Junta de Gobierno</t>
  </si>
  <si>
    <t>II. El Presidente Ejecutivo; y</t>
  </si>
  <si>
    <t>III. El Coordinador General Administrativo</t>
  </si>
  <si>
    <t>Las principales facultades y obligaciones de la Junta de Gobierno son entre otras establecer las directrices generales, y las estrategias básicas para el logro de los objetivos de la Entidad, implementar las medidas de control y auditoria necesarias para dichos efectos y vigilar la implementación de las medidas correctivas a que hubiere lugar.</t>
  </si>
  <si>
    <t>Nota 2. Resumen de las principales políticas contables</t>
  </si>
  <si>
    <t>A continuación se presenta un resumen de las políticas más significativas utilizadas en la preparación de los estados financieros que se acompañan:</t>
  </si>
  <si>
    <t>a) Bases contables de preparación y presentación de los Estados Financieros</t>
  </si>
  <si>
    <t>Los estados financieros están preparados sobre la base de costo histórico, utilizando la base de registro contable denominada “base acumulativa” que consiste en registrar todas las transacciones efectuadas por la entidad, en base a lo devengado, independientemente de que impliquen o no movimiento de efectivo.</t>
  </si>
  <si>
    <t>b) Las Normas de Información Financiera Gubernamental Generales para el Sector Paraestatal (NIFGG) y las Normas de Información Financiera Gubernamental Especificas para el Sector Paraestatal (NIFGE), emitidas por la Unidad de Contabilidad Gubernamental e Informes sobre la Gestión Pública (UCG) de la Secretaría de Hacienda y Crédito Público (SHCP).</t>
  </si>
  <si>
    <t>c) Las Normas de Información Financiera emitidas por el Consejo Mexicano de Normas de Información Financiera, A. C. que son aplicadas de manera supletoria y que han sido autorizadas por la UCG de la SHCP.</t>
  </si>
  <si>
    <t>d) Normas Internacionales de Contabilidad para el Sector Público (NICSP).</t>
  </si>
  <si>
    <t>Las principales políticas contables que se aplican, son las relativas a una entidad gubernamental, mismas que se resumen como sigue:</t>
  </si>
  <si>
    <t>1) Costo histórico</t>
  </si>
  <si>
    <t>Los bienes se registran a su costo de adquisición. No se reconocen los efectos de la inflación en los estados financieros, en términos del Boletín B-10 del Instituto Mexicano de Contadores Públicos. Las cifras incluidas en los estados financieros fueron determinadas con base en costos históricos, debido a que el organismo es una institución con fines no lucrativos, y no tiene como propósito fundamental darle mantenimiento financiero a su patrimonio, premisa básica para el reconocimiento de los efectos de la inflación en la información financiera.</t>
  </si>
  <si>
    <t>2) Base de registro</t>
  </si>
  <si>
    <t>Los gastos se reconocen y se registran en el momento en que se devengan y los ingresos se registran conforme lo establece el Acuerdo que reforma las normas y metodologías para la determinación de los momentos contables de los ingresos, emitido por CONAC el 19 de julio de 2013 y publicado en el D.O.F. el 8 de agosto de 2013.</t>
  </si>
  <si>
    <t>3) Legalidad</t>
  </si>
  <si>
    <t>De acuerdo a la práctica contable, todas las operaciones celebradas deben observar las disposiciones legales contenidas en las diversas Leyes y Reglamentos Gubernamentales. Cuando existen conflictos contra las Normas de Información Financiera Gubernamental se da preferencia a las disposiciones legales.</t>
  </si>
  <si>
    <t>4) Depreciación de Propiedades, planta y equipo</t>
  </si>
  <si>
    <t>Este rubro se encuentra en proceso de depuración y análisis, para proceder a reconocer la depreciación en línea recta de los bienes a través del tiempo, atendiendo a la vida útil de los mismos en base a la guía de Vida Útil estimada y porcentajes de depreciación, emitido por el Consejo Nacional de Armonización Contable.</t>
  </si>
  <si>
    <t>5) Propiedades, planta y equipo</t>
  </si>
  <si>
    <t>Las inversiones en este tipo de bienes son consideradas como un aumento en los Activos Fijos del Organismo. Para los Activos Fijos donados, solamente se registra el efecto patrimonial de dichas donaciones. Estas inversiones son reconocidas a su valor histórico original, de acuerdo a lo que indican los principios básicos de contabilidad gubernamental, sin considerar los efectos de su actualización. Los registros contables de la Entidad incluyen inmuebles que cuentan con valores contables sustancialmente inferiores a los valores de inmediata realización a la fecha de los estados financieros.</t>
  </si>
  <si>
    <t>Nota 3. Efectivo y equivalentes de efectivo</t>
  </si>
  <si>
    <t>Este renglón se integra como sigue:</t>
  </si>
  <si>
    <t>Jun. 2015 2014</t>
  </si>
  <si>
    <t>Efectivo $ 9´599,500 $ 0</t>
  </si>
  <si>
    <t>Bancos 567´588,897 501´456,896</t>
  </si>
  <si>
    <t>--------------- -----------------</t>
  </si>
  <si>
    <t>$ 577´188,397 $ 501’456,896</t>
  </si>
  <si>
    <t>========== ===========</t>
  </si>
  <si>
    <t>Este renglón se encuentra representado por cuentas de cheques e inversiones en distintas instituciones bancarias del país.</t>
  </si>
  <si>
    <t>Este importante renglón de los estados financieros aumento en la cantidad de $ 75´731,501; al pasar de $ 501´456,896 que existían al 31 de diciembre de 2014 a la suma de $ 577´188,397 al 30 de junio del 2015.</t>
  </si>
  <si>
    <t>Nota 4. Cuentas por cobrar</t>
  </si>
  <si>
    <t>Deudores Diversos Por Cobrar C. P. $ 81´218,171 $ 28´513,043</t>
  </si>
  <si>
    <t>Ingresos Por Recuperar C. P. 611,988 689,188</t>
  </si>
  <si>
    <t>Otros Activos Diferidos 43,862 427,548</t>
  </si>
  <si>
    <t>---------------- ---------------</t>
  </si>
  <si>
    <t>$ 81´874,021 $ 29’629,779</t>
  </si>
  <si>
    <t>========== ==========</t>
  </si>
  <si>
    <t>Este renglón aumento en la suma de $ 52´244,242 al pasar de $ 29´629,779 que se tenían al 31 de diciembre de 2014 a la suma de $ 81´874,021 al 30 de junio de 2015.</t>
  </si>
  <si>
    <t>Nota 5. Inventarios</t>
  </si>
  <si>
    <t>El importe de este renglón al 30 de junio de 2015 y 31 de diciembre de 2014 es por $ 86´774,563 y $ 116’598,484 respectivamente, y está representado de manera principal por medicamento, material de curación e insumos.</t>
  </si>
  <si>
    <t>Este renglón tuvo una disminución de $ 29´823,921 al 30 de junio de 2015.</t>
  </si>
  <si>
    <t>Nota 6. Propiedades, planta y Equipo</t>
  </si>
  <si>
    <t>Bienes inmuebles $ 1´726´762,896 $ 1´660’314,199</t>
  </si>
  <si>
    <t>Maquinaria, Herramienta y Aparatos 809´745,215 795’006,707</t>
  </si>
  <si>
    <t>Mobiliario y Equipo 305´557,081 303’711,970</t>
  </si>
  <si>
    <t>Equipo de Transporte 177´679,613 177’778,425</t>
  </si>
  <si>
    <t>------------------- -------------------</t>
  </si>
  <si>
    <t>$ 3´019´744,805 $ 2´936´811,301</t>
  </si>
  <si>
    <t>============ ============</t>
  </si>
  <si>
    <t>Este importante renglón de los estados financieros, el cual representa alrededor del 81% de los activos totales de la entidad, tuvo un incremento al 30 de junio de 2015 por la cantidad de $ 82´933,504; como sigue:</t>
  </si>
  <si>
    <t>Bienes inmuebles $ 66´448,697</t>
  </si>
  <si>
    <t>Maquinaria, Herramientas y Aparatos 14´738,508</t>
  </si>
  <si>
    <t>Mobiliario y Equipo 1’845,111</t>
  </si>
  <si>
    <t>Equipo de Transporte - 98,812</t>
  </si>
  <si>
    <t>------------------</t>
  </si>
  <si>
    <t>$ 82´933,504</t>
  </si>
  <si>
    <t>============</t>
  </si>
  <si>
    <t>Nota 7. Pasivo</t>
  </si>
  <si>
    <t>Proveedores Insumos y Servicios $ 149´116,836 $ 131’629,094</t>
  </si>
  <si>
    <t>Contratistas Obras Publicas 8’547,815 16’428,451</t>
  </si>
  <si>
    <t>Retenciones y Contribuciones por pagar 101´537,928 100’700,208</t>
  </si>
  <si>
    <t>---------------- -----------------</t>
  </si>
  <si>
    <t>$ 259´202,579 $ 248’757,753</t>
  </si>
  <si>
    <t>Este importante renglón de los estados financieros, tuvo un aumento al 30 de junio de 2015 por la cantidad de $ 10´444,826; como sigue:</t>
  </si>
  <si>
    <t>Proveedores Insumos y Servicios $ 17´487,742</t>
  </si>
  <si>
    <t>Contratistas Obras Publicas - 7´880,636</t>
  </si>
  <si>
    <t>Retenciones y Contribuciones por pagar 837,720</t>
  </si>
  <si>
    <t>----------------</t>
  </si>
  <si>
    <t>$ 10´444,826</t>
  </si>
  <si>
    <t>==========</t>
  </si>
  <si>
    <t>Nota 8. Compromisos y contingencias</t>
  </si>
  <si>
    <t>a) De carácter laboral</t>
  </si>
  <si>
    <t>Obligaciones laborales al retiro y otras</t>
  </si>
  <si>
    <t>En atención a lo que establecen sobre las condiciones generales de trabajo celebrado entre la Entidad y el Sindicato Nacional de Trabajadores de la Secretaría de Salud y Asistencia (SNTSSA), a partir de recursos federales la Entidad se compromete al pago de primas de antigüedad después de 5 años de servicio por un importe del 5% sobre el salario y servicios especiales por cada año de servicio, la cual se entrega al trabajador en forma quincenal. Los pagos por estos conceptos o cualquier otro que pudieran tener derecho los trabajadores en caso de separación o muerte, según la Ley Federal del Trabajo y las condiciones generales de trabajo, se registran como egresos del ejercicio en que sean exigibles. Al 30 de junio del 2015 y al 31 de diciembre del 2014, no se había registrado ningún pasivo por estos conceptos en el estado de situación financiera de la Entidad, sin embargo existen 243 casos en proceso a cargo de la Dirección General de la Unidad de Asuntos Jurídicos de Estos Servicios de Salud.</t>
  </si>
  <si>
    <t>De acuerdo a las disposiciones establecidas en la Ley del Instituto de Seguridad y Servicios Sociales de los Trabajadores del Estado (ISSSTE), este organismo tiene a su cargo las prestaciones por pensiones y jubilaciones; la Entidad tiene la obligación de pagar las aportaciones a su cargo y las retenciones efectuadas a los trabajadores derivadas de éstos conceptos.</t>
  </si>
  <si>
    <t>b) De carácter fiscal</t>
  </si>
  <si>
    <t>Según lo dispuesto en la Ley del Impuesto Sobre la Renta, la Entidad no es contribuyente de este impuesto; sin embargo, es responsable solidario por las retenciones y entero de las contribuciones por pagos efectuados a terceros sujetos a retención, tales como: honorarios, arrendamientos y remuneraciones al personal, así como exigir documentación que reúna los requisitos fiscales cuando se esté obligado a ello.</t>
  </si>
  <si>
    <t>Desde el ejercicio fiscal de 2006, uno de los órganos desconcentrados de la Entidad (HIES) estableció para sus trabajadores un Plan de Remuneración Total</t>
  </si>
  <si>
    <t>(PRT), mismo que se integra por pagos de indemnizaciones, enfermedades y riesgos, así como de un plan de previsión social. El PRT, el cual inició retroactivamente a partir del 1 de enero de 2005 en el HIES, donde se establece que gran parte de las remuneraciones a sus trabajadores sean distribuidas en determinados conceptos para considerarse como ingresos no acumulables para efectos del Impuesto sobre la Renta de las personas físicas. Estos conceptos considerados como no acumulables para el trabajador se refieren a ayuda de despensa, ayuda de habitación y beneficios por riesgos laborales.</t>
  </si>
  <si>
    <t>Nota 9. Patrimonio</t>
  </si>
  <si>
    <t>El patrimonio se integra por los derechos que tenga sobre los bienes muebles e inmuebles (adquiridos y donados) y los recursos que le transfiera el Gobierno Federal, Estatal y Municipal, así como las aportaciones, donaciones, legados y demás análogas que reciba de los sectores social y privado. Asimismo el patrimonio se integra por los remanentes o déficit acumulados de ejercicios anteriores.</t>
  </si>
  <si>
    <t>Nota 10. Ingresos</t>
  </si>
  <si>
    <t>Al 30 de junio de 2015 Se han obtenido ingresos por $ 1’456´407,306 y durante el mismo periodo de 2014 por la cantidad de $ 1’297´260,015.</t>
  </si>
  <si>
    <t>Los ingresos por concepto del subsidio federal y estatal se contabilizan de acuerdo al programa del presupuesto anual autorizado, y se registran como cuentas por cobrar los importes de los subsidios pendientes de recibir al término del ejercicio fiscal.</t>
  </si>
  <si>
    <t>La Entidad también recibe otro tipo de ingresos federales derivados de convenios que celebra el Gobierno del Estado por medio de la Secretaría de Salud, por varios conceptos de programas de salud pública, tales como: Caravanas por la Salud, Oportunidades, Fortalecimiento de las Redes de Servicios de Salud, Acuerdo para el Fortalecimiento de la Acciones de Salud Pública en los Estados, entre otros. Estos ingresos se registran como subsidios federales.</t>
  </si>
  <si>
    <t>Los ingresos por cuotas de recuperación se registran en el período en que son cobradas. Los adeudos que se encuentran pendientes de recuperar derivados de estas cuotas, se reconocen cuando se presta el servicio y quedan registrados en cuentas de orden en los registros contables de los órganos desconcentrados de la Entidad.</t>
  </si>
  <si>
    <t>Nota 11. Egresos</t>
  </si>
  <si>
    <t>Al 30 de junio de 2015 se han tenido Egresos por $ 1’242´569,157 y durante el mismo periodo de 2014 por la cantidad de $ 1’035´878,933, presentando un ahorro en el resultado del ejercicio por $ 213´838,149.</t>
  </si>
  <si>
    <t>Nota 12. Inversión Pública</t>
  </si>
  <si>
    <t>La inversión en Obra Pública se registra contablemente incrementando solo el</t>
  </si>
  <si>
    <t>Activo Fijo sin afectar el gasto, lo anterior en cumplimiento a las disposiciones de la Ley General del Contabilidad Gubernamental.</t>
  </si>
  <si>
    <t>Estas notas son parte integral de los estados financieros de Servicios de Salud de Sonora, con cifras al 30 de junio del 2015 y 31 de diciembre de 2014.</t>
  </si>
  <si>
    <t>Notas a los estados financieros</t>
  </si>
</sst>
</file>

<file path=xl/styles.xml><?xml version="1.0" encoding="utf-8"?>
<styleSheet xmlns="http://schemas.openxmlformats.org/spreadsheetml/2006/main">
  <numFmts count="6">
    <numFmt numFmtId="44" formatCode="_-&quot;$&quot;* #,##0.00_-;\-&quot;$&quot;* #,##0.00_-;_-&quot;$&quot;* &quot;-&quot;??_-;_-@_-"/>
    <numFmt numFmtId="43" formatCode="_-* #,##0.00_-;\-* #,##0.00_-;_-* &quot;-&quot;??_-;_-@_-"/>
    <numFmt numFmtId="164" formatCode="_-&quot;€&quot;* #,##0.00_-;\-&quot;€&quot;* #,##0.00_-;_-&quot;€&quot;* &quot;-&quot;??_-;_-@_-"/>
    <numFmt numFmtId="165" formatCode="0.0"/>
    <numFmt numFmtId="166" formatCode="_-* #,##0_-;\-* #,##0_-;_-* &quot;-&quot;??_-;_-@_-"/>
    <numFmt numFmtId="167" formatCode="#,##0_ ;\-#,##0\ "/>
  </numFmts>
  <fonts count="60">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0"/>
      <color theme="1"/>
      <name val="Calibri"/>
      <family val="2"/>
      <scheme val="minor"/>
    </font>
    <font>
      <b/>
      <sz val="12"/>
      <color theme="1"/>
      <name val="Calibri"/>
      <family val="2"/>
      <scheme val="minor"/>
    </font>
    <font>
      <b/>
      <i/>
      <sz val="12"/>
      <color theme="1"/>
      <name val="Calibri"/>
      <family val="2"/>
      <scheme val="minor"/>
    </font>
    <font>
      <sz val="11"/>
      <color theme="1"/>
      <name val="Calibri"/>
      <family val="2"/>
      <scheme val="minor"/>
    </font>
    <font>
      <sz val="10"/>
      <name val="MS Sans Serif"/>
      <family val="2"/>
    </font>
    <font>
      <sz val="11"/>
      <color indexed="8"/>
      <name val="Calibri"/>
      <family val="2"/>
    </font>
    <font>
      <sz val="10"/>
      <color theme="1"/>
      <name val="Calibri"/>
      <family val="2"/>
      <scheme val="minor"/>
    </font>
    <font>
      <sz val="10"/>
      <name val="Calibri"/>
      <family val="2"/>
    </font>
    <font>
      <b/>
      <sz val="10"/>
      <name val="Calibri"/>
      <family val="2"/>
    </font>
    <font>
      <sz val="10"/>
      <name val="Calibri"/>
      <family val="2"/>
      <scheme val="minor"/>
    </font>
    <font>
      <b/>
      <sz val="10"/>
      <name val="Calibri"/>
      <family val="2"/>
      <scheme val="minor"/>
    </font>
    <font>
      <b/>
      <u/>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sz val="12"/>
      <name val="Calibri"/>
      <family val="2"/>
      <scheme val="minor"/>
    </font>
    <font>
      <b/>
      <sz val="12"/>
      <name val="Calibri"/>
      <family val="2"/>
      <scheme val="minor"/>
    </font>
    <font>
      <b/>
      <vertAlign val="superscript"/>
      <sz val="10"/>
      <name val="Calibri"/>
      <family val="2"/>
      <scheme val="minor"/>
    </font>
    <font>
      <b/>
      <sz val="11"/>
      <name val="Calibri"/>
      <family val="2"/>
      <scheme val="minor"/>
    </font>
    <font>
      <sz val="11"/>
      <name val="Calibri"/>
      <family val="2"/>
      <scheme val="minor"/>
    </font>
    <font>
      <b/>
      <sz val="11"/>
      <color theme="1"/>
      <name val="Arial"/>
      <family val="2"/>
    </font>
    <font>
      <b/>
      <sz val="10"/>
      <color theme="1"/>
      <name val="Arial"/>
      <family val="2"/>
    </font>
    <font>
      <b/>
      <u/>
      <sz val="10"/>
      <color theme="1"/>
      <name val="Arial"/>
      <family val="2"/>
    </font>
    <font>
      <sz val="10"/>
      <color theme="1"/>
      <name val="Arial"/>
      <family val="2"/>
    </font>
    <font>
      <sz val="8"/>
      <color theme="1"/>
      <name val="Arial"/>
      <family val="2"/>
    </font>
    <font>
      <b/>
      <sz val="9"/>
      <color theme="1"/>
      <name val="Arial"/>
      <family val="2"/>
    </font>
    <font>
      <b/>
      <sz val="11"/>
      <color rgb="FF000000"/>
      <name val="Arial"/>
      <family val="2"/>
    </font>
    <font>
      <b/>
      <u/>
      <sz val="11"/>
      <color rgb="FF000000"/>
      <name val="Arial"/>
      <family val="2"/>
    </font>
    <font>
      <sz val="11"/>
      <color theme="1"/>
      <name val="Arial"/>
      <family val="2"/>
    </font>
    <font>
      <b/>
      <sz val="11"/>
      <color theme="1"/>
      <name val="Arial Narrow"/>
      <family val="2"/>
    </font>
    <font>
      <b/>
      <u/>
      <sz val="11"/>
      <color theme="1"/>
      <name val="Arial Narrow"/>
      <family val="2"/>
    </font>
    <font>
      <b/>
      <i/>
      <sz val="11"/>
      <color theme="1"/>
      <name val="Arial"/>
      <family val="2"/>
    </font>
    <font>
      <sz val="9"/>
      <color theme="1"/>
      <name val="Arial"/>
      <family val="2"/>
    </font>
    <font>
      <sz val="10"/>
      <color theme="1"/>
      <name val="Arial Narrow"/>
      <family val="2"/>
    </font>
    <font>
      <i/>
      <sz val="9"/>
      <color theme="1"/>
      <name val="Arial"/>
      <family val="2"/>
    </font>
    <font>
      <i/>
      <sz val="11"/>
      <color theme="1"/>
      <name val="Arial"/>
      <family val="2"/>
    </font>
    <font>
      <sz val="9"/>
      <color rgb="FF000000"/>
      <name val="Arial"/>
      <family val="2"/>
    </font>
    <font>
      <sz val="9"/>
      <color theme="1"/>
      <name val="Calibri"/>
      <family val="2"/>
      <scheme val="minor"/>
    </font>
    <font>
      <b/>
      <sz val="6"/>
      <color rgb="FF000000"/>
      <name val="Arial"/>
      <family val="2"/>
    </font>
    <font>
      <sz val="6"/>
      <color rgb="FF000000"/>
      <name val="Arial"/>
      <family val="2"/>
    </font>
    <font>
      <b/>
      <sz val="9"/>
      <color rgb="FF000000"/>
      <name val="Arial"/>
      <family val="2"/>
    </font>
    <font>
      <sz val="8"/>
      <color rgb="FF000000"/>
      <name val="Arial"/>
      <family val="2"/>
    </font>
    <font>
      <b/>
      <sz val="8"/>
      <color rgb="FF000000"/>
      <name val="Arial"/>
      <family val="2"/>
    </font>
    <font>
      <sz val="11"/>
      <color rgb="FF000000"/>
      <name val="Arial"/>
      <family val="2"/>
    </font>
    <font>
      <b/>
      <i/>
      <sz val="11"/>
      <color rgb="FF000000"/>
      <name val="Arial"/>
      <family val="2"/>
    </font>
    <font>
      <sz val="10"/>
      <color rgb="FF000000"/>
      <name val="Arial Narrow"/>
      <family val="2"/>
    </font>
    <font>
      <sz val="10"/>
      <color rgb="FF000000"/>
      <name val="Arial"/>
      <family val="2"/>
    </font>
    <font>
      <b/>
      <u/>
      <sz val="11"/>
      <color theme="1"/>
      <name val="Arial"/>
      <family val="2"/>
    </font>
    <font>
      <b/>
      <sz val="8"/>
      <color theme="1"/>
      <name val="Arial"/>
      <family val="2"/>
    </font>
    <font>
      <b/>
      <i/>
      <sz val="8"/>
      <color theme="1"/>
      <name val="Arial"/>
      <family val="2"/>
    </font>
    <font>
      <b/>
      <sz val="12"/>
      <color theme="1"/>
      <name val="Arial Narrow"/>
      <family val="2"/>
    </font>
    <font>
      <sz val="11"/>
      <color theme="1"/>
      <name val="Arial Narrow"/>
      <family val="2"/>
    </font>
    <font>
      <b/>
      <sz val="9"/>
      <color theme="1"/>
      <name val="Arial Narrow"/>
      <family val="2"/>
    </font>
    <font>
      <b/>
      <sz val="10"/>
      <color theme="1"/>
      <name val="Arial Narrow"/>
      <family val="2"/>
    </font>
    <font>
      <b/>
      <sz val="16"/>
      <color theme="1"/>
      <name val="Arial Narrow"/>
      <family val="2"/>
    </font>
    <font>
      <b/>
      <sz val="12"/>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47"/>
      </patternFill>
    </fill>
    <fill>
      <patternFill patternType="solid">
        <fgColor indexed="9"/>
        <bgColor indexed="64"/>
      </patternFill>
    </fill>
    <fill>
      <patternFill patternType="solid">
        <fgColor indexed="9"/>
        <bgColor indexed="8"/>
      </patternFill>
    </fill>
    <fill>
      <patternFill patternType="solid">
        <fgColor theme="0" tint="-0.34998626667073579"/>
        <bgColor indexed="64"/>
      </patternFill>
    </fill>
    <fill>
      <patternFill patternType="solid">
        <fgColor rgb="FFFFFFFF"/>
        <bgColor indexed="64"/>
      </patternFill>
    </fill>
  </fills>
  <borders count="8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0">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8" fillId="0" borderId="0"/>
    <xf numFmtId="43" fontId="3" fillId="0" borderId="0" applyFont="0" applyFill="0" applyBorder="0" applyAlignment="0" applyProtection="0"/>
    <xf numFmtId="0" fontId="9" fillId="5" borderId="0" applyNumberFormat="0" applyBorder="0" applyAlignment="0" applyProtection="0"/>
    <xf numFmtId="0" fontId="7"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7" fillId="0" borderId="0" applyFont="0" applyFill="0" applyBorder="0" applyAlignment="0" applyProtection="0"/>
  </cellStyleXfs>
  <cellXfs count="712">
    <xf numFmtId="0" fontId="0" fillId="0" borderId="0" xfId="0"/>
    <xf numFmtId="0" fontId="0" fillId="0" borderId="0" xfId="0" applyAlignment="1">
      <alignment horizontal="center"/>
    </xf>
    <xf numFmtId="0" fontId="0" fillId="0" borderId="15" xfId="0" applyBorder="1" applyAlignment="1">
      <alignment horizontal="left"/>
    </xf>
    <xf numFmtId="0" fontId="0" fillId="0" borderId="15" xfId="0" applyBorder="1"/>
    <xf numFmtId="0" fontId="0" fillId="0" borderId="19" xfId="0" applyBorder="1"/>
    <xf numFmtId="0" fontId="0" fillId="0" borderId="20" xfId="0" applyBorder="1"/>
    <xf numFmtId="0" fontId="1" fillId="0" borderId="0" xfId="0" applyFont="1"/>
    <xf numFmtId="0" fontId="0" fillId="0" borderId="20" xfId="0" applyBorder="1" applyAlignment="1">
      <alignment horizontal="left"/>
    </xf>
    <xf numFmtId="0" fontId="0" fillId="0" borderId="19" xfId="0" applyBorder="1" applyAlignment="1">
      <alignment horizontal="left"/>
    </xf>
    <xf numFmtId="0" fontId="5" fillId="2" borderId="15" xfId="0" applyFont="1" applyFill="1" applyBorder="1" applyAlignment="1">
      <alignment horizontal="center"/>
    </xf>
    <xf numFmtId="0" fontId="1" fillId="2" borderId="0" xfId="0" applyFont="1" applyFill="1"/>
    <xf numFmtId="0" fontId="0" fillId="2" borderId="0" xfId="0" applyFill="1"/>
    <xf numFmtId="0" fontId="5" fillId="0" borderId="16"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ill="1" applyBorder="1"/>
    <xf numFmtId="0" fontId="0" fillId="0" borderId="0" xfId="0" applyFont="1" applyFill="1" applyBorder="1" applyAlignment="1">
      <alignment horizontal="left"/>
    </xf>
    <xf numFmtId="0" fontId="4" fillId="0" borderId="0" xfId="0" applyFont="1" applyAlignment="1">
      <alignment vertical="center"/>
    </xf>
    <xf numFmtId="0" fontId="0" fillId="0" borderId="13" xfId="0" applyBorder="1"/>
    <xf numFmtId="0" fontId="1" fillId="4" borderId="0" xfId="0" applyFont="1" applyFill="1"/>
    <xf numFmtId="0" fontId="0" fillId="4" borderId="0" xfId="0" applyFill="1"/>
    <xf numFmtId="0" fontId="0" fillId="0" borderId="24" xfId="0" applyBorder="1"/>
    <xf numFmtId="0" fontId="0" fillId="0" borderId="38" xfId="0" applyBorder="1"/>
    <xf numFmtId="0" fontId="0" fillId="0" borderId="37" xfId="0" applyBorder="1"/>
    <xf numFmtId="0" fontId="0" fillId="0" borderId="25" xfId="0" applyBorder="1"/>
    <xf numFmtId="0" fontId="0" fillId="0" borderId="18" xfId="0" applyBorder="1"/>
    <xf numFmtId="0" fontId="0" fillId="0" borderId="17" xfId="0" applyBorder="1"/>
    <xf numFmtId="0" fontId="0" fillId="0" borderId="9" xfId="0" applyBorder="1"/>
    <xf numFmtId="0" fontId="5" fillId="2" borderId="38" xfId="0" applyFont="1" applyFill="1" applyBorder="1" applyAlignment="1">
      <alignment horizontal="center"/>
    </xf>
    <xf numFmtId="0" fontId="5" fillId="2" borderId="37" xfId="0" applyFont="1" applyFill="1" applyBorder="1" applyAlignment="1">
      <alignment horizontal="center"/>
    </xf>
    <xf numFmtId="0" fontId="0" fillId="0" borderId="20" xfId="0" applyBorder="1" applyAlignment="1">
      <alignment wrapText="1"/>
    </xf>
    <xf numFmtId="0" fontId="0" fillId="0" borderId="19" xfId="0" applyBorder="1" applyAlignment="1">
      <alignment wrapText="1"/>
    </xf>
    <xf numFmtId="0" fontId="0" fillId="0" borderId="19" xfId="0" applyBorder="1" applyAlignment="1">
      <alignment horizontal="left" vertical="center"/>
    </xf>
    <xf numFmtId="0" fontId="0" fillId="0" borderId="24" xfId="0" applyBorder="1" applyAlignment="1">
      <alignment vertical="center"/>
    </xf>
    <xf numFmtId="0" fontId="0" fillId="0" borderId="17" xfId="0" applyBorder="1" applyAlignment="1">
      <alignment vertical="center"/>
    </xf>
    <xf numFmtId="0" fontId="4" fillId="0" borderId="0" xfId="0" applyFont="1" applyAlignment="1">
      <alignment horizontal="center" vertical="center"/>
    </xf>
    <xf numFmtId="49" fontId="4" fillId="2" borderId="15" xfId="0" applyNumberFormat="1" applyFont="1" applyFill="1" applyBorder="1" applyAlignment="1">
      <alignment horizontal="center" vertical="center" wrapText="1"/>
    </xf>
    <xf numFmtId="0" fontId="4" fillId="2" borderId="15"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19" xfId="0" applyFont="1" applyBorder="1" applyAlignment="1">
      <alignment horizontal="justify" vertical="center" wrapText="1"/>
    </xf>
    <xf numFmtId="3" fontId="10" fillId="0" borderId="17" xfId="0" applyNumberFormat="1" applyFont="1" applyBorder="1" applyAlignment="1">
      <alignment horizontal="right" vertical="center" wrapText="1"/>
    </xf>
    <xf numFmtId="0" fontId="10" fillId="0" borderId="39" xfId="0" applyFont="1" applyBorder="1" applyAlignment="1">
      <alignment horizontal="center" vertical="center" wrapText="1"/>
    </xf>
    <xf numFmtId="0" fontId="10" fillId="0" borderId="13" xfId="0" applyFont="1" applyBorder="1" applyAlignment="1">
      <alignment horizontal="justify" vertical="center" wrapText="1"/>
    </xf>
    <xf numFmtId="3" fontId="10" fillId="0" borderId="9" xfId="0" applyNumberFormat="1" applyFont="1" applyBorder="1" applyAlignment="1">
      <alignment horizontal="right" vertical="center" wrapText="1"/>
    </xf>
    <xf numFmtId="3" fontId="4" fillId="2" borderId="37" xfId="0" applyNumberFormat="1" applyFont="1" applyFill="1" applyBorder="1" applyAlignment="1">
      <alignment horizontal="right" vertical="center" wrapText="1"/>
    </xf>
    <xf numFmtId="0" fontId="4" fillId="0" borderId="0" xfId="0" applyFont="1" applyFill="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xf numFmtId="0" fontId="10" fillId="0" borderId="0" xfId="0" applyFont="1" applyAlignment="1">
      <alignment horizontal="right" vertical="center" indent="1"/>
    </xf>
    <xf numFmtId="0" fontId="11" fillId="0" borderId="15" xfId="1" applyNumberFormat="1" applyFont="1" applyBorder="1" applyAlignment="1">
      <alignment horizontal="center" vertical="center" wrapText="1"/>
    </xf>
    <xf numFmtId="0" fontId="11" fillId="0" borderId="15" xfId="1" applyFont="1" applyBorder="1" applyAlignment="1">
      <alignment vertical="center" wrapText="1"/>
    </xf>
    <xf numFmtId="3" fontId="11" fillId="0" borderId="15" xfId="1" applyNumberFormat="1" applyFont="1" applyBorder="1" applyAlignment="1">
      <alignment vertical="center" wrapText="1"/>
    </xf>
    <xf numFmtId="0" fontId="4" fillId="0" borderId="0" xfId="0" applyFont="1" applyAlignment="1">
      <alignment horizontal="right" vertical="center" indent="1"/>
    </xf>
    <xf numFmtId="3" fontId="12" fillId="2" borderId="15" xfId="6" applyNumberFormat="1" applyFont="1" applyFill="1" applyBorder="1" applyAlignment="1">
      <alignment horizontal="right" vertical="center" wrapText="1"/>
    </xf>
    <xf numFmtId="0" fontId="4" fillId="0" borderId="0" xfId="0" applyFont="1"/>
    <xf numFmtId="165" fontId="11" fillId="0" borderId="15" xfId="6" applyNumberFormat="1" applyFont="1" applyBorder="1" applyAlignment="1">
      <alignment horizontal="center" vertical="center" wrapText="1"/>
    </xf>
    <xf numFmtId="165" fontId="12" fillId="2" borderId="15" xfId="6" applyNumberFormat="1" applyFont="1" applyFill="1" applyBorder="1" applyAlignment="1">
      <alignment horizontal="center" vertical="center" wrapText="1"/>
    </xf>
    <xf numFmtId="165" fontId="10" fillId="0" borderId="17" xfId="6" applyNumberFormat="1" applyFont="1" applyBorder="1" applyAlignment="1">
      <alignment horizontal="center" vertical="center" wrapText="1"/>
    </xf>
    <xf numFmtId="165" fontId="10" fillId="0" borderId="9" xfId="6" applyNumberFormat="1" applyFont="1" applyBorder="1" applyAlignment="1">
      <alignment horizontal="center" vertical="center" wrapText="1"/>
    </xf>
    <xf numFmtId="165" fontId="4" fillId="2" borderId="37" xfId="6"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3" fontId="14" fillId="2" borderId="15" xfId="1" applyNumberFormat="1" applyFont="1" applyFill="1" applyBorder="1" applyAlignment="1">
      <alignment vertical="center" wrapText="1"/>
    </xf>
    <xf numFmtId="0" fontId="10" fillId="0" borderId="17"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18" xfId="0" applyFont="1" applyBorder="1" applyAlignment="1">
      <alignment horizontal="justify" vertical="center" wrapText="1"/>
    </xf>
    <xf numFmtId="0" fontId="10" fillId="2" borderId="38" xfId="0" applyFont="1" applyFill="1" applyBorder="1" applyAlignment="1">
      <alignment horizontal="justify" vertical="center" wrapText="1"/>
    </xf>
    <xf numFmtId="0" fontId="10" fillId="0" borderId="39" xfId="0" applyFont="1" applyBorder="1" applyAlignment="1">
      <alignment vertical="center"/>
    </xf>
    <xf numFmtId="0" fontId="10" fillId="0" borderId="25" xfId="0" applyFont="1" applyBorder="1" applyAlignment="1">
      <alignment vertical="center"/>
    </xf>
    <xf numFmtId="0" fontId="10" fillId="0" borderId="25" xfId="0" applyFont="1" applyBorder="1" applyAlignment="1">
      <alignment horizontal="center" vertical="center" wrapText="1"/>
    </xf>
    <xf numFmtId="0" fontId="4" fillId="0" borderId="39" xfId="0" applyFont="1" applyBorder="1" applyAlignment="1">
      <alignment horizontal="center" vertical="center" wrapText="1"/>
    </xf>
    <xf numFmtId="0" fontId="4" fillId="2" borderId="35" xfId="0" applyFont="1" applyFill="1" applyBorder="1" applyAlignment="1">
      <alignment horizontal="justify" vertical="center" wrapText="1"/>
    </xf>
    <xf numFmtId="0" fontId="4" fillId="0" borderId="39" xfId="0" applyFont="1" applyBorder="1" applyAlignment="1">
      <alignment vertical="center"/>
    </xf>
    <xf numFmtId="3" fontId="13" fillId="0" borderId="13" xfId="1" applyNumberFormat="1" applyFont="1" applyBorder="1" applyAlignment="1">
      <alignment vertical="center" wrapText="1"/>
    </xf>
    <xf numFmtId="0" fontId="4" fillId="0" borderId="9" xfId="0" applyFont="1" applyBorder="1" applyAlignment="1">
      <alignment horizontal="justify" vertical="center" wrapText="1"/>
    </xf>
    <xf numFmtId="0" fontId="4" fillId="2" borderId="35" xfId="0" applyFont="1" applyFill="1" applyBorder="1" applyAlignment="1">
      <alignment horizontal="center" vertical="center" wrapText="1"/>
    </xf>
    <xf numFmtId="0" fontId="4" fillId="2" borderId="19" xfId="0" applyFont="1" applyFill="1" applyBorder="1" applyAlignment="1">
      <alignment horizontal="center" vertical="center" wrapText="1"/>
    </xf>
    <xf numFmtId="3" fontId="13" fillId="0" borderId="19" xfId="1" applyNumberFormat="1" applyFont="1" applyBorder="1" applyAlignment="1">
      <alignment vertical="center" wrapText="1"/>
    </xf>
    <xf numFmtId="0" fontId="13" fillId="0" borderId="17" xfId="1" applyFont="1" applyBorder="1" applyAlignment="1">
      <alignment vertical="center" wrapText="1"/>
    </xf>
    <xf numFmtId="0" fontId="13" fillId="0" borderId="9" xfId="1" applyFont="1" applyBorder="1" applyAlignment="1">
      <alignment vertical="center" wrapText="1"/>
    </xf>
    <xf numFmtId="0" fontId="10" fillId="0" borderId="24" xfId="0" applyFont="1" applyBorder="1" applyAlignment="1">
      <alignment vertical="center"/>
    </xf>
    <xf numFmtId="3" fontId="10" fillId="0" borderId="18" xfId="0" applyNumberFormat="1" applyFont="1" applyBorder="1" applyAlignment="1">
      <alignment horizontal="right" vertical="center" wrapText="1"/>
    </xf>
    <xf numFmtId="3" fontId="4" fillId="2" borderId="15" xfId="0" applyNumberFormat="1" applyFont="1" applyFill="1" applyBorder="1" applyAlignment="1">
      <alignment horizontal="right" vertical="center" wrapText="1"/>
    </xf>
    <xf numFmtId="166" fontId="10" fillId="0" borderId="0" xfId="11" applyNumberFormat="1" applyFont="1" applyAlignment="1">
      <alignment vertical="center"/>
    </xf>
    <xf numFmtId="43" fontId="10" fillId="0" borderId="9" xfId="11" applyFont="1" applyBorder="1" applyAlignment="1">
      <alignment horizontal="right" vertical="center" wrapText="1"/>
    </xf>
    <xf numFmtId="0" fontId="4" fillId="2" borderId="37"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0" xfId="0" applyFont="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justify"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10" fillId="0" borderId="0" xfId="0" applyFont="1" applyAlignment="1">
      <alignment horizontal="left" vertical="center"/>
    </xf>
    <xf numFmtId="0" fontId="2" fillId="0" borderId="0" xfId="0" applyFont="1" applyAlignment="1">
      <alignment vertical="center"/>
    </xf>
    <xf numFmtId="0" fontId="5" fillId="0" borderId="0" xfId="0" applyFont="1" applyFill="1" applyBorder="1" applyAlignment="1">
      <alignment horizontal="right" vertical="center"/>
    </xf>
    <xf numFmtId="0" fontId="2" fillId="0" borderId="0" xfId="0" applyFont="1" applyBorder="1" applyAlignment="1">
      <alignment horizontal="left" vertical="center"/>
    </xf>
    <xf numFmtId="0" fontId="5" fillId="0" borderId="0" xfId="0" applyFont="1" applyFill="1" applyBorder="1" applyAlignment="1">
      <alignment horizontal="center" vertical="center"/>
    </xf>
    <xf numFmtId="166" fontId="4" fillId="2" borderId="15" xfId="11" applyNumberFormat="1" applyFont="1" applyFill="1" applyBorder="1" applyAlignment="1">
      <alignment horizontal="justify" vertical="center" wrapText="1"/>
    </xf>
    <xf numFmtId="0" fontId="4" fillId="0" borderId="35" xfId="0" applyFont="1" applyBorder="1" applyAlignment="1">
      <alignment horizontal="right" vertical="center" wrapText="1"/>
    </xf>
    <xf numFmtId="0" fontId="4" fillId="0" borderId="37" xfId="0" applyFont="1" applyBorder="1" applyAlignment="1">
      <alignment vertical="center" wrapText="1"/>
    </xf>
    <xf numFmtId="0" fontId="4" fillId="0" borderId="2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9" xfId="0" applyFont="1" applyFill="1" applyBorder="1" applyAlignment="1">
      <alignment horizontal="center" vertical="center"/>
    </xf>
    <xf numFmtId="166" fontId="4" fillId="0" borderId="17" xfId="11" applyNumberFormat="1" applyFont="1" applyFill="1" applyBorder="1" applyAlignment="1">
      <alignment horizontal="center" vertical="center" wrapText="1"/>
    </xf>
    <xf numFmtId="166" fontId="4" fillId="0" borderId="9" xfId="11" applyNumberFormat="1" applyFont="1" applyFill="1" applyBorder="1" applyAlignment="1">
      <alignment horizontal="center" vertical="center" wrapText="1"/>
    </xf>
    <xf numFmtId="166" fontId="10" fillId="0" borderId="9" xfId="11" applyNumberFormat="1" applyFont="1" applyBorder="1" applyAlignment="1">
      <alignment horizontal="justify" vertical="center" wrapText="1"/>
    </xf>
    <xf numFmtId="166" fontId="10" fillId="0" borderId="18" xfId="11" applyNumberFormat="1" applyFont="1" applyBorder="1" applyAlignment="1">
      <alignment horizontal="justify" vertical="center" wrapText="1"/>
    </xf>
    <xf numFmtId="166" fontId="10" fillId="0" borderId="9" xfId="11" applyNumberFormat="1" applyFont="1" applyBorder="1" applyAlignment="1">
      <alignment vertical="center" wrapText="1"/>
    </xf>
    <xf numFmtId="0" fontId="10" fillId="0" borderId="0" xfId="0" applyFont="1" applyBorder="1" applyAlignment="1">
      <alignment horizontal="right" vertical="center" wrapText="1"/>
    </xf>
    <xf numFmtId="0" fontId="10" fillId="0" borderId="0" xfId="0" applyFont="1" applyAlignment="1">
      <alignment horizontal="center" vertical="top"/>
    </xf>
    <xf numFmtId="0" fontId="10" fillId="0" borderId="39" xfId="0" applyFont="1" applyBorder="1" applyAlignment="1">
      <alignment horizontal="left" vertical="center"/>
    </xf>
    <xf numFmtId="0" fontId="10" fillId="0" borderId="9" xfId="0" applyFont="1" applyBorder="1" applyAlignment="1">
      <alignment horizontal="left" vertical="center"/>
    </xf>
    <xf numFmtId="0" fontId="4" fillId="0" borderId="39" xfId="0" applyFont="1" applyBorder="1" applyAlignment="1">
      <alignment horizontal="left" vertical="center"/>
    </xf>
    <xf numFmtId="0" fontId="4" fillId="0" borderId="9" xfId="0" applyFont="1" applyBorder="1" applyAlignment="1">
      <alignment horizontal="left" vertical="center"/>
    </xf>
    <xf numFmtId="0" fontId="10" fillId="0" borderId="9" xfId="0" applyFont="1" applyBorder="1" applyAlignment="1">
      <alignment horizontal="left" vertical="justify"/>
    </xf>
    <xf numFmtId="0" fontId="10" fillId="0" borderId="18" xfId="0" applyFont="1" applyBorder="1" applyAlignment="1">
      <alignment horizontal="left" vertical="center"/>
    </xf>
    <xf numFmtId="166" fontId="4" fillId="0" borderId="17" xfId="11" applyNumberFormat="1" applyFont="1" applyBorder="1" applyAlignment="1">
      <alignment horizontal="left" vertical="center"/>
    </xf>
    <xf numFmtId="166" fontId="10" fillId="0" borderId="9" xfId="11" applyNumberFormat="1" applyFont="1" applyBorder="1" applyAlignment="1">
      <alignment horizontal="left" vertical="center"/>
    </xf>
    <xf numFmtId="166" fontId="10" fillId="0" borderId="9" xfId="11" applyNumberFormat="1" applyFont="1" applyFill="1" applyBorder="1" applyAlignment="1">
      <alignment horizontal="left" vertical="center"/>
    </xf>
    <xf numFmtId="166" fontId="10" fillId="0" borderId="9" xfId="11" applyNumberFormat="1" applyFont="1" applyFill="1" applyBorder="1" applyAlignment="1">
      <alignment horizontal="justify" vertical="center" wrapText="1"/>
    </xf>
    <xf numFmtId="166" fontId="10" fillId="0" borderId="18" xfId="11" applyNumberFormat="1" applyFont="1" applyBorder="1" applyAlignment="1">
      <alignment horizontal="left" vertical="center"/>
    </xf>
    <xf numFmtId="166" fontId="10" fillId="0" borderId="9" xfId="11" applyNumberFormat="1" applyFont="1" applyFill="1" applyBorder="1" applyAlignment="1">
      <alignment vertical="center" wrapText="1"/>
    </xf>
    <xf numFmtId="3" fontId="4" fillId="2" borderId="37" xfId="11" applyNumberFormat="1" applyFont="1" applyFill="1" applyBorder="1" applyAlignment="1">
      <alignment horizontal="right" vertical="center" wrapText="1"/>
    </xf>
    <xf numFmtId="0" fontId="10" fillId="0" borderId="0" xfId="0" applyFont="1" applyAlignment="1">
      <alignment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10" fillId="3" borderId="0" xfId="0" applyFont="1" applyFill="1" applyAlignment="1">
      <alignment vertical="center" wrapText="1"/>
    </xf>
    <xf numFmtId="0" fontId="16" fillId="2" borderId="38" xfId="0" applyFont="1" applyFill="1" applyBorder="1" applyAlignment="1">
      <alignment vertical="center"/>
    </xf>
    <xf numFmtId="0" fontId="16" fillId="2" borderId="35" xfId="0" applyFont="1" applyFill="1" applyBorder="1" applyAlignment="1">
      <alignment vertical="center"/>
    </xf>
    <xf numFmtId="0" fontId="17" fillId="2" borderId="35" xfId="0" applyFont="1" applyFill="1" applyBorder="1" applyAlignment="1">
      <alignment horizontal="justify" vertical="center"/>
    </xf>
    <xf numFmtId="0" fontId="16" fillId="0" borderId="39" xfId="0" applyFont="1" applyFill="1" applyBorder="1" applyAlignment="1">
      <alignment horizontal="justify" vertical="center"/>
    </xf>
    <xf numFmtId="0" fontId="17" fillId="0" borderId="0" xfId="0" applyFont="1" applyFill="1" applyBorder="1" applyAlignment="1">
      <alignment horizontal="justify" vertical="center"/>
    </xf>
    <xf numFmtId="2" fontId="4" fillId="0" borderId="19" xfId="0" applyNumberFormat="1" applyFont="1" applyFill="1" applyBorder="1" applyAlignment="1">
      <alignment horizontal="right" vertical="center" wrapText="1"/>
    </xf>
    <xf numFmtId="0" fontId="17" fillId="0" borderId="19" xfId="0" applyFont="1" applyFill="1" applyBorder="1" applyAlignment="1">
      <alignment horizontal="right" vertical="center"/>
    </xf>
    <xf numFmtId="2" fontId="4" fillId="0" borderId="13" xfId="0" applyNumberFormat="1" applyFont="1" applyFill="1" applyBorder="1" applyAlignment="1">
      <alignment horizontal="right" vertical="center" wrapText="1"/>
    </xf>
    <xf numFmtId="0" fontId="17" fillId="0" borderId="13" xfId="0" applyFont="1" applyFill="1" applyBorder="1" applyAlignment="1">
      <alignment horizontal="right" vertical="center"/>
    </xf>
    <xf numFmtId="0" fontId="17" fillId="0" borderId="39" xfId="0" applyFont="1" applyFill="1" applyBorder="1" applyAlignment="1">
      <alignment horizontal="justify" vertical="center"/>
    </xf>
    <xf numFmtId="0" fontId="16" fillId="0" borderId="25" xfId="0" applyFont="1" applyFill="1" applyBorder="1" applyAlignment="1">
      <alignment vertical="center"/>
    </xf>
    <xf numFmtId="0" fontId="17" fillId="0" borderId="10" xfId="0" applyFont="1" applyFill="1" applyBorder="1" applyAlignment="1">
      <alignment horizontal="justify" vertical="center"/>
    </xf>
    <xf numFmtId="2" fontId="4" fillId="0" borderId="20" xfId="0" applyNumberFormat="1" applyFont="1" applyFill="1" applyBorder="1" applyAlignment="1">
      <alignment horizontal="right" vertical="center" wrapText="1"/>
    </xf>
    <xf numFmtId="0" fontId="17" fillId="0" borderId="20" xfId="0" applyFont="1" applyFill="1" applyBorder="1" applyAlignment="1">
      <alignment horizontal="right" vertical="center"/>
    </xf>
    <xf numFmtId="0" fontId="10" fillId="0" borderId="0" xfId="0" applyFont="1" applyFill="1" applyAlignment="1">
      <alignment vertical="center"/>
    </xf>
    <xf numFmtId="0" fontId="10" fillId="0" borderId="0" xfId="0" applyFont="1" applyFill="1" applyAlignment="1">
      <alignment horizontal="right" vertical="center"/>
    </xf>
    <xf numFmtId="0" fontId="16" fillId="0" borderId="39" xfId="0" applyFont="1" applyFill="1" applyBorder="1" applyAlignment="1">
      <alignment horizontal="left" vertical="center"/>
    </xf>
    <xf numFmtId="0" fontId="18" fillId="0" borderId="0" xfId="0" applyFont="1" applyFill="1" applyBorder="1" applyAlignment="1">
      <alignment horizontal="justify" vertical="center"/>
    </xf>
    <xf numFmtId="0" fontId="10" fillId="0" borderId="10" xfId="0" applyFont="1" applyFill="1" applyBorder="1" applyAlignment="1">
      <alignment horizontal="right" vertical="center"/>
    </xf>
    <xf numFmtId="0" fontId="17" fillId="2" borderId="35" xfId="0" applyFont="1" applyFill="1" applyBorder="1" applyAlignment="1">
      <alignment horizontal="right" vertical="center"/>
    </xf>
    <xf numFmtId="43" fontId="4" fillId="0" borderId="19" xfId="11" applyFont="1" applyFill="1" applyBorder="1" applyAlignment="1">
      <alignment horizontal="right" vertical="center" wrapText="1"/>
    </xf>
    <xf numFmtId="43" fontId="4" fillId="0" borderId="13" xfId="11" applyFont="1" applyFill="1" applyBorder="1" applyAlignment="1">
      <alignment horizontal="right" vertical="center" wrapText="1"/>
    </xf>
    <xf numFmtId="0" fontId="16" fillId="0" borderId="39" xfId="0" applyFont="1" applyFill="1" applyBorder="1" applyAlignment="1">
      <alignment vertical="center"/>
    </xf>
    <xf numFmtId="3" fontId="4" fillId="0" borderId="13" xfId="11" applyNumberFormat="1" applyFont="1" applyFill="1" applyBorder="1" applyAlignment="1">
      <alignment horizontal="right" vertical="center" wrapText="1"/>
    </xf>
    <xf numFmtId="0" fontId="17" fillId="0" borderId="25" xfId="0" applyFont="1" applyFill="1" applyBorder="1" applyAlignment="1">
      <alignment horizontal="justify" vertical="center"/>
    </xf>
    <xf numFmtId="0" fontId="16" fillId="2" borderId="25" xfId="0" applyFont="1" applyFill="1" applyBorder="1" applyAlignment="1">
      <alignment vertical="center"/>
    </xf>
    <xf numFmtId="0" fontId="16" fillId="2" borderId="10" xfId="0" applyFont="1" applyFill="1" applyBorder="1" applyAlignment="1">
      <alignment vertical="center"/>
    </xf>
    <xf numFmtId="0" fontId="17" fillId="2" borderId="15" xfId="0" applyFont="1" applyFill="1" applyBorder="1" applyAlignment="1">
      <alignment horizontal="right" vertical="center"/>
    </xf>
    <xf numFmtId="3" fontId="4" fillId="2" borderId="18" xfId="11" applyNumberFormat="1" applyFont="1" applyFill="1" applyBorder="1" applyAlignment="1">
      <alignment horizontal="righ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3" fontId="10" fillId="0" borderId="19" xfId="0" applyNumberFormat="1" applyFont="1" applyBorder="1" applyAlignment="1">
      <alignment vertical="center" wrapText="1"/>
    </xf>
    <xf numFmtId="3" fontId="10" fillId="0" borderId="17" xfId="0" applyNumberFormat="1" applyFont="1" applyBorder="1" applyAlignment="1">
      <alignment vertical="center" wrapText="1"/>
    </xf>
    <xf numFmtId="3" fontId="10" fillId="0" borderId="9" xfId="0" applyNumberFormat="1" applyFont="1" applyBorder="1" applyAlignment="1">
      <alignment vertical="center"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2" fillId="0" borderId="0" xfId="0" applyFont="1" applyBorder="1" applyAlignment="1">
      <alignment vertical="center"/>
    </xf>
    <xf numFmtId="166" fontId="4" fillId="2" borderId="35" xfId="11" applyNumberFormat="1" applyFont="1" applyFill="1" applyBorder="1" applyAlignment="1">
      <alignment horizontal="center" vertical="center" wrapText="1"/>
    </xf>
    <xf numFmtId="166" fontId="4" fillId="2" borderId="37" xfId="11" applyNumberFormat="1" applyFont="1" applyFill="1" applyBorder="1" applyAlignment="1">
      <alignment horizontal="center" vertical="center" wrapText="1"/>
    </xf>
    <xf numFmtId="166" fontId="4" fillId="3" borderId="0" xfId="11" applyNumberFormat="1" applyFont="1" applyFill="1" applyBorder="1" applyAlignment="1">
      <alignment horizontal="center" vertical="center" wrapText="1"/>
    </xf>
    <xf numFmtId="166" fontId="17" fillId="2" borderId="35" xfId="11" applyNumberFormat="1" applyFont="1" applyFill="1" applyBorder="1" applyAlignment="1">
      <alignment horizontal="justify" vertical="center"/>
    </xf>
    <xf numFmtId="0" fontId="16" fillId="0" borderId="24" xfId="0" applyFont="1" applyFill="1" applyBorder="1" applyAlignment="1">
      <alignment horizontal="justify" vertical="center"/>
    </xf>
    <xf numFmtId="0" fontId="17" fillId="0" borderId="17" xfId="0" applyFont="1" applyFill="1" applyBorder="1" applyAlignment="1">
      <alignment horizontal="justify" vertical="center"/>
    </xf>
    <xf numFmtId="0" fontId="17" fillId="0" borderId="9" xfId="0" applyFont="1" applyFill="1" applyBorder="1" applyAlignment="1">
      <alignment horizontal="justify" vertical="center"/>
    </xf>
    <xf numFmtId="0" fontId="16" fillId="0" borderId="25" xfId="0" applyFont="1" applyFill="1" applyBorder="1" applyAlignment="1">
      <alignment horizontal="left" vertical="center"/>
    </xf>
    <xf numFmtId="0" fontId="18" fillId="0" borderId="18" xfId="0" applyFont="1" applyFill="1" applyBorder="1" applyAlignment="1">
      <alignment horizontal="justify" vertical="center"/>
    </xf>
    <xf numFmtId="166" fontId="4" fillId="0" borderId="19" xfId="11" applyNumberFormat="1" applyFont="1" applyFill="1" applyBorder="1" applyAlignment="1">
      <alignment horizontal="center" vertical="center" wrapText="1"/>
    </xf>
    <xf numFmtId="166" fontId="4" fillId="0" borderId="13" xfId="11" applyNumberFormat="1" applyFont="1" applyFill="1" applyBorder="1" applyAlignment="1">
      <alignment horizontal="center" vertical="center" wrapText="1"/>
    </xf>
    <xf numFmtId="166" fontId="4" fillId="0" borderId="20" xfId="11" applyNumberFormat="1" applyFont="1" applyFill="1" applyBorder="1" applyAlignment="1">
      <alignment horizontal="center" vertical="center" wrapText="1"/>
    </xf>
    <xf numFmtId="166" fontId="17" fillId="0" borderId="19" xfId="11" applyNumberFormat="1" applyFont="1" applyFill="1" applyBorder="1" applyAlignment="1">
      <alignment horizontal="justify" vertical="center"/>
    </xf>
    <xf numFmtId="166" fontId="17" fillId="0" borderId="13" xfId="11" applyNumberFormat="1" applyFont="1" applyFill="1" applyBorder="1" applyAlignment="1">
      <alignment horizontal="justify" vertical="center"/>
    </xf>
    <xf numFmtId="166" fontId="17" fillId="0" borderId="20" xfId="11" applyNumberFormat="1" applyFont="1" applyFill="1" applyBorder="1" applyAlignment="1">
      <alignment horizontal="justify" vertical="center"/>
    </xf>
    <xf numFmtId="0" fontId="17" fillId="0" borderId="24" xfId="0" applyFont="1" applyFill="1" applyBorder="1" applyAlignment="1">
      <alignment horizontal="justify" vertical="center"/>
    </xf>
    <xf numFmtId="0" fontId="17" fillId="0" borderId="18" xfId="0" applyFont="1" applyFill="1" applyBorder="1" applyAlignment="1">
      <alignment horizontal="justify" vertical="center"/>
    </xf>
    <xf numFmtId="43" fontId="10" fillId="0" borderId="9" xfId="11" applyNumberFormat="1" applyFont="1" applyFill="1" applyBorder="1" applyAlignment="1">
      <alignment horizontal="justify" vertical="center" wrapText="1"/>
    </xf>
    <xf numFmtId="43" fontId="4" fillId="2" borderId="15" xfId="11" applyNumberFormat="1" applyFont="1" applyFill="1" applyBorder="1" applyAlignment="1">
      <alignment horizontal="justify" vertical="center" wrapText="1"/>
    </xf>
    <xf numFmtId="166" fontId="10" fillId="0" borderId="18" xfId="11" applyNumberFormat="1" applyFont="1" applyFill="1" applyBorder="1" applyAlignment="1">
      <alignment horizontal="justify" vertical="center" wrapText="1"/>
    </xf>
    <xf numFmtId="166" fontId="10" fillId="0" borderId="18" xfId="11" applyNumberFormat="1" applyFont="1" applyFill="1" applyBorder="1" applyAlignment="1">
      <alignment vertical="center" wrapText="1"/>
    </xf>
    <xf numFmtId="3" fontId="10" fillId="0" borderId="0" xfId="0" applyNumberFormat="1" applyFont="1" applyAlignment="1">
      <alignment vertical="center"/>
    </xf>
    <xf numFmtId="3" fontId="13" fillId="0" borderId="13" xfId="1" applyNumberFormat="1" applyFont="1" applyFill="1" applyBorder="1" applyAlignment="1">
      <alignment vertical="center" wrapText="1"/>
    </xf>
    <xf numFmtId="0" fontId="10" fillId="0" borderId="39" xfId="0" applyFont="1" applyFill="1" applyBorder="1" applyAlignment="1">
      <alignment vertical="center"/>
    </xf>
    <xf numFmtId="0" fontId="10" fillId="0" borderId="39" xfId="0" applyFont="1" applyFill="1" applyBorder="1" applyAlignment="1">
      <alignment horizontal="center" vertical="center" wrapText="1"/>
    </xf>
    <xf numFmtId="3" fontId="11" fillId="0" borderId="15" xfId="1" applyNumberFormat="1" applyFont="1" applyFill="1" applyBorder="1" applyAlignment="1">
      <alignment vertical="center" wrapText="1"/>
    </xf>
    <xf numFmtId="165" fontId="11" fillId="0" borderId="15" xfId="6" applyNumberFormat="1" applyFont="1" applyFill="1" applyBorder="1" applyAlignment="1">
      <alignment horizontal="center" vertical="center" wrapText="1"/>
    </xf>
    <xf numFmtId="0" fontId="10" fillId="0" borderId="13" xfId="0" applyFont="1" applyFill="1" applyBorder="1" applyAlignment="1">
      <alignment horizontal="justify" vertical="center" wrapText="1"/>
    </xf>
    <xf numFmtId="3" fontId="10" fillId="0" borderId="9" xfId="0" applyNumberFormat="1" applyFont="1" applyFill="1" applyBorder="1" applyAlignment="1">
      <alignment horizontal="right" vertical="center" wrapText="1"/>
    </xf>
    <xf numFmtId="0" fontId="10" fillId="0" borderId="20" xfId="0" applyFont="1" applyFill="1" applyBorder="1" applyAlignment="1">
      <alignment horizontal="justify" vertical="center" wrapText="1"/>
    </xf>
    <xf numFmtId="0" fontId="11" fillId="0" borderId="15" xfId="1" applyNumberFormat="1" applyFont="1" applyFill="1" applyBorder="1" applyAlignment="1">
      <alignment horizontal="center" vertical="center" wrapText="1"/>
    </xf>
    <xf numFmtId="0" fontId="11" fillId="0" borderId="15" xfId="1" applyFont="1" applyFill="1" applyBorder="1" applyAlignment="1">
      <alignment vertical="center" wrapText="1"/>
    </xf>
    <xf numFmtId="0" fontId="10" fillId="0" borderId="0" xfId="0" applyFont="1" applyFill="1"/>
    <xf numFmtId="3" fontId="10" fillId="0" borderId="13" xfId="0" applyNumberFormat="1" applyFont="1" applyFill="1" applyBorder="1" applyAlignment="1">
      <alignment vertical="center" wrapText="1"/>
    </xf>
    <xf numFmtId="3" fontId="10" fillId="0" borderId="9" xfId="0" applyNumberFormat="1" applyFont="1" applyFill="1" applyBorder="1" applyAlignment="1">
      <alignment vertical="center" wrapText="1"/>
    </xf>
    <xf numFmtId="0" fontId="13" fillId="0" borderId="9" xfId="1" applyFont="1" applyFill="1" applyBorder="1" applyAlignment="1">
      <alignment vertical="center" wrapText="1"/>
    </xf>
    <xf numFmtId="0" fontId="4" fillId="0" borderId="18" xfId="0" applyFont="1" applyFill="1" applyBorder="1" applyAlignment="1">
      <alignment horizontal="justify" vertical="center" wrapText="1"/>
    </xf>
    <xf numFmtId="3" fontId="13" fillId="0" borderId="20" xfId="1" applyNumberFormat="1" applyFont="1" applyFill="1" applyBorder="1" applyAlignment="1">
      <alignment vertical="center" wrapText="1"/>
    </xf>
    <xf numFmtId="0" fontId="4" fillId="0" borderId="9" xfId="0" applyFont="1" applyFill="1" applyBorder="1" applyAlignment="1">
      <alignment horizontal="justify" vertical="center" wrapText="1"/>
    </xf>
    <xf numFmtId="0" fontId="4" fillId="0" borderId="39"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9" xfId="0" applyFont="1" applyBorder="1" applyAlignment="1">
      <alignment horizontal="left" vertical="center" wrapText="1"/>
    </xf>
    <xf numFmtId="0" fontId="4" fillId="0" borderId="37" xfId="0" applyFont="1" applyBorder="1" applyAlignment="1">
      <alignment horizontal="right" vertical="center" wrapText="1"/>
    </xf>
    <xf numFmtId="166" fontId="4" fillId="2" borderId="19" xfId="11" applyNumberFormat="1" applyFont="1" applyFill="1" applyBorder="1" applyAlignment="1">
      <alignment horizontal="justify" vertical="center" wrapText="1"/>
    </xf>
    <xf numFmtId="0" fontId="2" fillId="0" borderId="0" xfId="0" applyFont="1" applyAlignment="1">
      <alignment horizontal="center" vertical="center"/>
    </xf>
    <xf numFmtId="0" fontId="10" fillId="0" borderId="25" xfId="0" applyFont="1" applyBorder="1" applyAlignment="1">
      <alignment horizontal="center" vertical="center"/>
    </xf>
    <xf numFmtId="0" fontId="4" fillId="0" borderId="24" xfId="0" applyFont="1" applyBorder="1" applyAlignment="1">
      <alignment vertical="center"/>
    </xf>
    <xf numFmtId="0" fontId="4" fillId="0" borderId="17" xfId="0" applyFont="1" applyBorder="1" applyAlignment="1">
      <alignment vertical="center"/>
    </xf>
    <xf numFmtId="0" fontId="10" fillId="0" borderId="9" xfId="0" applyFont="1" applyBorder="1" applyAlignment="1">
      <alignment vertical="center"/>
    </xf>
    <xf numFmtId="0" fontId="10" fillId="0" borderId="39" xfId="0" applyFont="1" applyBorder="1" applyAlignment="1">
      <alignment vertical="center" wrapText="1"/>
    </xf>
    <xf numFmtId="0" fontId="10" fillId="0" borderId="9" xfId="0" applyFont="1" applyBorder="1" applyAlignment="1">
      <alignment vertical="center" wrapText="1"/>
    </xf>
    <xf numFmtId="0" fontId="10" fillId="0" borderId="0" xfId="0" applyFont="1" applyAlignment="1"/>
    <xf numFmtId="0" fontId="5" fillId="0" borderId="0" xfId="0" applyFont="1" applyFill="1" applyBorder="1" applyAlignment="1">
      <alignment horizontal="right"/>
    </xf>
    <xf numFmtId="0" fontId="2" fillId="0" borderId="0" xfId="0" applyFont="1"/>
    <xf numFmtId="0" fontId="19" fillId="0" borderId="0" xfId="0" applyFont="1" applyAlignment="1">
      <alignment horizontal="center"/>
    </xf>
    <xf numFmtId="0" fontId="19" fillId="0" borderId="0" xfId="0" applyFont="1" applyBorder="1" applyAlignment="1">
      <alignment horizontal="center"/>
    </xf>
    <xf numFmtId="0" fontId="13" fillId="0" borderId="28" xfId="0" applyFont="1" applyBorder="1" applyAlignment="1">
      <alignment horizontal="center" vertical="center"/>
    </xf>
    <xf numFmtId="0" fontId="13" fillId="0" borderId="11" xfId="0" applyFont="1" applyBorder="1" applyAlignment="1">
      <alignment horizontal="center" vertical="center"/>
    </xf>
    <xf numFmtId="0" fontId="13" fillId="0" borderId="23"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left" vertical="center" wrapText="1"/>
    </xf>
    <xf numFmtId="3" fontId="13" fillId="0" borderId="13" xfId="0" applyNumberFormat="1" applyFont="1" applyBorder="1" applyAlignment="1">
      <alignment horizontal="right" vertical="center" wrapText="1"/>
    </xf>
    <xf numFmtId="3" fontId="13" fillId="0" borderId="9" xfId="6" applyNumberFormat="1" applyFont="1" applyBorder="1" applyAlignment="1">
      <alignment horizontal="center" vertical="center" wrapText="1"/>
    </xf>
    <xf numFmtId="3" fontId="13" fillId="0" borderId="4" xfId="6" applyNumberFormat="1" applyFont="1" applyBorder="1" applyAlignment="1">
      <alignment horizontal="center" vertical="center" wrapText="1"/>
    </xf>
    <xf numFmtId="0" fontId="10" fillId="0" borderId="0" xfId="0" applyFont="1" applyAlignment="1">
      <alignment wrapText="1"/>
    </xf>
    <xf numFmtId="0" fontId="13" fillId="0" borderId="7" xfId="0" applyFont="1" applyBorder="1" applyAlignment="1">
      <alignment horizontal="center" vertical="center"/>
    </xf>
    <xf numFmtId="0" fontId="13" fillId="0" borderId="21" xfId="0" applyFont="1" applyBorder="1" applyAlignment="1">
      <alignment vertical="center"/>
    </xf>
    <xf numFmtId="3" fontId="13" fillId="0" borderId="22" xfId="0" applyNumberFormat="1" applyFont="1" applyBorder="1" applyAlignment="1">
      <alignment horizontal="right" vertical="center"/>
    </xf>
    <xf numFmtId="3" fontId="13" fillId="0" borderId="21" xfId="0" applyNumberFormat="1" applyFont="1" applyBorder="1" applyAlignment="1">
      <alignment horizontal="center" vertical="center"/>
    </xf>
    <xf numFmtId="3" fontId="13" fillId="0" borderId="8" xfId="0" applyNumberFormat="1" applyFont="1" applyBorder="1" applyAlignment="1">
      <alignment horizontal="center" vertical="center"/>
    </xf>
    <xf numFmtId="0" fontId="13" fillId="0" borderId="0" xfId="0" applyFont="1"/>
    <xf numFmtId="0" fontId="2" fillId="0" borderId="0" xfId="0" applyFont="1" applyAlignment="1"/>
    <xf numFmtId="0" fontId="20" fillId="0" borderId="0" xfId="0" applyFont="1" applyBorder="1" applyAlignment="1">
      <alignment horizontal="right"/>
    </xf>
    <xf numFmtId="0" fontId="13" fillId="0" borderId="3" xfId="0" applyFont="1" applyBorder="1" applyAlignment="1">
      <alignment horizontal="left" vertical="center"/>
    </xf>
    <xf numFmtId="0" fontId="13" fillId="0" borderId="9" xfId="0" applyFont="1" applyBorder="1" applyAlignment="1">
      <alignment horizontal="left"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6" borderId="40" xfId="0" applyFont="1" applyFill="1" applyBorder="1" applyAlignment="1">
      <alignment vertical="center"/>
    </xf>
    <xf numFmtId="0" fontId="13" fillId="6" borderId="41" xfId="0" applyFont="1" applyFill="1" applyBorder="1" applyAlignment="1">
      <alignment vertical="center"/>
    </xf>
    <xf numFmtId="0" fontId="13" fillId="6" borderId="42" xfId="0" applyFont="1" applyFill="1" applyBorder="1" applyAlignment="1">
      <alignment vertical="center"/>
    </xf>
    <xf numFmtId="0" fontId="13" fillId="6" borderId="0" xfId="0" applyFont="1" applyFill="1" applyAlignment="1">
      <alignment vertical="center"/>
    </xf>
    <xf numFmtId="0" fontId="13" fillId="6" borderId="43" xfId="0" applyFont="1" applyFill="1" applyBorder="1" applyAlignment="1">
      <alignment vertical="center"/>
    </xf>
    <xf numFmtId="0" fontId="13" fillId="6" borderId="0" xfId="0" applyFont="1" applyFill="1" applyBorder="1" applyAlignment="1">
      <alignment vertical="center"/>
    </xf>
    <xf numFmtId="0" fontId="13" fillId="6" borderId="44" xfId="0" applyFont="1" applyFill="1" applyBorder="1" applyAlignment="1">
      <alignment vertical="center"/>
    </xf>
    <xf numFmtId="0" fontId="14" fillId="6" borderId="49" xfId="0" applyFont="1" applyFill="1" applyBorder="1" applyAlignment="1">
      <alignment vertical="center"/>
    </xf>
    <xf numFmtId="0" fontId="14" fillId="6" borderId="50" xfId="0" applyFont="1" applyFill="1" applyBorder="1" applyAlignment="1">
      <alignment vertical="center"/>
    </xf>
    <xf numFmtId="0" fontId="14" fillId="6" borderId="51" xfId="0" applyFont="1" applyFill="1" applyBorder="1" applyAlignment="1">
      <alignment vertical="center"/>
    </xf>
    <xf numFmtId="0" fontId="13" fillId="6" borderId="52" xfId="0" applyFont="1" applyFill="1" applyBorder="1" applyAlignment="1">
      <alignment vertical="center"/>
    </xf>
    <xf numFmtId="0" fontId="14" fillId="6" borderId="54" xfId="0" applyFont="1" applyFill="1" applyBorder="1" applyAlignment="1">
      <alignment horizontal="center" vertical="center"/>
    </xf>
    <xf numFmtId="0" fontId="13" fillId="6" borderId="54" xfId="0" applyFont="1" applyFill="1" applyBorder="1" applyAlignment="1">
      <alignment vertical="center"/>
    </xf>
    <xf numFmtId="0" fontId="14" fillId="6" borderId="0" xfId="0" applyFont="1" applyFill="1" applyBorder="1" applyAlignment="1">
      <alignment horizontal="center" vertical="center" wrapText="1"/>
    </xf>
    <xf numFmtId="0" fontId="14" fillId="6" borderId="0" xfId="0" applyFont="1" applyFill="1" applyBorder="1" applyAlignment="1">
      <alignment horizontal="center" vertical="center"/>
    </xf>
    <xf numFmtId="0" fontId="14" fillId="6" borderId="0"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lignment horizontal="center" vertical="center"/>
    </xf>
    <xf numFmtId="0" fontId="14" fillId="7" borderId="64" xfId="0" applyFont="1" applyFill="1" applyBorder="1" applyAlignment="1">
      <alignment horizontal="center" vertical="center" wrapText="1"/>
    </xf>
    <xf numFmtId="0" fontId="14" fillId="7" borderId="5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64" xfId="0" applyFont="1" applyFill="1" applyBorder="1" applyAlignment="1">
      <alignment vertical="center"/>
    </xf>
    <xf numFmtId="0" fontId="14" fillId="6" borderId="55" xfId="0" applyFont="1" applyFill="1" applyBorder="1" applyAlignment="1">
      <alignment vertical="center" wrapText="1"/>
    </xf>
    <xf numFmtId="0" fontId="14" fillId="6" borderId="56" xfId="0" applyFont="1" applyFill="1" applyBorder="1" applyAlignment="1">
      <alignment vertical="center" wrapText="1"/>
    </xf>
    <xf numFmtId="0" fontId="14" fillId="6" borderId="67" xfId="0" applyFont="1" applyFill="1" applyBorder="1" applyAlignment="1">
      <alignment horizontal="center" vertical="center" wrapText="1"/>
    </xf>
    <xf numFmtId="0" fontId="13" fillId="6" borderId="46" xfId="0" applyFont="1" applyFill="1" applyBorder="1" applyAlignment="1">
      <alignment vertical="center"/>
    </xf>
    <xf numFmtId="0" fontId="14" fillId="6" borderId="0" xfId="0" applyFont="1" applyFill="1" applyBorder="1" applyAlignment="1">
      <alignment vertical="center"/>
    </xf>
    <xf numFmtId="0" fontId="14" fillId="6" borderId="50" xfId="0" applyFont="1" applyFill="1" applyBorder="1" applyAlignment="1">
      <alignment horizontal="left" vertical="center"/>
    </xf>
    <xf numFmtId="0" fontId="14" fillId="6" borderId="0"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3" fillId="6" borderId="68" xfId="0" applyFont="1" applyFill="1" applyBorder="1" applyAlignment="1">
      <alignment vertical="center"/>
    </xf>
    <xf numFmtId="0" fontId="13" fillId="6" borderId="46" xfId="0" applyFont="1" applyFill="1" applyBorder="1" applyAlignment="1">
      <alignment horizontal="left" vertical="center"/>
    </xf>
    <xf numFmtId="0" fontId="14" fillId="6" borderId="56" xfId="0" applyFont="1" applyFill="1" applyBorder="1" applyAlignment="1">
      <alignment horizontal="center" vertical="center"/>
    </xf>
    <xf numFmtId="0" fontId="14" fillId="6" borderId="40" xfId="0" applyFont="1" applyFill="1" applyBorder="1" applyAlignment="1">
      <alignment horizontal="center" vertical="center"/>
    </xf>
    <xf numFmtId="0" fontId="14" fillId="6" borderId="45" xfId="0" applyFont="1" applyFill="1" applyBorder="1" applyAlignment="1">
      <alignment horizontal="center" vertical="center"/>
    </xf>
    <xf numFmtId="0" fontId="13" fillId="0" borderId="64" xfId="0" applyFont="1" applyBorder="1" applyAlignment="1">
      <alignment vertical="center" wrapText="1"/>
    </xf>
    <xf numFmtId="0" fontId="14" fillId="6" borderId="64" xfId="0" applyFont="1" applyFill="1" applyBorder="1" applyAlignment="1">
      <alignment vertical="center" wrapText="1"/>
    </xf>
    <xf numFmtId="0" fontId="13" fillId="6" borderId="46" xfId="0" applyFont="1" applyFill="1" applyBorder="1" applyAlignment="1">
      <alignment horizontal="center" vertical="center" wrapText="1"/>
    </xf>
    <xf numFmtId="0" fontId="13" fillId="6" borderId="62" xfId="0" applyFont="1" applyFill="1" applyBorder="1" applyAlignment="1">
      <alignment horizontal="center" vertical="center" wrapText="1"/>
    </xf>
    <xf numFmtId="165" fontId="13" fillId="0" borderId="64" xfId="0" applyNumberFormat="1" applyFont="1" applyFill="1" applyBorder="1" applyAlignment="1">
      <alignment wrapText="1"/>
    </xf>
    <xf numFmtId="0" fontId="13" fillId="0" borderId="0" xfId="0" applyFont="1" applyFill="1" applyAlignment="1">
      <alignment vertical="center"/>
    </xf>
    <xf numFmtId="0" fontId="14" fillId="6" borderId="0" xfId="0" applyFont="1" applyFill="1" applyAlignment="1">
      <alignment horizontal="left" vertical="center" wrapText="1"/>
    </xf>
    <xf numFmtId="0" fontId="13" fillId="6" borderId="0" xfId="0" applyFont="1" applyFill="1" applyAlignment="1">
      <alignment vertical="center" wrapText="1"/>
    </xf>
    <xf numFmtId="0" fontId="14" fillId="6" borderId="73" xfId="0" applyFont="1" applyFill="1" applyBorder="1" applyAlignment="1">
      <alignment horizontal="center" vertical="center" wrapText="1"/>
    </xf>
    <xf numFmtId="0" fontId="14" fillId="6" borderId="73" xfId="0" applyFont="1" applyFill="1" applyBorder="1" applyAlignment="1">
      <alignment horizontal="center" vertical="center"/>
    </xf>
    <xf numFmtId="0" fontId="14" fillId="6" borderId="73" xfId="0" applyFont="1" applyFill="1" applyBorder="1" applyAlignment="1">
      <alignment horizontal="left" vertical="center" wrapText="1"/>
    </xf>
    <xf numFmtId="0" fontId="13" fillId="6" borderId="73" xfId="0" applyFont="1" applyFill="1" applyBorder="1" applyAlignment="1">
      <alignment vertical="center" wrapText="1"/>
    </xf>
    <xf numFmtId="0" fontId="13" fillId="6" borderId="73" xfId="0" applyFont="1" applyFill="1" applyBorder="1" applyAlignment="1">
      <alignment vertical="center"/>
    </xf>
    <xf numFmtId="165" fontId="13" fillId="6" borderId="73" xfId="0" applyNumberFormat="1" applyFont="1" applyFill="1" applyBorder="1" applyAlignment="1">
      <alignment vertical="center" wrapText="1"/>
    </xf>
    <xf numFmtId="0" fontId="13" fillId="6" borderId="0" xfId="0" applyFont="1" applyFill="1" applyBorder="1" applyAlignment="1">
      <alignment vertical="center" wrapText="1"/>
    </xf>
    <xf numFmtId="9" fontId="13" fillId="6" borderId="0" xfId="0" applyNumberFormat="1" applyFont="1" applyFill="1" applyAlignment="1">
      <alignment horizontal="left" vertical="center"/>
    </xf>
    <xf numFmtId="0" fontId="0" fillId="0" borderId="0" xfId="0" applyFont="1" applyBorder="1" applyAlignment="1">
      <alignment horizontal="left" vertical="center"/>
    </xf>
    <xf numFmtId="0" fontId="0" fillId="0" borderId="0" xfId="0" applyFont="1" applyAlignment="1">
      <alignment vertical="center"/>
    </xf>
    <xf numFmtId="0" fontId="5" fillId="0" borderId="0" xfId="0" applyFont="1" applyFill="1" applyAlignment="1">
      <alignment vertical="center" wrapText="1"/>
    </xf>
    <xf numFmtId="0" fontId="20" fillId="0" borderId="0" xfId="0" applyFont="1" applyBorder="1" applyAlignment="1">
      <alignment horizontal="left" vertical="center"/>
    </xf>
    <xf numFmtId="0" fontId="0" fillId="0" borderId="0" xfId="0" applyFont="1" applyAlignment="1">
      <alignment horizontal="center" vertical="center"/>
    </xf>
    <xf numFmtId="0" fontId="22" fillId="8" borderId="15" xfId="0" applyFont="1" applyFill="1" applyBorder="1" applyAlignment="1">
      <alignment horizontal="center" vertical="center" wrapText="1"/>
    </xf>
    <xf numFmtId="0" fontId="23" fillId="3" borderId="15" xfId="0" applyFont="1" applyFill="1" applyBorder="1" applyAlignment="1">
      <alignment vertical="center" wrapText="1"/>
    </xf>
    <xf numFmtId="167" fontId="0" fillId="0" borderId="15" xfId="19" applyNumberFormat="1" applyFont="1" applyBorder="1" applyAlignment="1">
      <alignment horizontal="right" vertical="center"/>
    </xf>
    <xf numFmtId="0" fontId="23" fillId="0" borderId="15" xfId="0" applyFont="1" applyFill="1" applyBorder="1" applyAlignment="1">
      <alignment vertical="center" wrapText="1"/>
    </xf>
    <xf numFmtId="0" fontId="0" fillId="0" borderId="0" xfId="0" applyFont="1" applyFill="1" applyAlignment="1">
      <alignment vertical="center"/>
    </xf>
    <xf numFmtId="167" fontId="1" fillId="0" borderId="15" xfId="0" applyNumberFormat="1" applyFont="1" applyFill="1" applyBorder="1" applyAlignment="1">
      <alignment vertical="center"/>
    </xf>
    <xf numFmtId="0" fontId="0" fillId="0" borderId="0" xfId="0" applyFont="1" applyAlignment="1"/>
    <xf numFmtId="166" fontId="0" fillId="0" borderId="0" xfId="11" applyNumberFormat="1" applyFont="1"/>
    <xf numFmtId="166" fontId="1" fillId="0" borderId="0" xfId="11" applyNumberFormat="1" applyFont="1"/>
    <xf numFmtId="0" fontId="25" fillId="0" borderId="24" xfId="0" applyFont="1" applyBorder="1"/>
    <xf numFmtId="49" fontId="26" fillId="0" borderId="19" xfId="11" applyNumberFormat="1" applyFont="1" applyBorder="1" applyAlignment="1">
      <alignment horizontal="center"/>
    </xf>
    <xf numFmtId="0" fontId="25" fillId="0" borderId="19" xfId="0" applyFont="1" applyBorder="1"/>
    <xf numFmtId="0" fontId="27" fillId="0" borderId="39" xfId="0" applyFont="1" applyBorder="1"/>
    <xf numFmtId="166" fontId="25" fillId="0" borderId="13" xfId="11" applyNumberFormat="1" applyFont="1" applyBorder="1"/>
    <xf numFmtId="0" fontId="27" fillId="0" borderId="13" xfId="0" applyFont="1" applyBorder="1"/>
    <xf numFmtId="166" fontId="27" fillId="0" borderId="13" xfId="11" applyNumberFormat="1" applyFont="1" applyBorder="1"/>
    <xf numFmtId="166" fontId="27" fillId="0" borderId="9" xfId="11" applyNumberFormat="1" applyFont="1" applyBorder="1"/>
    <xf numFmtId="0" fontId="25" fillId="0" borderId="39" xfId="0" applyFont="1" applyBorder="1"/>
    <xf numFmtId="0" fontId="25" fillId="0" borderId="13" xfId="0" applyFont="1" applyBorder="1"/>
    <xf numFmtId="166" fontId="27" fillId="0" borderId="13" xfId="11" applyNumberFormat="1" applyFont="1" applyFill="1" applyBorder="1"/>
    <xf numFmtId="0" fontId="27" fillId="0" borderId="13" xfId="0" applyFont="1" applyBorder="1" applyAlignment="1">
      <alignment vertical="center"/>
    </xf>
    <xf numFmtId="0" fontId="27" fillId="0" borderId="39" xfId="0" applyFont="1" applyBorder="1" applyAlignment="1">
      <alignment wrapText="1"/>
    </xf>
    <xf numFmtId="166" fontId="27" fillId="0" borderId="13" xfId="11" applyNumberFormat="1" applyFont="1" applyBorder="1" applyAlignment="1">
      <alignment vertical="top"/>
    </xf>
    <xf numFmtId="0" fontId="27" fillId="0" borderId="13" xfId="0" applyFont="1" applyBorder="1" applyAlignment="1">
      <alignment vertical="top"/>
    </xf>
    <xf numFmtId="167" fontId="27" fillId="0" borderId="13" xfId="11" applyNumberFormat="1" applyFont="1" applyBorder="1" applyAlignment="1">
      <alignment vertical="top"/>
    </xf>
    <xf numFmtId="167" fontId="27" fillId="0" borderId="13" xfId="11" applyNumberFormat="1" applyFont="1" applyBorder="1"/>
    <xf numFmtId="0" fontId="27" fillId="0" borderId="74" xfId="0" applyFont="1" applyBorder="1"/>
    <xf numFmtId="166" fontId="27" fillId="0" borderId="20" xfId="11" applyNumberFormat="1" applyFont="1" applyBorder="1"/>
    <xf numFmtId="166" fontId="27" fillId="0" borderId="76" xfId="11" applyNumberFormat="1" applyFont="1" applyBorder="1"/>
    <xf numFmtId="43" fontId="0" fillId="0" borderId="0" xfId="0" applyNumberFormat="1"/>
    <xf numFmtId="0" fontId="24" fillId="0" borderId="0" xfId="0" applyFont="1" applyFill="1" applyBorder="1" applyAlignment="1">
      <alignment horizontal="center"/>
    </xf>
    <xf numFmtId="0" fontId="27" fillId="0" borderId="24" xfId="0" applyFont="1" applyBorder="1"/>
    <xf numFmtId="0" fontId="25" fillId="0" borderId="39" xfId="0" applyFont="1" applyBorder="1" applyAlignment="1">
      <alignment wrapText="1"/>
    </xf>
    <xf numFmtId="166" fontId="28" fillId="0" borderId="0" xfId="11" applyNumberFormat="1" applyFont="1" applyBorder="1" applyAlignment="1"/>
    <xf numFmtId="0" fontId="2" fillId="0" borderId="0" xfId="0" applyFont="1" applyBorder="1" applyAlignment="1">
      <alignment horizontal="left"/>
    </xf>
    <xf numFmtId="0" fontId="24" fillId="0" borderId="0" xfId="0" applyFont="1" applyFill="1" applyBorder="1" applyAlignment="1">
      <alignment horizontal="center" vertical="top"/>
    </xf>
    <xf numFmtId="0" fontId="0" fillId="0" borderId="0" xfId="0" applyFont="1" applyBorder="1" applyAlignment="1">
      <alignment horizontal="left"/>
    </xf>
    <xf numFmtId="0" fontId="30" fillId="9" borderId="1" xfId="0" applyFont="1" applyFill="1" applyBorder="1" applyAlignment="1">
      <alignment horizontal="justify" vertical="top"/>
    </xf>
    <xf numFmtId="0" fontId="31" fillId="9" borderId="78" xfId="0" applyFont="1" applyFill="1" applyBorder="1" applyAlignment="1">
      <alignment horizontal="center" vertical="top"/>
    </xf>
    <xf numFmtId="0" fontId="31" fillId="9" borderId="2" xfId="0" applyFont="1" applyFill="1" applyBorder="1" applyAlignment="1">
      <alignment horizontal="center" vertical="top"/>
    </xf>
    <xf numFmtId="0" fontId="32" fillId="0" borderId="0" xfId="0" applyFont="1" applyAlignment="1"/>
    <xf numFmtId="0" fontId="30" fillId="9" borderId="3" xfId="0" applyFont="1" applyFill="1" applyBorder="1" applyAlignment="1">
      <alignment horizontal="justify" vertical="top"/>
    </xf>
    <xf numFmtId="0" fontId="24" fillId="9" borderId="3" xfId="0" applyFont="1" applyFill="1" applyBorder="1" applyAlignment="1">
      <alignment horizontal="justify" vertical="top"/>
    </xf>
    <xf numFmtId="166" fontId="25" fillId="9" borderId="0" xfId="0" applyNumberFormat="1" applyFont="1" applyFill="1" applyBorder="1" applyAlignment="1">
      <alignment horizontal="center" vertical="top"/>
    </xf>
    <xf numFmtId="166" fontId="25" fillId="9" borderId="4" xfId="0" applyNumberFormat="1" applyFont="1" applyFill="1" applyBorder="1" applyAlignment="1">
      <alignment horizontal="center" vertical="top"/>
    </xf>
    <xf numFmtId="166" fontId="32" fillId="0" borderId="0" xfId="0" applyNumberFormat="1" applyFont="1" applyAlignment="1"/>
    <xf numFmtId="0" fontId="35" fillId="9" borderId="3" xfId="0" applyFont="1" applyFill="1" applyBorder="1" applyAlignment="1">
      <alignment horizontal="justify" vertical="top"/>
    </xf>
    <xf numFmtId="166" fontId="36" fillId="0" borderId="0" xfId="0" applyNumberFormat="1" applyFont="1" applyBorder="1" applyAlignment="1"/>
    <xf numFmtId="166" fontId="36" fillId="0" borderId="4" xfId="0" applyNumberFormat="1" applyFont="1" applyBorder="1" applyAlignment="1"/>
    <xf numFmtId="0" fontId="37" fillId="9" borderId="3" xfId="0" applyFont="1" applyFill="1" applyBorder="1" applyAlignment="1">
      <alignment horizontal="justify" vertical="top"/>
    </xf>
    <xf numFmtId="166" fontId="36" fillId="9" borderId="0" xfId="11" applyNumberFormat="1" applyFont="1" applyFill="1" applyBorder="1" applyAlignment="1">
      <alignment horizontal="center" vertical="top"/>
    </xf>
    <xf numFmtId="166" fontId="36" fillId="9" borderId="4" xfId="11" applyNumberFormat="1" applyFont="1" applyFill="1" applyBorder="1" applyAlignment="1">
      <alignment horizontal="center" vertical="top"/>
    </xf>
    <xf numFmtId="166" fontId="38" fillId="9" borderId="0" xfId="11" applyNumberFormat="1" applyFont="1" applyFill="1" applyBorder="1" applyAlignment="1">
      <alignment horizontal="center" vertical="top"/>
    </xf>
    <xf numFmtId="166" fontId="38" fillId="9" borderId="4" xfId="11" applyNumberFormat="1" applyFont="1" applyFill="1" applyBorder="1" applyAlignment="1">
      <alignment horizontal="center" vertical="top"/>
    </xf>
    <xf numFmtId="0" fontId="39" fillId="9" borderId="3" xfId="0" applyFont="1" applyFill="1" applyBorder="1" applyAlignment="1">
      <alignment horizontal="justify" vertical="top"/>
    </xf>
    <xf numFmtId="166" fontId="24" fillId="9" borderId="0" xfId="0" applyNumberFormat="1" applyFont="1" applyFill="1" applyBorder="1" applyAlignment="1">
      <alignment horizontal="center" vertical="top"/>
    </xf>
    <xf numFmtId="166" fontId="24" fillId="9" borderId="4" xfId="0" applyNumberFormat="1" applyFont="1" applyFill="1" applyBorder="1" applyAlignment="1">
      <alignment horizontal="center" vertical="top"/>
    </xf>
    <xf numFmtId="166" fontId="36" fillId="0" borderId="0" xfId="11" applyNumberFormat="1" applyFont="1" applyBorder="1" applyAlignment="1"/>
    <xf numFmtId="166" fontId="36" fillId="0" borderId="4" xfId="11" applyNumberFormat="1" applyFont="1" applyBorder="1" applyAlignment="1"/>
    <xf numFmtId="166" fontId="29" fillId="9" borderId="0" xfId="11" applyNumberFormat="1" applyFont="1" applyFill="1" applyBorder="1" applyAlignment="1">
      <alignment horizontal="center" vertical="top"/>
    </xf>
    <xf numFmtId="166" fontId="29" fillId="9" borderId="4" xfId="11" applyNumberFormat="1" applyFont="1" applyFill="1" applyBorder="1" applyAlignment="1">
      <alignment horizontal="center" vertical="top"/>
    </xf>
    <xf numFmtId="0" fontId="24" fillId="9" borderId="0" xfId="0" applyFont="1" applyFill="1" applyBorder="1" applyAlignment="1">
      <alignment horizontal="center" vertical="top"/>
    </xf>
    <xf numFmtId="0" fontId="24" fillId="9" borderId="4" xfId="0" applyFont="1" applyFill="1" applyBorder="1" applyAlignment="1">
      <alignment horizontal="center" vertical="top"/>
    </xf>
    <xf numFmtId="0" fontId="35" fillId="9" borderId="0" xfId="0" applyFont="1" applyFill="1" applyBorder="1" applyAlignment="1">
      <alignment horizontal="center" vertical="top"/>
    </xf>
    <xf numFmtId="0" fontId="35" fillId="9" borderId="4" xfId="0" applyFont="1" applyFill="1" applyBorder="1" applyAlignment="1">
      <alignment horizontal="center" vertical="top"/>
    </xf>
    <xf numFmtId="166" fontId="33" fillId="9" borderId="0" xfId="0" applyNumberFormat="1" applyFont="1" applyFill="1" applyBorder="1" applyAlignment="1">
      <alignment horizontal="center" vertical="top"/>
    </xf>
    <xf numFmtId="166" fontId="38" fillId="9" borderId="4" xfId="0" applyNumberFormat="1" applyFont="1" applyFill="1" applyBorder="1" applyAlignment="1">
      <alignment horizontal="center" vertical="top"/>
    </xf>
    <xf numFmtId="166" fontId="40" fillId="9" borderId="0" xfId="11" applyNumberFormat="1" applyFont="1" applyFill="1" applyBorder="1" applyAlignment="1">
      <alignment horizontal="center" vertical="top"/>
    </xf>
    <xf numFmtId="166" fontId="40" fillId="9" borderId="4" xfId="11" applyNumberFormat="1" applyFont="1" applyFill="1" applyBorder="1" applyAlignment="1">
      <alignment horizontal="center" vertical="top"/>
    </xf>
    <xf numFmtId="166" fontId="40" fillId="9" borderId="0" xfId="11" applyNumberFormat="1" applyFont="1" applyFill="1" applyBorder="1" applyAlignment="1">
      <alignment horizontal="justify" vertical="top"/>
    </xf>
    <xf numFmtId="166" fontId="40" fillId="9" borderId="4" xfId="11" applyNumberFormat="1" applyFont="1" applyFill="1" applyBorder="1" applyAlignment="1">
      <alignment horizontal="justify" vertical="top"/>
    </xf>
    <xf numFmtId="0" fontId="35" fillId="9" borderId="5" xfId="0" applyFont="1" applyFill="1" applyBorder="1" applyAlignment="1">
      <alignment horizontal="justify" vertical="top"/>
    </xf>
    <xf numFmtId="166" fontId="38" fillId="9" borderId="77" xfId="11" applyNumberFormat="1" applyFont="1" applyFill="1" applyBorder="1" applyAlignment="1">
      <alignment horizontal="justify" vertical="top"/>
    </xf>
    <xf numFmtId="166" fontId="38" fillId="9" borderId="6" xfId="11" applyNumberFormat="1" applyFont="1" applyFill="1" applyBorder="1" applyAlignment="1">
      <alignment horizontal="justify" vertical="top"/>
    </xf>
    <xf numFmtId="0" fontId="0" fillId="0" borderId="0" xfId="0" applyAlignment="1"/>
    <xf numFmtId="0" fontId="0" fillId="0" borderId="0" xfId="0" applyFont="1"/>
    <xf numFmtId="0" fontId="24" fillId="0" borderId="3" xfId="0" applyFont="1" applyFill="1" applyBorder="1" applyAlignment="1">
      <alignment horizontal="center" vertical="top"/>
    </xf>
    <xf numFmtId="0" fontId="24" fillId="0" borderId="4" xfId="0" applyFont="1" applyFill="1" applyBorder="1" applyAlignment="1">
      <alignment horizontal="center" vertical="top"/>
    </xf>
    <xf numFmtId="0" fontId="29" fillId="0" borderId="79"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41" fillId="0" borderId="0" xfId="0" applyFont="1"/>
    <xf numFmtId="0" fontId="42" fillId="9" borderId="80" xfId="0" applyFont="1" applyFill="1" applyBorder="1" applyAlignment="1">
      <alignment horizontal="justify" vertical="center" wrapText="1"/>
    </xf>
    <xf numFmtId="166" fontId="43" fillId="9" borderId="4" xfId="11" applyNumberFormat="1" applyFont="1" applyFill="1" applyBorder="1" applyAlignment="1">
      <alignment horizontal="justify" vertical="center" wrapText="1"/>
    </xf>
    <xf numFmtId="0" fontId="0" fillId="0" borderId="0" xfId="0" applyAlignment="1">
      <alignment vertical="center"/>
    </xf>
    <xf numFmtId="0" fontId="44" fillId="9" borderId="80" xfId="0" applyFont="1" applyFill="1" applyBorder="1" applyAlignment="1">
      <alignment horizontal="justify" vertical="center" wrapText="1"/>
    </xf>
    <xf numFmtId="166" fontId="45" fillId="9" borderId="4" xfId="11" applyNumberFormat="1" applyFont="1" applyFill="1" applyBorder="1" applyAlignment="1">
      <alignment horizontal="justify" vertical="center" wrapText="1"/>
    </xf>
    <xf numFmtId="166" fontId="46" fillId="9" borderId="4" xfId="11" applyNumberFormat="1" applyFont="1" applyFill="1" applyBorder="1" applyAlignment="1">
      <alignment horizontal="justify" vertical="center" wrapText="1"/>
    </xf>
    <xf numFmtId="0" fontId="41" fillId="0" borderId="0" xfId="0" applyFont="1" applyAlignment="1">
      <alignment vertical="center"/>
    </xf>
    <xf numFmtId="0" fontId="40" fillId="9" borderId="80" xfId="0" applyFont="1" applyFill="1" applyBorder="1" applyAlignment="1">
      <alignment horizontal="justify" vertical="center" wrapText="1"/>
    </xf>
    <xf numFmtId="166" fontId="46" fillId="9" borderId="81" xfId="11" applyNumberFormat="1" applyFont="1" applyFill="1" applyBorder="1" applyAlignment="1">
      <alignment horizontal="justify" vertical="center" wrapText="1"/>
    </xf>
    <xf numFmtId="0" fontId="44" fillId="9" borderId="79" xfId="0" applyFont="1" applyFill="1" applyBorder="1" applyAlignment="1">
      <alignment horizontal="justify" vertical="center" wrapText="1"/>
    </xf>
    <xf numFmtId="166" fontId="46" fillId="9" borderId="82" xfId="11" applyNumberFormat="1" applyFont="1" applyFill="1" applyBorder="1" applyAlignment="1">
      <alignment horizontal="justify" vertical="center" wrapText="1"/>
    </xf>
    <xf numFmtId="166" fontId="0" fillId="0" borderId="0" xfId="0" applyNumberFormat="1"/>
    <xf numFmtId="0" fontId="24" fillId="0" borderId="0" xfId="0" applyFont="1" applyFill="1" applyBorder="1" applyAlignment="1">
      <alignment horizontal="center" vertical="center"/>
    </xf>
    <xf numFmtId="0" fontId="24" fillId="0" borderId="83" xfId="0" applyFont="1" applyFill="1" applyBorder="1" applyAlignment="1">
      <alignment horizontal="center" vertical="center" wrapText="1"/>
    </xf>
    <xf numFmtId="0" fontId="32" fillId="0" borderId="0" xfId="0" applyFont="1" applyAlignment="1">
      <alignment vertical="center" wrapText="1"/>
    </xf>
    <xf numFmtId="0" fontId="30" fillId="9" borderId="3" xfId="0" applyFont="1" applyFill="1" applyBorder="1" applyAlignment="1">
      <alignment vertical="center"/>
    </xf>
    <xf numFmtId="0" fontId="30" fillId="9" borderId="4" xfId="0" applyFont="1" applyFill="1" applyBorder="1" applyAlignment="1">
      <alignment vertical="center"/>
    </xf>
    <xf numFmtId="0" fontId="47" fillId="9" borderId="84" xfId="0" applyFont="1" applyFill="1" applyBorder="1" applyAlignment="1">
      <alignment horizontal="justify" vertical="center"/>
    </xf>
    <xf numFmtId="0" fontId="47" fillId="9" borderId="0" xfId="0" applyFont="1" applyFill="1" applyBorder="1" applyAlignment="1">
      <alignment horizontal="justify" vertical="center"/>
    </xf>
    <xf numFmtId="0" fontId="32" fillId="0" borderId="0" xfId="0" applyFont="1" applyAlignment="1">
      <alignment vertical="center"/>
    </xf>
    <xf numFmtId="0" fontId="30" fillId="9" borderId="3" xfId="0" applyFont="1" applyFill="1" applyBorder="1" applyAlignment="1">
      <alignment horizontal="justify" vertical="center"/>
    </xf>
    <xf numFmtId="0" fontId="48" fillId="9" borderId="4" xfId="0" applyFont="1" applyFill="1" applyBorder="1" applyAlignment="1">
      <alignment horizontal="justify" vertical="center"/>
    </xf>
    <xf numFmtId="0" fontId="47" fillId="9" borderId="80" xfId="0" applyFont="1" applyFill="1" applyBorder="1" applyAlignment="1">
      <alignment horizontal="justify" vertical="center"/>
    </xf>
    <xf numFmtId="0" fontId="47" fillId="9" borderId="3" xfId="0" applyFont="1" applyFill="1" applyBorder="1" applyAlignment="1">
      <alignment horizontal="justify" vertical="center"/>
    </xf>
    <xf numFmtId="0" fontId="49" fillId="9" borderId="4" xfId="0" applyFont="1" applyFill="1" applyBorder="1" applyAlignment="1">
      <alignment horizontal="justify" vertical="center"/>
    </xf>
    <xf numFmtId="166" fontId="50" fillId="9" borderId="80" xfId="11" applyNumberFormat="1" applyFont="1" applyFill="1" applyBorder="1" applyAlignment="1">
      <alignment horizontal="justify" vertical="center"/>
    </xf>
    <xf numFmtId="166" fontId="50" fillId="9" borderId="0" xfId="11" applyNumberFormat="1" applyFont="1" applyFill="1" applyBorder="1" applyAlignment="1">
      <alignment horizontal="justify" vertical="center"/>
    </xf>
    <xf numFmtId="0" fontId="32" fillId="0" borderId="0" xfId="0" applyFont="1" applyAlignment="1">
      <alignment horizontal="center" vertical="center"/>
    </xf>
    <xf numFmtId="43" fontId="32" fillId="0" borderId="0" xfId="11" applyFont="1" applyAlignment="1">
      <alignment vertical="center"/>
    </xf>
    <xf numFmtId="0" fontId="32" fillId="0" borderId="80" xfId="0" applyFont="1" applyBorder="1" applyAlignment="1">
      <alignment vertical="center"/>
    </xf>
    <xf numFmtId="43" fontId="36" fillId="0" borderId="0" xfId="11" applyFont="1" applyAlignment="1">
      <alignment vertical="center"/>
    </xf>
    <xf numFmtId="166" fontId="50" fillId="0" borderId="0" xfId="11" applyNumberFormat="1" applyFont="1" applyFill="1" applyBorder="1" applyAlignment="1">
      <alignment horizontal="justify" vertical="center"/>
    </xf>
    <xf numFmtId="166" fontId="47" fillId="9" borderId="80" xfId="0" applyNumberFormat="1" applyFont="1" applyFill="1" applyBorder="1" applyAlignment="1">
      <alignment horizontal="justify" vertical="center"/>
    </xf>
    <xf numFmtId="166" fontId="47" fillId="9" borderId="0" xfId="0" applyNumberFormat="1" applyFont="1" applyFill="1" applyBorder="1" applyAlignment="1">
      <alignment horizontal="justify" vertical="center"/>
    </xf>
    <xf numFmtId="166" fontId="29" fillId="0" borderId="0" xfId="11" applyNumberFormat="1" applyFont="1" applyAlignment="1">
      <alignment vertical="center"/>
    </xf>
    <xf numFmtId="166" fontId="36" fillId="0" borderId="0" xfId="11" applyNumberFormat="1" applyFont="1" applyAlignment="1">
      <alignment vertical="center"/>
    </xf>
    <xf numFmtId="0" fontId="36" fillId="0" borderId="0" xfId="0" applyFont="1" applyAlignment="1">
      <alignment vertical="center"/>
    </xf>
    <xf numFmtId="0" fontId="47" fillId="9" borderId="5" xfId="0" applyFont="1" applyFill="1" applyBorder="1" applyAlignment="1">
      <alignment horizontal="justify" vertical="center"/>
    </xf>
    <xf numFmtId="0" fontId="49" fillId="9" borderId="6" xfId="0" applyFont="1" applyFill="1" applyBorder="1" applyAlignment="1">
      <alignment horizontal="justify" vertical="center"/>
    </xf>
    <xf numFmtId="166" fontId="50" fillId="9" borderId="79" xfId="11" applyNumberFormat="1" applyFont="1" applyFill="1" applyBorder="1" applyAlignment="1">
      <alignment horizontal="justify" vertical="center"/>
    </xf>
    <xf numFmtId="166" fontId="50" fillId="9" borderId="77" xfId="11" applyNumberFormat="1" applyFont="1" applyFill="1" applyBorder="1" applyAlignment="1">
      <alignment horizontal="justify" vertical="center"/>
    </xf>
    <xf numFmtId="166" fontId="47" fillId="0" borderId="0" xfId="0" applyNumberFormat="1" applyFont="1" applyFill="1" applyBorder="1" applyAlignment="1">
      <alignment horizontal="justify" vertical="center"/>
    </xf>
    <xf numFmtId="0" fontId="32" fillId="0" borderId="0" xfId="0" applyFont="1" applyFill="1" applyBorder="1" applyAlignment="1">
      <alignment vertical="center"/>
    </xf>
    <xf numFmtId="0" fontId="32" fillId="0" borderId="0" xfId="0" applyFont="1"/>
    <xf numFmtId="0" fontId="32" fillId="0" borderId="1" xfId="0" applyFont="1" applyBorder="1"/>
    <xf numFmtId="0" fontId="36" fillId="0" borderId="78" xfId="0" applyFont="1" applyBorder="1" applyAlignment="1">
      <alignment horizontal="center"/>
    </xf>
    <xf numFmtId="14" fontId="51" fillId="0" borderId="78" xfId="0" applyNumberFormat="1" applyFont="1" applyFill="1" applyBorder="1" applyAlignment="1">
      <alignment horizontal="center" vertical="top"/>
    </xf>
    <xf numFmtId="14" fontId="51" fillId="0" borderId="2" xfId="0" applyNumberFormat="1" applyFont="1" applyFill="1" applyBorder="1" applyAlignment="1">
      <alignment horizontal="center" vertical="top"/>
    </xf>
    <xf numFmtId="0" fontId="52" fillId="9" borderId="3" xfId="0" applyFont="1" applyFill="1" applyBorder="1" applyAlignment="1">
      <alignment vertical="top"/>
    </xf>
    <xf numFmtId="0" fontId="52" fillId="9" borderId="0" xfId="0" applyFont="1" applyFill="1" applyBorder="1" applyAlignment="1">
      <alignment vertical="top"/>
    </xf>
    <xf numFmtId="0" fontId="52" fillId="0" borderId="0" xfId="0" applyFont="1" applyFill="1" applyBorder="1" applyAlignment="1">
      <alignment vertical="top"/>
    </xf>
    <xf numFmtId="0" fontId="52" fillId="0" borderId="4" xfId="0" applyFont="1" applyFill="1" applyBorder="1" applyAlignment="1">
      <alignment vertical="top"/>
    </xf>
    <xf numFmtId="0" fontId="28" fillId="9" borderId="3" xfId="0" applyFont="1" applyFill="1" applyBorder="1" applyAlignment="1">
      <alignment horizontal="justify" vertical="top"/>
    </xf>
    <xf numFmtId="166" fontId="52" fillId="0" borderId="0" xfId="0" applyNumberFormat="1" applyFont="1" applyFill="1" applyBorder="1" applyAlignment="1">
      <alignment vertical="top"/>
    </xf>
    <xf numFmtId="166" fontId="52" fillId="0" borderId="4" xfId="0" applyNumberFormat="1" applyFont="1" applyFill="1" applyBorder="1" applyAlignment="1">
      <alignment vertical="top"/>
    </xf>
    <xf numFmtId="43" fontId="32" fillId="0" borderId="0" xfId="11" applyFont="1"/>
    <xf numFmtId="43" fontId="32" fillId="0" borderId="0" xfId="0" applyNumberFormat="1" applyFont="1"/>
    <xf numFmtId="0" fontId="28" fillId="9" borderId="0" xfId="0" applyFont="1" applyFill="1" applyBorder="1" applyAlignment="1">
      <alignment horizontal="justify" vertical="top" wrapText="1"/>
    </xf>
    <xf numFmtId="166" fontId="28" fillId="0" borderId="0" xfId="11" applyNumberFormat="1" applyFont="1" applyFill="1" applyBorder="1" applyAlignment="1"/>
    <xf numFmtId="166" fontId="28" fillId="0" borderId="4" xfId="11" applyNumberFormat="1" applyFont="1" applyFill="1" applyBorder="1" applyAlignment="1"/>
    <xf numFmtId="166" fontId="28" fillId="0" borderId="4" xfId="11" applyNumberFormat="1" applyFont="1" applyFill="1" applyBorder="1"/>
    <xf numFmtId="0" fontId="36" fillId="0" borderId="0" xfId="0" applyFont="1"/>
    <xf numFmtId="166" fontId="52" fillId="0" borderId="0" xfId="11" applyNumberFormat="1" applyFont="1" applyFill="1" applyBorder="1" applyAlignment="1"/>
    <xf numFmtId="166" fontId="52" fillId="0" borderId="4" xfId="11" applyNumberFormat="1" applyFont="1" applyFill="1" applyBorder="1" applyAlignment="1"/>
    <xf numFmtId="0" fontId="53" fillId="9" borderId="3" xfId="0" applyFont="1" applyFill="1" applyBorder="1" applyAlignment="1">
      <alignment vertical="top"/>
    </xf>
    <xf numFmtId="0" fontId="53" fillId="9" borderId="0" xfId="0" applyFont="1" applyFill="1" applyBorder="1" applyAlignment="1">
      <alignment vertical="top"/>
    </xf>
    <xf numFmtId="0" fontId="28" fillId="9" borderId="3" xfId="0" applyFont="1" applyFill="1" applyBorder="1" applyAlignment="1">
      <alignment vertical="top"/>
    </xf>
    <xf numFmtId="0" fontId="28" fillId="9" borderId="0" xfId="0" applyFont="1" applyFill="1" applyBorder="1" applyAlignment="1">
      <alignment vertical="top"/>
    </xf>
    <xf numFmtId="166" fontId="28" fillId="0" borderId="0" xfId="11" applyNumberFormat="1" applyFont="1" applyFill="1" applyBorder="1" applyAlignment="1">
      <alignment vertical="top"/>
    </xf>
    <xf numFmtId="166" fontId="52" fillId="0" borderId="0" xfId="11" applyNumberFormat="1" applyFont="1" applyFill="1" applyBorder="1" applyAlignment="1">
      <alignment vertical="top"/>
    </xf>
    <xf numFmtId="0" fontId="28" fillId="9" borderId="0" xfId="0" applyFont="1" applyFill="1" applyBorder="1" applyAlignment="1">
      <alignment horizontal="left" vertical="top"/>
    </xf>
    <xf numFmtId="0" fontId="28" fillId="9" borderId="0" xfId="0" applyFont="1" applyFill="1" applyBorder="1" applyAlignment="1">
      <alignment horizontal="justify" vertical="top"/>
    </xf>
    <xf numFmtId="166" fontId="52" fillId="0" borderId="4" xfId="11" applyNumberFormat="1" applyFont="1" applyFill="1" applyBorder="1" applyAlignment="1">
      <alignment vertical="top"/>
    </xf>
    <xf numFmtId="166" fontId="53" fillId="0" borderId="0" xfId="11" applyNumberFormat="1" applyFont="1" applyFill="1" applyBorder="1" applyAlignment="1">
      <alignment vertical="top"/>
    </xf>
    <xf numFmtId="166" fontId="28" fillId="0" borderId="4" xfId="11" applyNumberFormat="1" applyFont="1" applyFill="1" applyBorder="1" applyAlignment="1">
      <alignment vertical="top"/>
    </xf>
    <xf numFmtId="166" fontId="53" fillId="0" borderId="4" xfId="11" applyNumberFormat="1" applyFont="1" applyFill="1" applyBorder="1" applyAlignment="1">
      <alignment vertical="top"/>
    </xf>
    <xf numFmtId="166" fontId="52" fillId="0" borderId="77" xfId="11" applyNumberFormat="1" applyFont="1" applyFill="1" applyBorder="1" applyAlignment="1"/>
    <xf numFmtId="166" fontId="52" fillId="0" borderId="6" xfId="11" applyNumberFormat="1" applyFont="1" applyFill="1" applyBorder="1" applyAlignment="1"/>
    <xf numFmtId="0" fontId="55" fillId="0" borderId="0" xfId="0" applyFont="1"/>
    <xf numFmtId="0" fontId="37" fillId="0" borderId="1" xfId="0" applyFont="1" applyBorder="1"/>
    <xf numFmtId="0" fontId="37" fillId="0" borderId="78" xfId="0" applyFont="1" applyBorder="1"/>
    <xf numFmtId="0" fontId="37" fillId="0" borderId="2" xfId="0" applyFont="1" applyBorder="1"/>
    <xf numFmtId="0" fontId="37" fillId="0" borderId="3" xfId="0" applyFont="1" applyBorder="1"/>
    <xf numFmtId="0" fontId="37" fillId="0" borderId="0" xfId="0" applyFont="1" applyBorder="1"/>
    <xf numFmtId="0" fontId="37" fillId="0" borderId="4" xfId="0" applyFont="1" applyBorder="1"/>
    <xf numFmtId="0" fontId="57" fillId="0" borderId="3" xfId="0" applyFont="1" applyBorder="1"/>
    <xf numFmtId="0" fontId="57" fillId="0" borderId="0" xfId="0" applyFont="1" applyBorder="1" applyAlignment="1">
      <alignment vertical="justify"/>
    </xf>
    <xf numFmtId="0" fontId="37" fillId="0" borderId="5" xfId="0" applyFont="1" applyBorder="1"/>
    <xf numFmtId="0" fontId="37" fillId="0" borderId="77" xfId="0" applyFont="1" applyBorder="1"/>
    <xf numFmtId="0" fontId="57" fillId="0" borderId="77" xfId="0" applyFont="1" applyBorder="1" applyAlignment="1">
      <alignment vertical="justify"/>
    </xf>
    <xf numFmtId="0" fontId="37" fillId="0" borderId="6" xfId="0" applyFont="1" applyBorder="1"/>
    <xf numFmtId="0" fontId="25"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3" xfId="0" applyFont="1" applyFill="1" applyBorder="1" applyAlignment="1">
      <alignment horizontal="center" vertical="center" wrapText="1"/>
    </xf>
    <xf numFmtId="0" fontId="32" fillId="0" borderId="0" xfId="0" applyFont="1" applyAlignment="1">
      <alignment horizontal="center"/>
    </xf>
    <xf numFmtId="0" fontId="25" fillId="0" borderId="84" xfId="0" applyFont="1" applyFill="1" applyBorder="1" applyAlignment="1">
      <alignment horizontal="center" vertical="top" wrapText="1"/>
    </xf>
    <xf numFmtId="0" fontId="25" fillId="0" borderId="84" xfId="0" applyFont="1" applyFill="1" applyBorder="1" applyAlignment="1">
      <alignment vertical="top" wrapText="1"/>
    </xf>
    <xf numFmtId="0" fontId="35" fillId="0" borderId="4" xfId="0" applyFont="1" applyBorder="1" applyAlignment="1">
      <alignment horizontal="justify" vertical="top" wrapText="1"/>
    </xf>
    <xf numFmtId="0" fontId="24" fillId="0" borderId="4" xfId="0" applyFont="1" applyBorder="1" applyAlignment="1">
      <alignment horizontal="justify" vertical="top" wrapText="1"/>
    </xf>
    <xf numFmtId="0" fontId="24" fillId="0" borderId="3" xfId="0" applyFont="1" applyBorder="1" applyAlignment="1">
      <alignment horizontal="justify" vertical="top" wrapText="1"/>
    </xf>
    <xf numFmtId="0" fontId="37" fillId="0" borderId="4" xfId="0" applyFont="1" applyBorder="1" applyAlignment="1">
      <alignment horizontal="justify" vertical="top" wrapText="1"/>
    </xf>
    <xf numFmtId="0" fontId="32" fillId="0" borderId="3" xfId="0" applyFont="1" applyBorder="1" applyAlignment="1">
      <alignment horizontal="justify" vertical="top" wrapText="1"/>
    </xf>
    <xf numFmtId="0" fontId="32" fillId="0" borderId="4" xfId="0" applyFont="1" applyBorder="1" applyAlignment="1">
      <alignment horizontal="justify" vertical="top" wrapText="1"/>
    </xf>
    <xf numFmtId="0" fontId="39" fillId="0" borderId="3" xfId="0" applyFont="1" applyBorder="1" applyAlignment="1">
      <alignment horizontal="justify" vertical="top" wrapText="1"/>
    </xf>
    <xf numFmtId="0" fontId="39" fillId="0" borderId="4" xfId="0" applyFont="1" applyBorder="1" applyAlignment="1">
      <alignment horizontal="justify" vertical="top" wrapText="1"/>
    </xf>
    <xf numFmtId="166" fontId="27" fillId="0" borderId="4" xfId="11" applyNumberFormat="1" applyFont="1" applyBorder="1" applyAlignment="1">
      <alignment horizontal="justify" vertical="top" wrapText="1"/>
    </xf>
    <xf numFmtId="166" fontId="24" fillId="0" borderId="4" xfId="11" applyNumberFormat="1" applyFont="1" applyBorder="1" applyAlignment="1">
      <alignment horizontal="justify" vertical="top" wrapText="1"/>
    </xf>
    <xf numFmtId="0" fontId="35" fillId="0" borderId="6" xfId="0" applyFont="1" applyBorder="1" applyAlignment="1">
      <alignment horizontal="justify" vertical="top" wrapText="1"/>
    </xf>
    <xf numFmtId="0" fontId="55" fillId="0" borderId="0" xfId="0" applyFont="1" applyAlignment="1">
      <alignment vertical="center"/>
    </xf>
    <xf numFmtId="0" fontId="54" fillId="0" borderId="0" xfId="0" applyFont="1" applyFill="1" applyBorder="1" applyAlignment="1">
      <alignment vertical="center"/>
    </xf>
    <xf numFmtId="0" fontId="33" fillId="0" borderId="0" xfId="0" applyFont="1" applyFill="1" applyBorder="1" applyAlignment="1">
      <alignment vertical="center"/>
    </xf>
    <xf numFmtId="0" fontId="56" fillId="0" borderId="0" xfId="0" applyFont="1" applyFill="1" applyBorder="1" applyAlignment="1">
      <alignment vertical="center"/>
    </xf>
    <xf numFmtId="0" fontId="55" fillId="0" borderId="0" xfId="0" applyFont="1" applyAlignment="1">
      <alignment vertical="center" wrapText="1"/>
    </xf>
    <xf numFmtId="0" fontId="55" fillId="0" borderId="0" xfId="0" applyNumberFormat="1" applyFont="1" applyAlignment="1">
      <alignment vertical="center" wrapText="1"/>
    </xf>
    <xf numFmtId="0" fontId="5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xf>
    <xf numFmtId="0" fontId="25" fillId="2" borderId="24" xfId="0" applyFont="1" applyFill="1" applyBorder="1" applyAlignment="1">
      <alignment horizontal="center"/>
    </xf>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39" xfId="0" applyFont="1" applyFill="1" applyBorder="1" applyAlignment="1">
      <alignment horizontal="center"/>
    </xf>
    <xf numFmtId="0" fontId="25" fillId="2" borderId="0" xfId="0" applyFont="1" applyFill="1" applyBorder="1" applyAlignment="1">
      <alignment horizontal="center"/>
    </xf>
    <xf numFmtId="0" fontId="25" fillId="2" borderId="9" xfId="0" applyFont="1" applyFill="1" applyBorder="1" applyAlignment="1">
      <alignment horizontal="center"/>
    </xf>
    <xf numFmtId="0" fontId="25" fillId="2" borderId="74" xfId="0" applyFont="1" applyFill="1" applyBorder="1" applyAlignment="1">
      <alignment horizontal="center"/>
    </xf>
    <xf numFmtId="0" fontId="25" fillId="2" borderId="75" xfId="0" applyFont="1" applyFill="1" applyBorder="1" applyAlignment="1">
      <alignment horizontal="center"/>
    </xf>
    <xf numFmtId="0" fontId="25" fillId="2" borderId="76" xfId="0" applyFont="1" applyFill="1" applyBorder="1" applyAlignment="1">
      <alignment horizontal="center"/>
    </xf>
    <xf numFmtId="0" fontId="53" fillId="9" borderId="3" xfId="0" applyFont="1" applyFill="1" applyBorder="1" applyAlignment="1">
      <alignment horizontal="left" vertical="top" wrapText="1"/>
    </xf>
    <xf numFmtId="0" fontId="53" fillId="9" borderId="0" xfId="0" applyFont="1" applyFill="1" applyBorder="1" applyAlignment="1">
      <alignment horizontal="left" vertical="top" wrapText="1"/>
    </xf>
    <xf numFmtId="0" fontId="28" fillId="9" borderId="3" xfId="0" applyFont="1" applyFill="1" applyBorder="1" applyAlignment="1">
      <alignment horizontal="center" vertical="top"/>
    </xf>
    <xf numFmtId="0" fontId="28" fillId="9" borderId="0" xfId="0" applyFont="1" applyFill="1" applyBorder="1" applyAlignment="1">
      <alignment horizontal="center" vertical="top"/>
    </xf>
    <xf numFmtId="0" fontId="53" fillId="9" borderId="3" xfId="0" applyFont="1" applyFill="1" applyBorder="1" applyAlignment="1">
      <alignment horizontal="left" vertical="top"/>
    </xf>
    <xf numFmtId="0" fontId="53" fillId="9" borderId="0" xfId="0" applyFont="1" applyFill="1" applyBorder="1" applyAlignment="1">
      <alignment horizontal="left" vertical="top"/>
    </xf>
    <xf numFmtId="0" fontId="53" fillId="9" borderId="5" xfId="0" applyFont="1" applyFill="1" applyBorder="1" applyAlignment="1">
      <alignment horizontal="left" vertical="top" wrapText="1"/>
    </xf>
    <xf numFmtId="0" fontId="53" fillId="9" borderId="77" xfId="0" applyFont="1" applyFill="1" applyBorder="1" applyAlignment="1">
      <alignment horizontal="left" vertical="top" wrapText="1"/>
    </xf>
    <xf numFmtId="0" fontId="24" fillId="0" borderId="0" xfId="0" applyFont="1" applyFill="1" applyBorder="1" applyAlignment="1">
      <alignment horizontal="center" vertical="top"/>
    </xf>
    <xf numFmtId="0" fontId="29" fillId="0" borderId="0" xfId="0" applyFont="1" applyFill="1" applyBorder="1" applyAlignment="1">
      <alignment horizontal="center" vertical="top"/>
    </xf>
    <xf numFmtId="0" fontId="24" fillId="0" borderId="1" xfId="0" applyFont="1" applyFill="1" applyBorder="1" applyAlignment="1">
      <alignment horizontal="center"/>
    </xf>
    <xf numFmtId="0" fontId="24" fillId="0" borderId="78" xfId="0" applyFont="1" applyFill="1" applyBorder="1" applyAlignment="1">
      <alignment horizontal="center"/>
    </xf>
    <xf numFmtId="0" fontId="24" fillId="0" borderId="2" xfId="0" applyFont="1" applyFill="1" applyBorder="1" applyAlignment="1">
      <alignment horizontal="center"/>
    </xf>
    <xf numFmtId="0" fontId="24" fillId="0" borderId="3" xfId="0" applyFont="1" applyFill="1" applyBorder="1" applyAlignment="1">
      <alignment horizontal="center" vertical="top"/>
    </xf>
    <xf numFmtId="0" fontId="24" fillId="0" borderId="4" xfId="0" applyFont="1" applyFill="1" applyBorder="1" applyAlignment="1">
      <alignment horizontal="center" vertical="top"/>
    </xf>
    <xf numFmtId="0" fontId="29" fillId="0" borderId="5" xfId="0" applyFont="1" applyFill="1" applyBorder="1" applyAlignment="1">
      <alignment horizontal="center" vertical="top"/>
    </xf>
    <xf numFmtId="0" fontId="29" fillId="0" borderId="77" xfId="0" applyFont="1" applyFill="1" applyBorder="1" applyAlignment="1">
      <alignment horizontal="center" vertical="top"/>
    </xf>
    <xf numFmtId="0" fontId="29" fillId="0" borderId="6" xfId="0" applyFont="1" applyFill="1" applyBorder="1" applyAlignment="1">
      <alignment horizontal="center" vertical="top"/>
    </xf>
    <xf numFmtId="0" fontId="33" fillId="9" borderId="0" xfId="0" applyFont="1" applyFill="1" applyBorder="1" applyAlignment="1">
      <alignment horizontal="center" vertical="top"/>
    </xf>
    <xf numFmtId="0" fontId="33" fillId="9" borderId="4" xfId="0" applyFont="1" applyFill="1" applyBorder="1" applyAlignment="1">
      <alignment horizontal="center" vertical="top"/>
    </xf>
    <xf numFmtId="0" fontId="58" fillId="0" borderId="1" xfId="0" applyFont="1" applyBorder="1" applyAlignment="1">
      <alignment horizontal="center" vertical="center"/>
    </xf>
    <xf numFmtId="0" fontId="58" fillId="0" borderId="78"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0" xfId="0" applyFont="1" applyBorder="1" applyAlignment="1">
      <alignment horizontal="center" vertic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77" xfId="0" applyFont="1" applyBorder="1" applyAlignment="1">
      <alignment horizontal="center" vertical="center"/>
    </xf>
    <xf numFmtId="0" fontId="58" fillId="0" borderId="6" xfId="0" applyFont="1" applyBorder="1" applyAlignment="1">
      <alignment horizontal="center" vertical="center"/>
    </xf>
    <xf numFmtId="0" fontId="54" fillId="0" borderId="0" xfId="0" applyFont="1" applyFill="1" applyBorder="1" applyAlignment="1">
      <alignment horizontal="center"/>
    </xf>
    <xf numFmtId="0" fontId="54" fillId="0" borderId="0" xfId="0" applyFont="1" applyFill="1" applyBorder="1" applyAlignment="1">
      <alignment horizontal="center" vertical="top"/>
    </xf>
    <xf numFmtId="0" fontId="33" fillId="0" borderId="0" xfId="0" applyFont="1" applyFill="1" applyBorder="1" applyAlignment="1">
      <alignment horizontal="center" vertical="top"/>
    </xf>
    <xf numFmtId="0" fontId="56" fillId="0" borderId="0" xfId="0" applyFont="1" applyFill="1" applyBorder="1" applyAlignment="1">
      <alignment horizontal="center" vertical="top"/>
    </xf>
    <xf numFmtId="0" fontId="24" fillId="0" borderId="83" xfId="0" applyFont="1" applyFill="1" applyBorder="1" applyAlignment="1">
      <alignment horizontal="center" vertical="center"/>
    </xf>
    <xf numFmtId="0" fontId="24" fillId="0" borderId="0" xfId="0" applyFont="1" applyFill="1" applyBorder="1" applyAlignment="1">
      <alignment horizontal="center" vertical="center"/>
    </xf>
    <xf numFmtId="0" fontId="29" fillId="0" borderId="77" xfId="0" applyFont="1" applyFill="1" applyBorder="1" applyAlignment="1">
      <alignment horizontal="center" vertical="center"/>
    </xf>
    <xf numFmtId="0" fontId="24" fillId="0" borderId="3" xfId="0" applyFont="1" applyBorder="1" applyAlignment="1">
      <alignment horizontal="justify" vertical="top" wrapText="1"/>
    </xf>
    <xf numFmtId="0" fontId="24" fillId="0" borderId="4" xfId="0" applyFont="1" applyBorder="1" applyAlignment="1">
      <alignment horizontal="justify" vertical="top" wrapText="1"/>
    </xf>
    <xf numFmtId="0" fontId="35" fillId="0" borderId="5" xfId="0" applyFont="1" applyBorder="1" applyAlignment="1">
      <alignment horizontal="justify" vertical="top" wrapText="1"/>
    </xf>
    <xf numFmtId="0" fontId="35" fillId="0" borderId="6" xfId="0" applyFont="1" applyBorder="1" applyAlignment="1">
      <alignment horizontal="justify" vertical="top" wrapText="1"/>
    </xf>
    <xf numFmtId="0" fontId="59" fillId="0" borderId="1"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35" fillId="0" borderId="3" xfId="0" applyFont="1" applyBorder="1" applyAlignment="1">
      <alignment horizontal="justify" vertical="top" wrapText="1"/>
    </xf>
    <xf numFmtId="0" fontId="35" fillId="0" borderId="4" xfId="0" applyFont="1" applyBorder="1" applyAlignment="1">
      <alignment horizontal="justify" vertical="top" wrapText="1"/>
    </xf>
    <xf numFmtId="0" fontId="24" fillId="0" borderId="3" xfId="0" applyFont="1" applyBorder="1" applyAlignment="1">
      <alignment horizontal="left" vertical="top" wrapText="1" indent="5"/>
    </xf>
    <xf numFmtId="0" fontId="24" fillId="0" borderId="4" xfId="0" applyFont="1" applyBorder="1" applyAlignment="1">
      <alignment horizontal="left" vertical="top" wrapText="1" indent="5"/>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horizontal="center" vertical="center" wrapText="1"/>
    </xf>
    <xf numFmtId="0" fontId="4" fillId="2" borderId="15"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39" xfId="0" applyFont="1" applyBorder="1" applyAlignment="1">
      <alignment vertical="center" wrapText="1"/>
    </xf>
    <xf numFmtId="0" fontId="10" fillId="0" borderId="9" xfId="0" applyFont="1" applyBorder="1" applyAlignment="1">
      <alignment vertical="center" wrapText="1"/>
    </xf>
    <xf numFmtId="0" fontId="4" fillId="2" borderId="38" xfId="0" applyFont="1" applyFill="1" applyBorder="1" applyAlignment="1">
      <alignment horizontal="left" vertical="center"/>
    </xf>
    <xf numFmtId="0" fontId="4" fillId="2" borderId="35" xfId="0" applyFont="1" applyFill="1" applyBorder="1" applyAlignment="1">
      <alignment horizontal="left" vertical="center"/>
    </xf>
    <xf numFmtId="0" fontId="4" fillId="2" borderId="38" xfId="0" applyFont="1" applyFill="1" applyBorder="1" applyAlignment="1">
      <alignment horizontal="center" vertical="center" wrapText="1"/>
    </xf>
    <xf numFmtId="0" fontId="4" fillId="2" borderId="37" xfId="0"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9"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2" fillId="0" borderId="0" xfId="0" applyFont="1" applyAlignment="1">
      <alignment horizontal="center"/>
    </xf>
    <xf numFmtId="0" fontId="19" fillId="0" borderId="0" xfId="0" applyFont="1" applyAlignment="1">
      <alignment horizontal="center"/>
    </xf>
    <xf numFmtId="0" fontId="2" fillId="0" borderId="0" xfId="0" applyFont="1" applyFill="1" applyBorder="1" applyAlignment="1">
      <alignment horizontal="center" vertical="top"/>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23" xfId="0" applyFont="1" applyBorder="1" applyAlignment="1">
      <alignment horizontal="center" vertical="center"/>
    </xf>
    <xf numFmtId="0" fontId="13" fillId="0" borderId="14" xfId="0" applyFont="1" applyBorder="1" applyAlignment="1">
      <alignment horizontal="center" vertical="center"/>
    </xf>
    <xf numFmtId="0" fontId="10" fillId="0" borderId="0" xfId="0" applyFont="1" applyAlignment="1">
      <alignment horizontal="justify" vertical="distributed" wrapText="1"/>
    </xf>
    <xf numFmtId="0" fontId="13" fillId="2" borderId="1"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4" xfId="0" applyFont="1" applyFill="1" applyBorder="1" applyAlignment="1">
      <alignment horizontal="center" vertical="center"/>
    </xf>
    <xf numFmtId="0" fontId="2" fillId="0" borderId="0" xfId="0" applyFont="1" applyFill="1" applyAlignment="1">
      <alignment horizontal="center"/>
    </xf>
    <xf numFmtId="0" fontId="19" fillId="0" borderId="0" xfId="0" applyFont="1" applyFill="1" applyAlignment="1">
      <alignment horizontal="center"/>
    </xf>
    <xf numFmtId="0" fontId="13" fillId="6" borderId="24"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8" xfId="0" applyFont="1" applyFill="1" applyBorder="1" applyAlignment="1">
      <alignment horizontal="center"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0" xfId="0" applyFont="1" applyFill="1" applyBorder="1" applyAlignment="1">
      <alignment horizontal="left" vertical="center" wrapText="1"/>
    </xf>
    <xf numFmtId="0" fontId="14" fillId="6" borderId="0" xfId="0" applyFont="1" applyFill="1" applyAlignment="1">
      <alignment horizontal="left" vertical="center"/>
    </xf>
    <xf numFmtId="0" fontId="13" fillId="6" borderId="0" xfId="0" applyFont="1" applyFill="1" applyAlignment="1">
      <alignment horizontal="left" vertical="center"/>
    </xf>
    <xf numFmtId="0" fontId="13" fillId="6" borderId="24" xfId="0" applyFont="1" applyFill="1" applyBorder="1" applyAlignment="1">
      <alignment horizontal="center" vertical="top"/>
    </xf>
    <xf numFmtId="0" fontId="13" fillId="6" borderId="16" xfId="0" applyFont="1" applyFill="1" applyBorder="1" applyAlignment="1">
      <alignment horizontal="center" vertical="top"/>
    </xf>
    <xf numFmtId="0" fontId="13" fillId="6" borderId="17" xfId="0" applyFont="1" applyFill="1" applyBorder="1" applyAlignment="1">
      <alignment horizontal="center" vertical="top"/>
    </xf>
    <xf numFmtId="0" fontId="13" fillId="6" borderId="25" xfId="0" applyFont="1" applyFill="1" applyBorder="1" applyAlignment="1">
      <alignment horizontal="center" vertical="top"/>
    </xf>
    <xf numFmtId="0" fontId="13" fillId="6" borderId="10" xfId="0" applyFont="1" applyFill="1" applyBorder="1" applyAlignment="1">
      <alignment horizontal="center" vertical="top"/>
    </xf>
    <xf numFmtId="0" fontId="13" fillId="6" borderId="18" xfId="0" applyFont="1" applyFill="1" applyBorder="1" applyAlignment="1">
      <alignment horizontal="center" vertical="top"/>
    </xf>
    <xf numFmtId="0" fontId="13" fillId="6" borderId="55" xfId="0" applyFont="1" applyFill="1" applyBorder="1" applyAlignment="1">
      <alignment horizontal="center" vertical="center"/>
    </xf>
    <xf numFmtId="0" fontId="13" fillId="6" borderId="56" xfId="0" applyFont="1" applyFill="1" applyBorder="1" applyAlignment="1">
      <alignment horizontal="center" vertical="center"/>
    </xf>
    <xf numFmtId="0" fontId="13" fillId="6" borderId="57" xfId="0" applyFont="1" applyFill="1" applyBorder="1" applyAlignment="1">
      <alignment horizontal="center" vertical="center"/>
    </xf>
    <xf numFmtId="0" fontId="13" fillId="6" borderId="55"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4" fillId="6" borderId="73" xfId="0" applyFont="1" applyFill="1" applyBorder="1" applyAlignment="1">
      <alignment horizontal="center" vertical="center" wrapText="1"/>
    </xf>
    <xf numFmtId="0" fontId="14" fillId="6" borderId="55" xfId="0" applyFont="1" applyFill="1" applyBorder="1" applyAlignment="1">
      <alignment horizontal="center" vertical="center"/>
    </xf>
    <xf numFmtId="0" fontId="14" fillId="6" borderId="56" xfId="0" applyFont="1" applyFill="1" applyBorder="1" applyAlignment="1">
      <alignment horizontal="center" vertical="center"/>
    </xf>
    <xf numFmtId="0" fontId="14" fillId="6" borderId="57" xfId="0" applyFont="1" applyFill="1" applyBorder="1" applyAlignment="1">
      <alignment horizontal="center" vertical="center"/>
    </xf>
    <xf numFmtId="0" fontId="14" fillId="6" borderId="66"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66" xfId="0" applyFont="1" applyFill="1" applyBorder="1" applyAlignment="1">
      <alignment horizontal="center" vertical="center"/>
    </xf>
    <xf numFmtId="0" fontId="14" fillId="6" borderId="69" xfId="0" applyFont="1" applyFill="1" applyBorder="1" applyAlignment="1">
      <alignment horizontal="center" vertical="center"/>
    </xf>
    <xf numFmtId="0" fontId="14" fillId="6" borderId="63" xfId="0" applyFont="1" applyFill="1" applyBorder="1" applyAlignment="1">
      <alignment horizontal="center" vertical="center"/>
    </xf>
    <xf numFmtId="0" fontId="14" fillId="7" borderId="66" xfId="0" applyFont="1" applyFill="1" applyBorder="1" applyAlignment="1">
      <alignment horizontal="center" vertical="center" wrapText="1"/>
    </xf>
    <xf numFmtId="0" fontId="14" fillId="7" borderId="63" xfId="0" applyFont="1" applyFill="1" applyBorder="1" applyAlignment="1">
      <alignment horizontal="center" vertical="center" wrapText="1"/>
    </xf>
    <xf numFmtId="0" fontId="14" fillId="6" borderId="40" xfId="0" applyFont="1" applyFill="1" applyBorder="1" applyAlignment="1">
      <alignment horizontal="center" vertical="center"/>
    </xf>
    <xf numFmtId="0" fontId="14" fillId="6" borderId="45" xfId="0" applyFont="1" applyFill="1" applyBorder="1" applyAlignment="1">
      <alignment horizontal="center" vertical="center"/>
    </xf>
    <xf numFmtId="0" fontId="14" fillId="6" borderId="0" xfId="0" applyFont="1" applyFill="1" applyBorder="1" applyAlignment="1">
      <alignment horizontal="left" vertical="center"/>
    </xf>
    <xf numFmtId="0" fontId="14" fillId="6" borderId="0" xfId="0" applyFont="1" applyFill="1" applyBorder="1" applyAlignment="1">
      <alignment horizontal="center" vertical="center"/>
    </xf>
    <xf numFmtId="0" fontId="14" fillId="7" borderId="40"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65" xfId="0" applyFont="1" applyFill="1" applyBorder="1" applyAlignment="1">
      <alignment horizontal="center" vertical="center" wrapText="1"/>
    </xf>
    <xf numFmtId="0" fontId="14" fillId="7" borderId="43"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4" fillId="7" borderId="62" xfId="0" applyFont="1" applyFill="1" applyBorder="1" applyAlignment="1">
      <alignment horizontal="center" vertical="center" wrapText="1"/>
    </xf>
    <xf numFmtId="0" fontId="14" fillId="7" borderId="69" xfId="0" applyFont="1" applyFill="1" applyBorder="1" applyAlignment="1">
      <alignment horizontal="center" vertical="center" wrapText="1"/>
    </xf>
    <xf numFmtId="0" fontId="14" fillId="6" borderId="48" xfId="0" applyFont="1" applyFill="1" applyBorder="1" applyAlignment="1">
      <alignment horizontal="left" vertical="center" wrapText="1"/>
    </xf>
    <xf numFmtId="0" fontId="14" fillId="6" borderId="52"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8"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48" xfId="0" applyFont="1" applyFill="1" applyBorder="1" applyAlignment="1">
      <alignment horizontal="left" vertical="center"/>
    </xf>
    <xf numFmtId="0" fontId="14" fillId="6" borderId="55"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57" xfId="0" applyFont="1" applyFill="1" applyBorder="1" applyAlignment="1">
      <alignment horizontal="center" vertical="center" wrapText="1"/>
    </xf>
    <xf numFmtId="0" fontId="14" fillId="6" borderId="58" xfId="0" applyFont="1" applyFill="1" applyBorder="1" applyAlignment="1">
      <alignment horizontal="center" vertical="center"/>
    </xf>
    <xf numFmtId="0" fontId="14" fillId="6" borderId="53" xfId="0" applyFont="1" applyFill="1" applyBorder="1" applyAlignment="1">
      <alignment horizontal="center" vertical="center"/>
    </xf>
    <xf numFmtId="0" fontId="10" fillId="0" borderId="0" xfId="0" applyFont="1" applyBorder="1" applyAlignment="1">
      <alignment horizontal="left" vertical="center"/>
    </xf>
    <xf numFmtId="0" fontId="14" fillId="6" borderId="60" xfId="0" applyFont="1" applyFill="1" applyBorder="1" applyAlignment="1">
      <alignment horizontal="center" vertical="center"/>
    </xf>
    <xf numFmtId="0" fontId="10" fillId="0" borderId="54" xfId="0" applyFont="1" applyBorder="1" applyAlignment="1">
      <alignment horizontal="center" vertical="center"/>
    </xf>
    <xf numFmtId="0" fontId="10" fillId="0" borderId="61" xfId="0" applyFont="1" applyBorder="1" applyAlignment="1">
      <alignment horizontal="center" vertical="center"/>
    </xf>
    <xf numFmtId="0" fontId="14" fillId="7" borderId="62" xfId="0" applyFont="1" applyFill="1" applyBorder="1" applyAlignment="1">
      <alignment horizontal="left" vertical="center" wrapText="1"/>
    </xf>
    <xf numFmtId="0" fontId="14" fillId="7" borderId="63" xfId="0" applyFont="1" applyFill="1" applyBorder="1" applyAlignment="1">
      <alignment horizontal="left" vertical="center" wrapText="1"/>
    </xf>
    <xf numFmtId="0" fontId="14" fillId="7" borderId="57" xfId="0" applyFont="1" applyFill="1" applyBorder="1" applyAlignment="1">
      <alignment horizontal="left" vertical="center" wrapText="1"/>
    </xf>
    <xf numFmtId="0" fontId="14" fillId="7" borderId="64" xfId="0" applyFont="1" applyFill="1" applyBorder="1" applyAlignment="1">
      <alignment horizontal="left" vertical="center" wrapText="1"/>
    </xf>
    <xf numFmtId="0" fontId="14" fillId="7" borderId="65" xfId="0" applyFont="1" applyFill="1" applyBorder="1" applyAlignment="1">
      <alignment horizontal="left" vertical="center" wrapText="1"/>
    </xf>
    <xf numFmtId="0" fontId="14" fillId="7" borderId="66" xfId="0" applyFont="1" applyFill="1" applyBorder="1" applyAlignment="1">
      <alignment horizontal="left" vertical="center" wrapText="1"/>
    </xf>
    <xf numFmtId="0" fontId="14" fillId="7" borderId="64" xfId="0" applyFont="1" applyFill="1" applyBorder="1" applyAlignment="1">
      <alignment horizontal="center" vertical="center" wrapText="1"/>
    </xf>
    <xf numFmtId="0" fontId="14" fillId="6" borderId="64" xfId="0" applyFont="1" applyFill="1" applyBorder="1" applyAlignment="1">
      <alignment horizontal="center" vertical="center"/>
    </xf>
    <xf numFmtId="0" fontId="14" fillId="6" borderId="52" xfId="0" applyFont="1" applyFill="1" applyBorder="1" applyAlignment="1">
      <alignment horizontal="center" vertical="center"/>
    </xf>
    <xf numFmtId="0" fontId="14" fillId="6" borderId="59" xfId="0" applyFont="1" applyFill="1" applyBorder="1" applyAlignment="1">
      <alignment horizontal="center" vertical="center"/>
    </xf>
    <xf numFmtId="0" fontId="14" fillId="6" borderId="44" xfId="0" applyFont="1" applyFill="1" applyBorder="1" applyAlignment="1">
      <alignment horizontal="center" vertical="center"/>
    </xf>
    <xf numFmtId="0" fontId="13" fillId="6" borderId="45" xfId="0" applyFont="1" applyFill="1" applyBorder="1" applyAlignment="1">
      <alignment horizontal="center" vertical="center"/>
    </xf>
    <xf numFmtId="0" fontId="13" fillId="6" borderId="46" xfId="0" applyFont="1" applyFill="1" applyBorder="1" applyAlignment="1">
      <alignment horizontal="center" vertical="center"/>
    </xf>
    <xf numFmtId="0" fontId="13" fillId="6" borderId="47" xfId="0" applyFont="1" applyFill="1" applyBorder="1" applyAlignment="1">
      <alignment horizontal="center" vertical="center"/>
    </xf>
    <xf numFmtId="0" fontId="13" fillId="6" borderId="52" xfId="0" applyFont="1" applyFill="1" applyBorder="1" applyAlignment="1">
      <alignment horizontal="center" vertical="center"/>
    </xf>
    <xf numFmtId="0" fontId="13" fillId="6" borderId="53" xfId="0" applyFont="1" applyFill="1" applyBorder="1" applyAlignment="1">
      <alignment horizontal="center" vertical="center"/>
    </xf>
    <xf numFmtId="0" fontId="14" fillId="6" borderId="0" xfId="0" applyFont="1" applyFill="1" applyBorder="1" applyAlignment="1">
      <alignment horizontal="center" vertical="center" wrapText="1"/>
    </xf>
    <xf numFmtId="0" fontId="6" fillId="0" borderId="16" xfId="0" applyFont="1" applyFill="1" applyBorder="1" applyAlignment="1">
      <alignment horizontal="left"/>
    </xf>
    <xf numFmtId="0" fontId="5" fillId="0" borderId="0" xfId="0" applyFont="1" applyAlignment="1">
      <alignment horizontal="center"/>
    </xf>
    <xf numFmtId="0" fontId="1" fillId="0" borderId="0" xfId="0" applyFont="1" applyAlignment="1">
      <alignment horizontal="center"/>
    </xf>
    <xf numFmtId="166" fontId="4" fillId="0" borderId="35" xfId="0" applyNumberFormat="1" applyFont="1" applyBorder="1" applyAlignment="1">
      <alignment horizontal="right" vertical="center" wrapText="1"/>
    </xf>
    <xf numFmtId="0" fontId="5" fillId="0" borderId="0" xfId="0" applyFont="1" applyAlignment="1">
      <alignment horizontal="left" vertical="center"/>
    </xf>
    <xf numFmtId="0" fontId="5" fillId="0" borderId="0" xfId="0" applyFont="1" applyFill="1" applyBorder="1" applyAlignment="1">
      <alignment horizontal="left" vertical="center"/>
    </xf>
    <xf numFmtId="0" fontId="24" fillId="0" borderId="0" xfId="0" applyFont="1" applyFill="1" applyBorder="1" applyAlignment="1">
      <alignment horizontal="left" vertical="center"/>
    </xf>
  </cellXfs>
  <cellStyles count="20">
    <cellStyle name="20% - Accent6" xfId="9"/>
    <cellStyle name="Euro" xfId="2"/>
    <cellStyle name="Euro 2" xfId="3"/>
    <cellStyle name="Euro 3" xfId="4"/>
    <cellStyle name="Millares" xfId="11" builtinId="3"/>
    <cellStyle name="Millares 3" xfId="8"/>
    <cellStyle name="Moneda" xfId="19" builtinId="4"/>
    <cellStyle name="Normal" xfId="0" builtinId="0"/>
    <cellStyle name="Normal 2" xfId="1"/>
    <cellStyle name="Normal 2 2" xfId="12"/>
    <cellStyle name="Normal 2 2 2" xfId="13"/>
    <cellStyle name="Normal 2 3" xfId="14"/>
    <cellStyle name="Normal 2 4" xfId="15"/>
    <cellStyle name="Normal 3" xfId="7"/>
    <cellStyle name="Normal 3 2" xfId="16"/>
    <cellStyle name="Normal 3 3" xfId="17"/>
    <cellStyle name="Normal 4" xfId="18"/>
    <cellStyle name="Normal 4 8" xfId="10"/>
    <cellStyle name="Porcentual"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581025</xdr:colOff>
      <xdr:row>27</xdr:row>
      <xdr:rowOff>66675</xdr:rowOff>
    </xdr:from>
    <xdr:ext cx="184731" cy="264560"/>
    <xdr:sp macro="" textlink="">
      <xdr:nvSpPr>
        <xdr:cNvPr id="2" name="1 CuadroTexto"/>
        <xdr:cNvSpPr txBox="1"/>
      </xdr:nvSpPr>
      <xdr:spPr>
        <a:xfrm>
          <a:off x="6572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7</xdr:row>
      <xdr:rowOff>0</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0</xdr:rowOff>
    </xdr:from>
    <xdr:ext cx="184731" cy="264560"/>
    <xdr:sp macro="" textlink="">
      <xdr:nvSpPr>
        <xdr:cNvPr id="5" name="4 CuadroTexto"/>
        <xdr:cNvSpPr txBox="1"/>
      </xdr:nvSpPr>
      <xdr:spPr>
        <a:xfrm>
          <a:off x="32766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6</xdr:row>
      <xdr:rowOff>0</xdr:rowOff>
    </xdr:from>
    <xdr:ext cx="184731" cy="264560"/>
    <xdr:sp macro="" textlink="">
      <xdr:nvSpPr>
        <xdr:cNvPr id="2" name="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1 CuadroTexto"/>
        <xdr:cNvSpPr txBox="1"/>
      </xdr:nvSpPr>
      <xdr:spPr>
        <a:xfrm>
          <a:off x="30480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6" name="5 CuadroTexto"/>
        <xdr:cNvSpPr txBox="1"/>
      </xdr:nvSpPr>
      <xdr:spPr>
        <a:xfrm>
          <a:off x="33147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7" name="6 CuadroTexto"/>
        <xdr:cNvSpPr txBox="1"/>
      </xdr:nvSpPr>
      <xdr:spPr>
        <a:xfrm>
          <a:off x="33147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xdr:row>
      <xdr:rowOff>0</xdr:rowOff>
    </xdr:from>
    <xdr:ext cx="184731" cy="264560"/>
    <xdr:sp macro="" textlink="">
      <xdr:nvSpPr>
        <xdr:cNvPr id="8" name="7 CuadroTexto"/>
        <xdr:cNvSpPr txBox="1"/>
      </xdr:nvSpPr>
      <xdr:spPr>
        <a:xfrm>
          <a:off x="33147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xdr:row>
      <xdr:rowOff>0</xdr:rowOff>
    </xdr:from>
    <xdr:ext cx="184731" cy="264560"/>
    <xdr:sp macro="" textlink="">
      <xdr:nvSpPr>
        <xdr:cNvPr id="9" name="8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xdr:row>
      <xdr:rowOff>0</xdr:rowOff>
    </xdr:from>
    <xdr:ext cx="184731" cy="264560"/>
    <xdr:sp macro="" textlink="">
      <xdr:nvSpPr>
        <xdr:cNvPr id="10" name="9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xdr:row>
      <xdr:rowOff>0</xdr:rowOff>
    </xdr:from>
    <xdr:ext cx="184731" cy="264560"/>
    <xdr:sp macro="" textlink="">
      <xdr:nvSpPr>
        <xdr:cNvPr id="11" name="10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xdr:row>
      <xdr:rowOff>0</xdr:rowOff>
    </xdr:from>
    <xdr:ext cx="184731" cy="264560"/>
    <xdr:sp macro="" textlink="">
      <xdr:nvSpPr>
        <xdr:cNvPr id="12" name="11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xdr:row>
      <xdr:rowOff>0</xdr:rowOff>
    </xdr:from>
    <xdr:ext cx="184731" cy="264560"/>
    <xdr:sp macro="" textlink="">
      <xdr:nvSpPr>
        <xdr:cNvPr id="13" name="12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xdr:row>
      <xdr:rowOff>0</xdr:rowOff>
    </xdr:from>
    <xdr:ext cx="184731" cy="264560"/>
    <xdr:sp macro="" textlink="">
      <xdr:nvSpPr>
        <xdr:cNvPr id="14" name="13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xdr:row>
      <xdr:rowOff>0</xdr:rowOff>
    </xdr:from>
    <xdr:ext cx="184731" cy="264560"/>
    <xdr:sp macro="" textlink="">
      <xdr:nvSpPr>
        <xdr:cNvPr id="15" name="14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xdr:row>
      <xdr:rowOff>0</xdr:rowOff>
    </xdr:from>
    <xdr:ext cx="184731" cy="264560"/>
    <xdr:sp macro="" textlink="">
      <xdr:nvSpPr>
        <xdr:cNvPr id="16" name="15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12</xdr:row>
      <xdr:rowOff>0</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xdr:row>
      <xdr:rowOff>0</xdr:rowOff>
    </xdr:from>
    <xdr:ext cx="184731" cy="264560"/>
    <xdr:sp macro="" textlink="">
      <xdr:nvSpPr>
        <xdr:cNvPr id="5" name="4 CuadroTexto"/>
        <xdr:cNvSpPr txBox="1"/>
      </xdr:nvSpPr>
      <xdr:spPr>
        <a:xfrm>
          <a:off x="37338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6" name="5 CuadroTexto"/>
        <xdr:cNvSpPr txBox="1"/>
      </xdr:nvSpPr>
      <xdr:spPr>
        <a:xfrm>
          <a:off x="3733800"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xdr:col>
      <xdr:colOff>0</xdr:colOff>
      <xdr:row>64</xdr:row>
      <xdr:rowOff>0</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64</xdr:row>
      <xdr:rowOff>0</xdr:rowOff>
    </xdr:from>
    <xdr:ext cx="184731" cy="264560"/>
    <xdr:sp macro="" textlink="">
      <xdr:nvSpPr>
        <xdr:cNvPr id="5" name="4 CuadroTexto"/>
        <xdr:cNvSpPr txBox="1"/>
      </xdr:nvSpPr>
      <xdr:spPr>
        <a:xfrm>
          <a:off x="33242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81</xdr:row>
      <xdr:rowOff>0</xdr:rowOff>
    </xdr:from>
    <xdr:ext cx="184731" cy="264560"/>
    <xdr:sp macro="" textlink="">
      <xdr:nvSpPr>
        <xdr:cNvPr id="8" name="7 CuadroTexto"/>
        <xdr:cNvSpPr txBox="1"/>
      </xdr:nvSpPr>
      <xdr:spPr>
        <a:xfrm>
          <a:off x="332422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128</xdr:row>
      <xdr:rowOff>0</xdr:rowOff>
    </xdr:from>
    <xdr:ext cx="184731" cy="264560"/>
    <xdr:sp macro="" textlink="">
      <xdr:nvSpPr>
        <xdr:cNvPr id="11" name="10 CuadroTexto"/>
        <xdr:cNvSpPr txBox="1"/>
      </xdr:nvSpPr>
      <xdr:spPr>
        <a:xfrm>
          <a:off x="3562350" y="164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xdr:row>
      <xdr:rowOff>0</xdr:rowOff>
    </xdr:from>
    <xdr:ext cx="184731" cy="264560"/>
    <xdr:sp macro="" textlink="">
      <xdr:nvSpPr>
        <xdr:cNvPr id="16" name="15 CuadroTexto"/>
        <xdr:cNvSpPr txBox="1"/>
      </xdr:nvSpPr>
      <xdr:spPr>
        <a:xfrm>
          <a:off x="30861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17" name="16 CuadroTexto"/>
        <xdr:cNvSpPr txBox="1"/>
      </xdr:nvSpPr>
      <xdr:spPr>
        <a:xfrm>
          <a:off x="3086100"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62</xdr:row>
      <xdr:rowOff>142875</xdr:rowOff>
    </xdr:from>
    <xdr:ext cx="184731" cy="264560"/>
    <xdr:sp macro="" textlink="">
      <xdr:nvSpPr>
        <xdr:cNvPr id="18" name="17 CuadroTexto"/>
        <xdr:cNvSpPr txBox="1"/>
      </xdr:nvSpPr>
      <xdr:spPr>
        <a:xfrm>
          <a:off x="37623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79</xdr:row>
      <xdr:rowOff>142875</xdr:rowOff>
    </xdr:from>
    <xdr:ext cx="184731" cy="264560"/>
    <xdr:sp macro="" textlink="">
      <xdr:nvSpPr>
        <xdr:cNvPr id="19" name="18 CuadroTexto"/>
        <xdr:cNvSpPr txBox="1"/>
      </xdr:nvSpPr>
      <xdr:spPr>
        <a:xfrm>
          <a:off x="37623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126</xdr:row>
      <xdr:rowOff>142875</xdr:rowOff>
    </xdr:from>
    <xdr:ext cx="184731" cy="264560"/>
    <xdr:sp macro="" textlink="">
      <xdr:nvSpPr>
        <xdr:cNvPr id="20" name="19 CuadroTexto"/>
        <xdr:cNvSpPr txBox="1"/>
      </xdr:nvSpPr>
      <xdr:spPr>
        <a:xfrm>
          <a:off x="3762375" y="142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4</xdr:row>
      <xdr:rowOff>142875</xdr:rowOff>
    </xdr:from>
    <xdr:ext cx="184731" cy="264560"/>
    <xdr:sp macro="" textlink="">
      <xdr:nvSpPr>
        <xdr:cNvPr id="2" name="1 CuadroTexto"/>
        <xdr:cNvSpPr txBox="1"/>
      </xdr:nvSpPr>
      <xdr:spPr>
        <a:xfrm>
          <a:off x="2190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1612008</xdr:colOff>
      <xdr:row>14</xdr:row>
      <xdr:rowOff>137051</xdr:rowOff>
    </xdr:from>
    <xdr:ext cx="3652808" cy="405432"/>
    <xdr:sp macro="" textlink="">
      <xdr:nvSpPr>
        <xdr:cNvPr id="2" name="1 CuadroTexto"/>
        <xdr:cNvSpPr txBox="1"/>
      </xdr:nvSpPr>
      <xdr:spPr>
        <a:xfrm rot="20074720">
          <a:off x="1812033" y="2689751"/>
          <a:ext cx="3652808" cy="4054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000" b="1">
              <a:solidFill>
                <a:schemeClr val="accent2">
                  <a:lumMod val="75000"/>
                </a:schemeClr>
              </a:solidFill>
            </a:rPr>
            <a:t>NO  APLICA  </a:t>
          </a:r>
          <a:r>
            <a:rPr lang="es-MX" sz="2000" b="1" baseline="0">
              <a:solidFill>
                <a:schemeClr val="accent2">
                  <a:lumMod val="75000"/>
                </a:schemeClr>
              </a:solidFill>
            </a:rPr>
            <a:t>PARA  LOS  SSS</a:t>
          </a:r>
          <a:endParaRPr lang="es-MX" sz="2000" b="1">
            <a:solidFill>
              <a:schemeClr val="accent2">
                <a:lumMod val="75000"/>
              </a:schemeClr>
            </a:solidFill>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2007643</xdr:colOff>
      <xdr:row>13</xdr:row>
      <xdr:rowOff>136529</xdr:rowOff>
    </xdr:from>
    <xdr:ext cx="3451773" cy="374141"/>
    <xdr:sp macro="" textlink="">
      <xdr:nvSpPr>
        <xdr:cNvPr id="2" name="1 CuadroTexto"/>
        <xdr:cNvSpPr txBox="1"/>
      </xdr:nvSpPr>
      <xdr:spPr>
        <a:xfrm rot="20606373">
          <a:off x="2207668" y="2527304"/>
          <a:ext cx="3451773"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1800" b="1">
              <a:solidFill>
                <a:schemeClr val="accent2">
                  <a:lumMod val="75000"/>
                </a:schemeClr>
              </a:solidFill>
            </a:rPr>
            <a:t>NO APLICA</a:t>
          </a:r>
          <a:r>
            <a:rPr lang="es-MX" sz="1800" b="1" baseline="0">
              <a:solidFill>
                <a:schemeClr val="accent2">
                  <a:lumMod val="75000"/>
                </a:schemeClr>
              </a:solidFill>
            </a:rPr>
            <a:t> PARA LOS SSS</a:t>
          </a:r>
          <a:endParaRPr lang="es-MX" sz="1800" b="1">
            <a:solidFill>
              <a:schemeClr val="accent2">
                <a:lumMod val="75000"/>
              </a:schemeClr>
            </a:solidFill>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1704949</xdr:colOff>
      <xdr:row>14</xdr:row>
      <xdr:rowOff>151758</xdr:rowOff>
    </xdr:from>
    <xdr:ext cx="2706311" cy="374141"/>
    <xdr:sp macro="" textlink="">
      <xdr:nvSpPr>
        <xdr:cNvPr id="2" name="1 CuadroTexto"/>
        <xdr:cNvSpPr txBox="1"/>
      </xdr:nvSpPr>
      <xdr:spPr>
        <a:xfrm rot="19975268">
          <a:off x="2285974" y="2733033"/>
          <a:ext cx="2706311"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1800" b="1">
              <a:solidFill>
                <a:schemeClr val="accent2">
                  <a:lumMod val="75000"/>
                </a:schemeClr>
              </a:solidFill>
            </a:rPr>
            <a:t>NO APLICA</a:t>
          </a:r>
          <a:r>
            <a:rPr lang="es-MX" sz="1800" b="1" baseline="0">
              <a:solidFill>
                <a:schemeClr val="accent2">
                  <a:lumMod val="75000"/>
                </a:schemeClr>
              </a:solidFill>
            </a:rPr>
            <a:t> PARA LOS SSS</a:t>
          </a:r>
          <a:endParaRPr lang="es-MX" sz="1800" b="1">
            <a:solidFill>
              <a:schemeClr val="accent2">
                <a:lumMod val="75000"/>
              </a:schemeClr>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86001" y="76200"/>
          <a:ext cx="92106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476250</xdr:colOff>
      <xdr:row>0</xdr:row>
      <xdr:rowOff>80529</xdr:rowOff>
    </xdr:from>
    <xdr:to>
      <xdr:col>1</xdr:col>
      <xdr:colOff>480580</xdr:colOff>
      <xdr:row>3</xdr:row>
      <xdr:rowOff>280554</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476250" y="80529"/>
          <a:ext cx="766330" cy="71437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4" name="3 CuadroTexto"/>
        <xdr:cNvSpPr txBox="1"/>
      </xdr:nvSpPr>
      <xdr:spPr>
        <a:xfrm>
          <a:off x="114941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15550</xdr:colOff>
      <xdr:row>3</xdr:row>
      <xdr:rowOff>94817</xdr:rowOff>
    </xdr:from>
    <xdr:ext cx="2187009" cy="239809"/>
    <xdr:sp macro="" textlink="">
      <xdr:nvSpPr>
        <xdr:cNvPr id="5" name="4 CuadroTexto"/>
        <xdr:cNvSpPr txBox="1"/>
      </xdr:nvSpPr>
      <xdr:spPr>
        <a:xfrm>
          <a:off x="10622936" y="614362"/>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oneCellAnchor>
    <xdr:from>
      <xdr:col>3</xdr:col>
      <xdr:colOff>346364</xdr:colOff>
      <xdr:row>6</xdr:row>
      <xdr:rowOff>151534</xdr:rowOff>
    </xdr:from>
    <xdr:ext cx="5762625" cy="468013"/>
    <xdr:sp macro="" textlink="">
      <xdr:nvSpPr>
        <xdr:cNvPr id="6" name="5 CuadroTexto"/>
        <xdr:cNvSpPr txBox="1"/>
      </xdr:nvSpPr>
      <xdr:spPr>
        <a:xfrm rot="21093884">
          <a:off x="2632364" y="1342159"/>
          <a:ext cx="576262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400" b="1">
              <a:solidFill>
                <a:schemeClr val="accent2">
                  <a:lumMod val="75000"/>
                </a:schemeClr>
              </a:solidFill>
            </a:rPr>
            <a:t>SE ANEXA PDF DE ETCA-III-13</a:t>
          </a:r>
          <a:r>
            <a:rPr lang="es-MX" sz="2400" b="1" baseline="0">
              <a:solidFill>
                <a:schemeClr val="accent2">
                  <a:lumMod val="75000"/>
                </a:schemeClr>
              </a:solidFill>
            </a:rPr>
            <a:t> E</a:t>
          </a:r>
          <a:r>
            <a:rPr lang="es-MX" sz="2400" b="1">
              <a:solidFill>
                <a:schemeClr val="accent2">
                  <a:lumMod val="75000"/>
                </a:schemeClr>
              </a:solidFill>
            </a:rPr>
            <a:t>N CORREO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644455</xdr:colOff>
      <xdr:row>3</xdr:row>
      <xdr:rowOff>171450</xdr:rowOff>
    </xdr:from>
    <xdr:ext cx="184731" cy="254557"/>
    <xdr:sp macro="" textlink="">
      <xdr:nvSpPr>
        <xdr:cNvPr id="2" name="1 CuadroTexto"/>
        <xdr:cNvSpPr txBox="1"/>
      </xdr:nvSpPr>
      <xdr:spPr>
        <a:xfrm>
          <a:off x="6283255" y="7429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xdr:cNvSpPr txBox="1"/>
      </xdr:nvSpPr>
      <xdr:spPr>
        <a:xfrm>
          <a:off x="42386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46196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581025</xdr:colOff>
      <xdr:row>65</xdr:row>
      <xdr:rowOff>0</xdr:rowOff>
    </xdr:from>
    <xdr:ext cx="184731" cy="264560"/>
    <xdr:sp macro="" textlink="">
      <xdr:nvSpPr>
        <xdr:cNvPr id="3" name="2 CuadroTexto"/>
        <xdr:cNvSpPr txBox="1"/>
      </xdr:nvSpPr>
      <xdr:spPr>
        <a:xfrm>
          <a:off x="52006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581025</xdr:colOff>
      <xdr:row>65</xdr:row>
      <xdr:rowOff>66675</xdr:rowOff>
    </xdr:from>
    <xdr:ext cx="184731" cy="264560"/>
    <xdr:sp macro="" textlink="">
      <xdr:nvSpPr>
        <xdr:cNvPr id="4" name="3 CuadroTexto"/>
        <xdr:cNvSpPr txBox="1"/>
      </xdr:nvSpPr>
      <xdr:spPr>
        <a:xfrm>
          <a:off x="5200650"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20764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43373</xdr:colOff>
      <xdr:row>3</xdr:row>
      <xdr:rowOff>180975</xdr:rowOff>
    </xdr:from>
    <xdr:ext cx="874535" cy="254557"/>
    <xdr:sp macro="" textlink="">
      <xdr:nvSpPr>
        <xdr:cNvPr id="3" name="2 CuadroTexto"/>
        <xdr:cNvSpPr txBox="1"/>
      </xdr:nvSpPr>
      <xdr:spPr>
        <a:xfrm>
          <a:off x="7149023" y="809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CPCA-I-04</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20764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7374289</xdr:colOff>
      <xdr:row>0</xdr:row>
      <xdr:rowOff>76200</xdr:rowOff>
    </xdr:from>
    <xdr:ext cx="858825" cy="254557"/>
    <xdr:sp macro="" textlink="">
      <xdr:nvSpPr>
        <xdr:cNvPr id="3" name="2 CuadroTexto"/>
        <xdr:cNvSpPr txBox="1"/>
      </xdr:nvSpPr>
      <xdr:spPr>
        <a:xfrm>
          <a:off x="7374289"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5</xdr:row>
      <xdr:rowOff>142875</xdr:rowOff>
    </xdr:from>
    <xdr:ext cx="184731" cy="264560"/>
    <xdr:sp macro="" textlink="">
      <xdr:nvSpPr>
        <xdr:cNvPr id="2" name="1 CuadroTexto"/>
        <xdr:cNvSpPr txBox="1"/>
      </xdr:nvSpPr>
      <xdr:spPr>
        <a:xfrm>
          <a:off x="428625"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2952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xdr:row>
      <xdr:rowOff>142875</xdr:rowOff>
    </xdr:from>
    <xdr:ext cx="184731" cy="264560"/>
    <xdr:sp macro="" textlink="">
      <xdr:nvSpPr>
        <xdr:cNvPr id="2" name="1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3" name="2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4" name="3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0</xdr:colOff>
      <xdr:row>4</xdr:row>
      <xdr:rowOff>142875</xdr:rowOff>
    </xdr:from>
    <xdr:ext cx="184731" cy="264560"/>
    <xdr:sp macro="" textlink="">
      <xdr:nvSpPr>
        <xdr:cNvPr id="5" name="4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fabela/CONFIG~1/Temp/Rar$DI00.031/EDO%20DE%20ACTIVIDADES%20Y%20SITN%20FINANCIERA%20MZO%202015%20firm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P%20(Programacion%20y%20Presupuesto)/2014/www%20Clasificador%20Matriz.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do Actvs"/>
      <sheetName val="Sitn Financ"/>
    </sheetNames>
    <sheetDataSet>
      <sheetData sheetId="0">
        <row r="38">
          <cell r="C38">
            <v>124315495.74000001</v>
          </cell>
          <cell r="D38">
            <v>303926461.57000017</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bjeto_gasto_2011"/>
      <sheetName val="Hoja1"/>
    </sheetNames>
    <sheetDataSet>
      <sheetData sheetId="0"/>
      <sheetData sheetId="1">
        <row r="1">
          <cell r="B1" t="str">
            <v xml:space="preserve">CLAVE </v>
          </cell>
          <cell r="C1" t="str">
            <v>DESCRIPCION</v>
          </cell>
        </row>
        <row r="2">
          <cell r="B2">
            <v>11301</v>
          </cell>
          <cell r="C2" t="str">
            <v>SUELDOS</v>
          </cell>
        </row>
        <row r="3">
          <cell r="B3">
            <v>11302</v>
          </cell>
          <cell r="C3" t="str">
            <v>SUELDO DIFERENCIAL POR ZONA</v>
          </cell>
        </row>
        <row r="4">
          <cell r="B4">
            <v>11303</v>
          </cell>
          <cell r="C4" t="str">
            <v>REMUNERACIONES DIVERSAS</v>
          </cell>
        </row>
        <row r="5">
          <cell r="B5">
            <v>11304</v>
          </cell>
          <cell r="C5" t="str">
            <v>REMUNERACIONES POR SUSTITUCION DE PERSONAL</v>
          </cell>
        </row>
        <row r="6">
          <cell r="B6">
            <v>11305</v>
          </cell>
          <cell r="C6" t="str">
            <v>COMPENSACIONES POR RIESGOS PROFESIONALES</v>
          </cell>
        </row>
        <row r="7">
          <cell r="B7">
            <v>11306</v>
          </cell>
          <cell r="C7" t="str">
            <v>RIESGO LABORAL</v>
          </cell>
        </row>
        <row r="8">
          <cell r="B8">
            <v>11307</v>
          </cell>
          <cell r="C8" t="str">
            <v>AYUDA PARA HABITACION</v>
          </cell>
        </row>
        <row r="9">
          <cell r="B9">
            <v>11308</v>
          </cell>
          <cell r="C9" t="str">
            <v>AYUDA PARA DESPENSA</v>
          </cell>
        </row>
        <row r="10">
          <cell r="B10">
            <v>11309</v>
          </cell>
          <cell r="C10" t="str">
            <v>PRIMA POR RIESGO LABORAL</v>
          </cell>
        </row>
        <row r="11">
          <cell r="B11">
            <v>11310</v>
          </cell>
          <cell r="C11" t="str">
            <v>AYUDA PARA ENERGIA ELECTRICA</v>
          </cell>
        </row>
        <row r="12">
          <cell r="B12">
            <v>11313</v>
          </cell>
          <cell r="C12" t="str">
            <v>AYUDA PARA CUOTA DE SEGURIDAD SOCIAL</v>
          </cell>
        </row>
        <row r="13">
          <cell r="B13">
            <v>12101</v>
          </cell>
          <cell r="C13" t="str">
            <v>HONORARIOS</v>
          </cell>
        </row>
        <row r="14">
          <cell r="B14">
            <v>12201</v>
          </cell>
          <cell r="C14" t="str">
            <v>SUELDOS BASE AL PERSONAL EVENTUAL</v>
          </cell>
        </row>
        <row r="15">
          <cell r="B15">
            <v>12301</v>
          </cell>
          <cell r="C15" t="str">
            <v>RETRIBUCIONES POR SERVICIOS DE CARACTER SOCIAL</v>
          </cell>
        </row>
        <row r="16">
          <cell r="B16">
            <v>13101</v>
          </cell>
          <cell r="C16" t="str">
            <v>PRIMAS Y ACREDITACIONES POR AÑOS DE SERVICIO EFECTIVOS PRESTADOS AL PERSONAL</v>
          </cell>
        </row>
        <row r="17">
          <cell r="B17">
            <v>13201</v>
          </cell>
          <cell r="C17" t="str">
            <v>PRIMA VACACIONAL</v>
          </cell>
        </row>
        <row r="18">
          <cell r="B18">
            <v>13202</v>
          </cell>
          <cell r="C18" t="str">
            <v>GRATIFICACION POR FIN DE AÑO</v>
          </cell>
        </row>
        <row r="19">
          <cell r="B19">
            <v>13203</v>
          </cell>
          <cell r="C19" t="str">
            <v>COMPENSACION POR AJUSTE DE CALENDARIO</v>
          </cell>
        </row>
        <row r="20">
          <cell r="B20">
            <v>13204</v>
          </cell>
          <cell r="C20" t="str">
            <v>COMPENSACION POR BONO NAVIDEÑO</v>
          </cell>
        </row>
        <row r="21">
          <cell r="B21">
            <v>13205</v>
          </cell>
          <cell r="C21" t="str">
            <v>COMPENSACION DE FIN DE AÑO AL MAGISTERIO</v>
          </cell>
        </row>
        <row r="22">
          <cell r="B22">
            <v>13301</v>
          </cell>
          <cell r="C22" t="str">
            <v>REMUNERACIONES POR HORAS EXTRAORDINARIAS</v>
          </cell>
        </row>
        <row r="23">
          <cell r="B23">
            <v>13403</v>
          </cell>
          <cell r="C23" t="str">
            <v>ESTIMULOS AL PERSONAL DE CONFIANZA</v>
          </cell>
        </row>
        <row r="24">
          <cell r="B24">
            <v>13404</v>
          </cell>
          <cell r="C24" t="str">
            <v>BONO DE PRODUCTIVIDAD</v>
          </cell>
        </row>
        <row r="25">
          <cell r="B25">
            <v>14101</v>
          </cell>
          <cell r="C25" t="str">
            <v>CUOTAS POR SERVICIO MEDICO DEL ISSSTESON</v>
          </cell>
        </row>
        <row r="26">
          <cell r="B26">
            <v>14102</v>
          </cell>
          <cell r="C26" t="str">
            <v>CUOTAS POR SEGURO DE VIDA AL ISSSTESON</v>
          </cell>
        </row>
        <row r="27">
          <cell r="B27">
            <v>14103</v>
          </cell>
          <cell r="C27" t="str">
            <v>CUOTAS POR SEGURO DE RETIRO AL ISSSTESON</v>
          </cell>
        </row>
        <row r="28">
          <cell r="B28">
            <v>14104</v>
          </cell>
          <cell r="C28" t="str">
            <v>ASIGNACION PARA PRESTAMOS A CORTO PLAZO</v>
          </cell>
        </row>
        <row r="29">
          <cell r="B29">
            <v>14105</v>
          </cell>
          <cell r="C29" t="str">
            <v>ASIGNACION PARA PRESTAMOS PRENDARIOS</v>
          </cell>
        </row>
        <row r="30">
          <cell r="B30">
            <v>14106</v>
          </cell>
          <cell r="C30" t="str">
            <v>OTRAS PRESTACIONES DE SEGURIDAD SOCIAL</v>
          </cell>
        </row>
        <row r="31">
          <cell r="B31">
            <v>14107</v>
          </cell>
          <cell r="C31" t="str">
            <v>CUOTAS PARA INFRAESTRUCTURA, EQUIPAMIENTO Y MANTENIMIENTO HOSPITALARIO</v>
          </cell>
        </row>
        <row r="32">
          <cell r="B32">
            <v>14108</v>
          </cell>
          <cell r="C32" t="str">
            <v>APORTACIONES PARA LA ATENCION DE ENFERMEDADES PREEXISTENTES</v>
          </cell>
        </row>
        <row r="33">
          <cell r="B33">
            <v>14201</v>
          </cell>
          <cell r="C33" t="str">
            <v>CUOTAS AL FOVISSSTESON</v>
          </cell>
        </row>
        <row r="34">
          <cell r="B34">
            <v>14301</v>
          </cell>
          <cell r="C34" t="str">
            <v>PAGAS DE DEFUNCION, PENSIONES Y JUBILACIONES</v>
          </cell>
        </row>
        <row r="35">
          <cell r="B35">
            <v>14401</v>
          </cell>
          <cell r="C35" t="str">
            <v>SEGUROS POR DEFUNCION FAMILIAR</v>
          </cell>
        </row>
        <row r="36">
          <cell r="B36">
            <v>14402</v>
          </cell>
          <cell r="C36" t="str">
            <v>SEGURO DE RETIRO ESTATAL</v>
          </cell>
        </row>
        <row r="37">
          <cell r="B37">
            <v>14403</v>
          </cell>
          <cell r="C37" t="str">
            <v>OTRAS CUOTAS DE SEGUROS COLECTIVOS</v>
          </cell>
        </row>
        <row r="38">
          <cell r="B38">
            <v>14404</v>
          </cell>
          <cell r="C38" t="str">
            <v>OTROS SEGUROS DE CARACTER LABORAL O ECONOMICOS</v>
          </cell>
        </row>
        <row r="39">
          <cell r="B39">
            <v>15101</v>
          </cell>
          <cell r="C39" t="str">
            <v>APORTACIONES AL FONDO DE AHORRO DE LOS TRABAJADORES</v>
          </cell>
        </row>
        <row r="40">
          <cell r="B40">
            <v>15201</v>
          </cell>
          <cell r="C40" t="str">
            <v>INDEMNIZACIONES AL PERSONAL</v>
          </cell>
        </row>
        <row r="41">
          <cell r="B41">
            <v>15202</v>
          </cell>
          <cell r="C41" t="str">
            <v>PAGO DE LIQUIDACIONES</v>
          </cell>
        </row>
        <row r="42">
          <cell r="B42">
            <v>15401</v>
          </cell>
          <cell r="C42" t="str">
            <v>PREVISION SOCIAL MULTIPLE</v>
          </cell>
        </row>
        <row r="43">
          <cell r="B43">
            <v>15403</v>
          </cell>
          <cell r="C43" t="str">
            <v>COMPENSACION ADICIONAL PARA DESPENSA</v>
          </cell>
        </row>
        <row r="44">
          <cell r="B44">
            <v>15404</v>
          </cell>
          <cell r="C44" t="str">
            <v>DIAS ECONOMICOS Y DE DESCANSO OBLIGATORIOS NO DISFRUTADOS</v>
          </cell>
        </row>
        <row r="45">
          <cell r="B45">
            <v>15409</v>
          </cell>
          <cell r="C45" t="str">
            <v>BONO PARA DESPENSA</v>
          </cell>
        </row>
        <row r="46">
          <cell r="B46">
            <v>15410</v>
          </cell>
          <cell r="C46" t="str">
            <v>APOYO PARA CANASTILLA DE MATERNIDAD</v>
          </cell>
        </row>
        <row r="47">
          <cell r="B47">
            <v>15413</v>
          </cell>
          <cell r="C47" t="str">
            <v>AYUDA PARA GUARDERIA A MADRES TRABAJADORAS</v>
          </cell>
        </row>
        <row r="48">
          <cell r="B48">
            <v>15416</v>
          </cell>
          <cell r="C48" t="str">
            <v>APOYO PARA UTILES ESCOLARES</v>
          </cell>
        </row>
        <row r="49">
          <cell r="B49">
            <v>15417</v>
          </cell>
          <cell r="C49" t="str">
            <v>APOYO PARA DESARROLLO Y CAPACITACION</v>
          </cell>
        </row>
        <row r="50">
          <cell r="B50">
            <v>15418</v>
          </cell>
          <cell r="C50" t="str">
            <v>COMPENSACION ESPECIFICA A PERSONAL DE BASE</v>
          </cell>
        </row>
        <row r="51">
          <cell r="B51">
            <v>15419</v>
          </cell>
          <cell r="C51" t="str">
            <v>AYUDA PARA SERVICIO DE TRANSPORTE</v>
          </cell>
        </row>
        <row r="52">
          <cell r="B52">
            <v>15420</v>
          </cell>
          <cell r="C52" t="str">
            <v>COMPENSACION EN APOYO A LA DISCAPACIDAD</v>
          </cell>
        </row>
        <row r="53">
          <cell r="B53">
            <v>15421</v>
          </cell>
          <cell r="C53" t="str">
            <v>BONO DE DIA DE MADRES</v>
          </cell>
        </row>
        <row r="54">
          <cell r="B54">
            <v>15423</v>
          </cell>
          <cell r="C54" t="str">
            <v>BONO POR ANIVERSARIO SINDICAL</v>
          </cell>
        </row>
        <row r="55">
          <cell r="B55">
            <v>15424</v>
          </cell>
          <cell r="C55" t="str">
            <v>BONO DEL DÍA DEL PADRE</v>
          </cell>
        </row>
        <row r="56">
          <cell r="B56">
            <v>15425</v>
          </cell>
          <cell r="C56" t="str">
            <v>APOYO PARA COMPRA DE MATERIAL DE CONSTRUCCION</v>
          </cell>
        </row>
        <row r="57">
          <cell r="B57">
            <v>15901</v>
          </cell>
          <cell r="C57" t="str">
            <v>OTRAS PRESTACIONES</v>
          </cell>
        </row>
        <row r="58">
          <cell r="B58">
            <v>15902</v>
          </cell>
          <cell r="C58" t="str">
            <v>RETRIBUCIONES POR ACTOS DE FISCALIZACION</v>
          </cell>
        </row>
        <row r="59">
          <cell r="B59">
            <v>16102</v>
          </cell>
          <cell r="C59" t="str">
            <v>RESERVA PARA MOVIMIENTO DE LAS PLAZAS DE BASE</v>
          </cell>
        </row>
        <row r="60">
          <cell r="B60">
            <v>17102</v>
          </cell>
          <cell r="C60" t="str">
            <v>ESTIMULOS AL PERSONAL</v>
          </cell>
        </row>
        <row r="61">
          <cell r="B61">
            <v>17103</v>
          </cell>
          <cell r="C61" t="str">
            <v>ESTIMULOS AL MAGISTERIO POR ANTIGUEDAD DE SERVICIO</v>
          </cell>
        </row>
        <row r="62">
          <cell r="B62">
            <v>17104</v>
          </cell>
          <cell r="C62" t="str">
            <v>BONO POR PUNTUALIDAD</v>
          </cell>
        </row>
        <row r="63">
          <cell r="B63">
            <v>17105</v>
          </cell>
          <cell r="C63" t="str">
            <v>COMPENSACION POR TITULACION A NIVEL LICENCIATURA</v>
          </cell>
        </row>
        <row r="64">
          <cell r="B64">
            <v>17201</v>
          </cell>
          <cell r="C64" t="str">
            <v>RECOMPENSAS</v>
          </cell>
        </row>
        <row r="65">
          <cell r="B65">
            <v>18101</v>
          </cell>
          <cell r="C65" t="str">
            <v>IMPUESTOS SOBRE NOMINAS</v>
          </cell>
        </row>
        <row r="66">
          <cell r="B66">
            <v>18201</v>
          </cell>
          <cell r="C66" t="str">
            <v>OTROS IMPUESTOS DERIVADOS DE UNA RELACION LABORAL</v>
          </cell>
        </row>
        <row r="67">
          <cell r="B67">
            <v>21101</v>
          </cell>
          <cell r="C67" t="str">
            <v>MATERIALES, UTILES Y EQUIPOS MENORES DE OFICINA</v>
          </cell>
        </row>
        <row r="68">
          <cell r="B68">
            <v>21201</v>
          </cell>
          <cell r="C68" t="str">
            <v>MATERIALES Y UTILES DE IMPRESION Y REPRODUCCION</v>
          </cell>
        </row>
        <row r="69">
          <cell r="B69">
            <v>21301</v>
          </cell>
          <cell r="C69" t="str">
            <v>MATERIAL ESTADISTICO Y GEOGRAFICO</v>
          </cell>
        </row>
        <row r="70">
          <cell r="B70">
            <v>21401</v>
          </cell>
          <cell r="C70" t="str">
            <v>MATERIALES Y UTILES PARA EL PROCESAMIENTO DE EQUIPOS Y BIENES INFORMATICOS</v>
          </cell>
        </row>
        <row r="71">
          <cell r="B71">
            <v>21501</v>
          </cell>
          <cell r="C71" t="str">
            <v>MATERIAL PARA INFORMACION</v>
          </cell>
        </row>
        <row r="72">
          <cell r="B72">
            <v>21601</v>
          </cell>
          <cell r="C72" t="str">
            <v>MATERIAL DE LIMPIEZA</v>
          </cell>
        </row>
        <row r="73">
          <cell r="B73">
            <v>21701</v>
          </cell>
          <cell r="C73" t="str">
            <v>MATERIALES EDUCATIVOS</v>
          </cell>
        </row>
        <row r="74">
          <cell r="B74">
            <v>21702</v>
          </cell>
          <cell r="C74" t="str">
            <v>MATERIALES Y SUMINISTROS PARA PLANTELES EDUCATIVOS</v>
          </cell>
        </row>
        <row r="75">
          <cell r="B75">
            <v>21801</v>
          </cell>
          <cell r="C75" t="str">
            <v>PLACAS, ENGOMADOS, CALCOMANIAS Y HOLOGRAMAS</v>
          </cell>
        </row>
        <row r="76">
          <cell r="B76">
            <v>22101</v>
          </cell>
          <cell r="C76" t="str">
            <v>PRODUCTOS ALIMENTICIOS PARA EL PERSONAL EN LAS INSTALACIONES</v>
          </cell>
        </row>
        <row r="77">
          <cell r="B77">
            <v>22102</v>
          </cell>
          <cell r="C77" t="str">
            <v>ALIMRNTACION DE PERSONAS EN PROCESOS DE READAPTACION SOCIAL</v>
          </cell>
        </row>
        <row r="78">
          <cell r="B78">
            <v>22103</v>
          </cell>
          <cell r="C78" t="str">
            <v>ALIMENTACION DE PERSONAS HOSPITALIZADAS</v>
          </cell>
        </row>
        <row r="79">
          <cell r="B79">
            <v>22105</v>
          </cell>
          <cell r="C79" t="str">
            <v>PRODUCTOS ALIMENTICIOS PARA PERSONAS DERIVADO DE LA PRESTACION DE SERVICIOS</v>
          </cell>
        </row>
        <row r="80">
          <cell r="B80">
            <v>22106</v>
          </cell>
          <cell r="C80" t="str">
            <v>ADQUISICION DE AGUA POTABLE</v>
          </cell>
        </row>
        <row r="81">
          <cell r="B81">
            <v>22107</v>
          </cell>
          <cell r="C81" t="str">
            <v>PRODUCTOS ALIMENTICIOS PARA LA POBLACION EN CASO DE DESASTRE</v>
          </cell>
        </row>
        <row r="82">
          <cell r="B82">
            <v>22201</v>
          </cell>
          <cell r="C82" t="str">
            <v>ALIMENTACION DE ANIMALES</v>
          </cell>
        </row>
        <row r="83">
          <cell r="B83">
            <v>22301</v>
          </cell>
          <cell r="C83" t="str">
            <v>UTENSILIOS PARA EL SERVICIO DE ALIMENTACION</v>
          </cell>
        </row>
        <row r="84">
          <cell r="B84">
            <v>23101</v>
          </cell>
          <cell r="C84" t="str">
            <v>PRODUCTOS ALIMENTICIOS, AGROPECUARIOS Y FORESTALES ADQUIRIDOS COMO MATERIA PRIMA</v>
          </cell>
        </row>
        <row r="85">
          <cell r="B85">
            <v>23301</v>
          </cell>
          <cell r="C85" t="str">
            <v>PRODUCTOS DE PAPEL, CARTON E IMPRESIONES ADQUIRIDOS CON MATERIAS PRIMA</v>
          </cell>
        </row>
        <row r="86">
          <cell r="B86">
            <v>23401</v>
          </cell>
          <cell r="C86" t="str">
            <v>COMBUSTIBLES, LUBRICANTES, ADITIVOS, CARBON Y SUS DERIVADOS ADQUIRIDOS COMO MATERIA PRIMA</v>
          </cell>
        </row>
        <row r="87">
          <cell r="B87">
            <v>23501</v>
          </cell>
          <cell r="C87" t="str">
            <v>PRODUCTOS QUIMICOS, FARMACEUTICOS Y DE LABORATORIO ADQUIRIDOS COMO MATERIA PRIMA</v>
          </cell>
        </row>
        <row r="88">
          <cell r="B88">
            <v>23601</v>
          </cell>
          <cell r="C88" t="str">
            <v>PRODUCTOS METALICOS Y A BASE DE MINERALES NO METALICOS ADQUIRIDOS COMO MATERIAS PRIMA</v>
          </cell>
        </row>
        <row r="89">
          <cell r="B89">
            <v>23701</v>
          </cell>
          <cell r="C89" t="str">
            <v>PRODUCTOS DE PIEL, CUERO, PLASTICOS Y HULE ADQUIRIDOS COMO MATERIA PRIMA</v>
          </cell>
        </row>
        <row r="90">
          <cell r="B90">
            <v>23901</v>
          </cell>
          <cell r="C90" t="str">
            <v>OTROS PRODUCTOS ADQUIRIDOS COMO MATERIA PRIMA</v>
          </cell>
        </row>
        <row r="91">
          <cell r="B91">
            <v>24101</v>
          </cell>
          <cell r="C91" t="str">
            <v>PRODUCTOS MINERALES NO METALICOS</v>
          </cell>
        </row>
        <row r="92">
          <cell r="B92">
            <v>24201</v>
          </cell>
          <cell r="C92" t="str">
            <v>CEMENTO Y PRODUCTOS DE CONCRETO</v>
          </cell>
        </row>
        <row r="93">
          <cell r="B93">
            <v>24301</v>
          </cell>
          <cell r="C93" t="str">
            <v>CAL, YESO Y PRODUCTOS DE YESO</v>
          </cell>
        </row>
        <row r="94">
          <cell r="B94">
            <v>24401</v>
          </cell>
          <cell r="C94" t="str">
            <v>MADERA Y PRODUCTOS DE MADERA</v>
          </cell>
        </row>
        <row r="95">
          <cell r="B95">
            <v>24501</v>
          </cell>
          <cell r="C95" t="str">
            <v>VIDRIO Y PRODUCTOS DE VIDRIO</v>
          </cell>
        </row>
        <row r="96">
          <cell r="B96">
            <v>24601</v>
          </cell>
          <cell r="C96" t="str">
            <v>MATERIAL ELECTRICO Y ELECTRONICO</v>
          </cell>
        </row>
        <row r="97">
          <cell r="B97">
            <v>24701</v>
          </cell>
          <cell r="C97" t="str">
            <v>ARTICULOS METALICOS PARA LA CONSTRUCCION</v>
          </cell>
        </row>
        <row r="98">
          <cell r="B98">
            <v>24801</v>
          </cell>
          <cell r="C98" t="str">
            <v>MATERIALES COMPLEMENTARIOS</v>
          </cell>
        </row>
        <row r="99">
          <cell r="B99">
            <v>24901</v>
          </cell>
          <cell r="C99" t="str">
            <v>OTROS MATERIALES Y ARTICULOS DE CONSTRUCCION Y REPARACION</v>
          </cell>
        </row>
        <row r="100">
          <cell r="B100">
            <v>25101</v>
          </cell>
          <cell r="C100" t="str">
            <v>PRODUCTOS QUIMICOS BASICOS</v>
          </cell>
        </row>
        <row r="101">
          <cell r="B101">
            <v>25201</v>
          </cell>
          <cell r="C101" t="str">
            <v>FERTILIZANTES, PESTICIDAS Y OTROS AGROQUIMICOS</v>
          </cell>
        </row>
        <row r="102">
          <cell r="B102">
            <v>25301</v>
          </cell>
          <cell r="C102" t="str">
            <v>MEDICINAS Y PRODUCTOS FARMACEUTICOS</v>
          </cell>
        </row>
        <row r="103">
          <cell r="B103">
            <v>25302</v>
          </cell>
          <cell r="C103" t="str">
            <v>OXIGENO Y GASES PARA USO MEDICINAL</v>
          </cell>
        </row>
        <row r="104">
          <cell r="B104">
            <v>25401</v>
          </cell>
          <cell r="C104" t="str">
            <v>MATERIALES, ACCESORIOS Y SUMINISTROS MEDICOS</v>
          </cell>
        </row>
        <row r="105">
          <cell r="B105">
            <v>25501</v>
          </cell>
          <cell r="C105" t="str">
            <v>MATERIALES, ACCESORIOS Y SUMINISTROS DE LABORATORIO</v>
          </cell>
        </row>
        <row r="106">
          <cell r="B106">
            <v>25601</v>
          </cell>
          <cell r="C106" t="str">
            <v>FIBRAS SINTETICAS, HULES, PLASTICOS Y DERIVADOS</v>
          </cell>
        </row>
        <row r="107">
          <cell r="B107">
            <v>25901</v>
          </cell>
          <cell r="C107" t="str">
            <v>OTROS PRODUCTOS QUIMICOS</v>
          </cell>
        </row>
        <row r="108">
          <cell r="B108">
            <v>26101</v>
          </cell>
          <cell r="C108" t="str">
            <v>COMBUSTIBLES</v>
          </cell>
        </row>
        <row r="109">
          <cell r="B109">
            <v>26102</v>
          </cell>
          <cell r="C109" t="str">
            <v>LUBRICANTES Y ADITIVOS</v>
          </cell>
        </row>
        <row r="110">
          <cell r="B110">
            <v>26201</v>
          </cell>
          <cell r="C110" t="str">
            <v>CARBON Y SUS DERIVADOS</v>
          </cell>
        </row>
        <row r="111">
          <cell r="B111">
            <v>27101</v>
          </cell>
          <cell r="C111" t="str">
            <v>VESTUARIO Y UNIFORMES</v>
          </cell>
        </row>
        <row r="112">
          <cell r="B112">
            <v>27201</v>
          </cell>
          <cell r="C112" t="str">
            <v>PRENDAS DE SEGURIDAD Y PROTECCION PERSONAL</v>
          </cell>
        </row>
        <row r="113">
          <cell r="B113">
            <v>27301</v>
          </cell>
          <cell r="C113" t="str">
            <v>ARTICULOS DEPORTIVOS</v>
          </cell>
        </row>
        <row r="114">
          <cell r="B114">
            <v>27401</v>
          </cell>
          <cell r="C114" t="str">
            <v>PRODUCTOS TEXTILES</v>
          </cell>
        </row>
        <row r="115">
          <cell r="B115">
            <v>27501</v>
          </cell>
          <cell r="C115" t="str">
            <v>BLANCOS Y OTROS PRODUCTOS TEXTILES, EXCEPTO PRENDAS DE VESTIR</v>
          </cell>
        </row>
        <row r="116">
          <cell r="B116">
            <v>28301</v>
          </cell>
          <cell r="C116" t="str">
            <v>PRENDAS DE PROTECCION DE SEGURIDAD PUBLICA Y NACIONAL</v>
          </cell>
        </row>
        <row r="117">
          <cell r="B117">
            <v>29101</v>
          </cell>
          <cell r="C117" t="str">
            <v>HERRAMIENTAS MENORES</v>
          </cell>
        </row>
        <row r="118">
          <cell r="B118">
            <v>29201</v>
          </cell>
          <cell r="C118" t="str">
            <v>REFACCIONES Y ACCESORIOS MENORES DE EDIFICIOS</v>
          </cell>
        </row>
        <row r="119">
          <cell r="B119">
            <v>29301</v>
          </cell>
          <cell r="C119" t="str">
            <v>REFACCIONES Y ACCESORIOS MENORES DE MOBILIARIO Y EQUIPO DE ADMINISTRACION, EDUCACIONAL Y RECREACION</v>
          </cell>
        </row>
        <row r="120">
          <cell r="B120">
            <v>29401</v>
          </cell>
          <cell r="C120" t="str">
            <v>REFACCIONES Y ACCESORIOS MENORES DE EQUIPO DE COMPUTO Y TECNOLOGIAS DE LA INFORMACION</v>
          </cell>
        </row>
        <row r="121">
          <cell r="B121">
            <v>29501</v>
          </cell>
          <cell r="C121" t="str">
            <v>REFACCIONES Y ACCESORIOS MENORES DE EQUIPO E INSTRUMENTAL MEDICO Y DE LABORATORIO</v>
          </cell>
        </row>
        <row r="122">
          <cell r="B122">
            <v>29601</v>
          </cell>
          <cell r="C122" t="str">
            <v>REFACCIONES Y ACCESORIOS MENORES DE EQUIPO DE TRANSPORTE</v>
          </cell>
        </row>
        <row r="123">
          <cell r="B123">
            <v>29701</v>
          </cell>
          <cell r="C123" t="str">
            <v>REFACCIONES Y ACCESORIOS MENORES DE DEFENSA Y SEGURIDAD</v>
          </cell>
        </row>
        <row r="124">
          <cell r="B124">
            <v>29801</v>
          </cell>
          <cell r="C124" t="str">
            <v>REFACCIONES Y ACCESORIOS MENORES DE MAQUINARIA Y OTROS EQUIPOS</v>
          </cell>
        </row>
        <row r="125">
          <cell r="B125">
            <v>29901</v>
          </cell>
          <cell r="C125" t="str">
            <v>REFACCIONES Y ACCESORIOS MENORES OTROS BIENES MUEBLES</v>
          </cell>
        </row>
        <row r="126">
          <cell r="B126">
            <v>31101</v>
          </cell>
          <cell r="C126" t="str">
            <v>ENERGIA ELECTRICA</v>
          </cell>
        </row>
        <row r="127">
          <cell r="B127">
            <v>31103</v>
          </cell>
          <cell r="C127" t="str">
            <v>SERVICIOS E INSTALACIONES PARA CENTROS ESCOLARES</v>
          </cell>
        </row>
        <row r="128">
          <cell r="B128">
            <v>31201</v>
          </cell>
          <cell r="C128" t="str">
            <v>GAS</v>
          </cell>
        </row>
        <row r="129">
          <cell r="B129">
            <v>31301</v>
          </cell>
          <cell r="C129" t="str">
            <v>AGUA</v>
          </cell>
        </row>
        <row r="130">
          <cell r="B130">
            <v>31401</v>
          </cell>
          <cell r="C130" t="str">
            <v>TELEFONIA TRADICIONAL</v>
          </cell>
        </row>
        <row r="131">
          <cell r="B131">
            <v>31501</v>
          </cell>
          <cell r="C131" t="str">
            <v>TELEFONIA CELULAR</v>
          </cell>
        </row>
        <row r="132">
          <cell r="B132">
            <v>31601</v>
          </cell>
          <cell r="C132" t="str">
            <v>SERVICIOS DE TELECOMUNICACIONES Y SATELITES</v>
          </cell>
        </row>
        <row r="133">
          <cell r="B133">
            <v>31701</v>
          </cell>
          <cell r="C133" t="str">
            <v>SERVICIOS DE ACCESO A INTERNET, REDES Y PROCESAMIENTO DE INFORMACION</v>
          </cell>
        </row>
        <row r="134">
          <cell r="B134">
            <v>31801</v>
          </cell>
          <cell r="C134" t="str">
            <v>SERVICIO POSTAL</v>
          </cell>
        </row>
        <row r="135">
          <cell r="B135">
            <v>31901</v>
          </cell>
          <cell r="C135" t="str">
            <v>SERVICIOS INTEGRALES Y OTROS SERVICIOS</v>
          </cell>
        </row>
        <row r="136">
          <cell r="B136">
            <v>32101</v>
          </cell>
          <cell r="C136" t="str">
            <v>ARRENDAMIENTO DE TERRENOS</v>
          </cell>
        </row>
        <row r="137">
          <cell r="B137">
            <v>32201</v>
          </cell>
          <cell r="C137" t="str">
            <v>ARRENDAMIENTO DE EDIFICIOS</v>
          </cell>
        </row>
        <row r="138">
          <cell r="B138">
            <v>32301</v>
          </cell>
          <cell r="C138" t="str">
            <v>ARRENDAMIENTO DE MUEBLES, MAQUINARIA Y EQUIPO</v>
          </cell>
        </row>
        <row r="139">
          <cell r="B139">
            <v>32302</v>
          </cell>
          <cell r="C139" t="str">
            <v>ARRENDAMIENTO DE EQUIPO Y BIENES INFORMATICOS</v>
          </cell>
        </row>
        <row r="140">
          <cell r="B140">
            <v>32401</v>
          </cell>
          <cell r="C140" t="str">
            <v>ARRENDAMIENTO DE EQUIPO E INSTRUMENTAL MEDICO Y DE LABORATORIO</v>
          </cell>
        </row>
        <row r="141">
          <cell r="B141">
            <v>32501</v>
          </cell>
          <cell r="C141" t="str">
            <v>ARRENDAMIENTO DE EQUIPO DE TRANSPORTE</v>
          </cell>
        </row>
        <row r="142">
          <cell r="B142">
            <v>32601</v>
          </cell>
          <cell r="C142" t="str">
            <v>ARRENDAMIENTOS DE MAQUINARIA, OTROS EQUIPOS Y MAQUINARIA</v>
          </cell>
        </row>
        <row r="143">
          <cell r="B143">
            <v>32701</v>
          </cell>
          <cell r="C143" t="str">
            <v>PATENTES, REGALIAS Y OTROS</v>
          </cell>
        </row>
        <row r="144">
          <cell r="B144">
            <v>32801</v>
          </cell>
          <cell r="C144" t="str">
            <v>ARRENDAMIENTO FINANCIERO DE MUEBLES, MAQUINARIA Y EQUIPO</v>
          </cell>
        </row>
        <row r="145">
          <cell r="B145">
            <v>32901</v>
          </cell>
          <cell r="C145" t="str">
            <v>OTROS ARRENDAMIENTOS</v>
          </cell>
        </row>
        <row r="146">
          <cell r="B146">
            <v>33101</v>
          </cell>
          <cell r="C146" t="str">
            <v>SERVICIOS LEGALES, DE CONTABILIDAD, AUDITORIAS Y RELACIONADOS</v>
          </cell>
        </row>
        <row r="147">
          <cell r="B147">
            <v>33201</v>
          </cell>
          <cell r="C147" t="str">
            <v>SERVICIOS DE DISEÑO, ARQUITECTURA, INGENIERIA Y ACTIVIDADES RELACIONADAS</v>
          </cell>
        </row>
        <row r="148">
          <cell r="B148">
            <v>33301</v>
          </cell>
          <cell r="C148" t="str">
            <v>SERVICIOS DE INFORMATICA</v>
          </cell>
        </row>
        <row r="149">
          <cell r="B149">
            <v>33302</v>
          </cell>
          <cell r="C149" t="str">
            <v>SERVICIOS DE CONSULTORIAS</v>
          </cell>
        </row>
        <row r="150">
          <cell r="B150">
            <v>33303</v>
          </cell>
          <cell r="C150" t="str">
            <v>SERVICIOS ESTADISTICOS Y GEOGRAFICOS</v>
          </cell>
        </row>
        <row r="151">
          <cell r="B151">
            <v>33401</v>
          </cell>
          <cell r="C151" t="str">
            <v>SERVICIOS DE CAPACITACION</v>
          </cell>
        </row>
        <row r="152">
          <cell r="B152">
            <v>33501</v>
          </cell>
          <cell r="C152" t="str">
            <v>SERVICIOS DE INVESTIGACION CIENTIFICA Y DESARROLLO</v>
          </cell>
        </row>
        <row r="153">
          <cell r="B153">
            <v>33601</v>
          </cell>
          <cell r="C153" t="str">
            <v>APOYOS A COMISARIOS PUBLICOS</v>
          </cell>
        </row>
        <row r="154">
          <cell r="B154">
            <v>33603</v>
          </cell>
          <cell r="C154" t="str">
            <v>IMPRESIONES Y PUBLICACIONES OFICIALES</v>
          </cell>
        </row>
        <row r="155">
          <cell r="B155">
            <v>33604</v>
          </cell>
          <cell r="C155" t="str">
            <v>EDICTOS</v>
          </cell>
        </row>
        <row r="156">
          <cell r="B156">
            <v>33605</v>
          </cell>
          <cell r="C156" t="str">
            <v>LICITACIONES, CONVENIOS Y CONVOCATORIAS</v>
          </cell>
        </row>
        <row r="157">
          <cell r="B157">
            <v>33801</v>
          </cell>
          <cell r="C157" t="str">
            <v>SERVICIO DE VIGILANCIA</v>
          </cell>
        </row>
        <row r="158">
          <cell r="B158">
            <v>33901</v>
          </cell>
          <cell r="C158" t="str">
            <v>SERVICIOS PROFESIONALES, CIENTIFICOS Y TECNICOS INTEGRALES</v>
          </cell>
        </row>
        <row r="159">
          <cell r="B159">
            <v>34101</v>
          </cell>
          <cell r="C159" t="str">
            <v>SERVICIOS FINANCIEROS Y BANCARIOS</v>
          </cell>
        </row>
        <row r="160">
          <cell r="B160">
            <v>34301</v>
          </cell>
          <cell r="C160" t="str">
            <v>SERVICIOS DE RECAUDACION, TRASLADO Y CUSTODIA DE VALORES</v>
          </cell>
        </row>
        <row r="161">
          <cell r="B161">
            <v>34401</v>
          </cell>
          <cell r="C161" t="str">
            <v>SEGUROS DE RESPONSABILIDAD PATRIMONIAL Y FIANZAS</v>
          </cell>
        </row>
        <row r="162">
          <cell r="B162">
            <v>34501</v>
          </cell>
          <cell r="C162" t="str">
            <v>SEGURO DE BIENES PATRIMONIALES</v>
          </cell>
        </row>
        <row r="163">
          <cell r="B163">
            <v>34601</v>
          </cell>
          <cell r="C163" t="str">
            <v>ALMACENAJE, ENVASE Y EMBALAJE</v>
          </cell>
        </row>
        <row r="164">
          <cell r="B164">
            <v>34701</v>
          </cell>
          <cell r="C164" t="str">
            <v>FLETES Y MANIOBRAS</v>
          </cell>
        </row>
        <row r="165">
          <cell r="B165">
            <v>35101</v>
          </cell>
          <cell r="C165" t="str">
            <v>MANTENIMIENTO Y CONSERVACION DE INMUEBLES</v>
          </cell>
        </row>
        <row r="166">
          <cell r="B166">
            <v>35102</v>
          </cell>
          <cell r="C166" t="str">
            <v>MANTENIMIENTO Y CONSERVACION DE AREAS DEPORTIVAS</v>
          </cell>
        </row>
        <row r="167">
          <cell r="B167">
            <v>35201</v>
          </cell>
          <cell r="C167" t="str">
            <v>MANTENIMIENTO Y CONSERVACION DE MOBILIARIO Y EQUIPO</v>
          </cell>
        </row>
        <row r="168">
          <cell r="B168">
            <v>35202</v>
          </cell>
          <cell r="C168" t="str">
            <v>MANTENIMIENTO Y CONSERVACION DE MOBILIARIO Y EQUIPO PARA ESCUELAS, LABORATORIOS Y TALLERES</v>
          </cell>
        </row>
        <row r="169">
          <cell r="B169">
            <v>35301</v>
          </cell>
          <cell r="C169" t="str">
            <v>INSTALACIONES</v>
          </cell>
        </row>
        <row r="170">
          <cell r="B170">
            <v>35302</v>
          </cell>
          <cell r="C170" t="str">
            <v>MANTENIMIENTO Y CONSERVACION DE BIENES INFORMATICOS</v>
          </cell>
        </row>
        <row r="171">
          <cell r="B171">
            <v>35401</v>
          </cell>
          <cell r="C171" t="str">
            <v>INSTALACION, REPARACION Y MANTENIMIENTO DE EQUIPO E INSTRUMENTAL MEDICO Y DE LABORATORIO</v>
          </cell>
        </row>
        <row r="172">
          <cell r="B172">
            <v>35501</v>
          </cell>
          <cell r="C172" t="str">
            <v>MANTENIMIENTO Y CONSERVACION DE EQUIPO DE TRANSPORTE</v>
          </cell>
        </row>
        <row r="173">
          <cell r="B173">
            <v>35701</v>
          </cell>
          <cell r="C173" t="str">
            <v>MANTENIMIENTO Y CONSERVACION DE MAQUINARIA Y EQUIPO</v>
          </cell>
        </row>
        <row r="174">
          <cell r="B174">
            <v>35702</v>
          </cell>
          <cell r="C174" t="str">
            <v>MANTENIMIENTO Y CONSERVACION DE HERRAMIENTAS, INSTRUMENTOS, UTILES Y EQUIPO</v>
          </cell>
        </row>
        <row r="175">
          <cell r="B175">
            <v>35801</v>
          </cell>
          <cell r="C175" t="str">
            <v>SERVICIOS DE LIMPIEZA Y MANEJO DE DESECHOS</v>
          </cell>
        </row>
        <row r="176">
          <cell r="B176">
            <v>35901</v>
          </cell>
          <cell r="C176" t="str">
            <v>SERVICIOS DE JARDINERIA Y FUMIGACION</v>
          </cell>
        </row>
        <row r="177">
          <cell r="B177">
            <v>36101</v>
          </cell>
          <cell r="C177" t="str">
            <v>DIFUSION POR RADIO, TELEVISION Y OTROS MEDIOS DE MENSAJES SOBRE PROGRAMAS Y ACTIVIDADES GUBERNAMENTALES</v>
          </cell>
        </row>
        <row r="178">
          <cell r="B178">
            <v>36201</v>
          </cell>
          <cell r="C178" t="str">
            <v>DIFUSION POR RADIO, TELEVISION Y OTROS MEDIOS DE MENSAJES COMERCIALES</v>
          </cell>
        </row>
        <row r="179">
          <cell r="B179">
            <v>36301</v>
          </cell>
          <cell r="C179" t="str">
            <v>SERVICIOS DE CREATIVIDAD, PREPRODUCCION Y PRODUCCION DE PUBLICIDAD, EXCEPTO INTERNET</v>
          </cell>
        </row>
        <row r="180">
          <cell r="B180">
            <v>36401</v>
          </cell>
          <cell r="C180" t="str">
            <v>SERVICIOS DE REVELADO DE FOTOGRAFIAS</v>
          </cell>
        </row>
        <row r="181">
          <cell r="B181">
            <v>36601</v>
          </cell>
          <cell r="C181" t="str">
            <v>SERVICIO DE CREACION Y DIFUSION DE CONTENIDO EXCLUSIVAMENTE A TRAVES DE INTERNET</v>
          </cell>
        </row>
        <row r="182">
          <cell r="B182">
            <v>36901</v>
          </cell>
          <cell r="C182" t="str">
            <v>OTROS SERVICIOS DE INFORMACION</v>
          </cell>
        </row>
        <row r="183">
          <cell r="B183">
            <v>37101</v>
          </cell>
          <cell r="C183" t="str">
            <v>PASAJES AEREOS</v>
          </cell>
        </row>
        <row r="184">
          <cell r="B184">
            <v>37201</v>
          </cell>
          <cell r="C184" t="str">
            <v>PASAJES TERRESTRES</v>
          </cell>
        </row>
        <row r="185">
          <cell r="B185">
            <v>37301</v>
          </cell>
          <cell r="C185" t="str">
            <v>PASAJES MARITIMOS, LACUSTRES Y FLUVIALES PARA LABORES EN CAMPO Y SUPERVISION</v>
          </cell>
        </row>
        <row r="186">
          <cell r="B186">
            <v>37401</v>
          </cell>
          <cell r="C186" t="str">
            <v>AUTOTRANSPORTE</v>
          </cell>
        </row>
        <row r="187">
          <cell r="B187">
            <v>37501</v>
          </cell>
          <cell r="C187" t="str">
            <v>VIATICOS EN EL PAIS</v>
          </cell>
        </row>
        <row r="188">
          <cell r="B188">
            <v>37502</v>
          </cell>
          <cell r="C188" t="str">
            <v>GASTOS DE CAMINO</v>
          </cell>
        </row>
        <row r="189">
          <cell r="B189">
            <v>37601</v>
          </cell>
          <cell r="C189" t="str">
            <v>VIATICOS EN EL EXTRANJERO</v>
          </cell>
        </row>
        <row r="190">
          <cell r="B190">
            <v>37801</v>
          </cell>
          <cell r="C190" t="str">
            <v>SERVICIOS INTEGRALES DE TRASLADO Y VIATICOS</v>
          </cell>
        </row>
        <row r="191">
          <cell r="B191">
            <v>37901</v>
          </cell>
          <cell r="C191" t="str">
            <v>CUOTAS</v>
          </cell>
        </row>
        <row r="192">
          <cell r="B192">
            <v>38101</v>
          </cell>
          <cell r="C192" t="str">
            <v>GASTOS DE CEREMONAL</v>
          </cell>
        </row>
        <row r="193">
          <cell r="B193">
            <v>38201</v>
          </cell>
          <cell r="C193" t="str">
            <v>GASTOS DE ORDEN SOCIAL Y CULTURAL</v>
          </cell>
        </row>
        <row r="194">
          <cell r="B194">
            <v>38301</v>
          </cell>
          <cell r="C194" t="str">
            <v>CONGRESOS Y CONVENCIONES</v>
          </cell>
        </row>
        <row r="195">
          <cell r="B195">
            <v>38401</v>
          </cell>
          <cell r="C195" t="str">
            <v>EXPOSICIONES</v>
          </cell>
        </row>
        <row r="196">
          <cell r="B196">
            <v>38501</v>
          </cell>
          <cell r="C196" t="str">
            <v>GASTOS DE ATENCION Y PROMOCION</v>
          </cell>
        </row>
        <row r="197">
          <cell r="B197">
            <v>39101</v>
          </cell>
          <cell r="C197" t="str">
            <v>SERVICIOS FUNERARIOS Y DE CEMENTERIOS</v>
          </cell>
        </row>
        <row r="198">
          <cell r="B198">
            <v>39201</v>
          </cell>
          <cell r="C198" t="str">
            <v>IMPUESTOS Y DERECHOS</v>
          </cell>
        </row>
        <row r="199">
          <cell r="B199">
            <v>39301</v>
          </cell>
          <cell r="C199" t="str">
            <v>IMPUESTOS Y DERECHOS DE IMPORTACION</v>
          </cell>
        </row>
        <row r="200">
          <cell r="B200">
            <v>39501</v>
          </cell>
          <cell r="C200" t="str">
            <v>PENAS, MULTAS, ACCESORIOS Y ACTUALIZACIONES</v>
          </cell>
        </row>
        <row r="201">
          <cell r="B201">
            <v>39601</v>
          </cell>
          <cell r="C201" t="str">
            <v>OTROS GASTOS POR RESPONSABILIDADES</v>
          </cell>
        </row>
        <row r="202">
          <cell r="B202">
            <v>39801</v>
          </cell>
          <cell r="C202" t="str">
            <v>IMPUESTOS SOBRE NOMINAS</v>
          </cell>
        </row>
        <row r="203">
          <cell r="B203">
            <v>39901</v>
          </cell>
          <cell r="C203" t="str">
            <v>SERVICIOS ASISTENCIALES</v>
          </cell>
        </row>
        <row r="204">
          <cell r="B204">
            <v>39903</v>
          </cell>
          <cell r="C204" t="str">
            <v>SUBROGACIONES</v>
          </cell>
        </row>
        <row r="205">
          <cell r="B205">
            <v>39905</v>
          </cell>
          <cell r="C205" t="str">
            <v>APLICACIONES DE RETENCION DEL 2% AL MILLAR</v>
          </cell>
        </row>
        <row r="206">
          <cell r="B206">
            <v>41501</v>
          </cell>
          <cell r="C206" t="str">
            <v>TRANSFERENCIAS PARA SERVICIOS PERSONALES</v>
          </cell>
        </row>
        <row r="207">
          <cell r="B207">
            <v>41502</v>
          </cell>
          <cell r="C207" t="str">
            <v>TRANSFERENCIAS PARA GASTOS DE OPERACION</v>
          </cell>
        </row>
        <row r="208">
          <cell r="B208">
            <v>42401</v>
          </cell>
          <cell r="C208" t="str">
            <v>TRANSFERENCIAS OTORGADAS A ENTIDADES FEDERATIVAS Y MUNICIPIOS</v>
          </cell>
        </row>
        <row r="209">
          <cell r="B209">
            <v>43401</v>
          </cell>
          <cell r="C209" t="str">
            <v>SUBSIDIOS A LA PRESTACION DE SERVICIOS PUBLICOS</v>
          </cell>
        </row>
        <row r="210">
          <cell r="B210">
            <v>44101</v>
          </cell>
          <cell r="C210" t="str">
            <v>AYUDAS SOCIALES A PERSONAS</v>
          </cell>
        </row>
        <row r="211">
          <cell r="B211">
            <v>44105</v>
          </cell>
          <cell r="C211" t="str">
            <v>GASTOS POR SERVICIOS DE TRASLADO DE PERSONAS</v>
          </cell>
        </row>
        <row r="212">
          <cell r="B212">
            <v>44201</v>
          </cell>
          <cell r="C212" t="str">
            <v>BECAS EDUCATIVAS</v>
          </cell>
        </row>
        <row r="213">
          <cell r="B213">
            <v>44501</v>
          </cell>
          <cell r="C213" t="str">
            <v>AYUDAS SOCIALES A INSTITUCIONES SIN FINES DE LUCRO</v>
          </cell>
        </row>
        <row r="214">
          <cell r="B214">
            <v>48101</v>
          </cell>
          <cell r="C214" t="str">
            <v>DONATIVOS A INSTITUCIONES SIN FINES DE LUCRO</v>
          </cell>
        </row>
        <row r="215">
          <cell r="B215">
            <v>51101</v>
          </cell>
          <cell r="C215" t="str">
            <v>MUEBLES DE OFICINA Y ESTANTERIA</v>
          </cell>
        </row>
        <row r="216">
          <cell r="B216">
            <v>51201</v>
          </cell>
          <cell r="C216" t="str">
            <v>MUEBLES, EXCEPTO DE OFICINA Y ESTANTERIA</v>
          </cell>
        </row>
        <row r="217">
          <cell r="B217">
            <v>51501</v>
          </cell>
          <cell r="C217" t="str">
            <v>EQUIPO DE COMPUTO Y DE TECNOLOGIAS DE LA INFORMACION</v>
          </cell>
        </row>
        <row r="218">
          <cell r="B218">
            <v>51901</v>
          </cell>
          <cell r="C218" t="str">
            <v>OTROS MOBILIARIOS Y EQUIPO DE ADMINISTRACION</v>
          </cell>
        </row>
        <row r="219">
          <cell r="B219">
            <v>51902</v>
          </cell>
          <cell r="C219" t="str">
            <v>MOBILIARIO Y EQUIPO PARA ESCUELAS, LABORATORIOS Y TALLERES</v>
          </cell>
        </row>
        <row r="220">
          <cell r="B220">
            <v>52101</v>
          </cell>
          <cell r="C220" t="str">
            <v>EQUIPOS Y APARATOS AUDIOVISUALES</v>
          </cell>
        </row>
        <row r="221">
          <cell r="B221">
            <v>52201</v>
          </cell>
          <cell r="C221" t="str">
            <v>APARATOS DEPORTIVOS</v>
          </cell>
        </row>
        <row r="222">
          <cell r="B222">
            <v>52301</v>
          </cell>
          <cell r="C222" t="str">
            <v>CAMARAS FOTOGRAFICAS Y DE VIDEO</v>
          </cell>
        </row>
        <row r="223">
          <cell r="B223">
            <v>52901</v>
          </cell>
          <cell r="C223" t="str">
            <v>OTRO MOBILIARIO Y EQUIPO EDUCACIONAL Y RECREATIVO</v>
          </cell>
        </row>
        <row r="224">
          <cell r="B224">
            <v>53101</v>
          </cell>
          <cell r="C224" t="str">
            <v>EQUIPO MEDICO Y DE LABORATORIO</v>
          </cell>
        </row>
        <row r="225">
          <cell r="B225">
            <v>53201</v>
          </cell>
          <cell r="C225" t="str">
            <v>INTRUMENTAL MEDICO Y DE LABORATORIO</v>
          </cell>
        </row>
        <row r="226">
          <cell r="B226">
            <v>54101</v>
          </cell>
          <cell r="C226" t="str">
            <v>AUTOMOVILES Y CAMIONES</v>
          </cell>
        </row>
        <row r="227">
          <cell r="B227">
            <v>54201</v>
          </cell>
          <cell r="C227" t="str">
            <v>CARROCERIAS Y REMOLQUES</v>
          </cell>
        </row>
        <row r="228">
          <cell r="B228">
            <v>54901</v>
          </cell>
          <cell r="C228" t="str">
            <v>OTROS EQUIPOS DE TRANSPORTE</v>
          </cell>
        </row>
        <row r="229">
          <cell r="B229">
            <v>55101</v>
          </cell>
          <cell r="C229" t="str">
            <v>MAQUINARIA Y EQUIPO DE DEFENSA Y SEGURIDAD PUBLICA</v>
          </cell>
        </row>
        <row r="230">
          <cell r="B230">
            <v>56101</v>
          </cell>
          <cell r="C230" t="str">
            <v>MAQUIANRIA EQUIPO AGROPECUARIO</v>
          </cell>
        </row>
        <row r="231">
          <cell r="B231">
            <v>56201</v>
          </cell>
          <cell r="C231" t="str">
            <v>MAQUINARIA Y EQUIPO INDUSTRIAL</v>
          </cell>
        </row>
        <row r="232">
          <cell r="B232">
            <v>56401</v>
          </cell>
          <cell r="C232" t="str">
            <v>SISTEMAS DE AIRE ACONDICIONADO, CALEFACCION Y DE REFRIGERACION</v>
          </cell>
        </row>
        <row r="233">
          <cell r="B233">
            <v>56501</v>
          </cell>
          <cell r="C233" t="str">
            <v>EQUIPO DE COMUNICACION Y TELECOMUNICACION</v>
          </cell>
        </row>
        <row r="234">
          <cell r="B234">
            <v>56601</v>
          </cell>
          <cell r="C234" t="str">
            <v>EQUIPOS DE GENERACION ELECTRICA, APARATOS Y ACCESORIOS ELECTRICOS</v>
          </cell>
        </row>
        <row r="235">
          <cell r="B235">
            <v>56701</v>
          </cell>
          <cell r="C235" t="str">
            <v>HERRAMIENTAS</v>
          </cell>
        </row>
        <row r="236">
          <cell r="B236">
            <v>56702</v>
          </cell>
          <cell r="C236" t="str">
            <v>REFACCIONES Y ACCESORIOS MAYORES</v>
          </cell>
        </row>
        <row r="237">
          <cell r="B237">
            <v>56902</v>
          </cell>
          <cell r="C237" t="str">
            <v>OTROS BIENES MUEBLES</v>
          </cell>
        </row>
        <row r="238">
          <cell r="B238">
            <v>58301</v>
          </cell>
          <cell r="C238" t="str">
            <v>EDIFICIOS NO RESIDENCIALES</v>
          </cell>
        </row>
        <row r="239">
          <cell r="B239">
            <v>59101</v>
          </cell>
          <cell r="C239" t="str">
            <v>SOFTWARE</v>
          </cell>
        </row>
        <row r="240">
          <cell r="B240">
            <v>59701</v>
          </cell>
          <cell r="C240" t="str">
            <v>LICENCIAS INFORMATICAS E INTELECTUALES</v>
          </cell>
        </row>
        <row r="241">
          <cell r="B241">
            <v>59801</v>
          </cell>
          <cell r="C241" t="str">
            <v>LICENCIAS INDUATRIALES, COMERCIALES Y OTRAS</v>
          </cell>
        </row>
        <row r="242">
          <cell r="B242">
            <v>61201</v>
          </cell>
          <cell r="C242" t="str">
            <v>CONSTRUCCION</v>
          </cell>
        </row>
        <row r="243">
          <cell r="B243">
            <v>61203</v>
          </cell>
          <cell r="C243" t="str">
            <v>REMODELACION Y REHABILITACION</v>
          </cell>
        </row>
        <row r="244">
          <cell r="B244">
            <v>61205</v>
          </cell>
          <cell r="C244" t="str">
            <v>EQUIPAMIENTO</v>
          </cell>
        </row>
        <row r="245">
          <cell r="B245">
            <v>61207</v>
          </cell>
          <cell r="C245" t="str">
            <v>ESTUDIOS Y PROYECTOS</v>
          </cell>
        </row>
        <row r="246">
          <cell r="B246">
            <v>61210</v>
          </cell>
          <cell r="C246" t="str">
            <v>INFRAESTRUCTURA Y EQUIPAMIENTO EN MATERIA DE SALUD</v>
          </cell>
        </row>
        <row r="247">
          <cell r="B247">
            <v>61222</v>
          </cell>
          <cell r="C247" t="str">
            <v>INDIRECTOS PARA OBRAS DE EDIFICACIÓN NO HABITACIONAL</v>
          </cell>
        </row>
        <row r="248">
          <cell r="B248">
            <v>61303</v>
          </cell>
          <cell r="C248" t="str">
            <v>CONSTRUCCIÓN DE SISTEMAS DE ABASTECIMIENTO DE AGUA POTABLE</v>
          </cell>
        </row>
        <row r="249">
          <cell r="B249">
            <v>61701</v>
          </cell>
          <cell r="C249" t="str">
            <v>INSTASLACIONES ELECTRICAS</v>
          </cell>
        </row>
        <row r="250">
          <cell r="B250">
            <v>62201</v>
          </cell>
          <cell r="C250" t="str">
            <v>CONSTRUCCION</v>
          </cell>
        </row>
        <row r="251">
          <cell r="B251">
            <v>62202</v>
          </cell>
          <cell r="C251" t="str">
            <v>AMPLIACION</v>
          </cell>
        </row>
        <row r="252">
          <cell r="B252">
            <v>62203</v>
          </cell>
          <cell r="C252" t="str">
            <v>REMODELACION Y REHABILITACION</v>
          </cell>
        </row>
        <row r="253">
          <cell r="B253">
            <v>62204</v>
          </cell>
          <cell r="C253" t="str">
            <v>CONSERVACION Y MANTENIMIENTO</v>
          </cell>
        </row>
        <row r="254">
          <cell r="B254">
            <v>62205</v>
          </cell>
          <cell r="C254" t="str">
            <v>EQUIPAMIENTO</v>
          </cell>
        </row>
        <row r="255">
          <cell r="B255">
            <v>62207</v>
          </cell>
          <cell r="C255" t="str">
            <v>ESTUDIOS Y PROYECTOS</v>
          </cell>
        </row>
        <row r="256">
          <cell r="B256">
            <v>62210</v>
          </cell>
          <cell r="C256" t="str">
            <v>INFRAESTRUCTURA Y EQUIPAMIENTO EN MATERIA DE SALUD</v>
          </cell>
        </row>
        <row r="257">
          <cell r="B257">
            <v>62219</v>
          </cell>
          <cell r="C257" t="str">
            <v>INFRAESTRUCTURA Y EQUIPAMIENTO EN MATERIA DE RECINTOS Y EDIFICIOS PUBLICOS</v>
          </cell>
        </row>
        <row r="258">
          <cell r="B258">
            <v>62707</v>
          </cell>
          <cell r="C258" t="str">
            <v>ESTUDIOS Y PROYECTOS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H30"/>
  <sheetViews>
    <sheetView workbookViewId="0">
      <selection activeCell="B2" sqref="B2:J2"/>
    </sheetView>
  </sheetViews>
  <sheetFormatPr baseColWidth="10" defaultRowHeight="15"/>
  <cols>
    <col min="1" max="1" width="1.140625" customWidth="1"/>
    <col min="2" max="2" width="41.28515625" customWidth="1"/>
    <col min="3" max="4" width="14.5703125" style="319" customWidth="1"/>
    <col min="5" max="5" width="47.7109375" customWidth="1"/>
    <col min="6" max="7" width="14.7109375" style="319" customWidth="1"/>
  </cols>
  <sheetData>
    <row r="1" spans="2:7" s="318" customFormat="1">
      <c r="B1" s="511" t="s">
        <v>27</v>
      </c>
      <c r="C1" s="511"/>
      <c r="D1" s="511"/>
      <c r="E1" s="511"/>
      <c r="F1" s="511"/>
      <c r="G1" s="511"/>
    </row>
    <row r="2" spans="2:7">
      <c r="G2" s="320" t="s">
        <v>230</v>
      </c>
    </row>
    <row r="3" spans="2:7">
      <c r="B3" s="512" t="s">
        <v>427</v>
      </c>
      <c r="C3" s="513"/>
      <c r="D3" s="513"/>
      <c r="E3" s="513"/>
      <c r="F3" s="513"/>
      <c r="G3" s="514"/>
    </row>
    <row r="4" spans="2:7">
      <c r="B4" s="515" t="s">
        <v>428</v>
      </c>
      <c r="C4" s="516"/>
      <c r="D4" s="516"/>
      <c r="E4" s="516"/>
      <c r="F4" s="516"/>
      <c r="G4" s="517"/>
    </row>
    <row r="5" spans="2:7">
      <c r="B5" s="518" t="s">
        <v>429</v>
      </c>
      <c r="C5" s="519"/>
      <c r="D5" s="519"/>
      <c r="E5" s="519"/>
      <c r="F5" s="519"/>
      <c r="G5" s="520"/>
    </row>
    <row r="6" spans="2:7">
      <c r="B6" s="321" t="s">
        <v>430</v>
      </c>
      <c r="C6" s="322" t="s">
        <v>431</v>
      </c>
      <c r="D6" s="322" t="s">
        <v>432</v>
      </c>
      <c r="E6" s="323" t="s">
        <v>433</v>
      </c>
      <c r="F6" s="322" t="s">
        <v>431</v>
      </c>
      <c r="G6" s="322" t="s">
        <v>432</v>
      </c>
    </row>
    <row r="7" spans="2:7">
      <c r="B7" s="324"/>
      <c r="C7" s="325"/>
      <c r="D7" s="325"/>
      <c r="E7" s="326"/>
      <c r="F7" s="327"/>
      <c r="G7" s="328"/>
    </row>
    <row r="8" spans="2:7">
      <c r="B8" s="329" t="s">
        <v>434</v>
      </c>
      <c r="C8" s="325"/>
      <c r="D8" s="325"/>
      <c r="E8" s="330" t="s">
        <v>435</v>
      </c>
      <c r="F8" s="327"/>
      <c r="G8" s="328"/>
    </row>
    <row r="9" spans="2:7">
      <c r="B9" s="324" t="s">
        <v>436</v>
      </c>
      <c r="C9" s="327">
        <f>9599500+567588896.62</f>
        <v>577188396.62</v>
      </c>
      <c r="D9" s="327">
        <v>501456895.86000001</v>
      </c>
      <c r="E9" s="326" t="s">
        <v>437</v>
      </c>
      <c r="F9" s="327">
        <f>-6287.74+95767839.85+8547814.96+101537928.05+53355284.24</f>
        <v>259202579.36000001</v>
      </c>
      <c r="G9" s="327">
        <f>65094640.54+100575741.75+66534452.98+131242.53+16428451.17</f>
        <v>248764528.96999997</v>
      </c>
    </row>
    <row r="10" spans="2:7">
      <c r="B10" s="326" t="s">
        <v>438</v>
      </c>
      <c r="C10" s="327">
        <f>81218171.11+611987.95+43862.27</f>
        <v>81874021.329999998</v>
      </c>
      <c r="D10" s="327">
        <f>28513043.01+689187.68+427548.12</f>
        <v>29629778.810000002</v>
      </c>
      <c r="E10" s="326"/>
      <c r="F10" s="327"/>
      <c r="G10" s="327"/>
    </row>
    <row r="11" spans="2:7">
      <c r="B11" s="324" t="s">
        <v>439</v>
      </c>
      <c r="C11" s="327">
        <v>86774563.079999998</v>
      </c>
      <c r="D11" s="327">
        <v>116598484.45999999</v>
      </c>
      <c r="E11" s="330" t="s">
        <v>440</v>
      </c>
      <c r="F11" s="327">
        <f>+F9</f>
        <v>259202579.36000001</v>
      </c>
      <c r="G11" s="327">
        <f>+G9</f>
        <v>248764528.96999997</v>
      </c>
    </row>
    <row r="12" spans="2:7">
      <c r="B12" s="324"/>
      <c r="C12" s="327"/>
      <c r="D12" s="327"/>
      <c r="E12" s="326"/>
      <c r="F12" s="327"/>
      <c r="G12" s="327"/>
    </row>
    <row r="13" spans="2:7">
      <c r="B13" s="324" t="s">
        <v>441</v>
      </c>
      <c r="C13" s="327">
        <f>SUM(C9:C12)</f>
        <v>745836981.03000009</v>
      </c>
      <c r="D13" s="327">
        <f>SUM(D9:D12)</f>
        <v>647685159.13</v>
      </c>
      <c r="E13" s="330"/>
      <c r="F13" s="327"/>
      <c r="G13" s="327"/>
    </row>
    <row r="14" spans="2:7">
      <c r="B14" s="324"/>
      <c r="C14" s="324"/>
      <c r="D14" s="324"/>
      <c r="E14" s="330" t="s">
        <v>442</v>
      </c>
      <c r="F14" s="327"/>
      <c r="G14" s="327"/>
    </row>
    <row r="15" spans="2:7">
      <c r="B15" s="324"/>
      <c r="C15" s="327"/>
      <c r="D15" s="327"/>
      <c r="E15" s="326" t="s">
        <v>443</v>
      </c>
      <c r="F15" s="331">
        <f>3320135073.34-1343595.23</f>
        <v>3318791478.1100001</v>
      </c>
      <c r="G15" s="331">
        <v>2535140300.3600001</v>
      </c>
    </row>
    <row r="16" spans="2:7">
      <c r="B16" s="329" t="s">
        <v>444</v>
      </c>
      <c r="C16" s="325"/>
      <c r="D16" s="325"/>
      <c r="E16" s="332" t="s">
        <v>445</v>
      </c>
      <c r="F16" s="327">
        <f>SUM('ETCA-I-01-A'!C39)</f>
        <v>213838149.46999979</v>
      </c>
      <c r="G16" s="327">
        <f>'[2]Edo Actvs'!D38</f>
        <v>303926461.57000017</v>
      </c>
    </row>
    <row r="17" spans="2:8" ht="26.25">
      <c r="B17" s="333" t="s">
        <v>446</v>
      </c>
      <c r="C17" s="334">
        <f>1443014685.39+269500921.55+14247288.72</f>
        <v>1726762895.6600001</v>
      </c>
      <c r="D17" s="334">
        <f>1443014685.39+217299514.01</f>
        <v>1660314199.4000001</v>
      </c>
      <c r="E17" s="335" t="s">
        <v>447</v>
      </c>
      <c r="F17" s="336">
        <v>-8070826.4199999999</v>
      </c>
      <c r="G17" s="336">
        <v>482793042.08999997</v>
      </c>
    </row>
    <row r="18" spans="2:8">
      <c r="B18" s="324" t="s">
        <v>448</v>
      </c>
      <c r="C18" s="327">
        <f>303711970.19+410875.48+96790.4+1162881.19+174563.76+50235.77+13870128.48+572618.21+177190703.12+377910+111000.03+795006706.65+11344.8+71778.51+2575.2+159827.86</f>
        <v>1292981909.6499999</v>
      </c>
      <c r="D18" s="327">
        <f>303711970.19+795006706.65+177778425</f>
        <v>1276497101.8399999</v>
      </c>
      <c r="E18" s="326" t="s">
        <v>449</v>
      </c>
      <c r="F18" s="337">
        <v>-18179594.18</v>
      </c>
      <c r="G18" s="337">
        <v>13872127.380000001</v>
      </c>
    </row>
    <row r="19" spans="2:8">
      <c r="B19" s="324"/>
      <c r="C19" s="327"/>
      <c r="D19" s="327"/>
      <c r="E19" s="326"/>
      <c r="F19" s="327"/>
      <c r="G19" s="327"/>
    </row>
    <row r="20" spans="2:8">
      <c r="B20" s="324" t="s">
        <v>450</v>
      </c>
      <c r="C20" s="327">
        <f>+C17+C18</f>
        <v>3019744805.3099999</v>
      </c>
      <c r="D20" s="327">
        <f>+D17+D18</f>
        <v>2936811301.2399998</v>
      </c>
      <c r="E20" s="326" t="s">
        <v>451</v>
      </c>
      <c r="F20" s="327">
        <f>SUM(F15:F19)</f>
        <v>3506379206.98</v>
      </c>
      <c r="G20" s="327">
        <f>SUM(G15:G19)</f>
        <v>3335731931.4000006</v>
      </c>
    </row>
    <row r="21" spans="2:8">
      <c r="B21" s="324"/>
      <c r="C21" s="327"/>
      <c r="D21" s="327"/>
      <c r="E21" s="326"/>
      <c r="F21" s="327"/>
      <c r="G21" s="327"/>
    </row>
    <row r="22" spans="2:8">
      <c r="B22" s="329" t="s">
        <v>452</v>
      </c>
      <c r="C22" s="325">
        <f>+C13+C20</f>
        <v>3765581786.3400002</v>
      </c>
      <c r="D22" s="325">
        <f>+D13+D20</f>
        <v>3584496460.3699999</v>
      </c>
      <c r="E22" s="330" t="s">
        <v>453</v>
      </c>
      <c r="F22" s="325">
        <f>+F20+F11</f>
        <v>3765581786.3400002</v>
      </c>
      <c r="G22" s="325">
        <f>+G20+G11</f>
        <v>3584496460.3700004</v>
      </c>
    </row>
    <row r="23" spans="2:8">
      <c r="B23" s="324"/>
      <c r="C23" s="327"/>
      <c r="D23" s="327"/>
      <c r="E23" s="326"/>
      <c r="F23" s="327"/>
      <c r="G23" s="328"/>
    </row>
    <row r="24" spans="2:8">
      <c r="B24" s="338"/>
      <c r="C24" s="339"/>
      <c r="D24" s="339"/>
      <c r="E24" s="5"/>
      <c r="F24" s="339"/>
      <c r="G24" s="340"/>
    </row>
    <row r="25" spans="2:8" ht="25.5" customHeight="1"/>
    <row r="26" spans="2:8" ht="10.5" customHeight="1">
      <c r="H26" s="341"/>
    </row>
    <row r="30" spans="2:8">
      <c r="H30" s="341"/>
    </row>
  </sheetData>
  <mergeCells count="4">
    <mergeCell ref="B1:G1"/>
    <mergeCell ref="B3:G3"/>
    <mergeCell ref="B4:G4"/>
    <mergeCell ref="B5:G5"/>
  </mergeCells>
  <pageMargins left="0" right="0" top="0.74803149606299213" bottom="0.74803149606299213" header="0.31496062992125984" footer="0.31496062992125984"/>
  <pageSetup scale="90" orientation="landscape" r:id="rId1"/>
  <drawing r:id="rId2"/>
</worksheet>
</file>

<file path=xl/worksheets/sheet10.xml><?xml version="1.0" encoding="utf-8"?>
<worksheet xmlns="http://schemas.openxmlformats.org/spreadsheetml/2006/main" xmlns:r="http://schemas.openxmlformats.org/officeDocument/2006/relationships">
  <sheetPr codeName="Hoja1">
    <tabColor theme="9" tint="-0.249977111117893"/>
  </sheetPr>
  <dimension ref="B1:L58"/>
  <sheetViews>
    <sheetView workbookViewId="0">
      <pane ySplit="8" topLeftCell="A15" activePane="bottomLeft" state="frozen"/>
      <selection pane="bottomLeft" activeCell="B5" sqref="B5:L5"/>
    </sheetView>
  </sheetViews>
  <sheetFormatPr baseColWidth="10" defaultRowHeight="12.75"/>
  <cols>
    <col min="1" max="1" width="7.5703125" style="48" customWidth="1"/>
    <col min="2" max="2" width="3.7109375" style="92" customWidth="1"/>
    <col min="3" max="3" width="57.140625" style="48" customWidth="1"/>
    <col min="4" max="4" width="15.140625" style="48" bestFit="1" customWidth="1"/>
    <col min="5" max="5" width="12.7109375" style="48" bestFit="1" customWidth="1"/>
    <col min="6" max="6" width="14.85546875" style="48" bestFit="1" customWidth="1"/>
    <col min="7" max="7" width="13.140625" style="48" customWidth="1"/>
    <col min="8" max="8" width="13.7109375" style="48" bestFit="1" customWidth="1"/>
    <col min="9" max="9" width="11.7109375" style="48" bestFit="1" customWidth="1"/>
    <col min="10" max="10" width="13.42578125" style="48" bestFit="1" customWidth="1"/>
    <col min="11" max="11" width="15.42578125" style="48" bestFit="1" customWidth="1"/>
    <col min="12" max="12" width="7.7109375" style="48" customWidth="1"/>
    <col min="13" max="16384" width="11.42578125" style="48"/>
  </cols>
  <sheetData>
    <row r="1" spans="2:12" s="98" customFormat="1" ht="15.75">
      <c r="B1" s="216"/>
      <c r="C1" s="709"/>
      <c r="L1" s="99" t="s">
        <v>243</v>
      </c>
    </row>
    <row r="2" spans="2:12" s="98" customFormat="1" ht="15.75">
      <c r="B2" s="572" t="s">
        <v>27</v>
      </c>
      <c r="C2" s="572"/>
      <c r="D2" s="572"/>
      <c r="E2" s="572"/>
      <c r="F2" s="572"/>
      <c r="G2" s="572"/>
      <c r="H2" s="572"/>
      <c r="I2" s="572"/>
      <c r="J2" s="572"/>
      <c r="K2" s="572"/>
      <c r="L2" s="572"/>
    </row>
    <row r="3" spans="2:12" s="100" customFormat="1" ht="15.75">
      <c r="B3" s="572" t="s">
        <v>16</v>
      </c>
      <c r="C3" s="572"/>
      <c r="D3" s="572"/>
      <c r="E3" s="572"/>
      <c r="F3" s="572"/>
      <c r="G3" s="572"/>
      <c r="H3" s="572"/>
      <c r="I3" s="572"/>
      <c r="J3" s="572"/>
      <c r="K3" s="572"/>
      <c r="L3" s="572"/>
    </row>
    <row r="4" spans="2:12" s="100" customFormat="1" ht="15.75">
      <c r="B4" s="572" t="s">
        <v>262</v>
      </c>
      <c r="C4" s="572"/>
      <c r="D4" s="572"/>
      <c r="E4" s="572"/>
      <c r="F4" s="572"/>
      <c r="G4" s="572"/>
      <c r="H4" s="572"/>
      <c r="I4" s="572"/>
      <c r="J4" s="572"/>
      <c r="K4" s="572"/>
      <c r="L4" s="572"/>
    </row>
    <row r="5" spans="2:12" s="100" customFormat="1" ht="15.75">
      <c r="B5" s="572" t="s">
        <v>347</v>
      </c>
      <c r="C5" s="572"/>
      <c r="D5" s="572"/>
      <c r="E5" s="572"/>
      <c r="F5" s="572"/>
      <c r="G5" s="572"/>
      <c r="H5" s="572"/>
      <c r="I5" s="572"/>
      <c r="J5" s="572"/>
      <c r="K5" s="572"/>
      <c r="L5" s="572"/>
    </row>
    <row r="6" spans="2:12" s="100" customFormat="1" ht="15.75">
      <c r="B6" s="573"/>
      <c r="C6" s="573"/>
      <c r="D6" s="573"/>
      <c r="E6" s="573"/>
      <c r="F6" s="573"/>
      <c r="G6" s="573"/>
      <c r="H6" s="573"/>
      <c r="I6" s="573"/>
      <c r="J6" s="573"/>
      <c r="K6" s="573"/>
      <c r="L6" s="573"/>
    </row>
    <row r="7" spans="2:12" s="100" customFormat="1" ht="15.75">
      <c r="B7" s="212"/>
      <c r="C7" s="101"/>
      <c r="D7" s="101"/>
      <c r="E7" s="101"/>
      <c r="F7" s="101"/>
      <c r="G7" s="101"/>
      <c r="H7" s="101"/>
      <c r="I7" s="101"/>
      <c r="J7" s="101"/>
      <c r="K7" s="101"/>
      <c r="L7" s="99" t="s">
        <v>263</v>
      </c>
    </row>
    <row r="8" spans="2:12" s="92" customFormat="1" ht="38.25">
      <c r="B8" s="571" t="s">
        <v>17</v>
      </c>
      <c r="C8" s="571"/>
      <c r="D8" s="90" t="s">
        <v>60</v>
      </c>
      <c r="E8" s="90" t="s">
        <v>64</v>
      </c>
      <c r="F8" s="90" t="s">
        <v>61</v>
      </c>
      <c r="G8" s="90" t="s">
        <v>258</v>
      </c>
      <c r="H8" s="90" t="s">
        <v>259</v>
      </c>
      <c r="I8" s="90" t="s">
        <v>260</v>
      </c>
      <c r="J8" s="90" t="s">
        <v>261</v>
      </c>
      <c r="K8" s="90" t="s">
        <v>51</v>
      </c>
      <c r="L8" s="90" t="s">
        <v>67</v>
      </c>
    </row>
    <row r="9" spans="2:12" s="92" customFormat="1">
      <c r="B9" s="105"/>
      <c r="C9" s="106" t="s">
        <v>62</v>
      </c>
      <c r="D9" s="109"/>
      <c r="E9" s="109"/>
      <c r="F9" s="109"/>
      <c r="G9" s="109"/>
      <c r="H9" s="109"/>
      <c r="I9" s="109"/>
      <c r="J9" s="109"/>
      <c r="K9" s="109"/>
      <c r="L9" s="109"/>
    </row>
    <row r="10" spans="2:12" s="92" customFormat="1">
      <c r="B10" s="107"/>
      <c r="C10" s="108"/>
      <c r="D10" s="110"/>
      <c r="E10" s="110"/>
      <c r="F10" s="110"/>
      <c r="G10" s="110"/>
      <c r="H10" s="110"/>
      <c r="I10" s="110"/>
      <c r="J10" s="110"/>
      <c r="K10" s="110"/>
      <c r="L10" s="110"/>
    </row>
    <row r="11" spans="2:12">
      <c r="B11" s="42">
        <v>1</v>
      </c>
      <c r="C11" s="67" t="s">
        <v>1</v>
      </c>
      <c r="D11" s="111"/>
      <c r="E11" s="111"/>
      <c r="F11" s="111"/>
      <c r="G11" s="111"/>
      <c r="H11" s="111"/>
      <c r="I11" s="111"/>
      <c r="J11" s="111"/>
      <c r="K11" s="113"/>
      <c r="L11" s="111"/>
    </row>
    <row r="12" spans="2:12">
      <c r="B12" s="42">
        <v>2</v>
      </c>
      <c r="C12" s="67" t="s">
        <v>2</v>
      </c>
      <c r="D12" s="111"/>
      <c r="E12" s="111"/>
      <c r="F12" s="111"/>
      <c r="G12" s="111"/>
      <c r="H12" s="111"/>
      <c r="I12" s="111"/>
      <c r="J12" s="111"/>
      <c r="K12" s="113"/>
      <c r="L12" s="111"/>
    </row>
    <row r="13" spans="2:12">
      <c r="B13" s="42">
        <v>3</v>
      </c>
      <c r="C13" s="67" t="s">
        <v>45</v>
      </c>
      <c r="D13" s="111"/>
      <c r="E13" s="111"/>
      <c r="F13" s="111"/>
      <c r="G13" s="111"/>
      <c r="H13" s="111"/>
      <c r="I13" s="111"/>
      <c r="J13" s="111"/>
      <c r="K13" s="113"/>
      <c r="L13" s="111"/>
    </row>
    <row r="14" spans="2:12">
      <c r="B14" s="42">
        <v>4</v>
      </c>
      <c r="C14" s="67" t="s">
        <v>3</v>
      </c>
      <c r="D14" s="111"/>
      <c r="E14" s="111"/>
      <c r="F14" s="111"/>
      <c r="G14" s="111"/>
      <c r="H14" s="111"/>
      <c r="I14" s="111"/>
      <c r="J14" s="111"/>
      <c r="K14" s="113"/>
      <c r="L14" s="111"/>
    </row>
    <row r="15" spans="2:12">
      <c r="B15" s="42">
        <v>5</v>
      </c>
      <c r="C15" s="67" t="s">
        <v>46</v>
      </c>
      <c r="D15" s="111"/>
      <c r="E15" s="111"/>
      <c r="F15" s="111"/>
      <c r="G15" s="111"/>
      <c r="H15" s="111"/>
      <c r="I15" s="111"/>
      <c r="J15" s="111"/>
      <c r="K15" s="113"/>
      <c r="L15" s="111"/>
    </row>
    <row r="16" spans="2:12">
      <c r="B16" s="42"/>
      <c r="C16" s="67" t="s">
        <v>18</v>
      </c>
      <c r="D16" s="111"/>
      <c r="E16" s="111"/>
      <c r="F16" s="111"/>
      <c r="G16" s="111"/>
      <c r="H16" s="111"/>
      <c r="I16" s="111"/>
      <c r="J16" s="111"/>
      <c r="K16" s="113"/>
      <c r="L16" s="111"/>
    </row>
    <row r="17" spans="2:12">
      <c r="B17" s="42"/>
      <c r="C17" s="67" t="s">
        <v>19</v>
      </c>
      <c r="D17" s="111"/>
      <c r="E17" s="111"/>
      <c r="F17" s="111"/>
      <c r="G17" s="111"/>
      <c r="H17" s="111" t="s">
        <v>28</v>
      </c>
      <c r="I17" s="111"/>
      <c r="J17" s="111"/>
      <c r="K17" s="113"/>
      <c r="L17" s="111"/>
    </row>
    <row r="18" spans="2:12">
      <c r="B18" s="42">
        <v>6</v>
      </c>
      <c r="C18" s="67" t="s">
        <v>47</v>
      </c>
      <c r="D18" s="111"/>
      <c r="E18" s="111"/>
      <c r="F18" s="111"/>
      <c r="G18" s="111"/>
      <c r="H18" s="111"/>
      <c r="I18" s="111"/>
      <c r="J18" s="111"/>
      <c r="K18" s="113"/>
      <c r="L18" s="111"/>
    </row>
    <row r="19" spans="2:12">
      <c r="B19" s="42"/>
      <c r="C19" s="67" t="s">
        <v>18</v>
      </c>
      <c r="D19" s="111"/>
      <c r="E19" s="111"/>
      <c r="F19" s="111"/>
      <c r="G19" s="111"/>
      <c r="H19" s="111"/>
      <c r="I19" s="111"/>
      <c r="J19" s="111"/>
      <c r="K19" s="113"/>
      <c r="L19" s="111"/>
    </row>
    <row r="20" spans="2:12">
      <c r="B20" s="42"/>
      <c r="C20" s="67" t="s">
        <v>19</v>
      </c>
      <c r="D20" s="125"/>
      <c r="E20" s="125"/>
      <c r="F20" s="125"/>
      <c r="G20" s="125"/>
      <c r="H20" s="125"/>
      <c r="I20" s="125"/>
      <c r="J20" s="125"/>
      <c r="K20" s="127"/>
      <c r="L20" s="125"/>
    </row>
    <row r="21" spans="2:12">
      <c r="B21" s="42">
        <v>7</v>
      </c>
      <c r="C21" s="67" t="s">
        <v>48</v>
      </c>
      <c r="D21" s="125">
        <v>68442468</v>
      </c>
      <c r="E21" s="125">
        <v>39078903.990000002</v>
      </c>
      <c r="F21" s="125">
        <v>107521371.98999999</v>
      </c>
      <c r="G21" s="125">
        <v>107521371.98999999</v>
      </c>
      <c r="H21" s="125">
        <v>107521371.98999999</v>
      </c>
      <c r="I21" s="125">
        <v>60294199.399999999</v>
      </c>
      <c r="J21" s="125">
        <v>60294199.399999999</v>
      </c>
      <c r="K21" s="127">
        <f>H21-D21</f>
        <v>39078903.989999995</v>
      </c>
      <c r="L21" s="188">
        <f>H21/D21</f>
        <v>1.5709745006565221</v>
      </c>
    </row>
    <row r="22" spans="2:12">
      <c r="B22" s="42">
        <v>8</v>
      </c>
      <c r="C22" s="67" t="s">
        <v>4</v>
      </c>
      <c r="D22" s="125"/>
      <c r="E22" s="125"/>
      <c r="F22" s="125"/>
      <c r="G22" s="125"/>
      <c r="H22" s="125"/>
      <c r="I22" s="125"/>
      <c r="J22" s="125"/>
      <c r="K22" s="127"/>
      <c r="L22" s="188"/>
    </row>
    <row r="23" spans="2:12">
      <c r="B23" s="42">
        <v>9</v>
      </c>
      <c r="C23" s="67" t="s">
        <v>351</v>
      </c>
      <c r="D23" s="111">
        <v>2803518972</v>
      </c>
      <c r="E23" s="111"/>
      <c r="F23" s="111">
        <v>2803518972</v>
      </c>
      <c r="G23" s="111">
        <v>1319131079.1900001</v>
      </c>
      <c r="H23" s="111">
        <v>1319131079.1900001</v>
      </c>
      <c r="I23" s="111">
        <v>689718392.73000002</v>
      </c>
      <c r="J23" s="111">
        <v>689718392.73000002</v>
      </c>
      <c r="K23" s="127">
        <f>H23-D23</f>
        <v>-1484387892.8099999</v>
      </c>
      <c r="L23" s="188">
        <f>H23/D23</f>
        <v>0.47052689579230716</v>
      </c>
    </row>
    <row r="24" spans="2:12">
      <c r="B24" s="42"/>
      <c r="C24" s="67" t="s">
        <v>352</v>
      </c>
      <c r="D24" s="111">
        <v>768316358</v>
      </c>
      <c r="E24" s="111">
        <v>0</v>
      </c>
      <c r="F24" s="111">
        <v>768316358</v>
      </c>
      <c r="G24" s="111">
        <v>301256728</v>
      </c>
      <c r="H24" s="111">
        <v>301256728</v>
      </c>
      <c r="I24" s="111">
        <v>141594033</v>
      </c>
      <c r="J24" s="111">
        <v>141594033</v>
      </c>
      <c r="K24" s="127">
        <f>H24-D24</f>
        <v>-467059630</v>
      </c>
      <c r="L24" s="188">
        <f>H24/D24</f>
        <v>0.39209984905722911</v>
      </c>
    </row>
    <row r="25" spans="2:12">
      <c r="B25" s="72">
        <v>10</v>
      </c>
      <c r="C25" s="68" t="s">
        <v>49</v>
      </c>
      <c r="D25" s="112"/>
      <c r="E25" s="112"/>
      <c r="F25" s="112"/>
      <c r="G25" s="112"/>
      <c r="H25" s="112"/>
      <c r="I25" s="112"/>
      <c r="J25" s="190"/>
      <c r="K25" s="191"/>
      <c r="L25" s="190"/>
    </row>
    <row r="26" spans="2:12" s="18" customFormat="1">
      <c r="B26" s="571" t="s">
        <v>12</v>
      </c>
      <c r="C26" s="571"/>
      <c r="D26" s="102">
        <f>SUM(D21:D24)</f>
        <v>3640277798</v>
      </c>
      <c r="E26" s="102">
        <f>SUM(E21:E24)</f>
        <v>39078903.990000002</v>
      </c>
      <c r="F26" s="102">
        <f>SUM(F21:F24)</f>
        <v>3679356701.9899998</v>
      </c>
      <c r="G26" s="102">
        <f t="shared" ref="G26:I26" si="0">SUM(G21:G24)</f>
        <v>1727909179.1800001</v>
      </c>
      <c r="H26" s="102">
        <f t="shared" si="0"/>
        <v>1727909179.1800001</v>
      </c>
      <c r="I26" s="102">
        <f t="shared" si="0"/>
        <v>891606625.13</v>
      </c>
      <c r="J26" s="215">
        <f>SUM(J21:J24)</f>
        <v>891606625.13</v>
      </c>
      <c r="K26" s="215">
        <f>SUM(K21:K24)</f>
        <v>-1912368618.8199999</v>
      </c>
      <c r="L26" s="189">
        <f>H26/D26</f>
        <v>0.47466409847328911</v>
      </c>
    </row>
    <row r="27" spans="2:12" ht="15" customHeight="1">
      <c r="B27" s="93"/>
      <c r="C27" s="93"/>
      <c r="D27" s="94"/>
      <c r="E27" s="94"/>
      <c r="F27" s="94"/>
      <c r="G27" s="569" t="s">
        <v>346</v>
      </c>
      <c r="H27" s="570"/>
      <c r="I27" s="708">
        <f>E26</f>
        <v>39078903.990000002</v>
      </c>
      <c r="J27" s="103"/>
      <c r="K27" s="104"/>
      <c r="L27" s="214"/>
    </row>
    <row r="28" spans="2:12">
      <c r="B28" s="93"/>
      <c r="C28" s="93"/>
      <c r="D28" s="94"/>
      <c r="E28" s="94"/>
      <c r="F28" s="94"/>
      <c r="G28" s="95"/>
      <c r="H28" s="96"/>
      <c r="I28" s="96"/>
      <c r="J28" s="96"/>
      <c r="K28" s="95"/>
      <c r="L28" s="96"/>
    </row>
    <row r="29" spans="2:12">
      <c r="B29" s="93"/>
      <c r="C29" s="93"/>
      <c r="D29" s="94"/>
      <c r="E29" s="94"/>
      <c r="F29" s="94"/>
      <c r="G29" s="95"/>
      <c r="H29" s="96"/>
      <c r="I29" s="96"/>
      <c r="J29" s="96"/>
      <c r="K29" s="95"/>
      <c r="L29" s="96"/>
    </row>
    <row r="30" spans="2:12" s="92" customFormat="1" ht="38.25">
      <c r="B30" s="571" t="s">
        <v>17</v>
      </c>
      <c r="C30" s="571"/>
      <c r="D30" s="90" t="s">
        <v>60</v>
      </c>
      <c r="E30" s="90" t="s">
        <v>64</v>
      </c>
      <c r="F30" s="90" t="s">
        <v>61</v>
      </c>
      <c r="G30" s="90" t="s">
        <v>258</v>
      </c>
      <c r="H30" s="90" t="s">
        <v>259</v>
      </c>
      <c r="I30" s="90" t="s">
        <v>260</v>
      </c>
      <c r="J30" s="90" t="s">
        <v>261</v>
      </c>
      <c r="K30" s="90" t="s">
        <v>51</v>
      </c>
      <c r="L30" s="90" t="s">
        <v>67</v>
      </c>
    </row>
    <row r="31" spans="2:12" s="97" customFormat="1">
      <c r="B31" s="218" t="s">
        <v>52</v>
      </c>
      <c r="C31" s="219"/>
      <c r="D31" s="122"/>
      <c r="E31" s="122"/>
      <c r="F31" s="122"/>
      <c r="G31" s="122"/>
      <c r="H31" s="122"/>
      <c r="I31" s="122"/>
      <c r="J31" s="122"/>
      <c r="K31" s="122"/>
      <c r="L31" s="122"/>
    </row>
    <row r="32" spans="2:12" s="97" customFormat="1">
      <c r="B32" s="70" t="s">
        <v>53</v>
      </c>
      <c r="C32" s="220"/>
      <c r="D32" s="123"/>
      <c r="E32" s="123"/>
      <c r="F32" s="123"/>
      <c r="G32" s="123"/>
      <c r="H32" s="123"/>
      <c r="I32" s="123"/>
      <c r="J32" s="123"/>
      <c r="K32" s="123"/>
      <c r="L32" s="123"/>
    </row>
    <row r="33" spans="2:12" s="97" customFormat="1">
      <c r="B33" s="70" t="s">
        <v>45</v>
      </c>
      <c r="C33" s="220"/>
      <c r="D33" s="123"/>
      <c r="E33" s="123"/>
      <c r="F33" s="123"/>
      <c r="G33" s="123"/>
      <c r="H33" s="123"/>
      <c r="I33" s="123"/>
      <c r="J33" s="123"/>
      <c r="K33" s="123"/>
      <c r="L33" s="123"/>
    </row>
    <row r="34" spans="2:12" s="97" customFormat="1">
      <c r="B34" s="574" t="s">
        <v>3</v>
      </c>
      <c r="C34" s="575"/>
      <c r="D34" s="123"/>
      <c r="E34" s="123"/>
      <c r="F34" s="123"/>
      <c r="G34" s="123"/>
      <c r="H34" s="123"/>
      <c r="I34" s="123"/>
      <c r="J34" s="123"/>
      <c r="K34" s="123"/>
      <c r="L34" s="123"/>
    </row>
    <row r="35" spans="2:12" s="97" customFormat="1">
      <c r="B35" s="70" t="s">
        <v>46</v>
      </c>
      <c r="C35" s="220"/>
      <c r="D35" s="123"/>
      <c r="E35" s="123"/>
      <c r="F35" s="123"/>
      <c r="G35" s="123"/>
      <c r="H35" s="123"/>
      <c r="I35" s="123"/>
      <c r="J35" s="123"/>
      <c r="K35" s="123"/>
      <c r="L35" s="123"/>
    </row>
    <row r="36" spans="2:12" s="97" customFormat="1">
      <c r="B36" s="70" t="s">
        <v>54</v>
      </c>
      <c r="C36" s="220"/>
      <c r="D36" s="123"/>
      <c r="E36" s="123"/>
      <c r="F36" s="123"/>
      <c r="G36" s="123"/>
      <c r="H36" s="123"/>
      <c r="I36" s="123"/>
      <c r="J36" s="123"/>
      <c r="K36" s="123"/>
      <c r="L36" s="123"/>
    </row>
    <row r="37" spans="2:12" s="97" customFormat="1">
      <c r="B37" s="70" t="s">
        <v>55</v>
      </c>
      <c r="C37" s="220"/>
      <c r="D37" s="123"/>
      <c r="E37" s="123"/>
      <c r="F37" s="123"/>
      <c r="G37" s="123"/>
      <c r="H37" s="123"/>
      <c r="I37" s="123"/>
      <c r="J37" s="123"/>
      <c r="K37" s="123"/>
      <c r="L37" s="123"/>
    </row>
    <row r="38" spans="2:12">
      <c r="B38" s="574" t="s">
        <v>47</v>
      </c>
      <c r="C38" s="575"/>
      <c r="D38" s="111"/>
      <c r="E38" s="111"/>
      <c r="F38" s="111"/>
      <c r="G38" s="111"/>
      <c r="H38" s="111"/>
      <c r="I38" s="111"/>
      <c r="J38" s="111"/>
      <c r="K38" s="113"/>
      <c r="L38" s="111"/>
    </row>
    <row r="39" spans="2:12">
      <c r="B39" s="221"/>
      <c r="C39" s="222" t="s">
        <v>18</v>
      </c>
      <c r="D39" s="111"/>
      <c r="E39" s="111"/>
      <c r="F39" s="111"/>
      <c r="G39" s="111"/>
      <c r="H39" s="111"/>
      <c r="I39" s="111"/>
      <c r="J39" s="111"/>
      <c r="K39" s="113"/>
      <c r="L39" s="111"/>
    </row>
    <row r="40" spans="2:12">
      <c r="B40" s="221"/>
      <c r="C40" s="222" t="s">
        <v>19</v>
      </c>
      <c r="D40" s="111"/>
      <c r="E40" s="111"/>
      <c r="F40" s="111"/>
      <c r="G40" s="111"/>
      <c r="H40" s="111"/>
      <c r="I40" s="111"/>
      <c r="J40" s="111"/>
      <c r="K40" s="113"/>
      <c r="L40" s="111"/>
    </row>
    <row r="41" spans="2:12" s="97" customFormat="1">
      <c r="B41" s="70" t="s">
        <v>4</v>
      </c>
      <c r="C41" s="220"/>
      <c r="D41" s="123"/>
      <c r="E41" s="123"/>
      <c r="F41" s="123"/>
      <c r="G41" s="123"/>
      <c r="H41" s="123"/>
      <c r="I41" s="123"/>
      <c r="J41" s="123"/>
      <c r="K41" s="123"/>
      <c r="L41" s="123"/>
    </row>
    <row r="42" spans="2:12" s="97" customFormat="1">
      <c r="B42" s="574" t="s">
        <v>24</v>
      </c>
      <c r="C42" s="575"/>
      <c r="D42" s="123"/>
      <c r="E42" s="123"/>
      <c r="F42" s="123"/>
      <c r="G42" s="123"/>
      <c r="H42" s="123"/>
      <c r="I42" s="123"/>
      <c r="J42" s="123"/>
      <c r="K42" s="123"/>
      <c r="L42" s="123"/>
    </row>
    <row r="43" spans="2:12" s="97" customFormat="1">
      <c r="B43" s="118" t="s">
        <v>50</v>
      </c>
      <c r="C43" s="119"/>
      <c r="D43" s="123"/>
      <c r="E43" s="123"/>
      <c r="F43" s="123"/>
      <c r="G43" s="123"/>
      <c r="H43" s="123"/>
      <c r="I43" s="123"/>
      <c r="J43" s="123"/>
      <c r="K43" s="123"/>
      <c r="L43" s="123"/>
    </row>
    <row r="44" spans="2:12" s="97" customFormat="1">
      <c r="B44" s="118" t="s">
        <v>56</v>
      </c>
      <c r="C44" s="119"/>
      <c r="D44" s="123"/>
      <c r="E44" s="123"/>
      <c r="F44" s="123"/>
      <c r="G44" s="123"/>
      <c r="H44" s="123"/>
      <c r="I44" s="123"/>
      <c r="J44" s="123"/>
      <c r="K44" s="123"/>
      <c r="L44" s="123"/>
    </row>
    <row r="45" spans="2:12" s="97" customFormat="1">
      <c r="B45" s="116"/>
      <c r="C45" s="117" t="s">
        <v>57</v>
      </c>
      <c r="D45" s="124"/>
      <c r="E45" s="124"/>
      <c r="F45" s="124"/>
      <c r="G45" s="124"/>
      <c r="H45" s="124"/>
      <c r="I45" s="124"/>
      <c r="J45" s="124"/>
      <c r="K45" s="124"/>
      <c r="L45" s="124"/>
    </row>
    <row r="46" spans="2:12" s="97" customFormat="1">
      <c r="B46" s="116"/>
      <c r="C46" s="117" t="s">
        <v>58</v>
      </c>
      <c r="D46" s="125">
        <v>68442468</v>
      </c>
      <c r="E46" s="125">
        <v>39078903.990000002</v>
      </c>
      <c r="F46" s="125">
        <v>107521371.98999999</v>
      </c>
      <c r="G46" s="125">
        <v>107521371.98999999</v>
      </c>
      <c r="H46" s="125">
        <v>107521371.98999999</v>
      </c>
      <c r="I46" s="125">
        <v>60294199.399999999</v>
      </c>
      <c r="J46" s="125">
        <v>60294199.399999999</v>
      </c>
      <c r="K46" s="127">
        <v>30988223.179999992</v>
      </c>
      <c r="L46" s="188">
        <f>H46/D46</f>
        <v>1.5709745006565221</v>
      </c>
    </row>
    <row r="47" spans="2:12" s="97" customFormat="1">
      <c r="B47" s="116"/>
      <c r="C47" s="120" t="s">
        <v>353</v>
      </c>
      <c r="D47" s="124">
        <v>2803518972</v>
      </c>
      <c r="E47" s="124"/>
      <c r="F47" s="124">
        <v>2803518972</v>
      </c>
      <c r="G47" s="124">
        <v>1319131079.1900001</v>
      </c>
      <c r="H47" s="124">
        <v>1319131079.1900001</v>
      </c>
      <c r="I47" s="124">
        <v>689718392.73000002</v>
      </c>
      <c r="J47" s="124">
        <v>689718392.73000002</v>
      </c>
      <c r="K47" s="124">
        <v>-1526133310.2</v>
      </c>
      <c r="L47" s="188">
        <f>H47/D47</f>
        <v>0.47052689579230716</v>
      </c>
    </row>
    <row r="48" spans="2:12" s="97" customFormat="1">
      <c r="B48" s="116"/>
      <c r="C48" s="120" t="s">
        <v>354</v>
      </c>
      <c r="D48" s="123">
        <v>768316358</v>
      </c>
      <c r="E48" s="123">
        <v>0</v>
      </c>
      <c r="F48" s="123">
        <v>768316358</v>
      </c>
      <c r="G48" s="123">
        <v>301256728</v>
      </c>
      <c r="H48" s="123">
        <v>301256728</v>
      </c>
      <c r="I48" s="123">
        <v>141594033</v>
      </c>
      <c r="J48" s="123">
        <v>141594033</v>
      </c>
      <c r="K48" s="123">
        <v>-168123296.41</v>
      </c>
      <c r="L48" s="188">
        <f>H48/D48</f>
        <v>0.39209984905722911</v>
      </c>
    </row>
    <row r="49" spans="2:12" s="97" customFormat="1">
      <c r="B49" s="116"/>
      <c r="C49" s="117"/>
      <c r="D49" s="123"/>
      <c r="E49" s="123"/>
      <c r="F49" s="123"/>
      <c r="G49" s="123"/>
      <c r="H49" s="123"/>
      <c r="I49" s="123"/>
      <c r="J49" s="123"/>
      <c r="K49" s="123"/>
      <c r="L49" s="123"/>
    </row>
    <row r="50" spans="2:12" s="97" customFormat="1">
      <c r="B50" s="118" t="s">
        <v>59</v>
      </c>
      <c r="C50" s="119"/>
      <c r="D50" s="123"/>
      <c r="E50" s="123"/>
      <c r="F50" s="123"/>
      <c r="G50" s="123"/>
      <c r="H50" s="123"/>
      <c r="I50" s="123"/>
      <c r="J50" s="123"/>
      <c r="K50" s="123"/>
      <c r="L50" s="123"/>
    </row>
    <row r="51" spans="2:12" s="97" customFormat="1">
      <c r="B51" s="118"/>
      <c r="C51" s="213" t="s">
        <v>49</v>
      </c>
      <c r="D51" s="123"/>
      <c r="E51" s="123"/>
      <c r="F51" s="123"/>
      <c r="G51" s="123"/>
      <c r="H51" s="123"/>
      <c r="I51" s="123"/>
      <c r="J51" s="123"/>
      <c r="K51" s="123"/>
      <c r="L51" s="123"/>
    </row>
    <row r="52" spans="2:12" s="97" customFormat="1">
      <c r="B52" s="217"/>
      <c r="C52" s="121"/>
      <c r="D52" s="126"/>
      <c r="E52" s="126"/>
      <c r="F52" s="126"/>
      <c r="G52" s="126"/>
      <c r="H52" s="126"/>
      <c r="I52" s="126"/>
      <c r="J52" s="126"/>
      <c r="K52" s="126"/>
      <c r="L52" s="126"/>
    </row>
    <row r="53" spans="2:12">
      <c r="B53" s="571" t="s">
        <v>12</v>
      </c>
      <c r="C53" s="571"/>
      <c r="D53" s="102">
        <f>SUM(D46:D52)</f>
        <v>3640277798</v>
      </c>
      <c r="E53" s="102">
        <f t="shared" ref="E53:K53" si="1">SUM(E46:E52)</f>
        <v>39078903.990000002</v>
      </c>
      <c r="F53" s="102">
        <f t="shared" si="1"/>
        <v>3679356701.9899998</v>
      </c>
      <c r="G53" s="102">
        <f t="shared" si="1"/>
        <v>1727909179.1800001</v>
      </c>
      <c r="H53" s="102">
        <f t="shared" si="1"/>
        <v>1727909179.1800001</v>
      </c>
      <c r="I53" s="102">
        <f t="shared" si="1"/>
        <v>891606625.13</v>
      </c>
      <c r="J53" s="102">
        <f t="shared" si="1"/>
        <v>891606625.13</v>
      </c>
      <c r="K53" s="102">
        <f>SUM(K46:K52)</f>
        <v>-1663268383.4300001</v>
      </c>
      <c r="L53" s="189">
        <f>H53/D53</f>
        <v>0.47466409847328911</v>
      </c>
    </row>
    <row r="54" spans="2:12" ht="15" customHeight="1">
      <c r="B54" s="93"/>
      <c r="C54" s="93"/>
      <c r="D54" s="94"/>
      <c r="E54" s="94"/>
      <c r="F54" s="94"/>
      <c r="G54" s="569" t="s">
        <v>346</v>
      </c>
      <c r="H54" s="570"/>
      <c r="I54" s="708">
        <f>E53</f>
        <v>39078903.990000002</v>
      </c>
      <c r="J54" s="103"/>
      <c r="K54" s="104"/>
      <c r="L54" s="214"/>
    </row>
    <row r="55" spans="2:12">
      <c r="B55" s="93"/>
      <c r="C55" s="93"/>
      <c r="D55" s="94"/>
      <c r="E55" s="94"/>
      <c r="F55" s="94"/>
      <c r="G55" s="95"/>
      <c r="H55" s="114"/>
      <c r="I55" s="96"/>
      <c r="J55" s="96"/>
      <c r="K55" s="95"/>
      <c r="L55" s="96"/>
    </row>
    <row r="56" spans="2:12">
      <c r="B56" s="115">
        <v>1</v>
      </c>
      <c r="C56" s="48" t="s">
        <v>143</v>
      </c>
    </row>
    <row r="57" spans="2:12">
      <c r="C57" s="48" t="s">
        <v>144</v>
      </c>
    </row>
    <row r="58" spans="2:12">
      <c r="C58" s="48" t="s">
        <v>63</v>
      </c>
    </row>
  </sheetData>
  <mergeCells count="14">
    <mergeCell ref="G54:H54"/>
    <mergeCell ref="B53:C53"/>
    <mergeCell ref="B2:L2"/>
    <mergeCell ref="B3:L3"/>
    <mergeCell ref="B4:L4"/>
    <mergeCell ref="B5:L5"/>
    <mergeCell ref="B6:L6"/>
    <mergeCell ref="B8:C8"/>
    <mergeCell ref="B26:C26"/>
    <mergeCell ref="B30:C30"/>
    <mergeCell ref="B34:C34"/>
    <mergeCell ref="B38:C38"/>
    <mergeCell ref="B42:C42"/>
    <mergeCell ref="G27:H27"/>
  </mergeCells>
  <printOptions horizontalCentered="1"/>
  <pageMargins left="0.19685039370078741" right="0.15748031496062992" top="0.34" bottom="0.41" header="0.31496062992125984" footer="0.31496062992125984"/>
  <pageSetup scale="70" fitToHeight="0" orientation="landscape" r:id="rId1"/>
  <drawing r:id="rId2"/>
</worksheet>
</file>

<file path=xl/worksheets/sheet11.xml><?xml version="1.0" encoding="utf-8"?>
<worksheet xmlns="http://schemas.openxmlformats.org/spreadsheetml/2006/main" xmlns:r="http://schemas.openxmlformats.org/officeDocument/2006/relationships">
  <sheetPr codeName="Hoja2">
    <tabColor theme="9" tint="-0.249977111117893"/>
    <pageSetUpPr fitToPage="1"/>
  </sheetPr>
  <dimension ref="A1:I25"/>
  <sheetViews>
    <sheetView workbookViewId="0">
      <pane ySplit="8" topLeftCell="A9" activePane="bottomLeft" state="frozen"/>
      <selection activeCell="B65" sqref="B65:B66"/>
      <selection pane="bottomLeft" activeCell="A4" sqref="A4:D4"/>
    </sheetView>
  </sheetViews>
  <sheetFormatPr baseColWidth="10" defaultRowHeight="12.75"/>
  <cols>
    <col min="1" max="1" width="4.7109375" style="48" customWidth="1"/>
    <col min="2" max="2" width="48.28515625" style="48" customWidth="1"/>
    <col min="3" max="3" width="14.7109375" style="48" bestFit="1" customWidth="1"/>
    <col min="4" max="4" width="26.85546875" style="48" bestFit="1" customWidth="1"/>
    <col min="5" max="16384" width="11.42578125" style="48"/>
  </cols>
  <sheetData>
    <row r="1" spans="1:9" s="100" customFormat="1" ht="15.75">
      <c r="A1" s="163"/>
      <c r="B1" s="710"/>
      <c r="C1" s="163"/>
      <c r="D1" s="99" t="s">
        <v>244</v>
      </c>
      <c r="E1" s="163"/>
      <c r="F1" s="163"/>
      <c r="G1" s="163"/>
    </row>
    <row r="2" spans="1:9" s="98" customFormat="1" ht="15.75">
      <c r="A2" s="572" t="s">
        <v>27</v>
      </c>
      <c r="B2" s="572"/>
      <c r="C2" s="572"/>
      <c r="D2" s="572"/>
      <c r="E2" s="164"/>
      <c r="F2" s="164"/>
      <c r="G2" s="164"/>
      <c r="H2" s="164"/>
      <c r="I2" s="164"/>
    </row>
    <row r="3" spans="1:9" s="100" customFormat="1" ht="15.75">
      <c r="A3" s="572" t="s">
        <v>110</v>
      </c>
      <c r="B3" s="572"/>
      <c r="C3" s="572"/>
      <c r="D3" s="572"/>
      <c r="E3" s="164"/>
      <c r="F3" s="164"/>
      <c r="G3" s="164"/>
      <c r="H3" s="164"/>
      <c r="I3" s="164"/>
    </row>
    <row r="4" spans="1:9" s="100" customFormat="1" ht="15.75">
      <c r="A4" s="572" t="s">
        <v>262</v>
      </c>
      <c r="B4" s="572"/>
      <c r="C4" s="572"/>
      <c r="D4" s="572"/>
      <c r="E4" s="164"/>
      <c r="F4" s="164"/>
      <c r="G4" s="164"/>
      <c r="H4" s="164"/>
      <c r="I4" s="164"/>
    </row>
    <row r="5" spans="1:9" s="100" customFormat="1" ht="15.75">
      <c r="A5" s="572" t="s">
        <v>347</v>
      </c>
      <c r="B5" s="572"/>
      <c r="C5" s="572"/>
      <c r="D5" s="572"/>
      <c r="E5" s="164"/>
      <c r="F5" s="164"/>
      <c r="G5" s="164"/>
      <c r="H5" s="164"/>
      <c r="I5" s="164"/>
    </row>
    <row r="6" spans="1:9" s="100" customFormat="1" ht="15.75">
      <c r="A6" s="573"/>
      <c r="B6" s="573"/>
      <c r="C6" s="573"/>
      <c r="D6" s="573"/>
      <c r="E6" s="573"/>
      <c r="F6" s="573"/>
      <c r="G6" s="573"/>
      <c r="H6" s="573"/>
      <c r="I6" s="573"/>
    </row>
    <row r="7" spans="1:9" s="100" customFormat="1" ht="15.75">
      <c r="A7" s="163"/>
      <c r="B7" s="163"/>
      <c r="C7" s="163"/>
      <c r="D7" s="99" t="s">
        <v>263</v>
      </c>
      <c r="E7" s="163"/>
      <c r="F7" s="163"/>
      <c r="G7" s="163"/>
    </row>
    <row r="8" spans="1:9" s="129" customFormat="1">
      <c r="A8" s="576" t="s">
        <v>97</v>
      </c>
      <c r="B8" s="577"/>
      <c r="C8" s="78"/>
      <c r="D8" s="128">
        <v>1727909179.1800001</v>
      </c>
    </row>
    <row r="9" spans="1:9" s="133" customFormat="1">
      <c r="A9" s="130"/>
      <c r="B9" s="130"/>
      <c r="C9" s="131"/>
      <c r="D9" s="132"/>
    </row>
    <row r="10" spans="1:9" s="133" customFormat="1">
      <c r="A10" s="130" t="s">
        <v>98</v>
      </c>
      <c r="B10" s="130"/>
      <c r="C10" s="131"/>
      <c r="D10" s="132"/>
    </row>
    <row r="11" spans="1:9">
      <c r="A11" s="134" t="s">
        <v>99</v>
      </c>
      <c r="B11" s="135"/>
      <c r="C11" s="136"/>
      <c r="D11" s="45">
        <v>0</v>
      </c>
    </row>
    <row r="12" spans="1:9">
      <c r="A12" s="137"/>
      <c r="B12" s="138" t="s">
        <v>100</v>
      </c>
      <c r="C12" s="139"/>
      <c r="D12" s="140"/>
    </row>
    <row r="13" spans="1:9" ht="25.5">
      <c r="A13" s="137"/>
      <c r="B13" s="138" t="s">
        <v>101</v>
      </c>
      <c r="C13" s="141"/>
      <c r="D13" s="142"/>
    </row>
    <row r="14" spans="1:9">
      <c r="A14" s="143"/>
      <c r="B14" s="138" t="s">
        <v>102</v>
      </c>
      <c r="C14" s="141"/>
      <c r="D14" s="142"/>
    </row>
    <row r="15" spans="1:9">
      <c r="A15" s="143"/>
      <c r="B15" s="138" t="s">
        <v>103</v>
      </c>
      <c r="C15" s="141"/>
      <c r="D15" s="142"/>
    </row>
    <row r="16" spans="1:9">
      <c r="A16" s="144" t="s">
        <v>104</v>
      </c>
      <c r="B16" s="145"/>
      <c r="C16" s="146"/>
      <c r="D16" s="147"/>
    </row>
    <row r="17" spans="1:4">
      <c r="A17" s="148"/>
      <c r="B17" s="148"/>
      <c r="C17" s="149"/>
      <c r="D17" s="149"/>
    </row>
    <row r="18" spans="1:4">
      <c r="A18" s="150" t="s">
        <v>109</v>
      </c>
      <c r="B18" s="151"/>
      <c r="C18" s="152"/>
      <c r="D18" s="149"/>
    </row>
    <row r="19" spans="1:4">
      <c r="A19" s="134" t="s">
        <v>115</v>
      </c>
      <c r="B19" s="135"/>
      <c r="C19" s="153"/>
      <c r="D19" s="45">
        <v>271501873</v>
      </c>
    </row>
    <row r="20" spans="1:4">
      <c r="A20" s="143"/>
      <c r="B20" s="138" t="s">
        <v>105</v>
      </c>
      <c r="C20" s="154"/>
      <c r="D20" s="140"/>
    </row>
    <row r="21" spans="1:4">
      <c r="A21" s="143"/>
      <c r="B21" s="138" t="s">
        <v>106</v>
      </c>
      <c r="C21" s="155"/>
      <c r="D21" s="142"/>
    </row>
    <row r="22" spans="1:4">
      <c r="A22" s="143"/>
      <c r="B22" s="138" t="s">
        <v>107</v>
      </c>
      <c r="C22" s="155"/>
      <c r="D22" s="142"/>
    </row>
    <row r="23" spans="1:4">
      <c r="A23" s="156" t="s">
        <v>108</v>
      </c>
      <c r="B23" s="138"/>
      <c r="C23" s="157">
        <v>271501873</v>
      </c>
      <c r="D23" s="142"/>
    </row>
    <row r="24" spans="1:4">
      <c r="A24" s="158"/>
      <c r="B24" s="145"/>
      <c r="C24" s="147"/>
      <c r="D24" s="147"/>
    </row>
    <row r="25" spans="1:4">
      <c r="A25" s="159" t="s">
        <v>327</v>
      </c>
      <c r="B25" s="160"/>
      <c r="C25" s="161"/>
      <c r="D25" s="162">
        <f>D8-D19</f>
        <v>1456407306.1800001</v>
      </c>
    </row>
  </sheetData>
  <mergeCells count="6">
    <mergeCell ref="A8:B8"/>
    <mergeCell ref="A4:D4"/>
    <mergeCell ref="A5:D5"/>
    <mergeCell ref="A6:I6"/>
    <mergeCell ref="A2:D2"/>
    <mergeCell ref="A3:D3"/>
  </mergeCells>
  <printOptions horizontalCentered="1"/>
  <pageMargins left="0.23622047244094491" right="0.15748031496062992" top="0.74803149606299213" bottom="0.74803149606299213"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sheetPr codeName="Hoja12">
    <tabColor rgb="FFFFFF00"/>
    <pageSetUpPr fitToPage="1"/>
  </sheetPr>
  <dimension ref="B1:J22"/>
  <sheetViews>
    <sheetView workbookViewId="0">
      <pane ySplit="9" topLeftCell="A13" activePane="bottomLeft" state="frozen"/>
      <selection pane="bottomLeft" activeCell="F16" sqref="F16"/>
    </sheetView>
  </sheetViews>
  <sheetFormatPr baseColWidth="10" defaultRowHeight="12.75"/>
  <cols>
    <col min="1" max="1" width="5.140625" style="48" customWidth="1"/>
    <col min="2" max="2" width="9.5703125" style="48" bestFit="1" customWidth="1"/>
    <col min="3" max="3" width="39.5703125" style="48" bestFit="1" customWidth="1"/>
    <col min="4" max="4" width="15.85546875" style="48" bestFit="1" customWidth="1"/>
    <col min="5" max="5" width="14.42578125" style="48" bestFit="1" customWidth="1"/>
    <col min="6" max="6" width="14.7109375" style="48" customWidth="1"/>
    <col min="7" max="7" width="11.28515625" style="48" bestFit="1" customWidth="1"/>
    <col min="8" max="9" width="12.7109375" style="48" bestFit="1" customWidth="1"/>
    <col min="10" max="10" width="9.85546875" style="48" customWidth="1"/>
    <col min="11" max="16384" width="11.42578125" style="48"/>
  </cols>
  <sheetData>
    <row r="1" spans="2:10" s="100" customFormat="1" ht="15.75">
      <c r="B1" s="163"/>
      <c r="C1" s="163"/>
      <c r="D1" s="163"/>
      <c r="E1" s="163"/>
      <c r="F1" s="163"/>
      <c r="G1" s="163"/>
      <c r="H1" s="163"/>
      <c r="J1" s="99" t="s">
        <v>245</v>
      </c>
    </row>
    <row r="2" spans="2:10" s="98" customFormat="1" ht="15.75">
      <c r="B2" s="572" t="s">
        <v>27</v>
      </c>
      <c r="C2" s="572"/>
      <c r="D2" s="572"/>
      <c r="E2" s="572"/>
      <c r="F2" s="572"/>
      <c r="G2" s="572"/>
      <c r="H2" s="572"/>
      <c r="I2" s="572"/>
      <c r="J2" s="572"/>
    </row>
    <row r="3" spans="2:10" s="100" customFormat="1" ht="15.75">
      <c r="B3" s="572" t="s">
        <v>20</v>
      </c>
      <c r="C3" s="572"/>
      <c r="D3" s="572"/>
      <c r="E3" s="572"/>
      <c r="F3" s="572"/>
      <c r="G3" s="572"/>
      <c r="H3" s="572"/>
      <c r="I3" s="572"/>
      <c r="J3" s="572"/>
    </row>
    <row r="4" spans="2:10" s="100" customFormat="1" ht="15.75">
      <c r="B4" s="572" t="s">
        <v>151</v>
      </c>
      <c r="C4" s="572"/>
      <c r="D4" s="572"/>
      <c r="E4" s="572"/>
      <c r="F4" s="572"/>
      <c r="G4" s="572"/>
      <c r="H4" s="572"/>
      <c r="I4" s="572"/>
      <c r="J4" s="572"/>
    </row>
    <row r="5" spans="2:10" s="100" customFormat="1" ht="15.75">
      <c r="B5" s="572" t="s">
        <v>262</v>
      </c>
      <c r="C5" s="572"/>
      <c r="D5" s="572"/>
      <c r="E5" s="572"/>
      <c r="F5" s="572"/>
      <c r="G5" s="572"/>
      <c r="H5" s="572"/>
      <c r="I5" s="572"/>
      <c r="J5" s="572"/>
    </row>
    <row r="6" spans="2:10" s="100" customFormat="1" ht="15.75">
      <c r="B6" s="572" t="s">
        <v>347</v>
      </c>
      <c r="C6" s="572"/>
      <c r="D6" s="572"/>
      <c r="E6" s="572"/>
      <c r="F6" s="572"/>
      <c r="G6" s="572"/>
      <c r="H6" s="572"/>
      <c r="I6" s="572"/>
      <c r="J6" s="572"/>
    </row>
    <row r="7" spans="2:10" s="100" customFormat="1" ht="15.75">
      <c r="B7" s="573"/>
      <c r="C7" s="573"/>
      <c r="D7" s="573"/>
      <c r="E7" s="573"/>
      <c r="F7" s="573"/>
      <c r="G7" s="573"/>
      <c r="H7" s="573"/>
      <c r="I7" s="573"/>
      <c r="J7" s="573"/>
    </row>
    <row r="8" spans="2:10" s="100" customFormat="1" ht="15.75">
      <c r="B8" s="163"/>
      <c r="C8" s="163"/>
      <c r="D8" s="163"/>
      <c r="E8" s="163"/>
      <c r="F8" s="163"/>
      <c r="G8" s="163"/>
      <c r="H8" s="163"/>
      <c r="J8" s="99" t="s">
        <v>263</v>
      </c>
    </row>
    <row r="9" spans="2:10" s="36" customFormat="1" ht="42" customHeight="1">
      <c r="B9" s="37" t="s">
        <v>23</v>
      </c>
      <c r="C9" s="38" t="s">
        <v>21</v>
      </c>
      <c r="D9" s="90" t="s">
        <v>65</v>
      </c>
      <c r="E9" s="90" t="s">
        <v>22</v>
      </c>
      <c r="F9" s="90" t="s">
        <v>66</v>
      </c>
      <c r="G9" s="90" t="s">
        <v>145</v>
      </c>
      <c r="H9" s="90" t="s">
        <v>146</v>
      </c>
      <c r="I9" s="90" t="s">
        <v>149</v>
      </c>
      <c r="J9" s="90" t="s">
        <v>68</v>
      </c>
    </row>
    <row r="10" spans="2:10" ht="23.25" customHeight="1">
      <c r="B10" s="39">
        <v>1000</v>
      </c>
      <c r="C10" s="40" t="s">
        <v>5</v>
      </c>
      <c r="D10" s="41">
        <v>2062969517.1600001</v>
      </c>
      <c r="E10" s="41">
        <v>65221432.669999838</v>
      </c>
      <c r="F10" s="41">
        <v>2128190949.8299999</v>
      </c>
      <c r="G10" s="41">
        <v>0</v>
      </c>
      <c r="H10" s="41">
        <v>942794372.27999997</v>
      </c>
      <c r="I10" s="41">
        <f>F10-G10-H10</f>
        <v>1185396577.55</v>
      </c>
      <c r="J10" s="60">
        <f>(G10+H10)/F10*100</f>
        <v>44.300271662902738</v>
      </c>
    </row>
    <row r="11" spans="2:10" ht="23.25" customHeight="1">
      <c r="B11" s="42">
        <v>2000</v>
      </c>
      <c r="C11" s="43" t="s">
        <v>6</v>
      </c>
      <c r="D11" s="44">
        <v>444665297.83999997</v>
      </c>
      <c r="E11" s="44">
        <v>227799928.53000003</v>
      </c>
      <c r="F11" s="44">
        <v>672465226.37</v>
      </c>
      <c r="G11" s="44">
        <v>39223291.009999998</v>
      </c>
      <c r="H11" s="44">
        <v>123211766.84999999</v>
      </c>
      <c r="I11" s="44">
        <f t="shared" ref="I11:I15" si="0">F11-G11-H11</f>
        <v>510030168.50999999</v>
      </c>
      <c r="J11" s="61">
        <f t="shared" ref="J11:J16" si="1">(G11+H11)/F11*100</f>
        <v>24.15516096450553</v>
      </c>
    </row>
    <row r="12" spans="2:10" ht="23.25" customHeight="1">
      <c r="B12" s="42">
        <v>3000</v>
      </c>
      <c r="C12" s="43" t="s">
        <v>7</v>
      </c>
      <c r="D12" s="44">
        <v>327184940</v>
      </c>
      <c r="E12" s="44">
        <v>137875895.5</v>
      </c>
      <c r="F12" s="44">
        <v>465060835.5</v>
      </c>
      <c r="G12" s="44">
        <v>22110866.620000001</v>
      </c>
      <c r="H12" s="44">
        <v>101315747.70999999</v>
      </c>
      <c r="I12" s="44">
        <f t="shared" si="0"/>
        <v>341634221.17000002</v>
      </c>
      <c r="J12" s="61">
        <f t="shared" si="1"/>
        <v>26.539885732863439</v>
      </c>
    </row>
    <row r="13" spans="2:10" ht="23.25" customHeight="1">
      <c r="B13" s="42">
        <v>4000</v>
      </c>
      <c r="C13" s="43" t="s">
        <v>24</v>
      </c>
      <c r="D13" s="44">
        <v>579491470</v>
      </c>
      <c r="E13" s="44">
        <v>2568690.77</v>
      </c>
      <c r="F13" s="44">
        <v>582060160.76999998</v>
      </c>
      <c r="G13" s="44">
        <v>0</v>
      </c>
      <c r="H13" s="44">
        <v>271635211.44999999</v>
      </c>
      <c r="I13" s="44">
        <f t="shared" si="0"/>
        <v>310424949.31999999</v>
      </c>
      <c r="J13" s="61">
        <f t="shared" si="1"/>
        <v>46.667892729620462</v>
      </c>
    </row>
    <row r="14" spans="2:10" ht="23.25" customHeight="1">
      <c r="B14" s="195">
        <v>5000</v>
      </c>
      <c r="C14" s="198" t="s">
        <v>25</v>
      </c>
      <c r="D14" s="199">
        <v>138981459</v>
      </c>
      <c r="E14" s="199">
        <v>-8753737.1299999952</v>
      </c>
      <c r="F14" s="44">
        <v>130227721.87</v>
      </c>
      <c r="G14" s="44">
        <v>2209544.4500000002</v>
      </c>
      <c r="H14" s="44">
        <v>11817985.24</v>
      </c>
      <c r="I14" s="44">
        <f t="shared" si="0"/>
        <v>116200192.18000001</v>
      </c>
      <c r="J14" s="61">
        <f t="shared" si="1"/>
        <v>10.77153887710867</v>
      </c>
    </row>
    <row r="15" spans="2:10" ht="23.25" customHeight="1">
      <c r="B15" s="195">
        <v>6000</v>
      </c>
      <c r="C15" s="200" t="s">
        <v>9</v>
      </c>
      <c r="D15" s="199">
        <v>86985114</v>
      </c>
      <c r="E15" s="199">
        <v>163763728.61000001</v>
      </c>
      <c r="F15" s="44">
        <v>250748842.61000001</v>
      </c>
      <c r="G15" s="44">
        <v>8547814.9600000009</v>
      </c>
      <c r="H15" s="44">
        <v>57900881.299999997</v>
      </c>
      <c r="I15" s="44">
        <f t="shared" si="0"/>
        <v>184300146.35000002</v>
      </c>
      <c r="J15" s="61">
        <f t="shared" si="1"/>
        <v>26.500100885151596</v>
      </c>
    </row>
    <row r="16" spans="2:10" ht="23.25" customHeight="1">
      <c r="B16" s="578" t="s">
        <v>26</v>
      </c>
      <c r="C16" s="579"/>
      <c r="D16" s="45">
        <f t="shared" ref="D16:I16" si="2">SUM(D10:D15)</f>
        <v>3640277798</v>
      </c>
      <c r="E16" s="45">
        <f t="shared" si="2"/>
        <v>588475938.94999981</v>
      </c>
      <c r="F16" s="45">
        <f t="shared" si="2"/>
        <v>4228753736.9499998</v>
      </c>
      <c r="G16" s="45">
        <f t="shared" si="2"/>
        <v>72091517.039999992</v>
      </c>
      <c r="H16" s="45">
        <f t="shared" si="2"/>
        <v>1508675964.8299999</v>
      </c>
      <c r="I16" s="45">
        <f t="shared" si="2"/>
        <v>2647986255.0799999</v>
      </c>
      <c r="J16" s="62">
        <f t="shared" si="1"/>
        <v>37.38140313202851</v>
      </c>
    </row>
    <row r="18" spans="4:6">
      <c r="D18" s="86"/>
      <c r="E18" s="86"/>
      <c r="F18" s="86"/>
    </row>
    <row r="20" spans="4:6">
      <c r="D20" s="192"/>
    </row>
    <row r="22" spans="4:6">
      <c r="F22" s="192"/>
    </row>
  </sheetData>
  <mergeCells count="7">
    <mergeCell ref="B16:C16"/>
    <mergeCell ref="B2:J2"/>
    <mergeCell ref="B3:J3"/>
    <mergeCell ref="B4:J4"/>
    <mergeCell ref="B5:J5"/>
    <mergeCell ref="B6:J6"/>
    <mergeCell ref="B7:J7"/>
  </mergeCells>
  <printOptions horizontalCentered="1"/>
  <pageMargins left="0.27559055118110237" right="0.27559055118110237" top="0.74803149606299213" bottom="0.74803149606299213" header="0.31496062992125984" footer="0.31496062992125984"/>
  <pageSetup scale="91" orientation="landscape" r:id="rId1"/>
  <drawing r:id="rId2"/>
</worksheet>
</file>

<file path=xl/worksheets/sheet13.xml><?xml version="1.0" encoding="utf-8"?>
<worksheet xmlns="http://schemas.openxmlformats.org/spreadsheetml/2006/main" xmlns:r="http://schemas.openxmlformats.org/officeDocument/2006/relationships">
  <sheetPr codeName="Hoja13">
    <tabColor rgb="FFFFFF00"/>
    <pageSetUpPr fitToPage="1"/>
  </sheetPr>
  <dimension ref="A1:I218"/>
  <sheetViews>
    <sheetView workbookViewId="0">
      <pane ySplit="8" topLeftCell="A159" activePane="bottomLeft" state="frozen"/>
      <selection pane="bottomLeft" activeCell="A170" sqref="A170:XFD170"/>
    </sheetView>
  </sheetViews>
  <sheetFormatPr baseColWidth="10" defaultRowHeight="12.75"/>
  <cols>
    <col min="1" max="1" width="7.140625" style="51" customWidth="1"/>
    <col min="2" max="2" width="45.85546875" style="48" customWidth="1"/>
    <col min="3" max="3" width="16.7109375" style="48" bestFit="1" customWidth="1"/>
    <col min="4" max="8" width="13.7109375" style="48" customWidth="1"/>
    <col min="9" max="9" width="11.28515625" style="48" customWidth="1"/>
    <col min="10" max="16384" width="11.42578125" style="50"/>
  </cols>
  <sheetData>
    <row r="1" spans="1:9" s="100" customFormat="1" ht="15.75">
      <c r="A1" s="163"/>
      <c r="B1" s="163"/>
      <c r="C1" s="163"/>
      <c r="D1" s="163"/>
      <c r="E1" s="163"/>
      <c r="F1" s="163"/>
      <c r="G1" s="163"/>
      <c r="H1" s="163"/>
      <c r="I1" s="99" t="s">
        <v>266</v>
      </c>
    </row>
    <row r="2" spans="1:9" s="98" customFormat="1" ht="15.75">
      <c r="A2" s="572" t="s">
        <v>27</v>
      </c>
      <c r="B2" s="572"/>
      <c r="C2" s="572"/>
      <c r="D2" s="572"/>
      <c r="E2" s="572"/>
      <c r="F2" s="572"/>
      <c r="G2" s="572"/>
      <c r="H2" s="572"/>
      <c r="I2" s="572"/>
    </row>
    <row r="3" spans="1:9" s="100" customFormat="1" ht="15.75">
      <c r="A3" s="572" t="s">
        <v>20</v>
      </c>
      <c r="B3" s="572"/>
      <c r="C3" s="572"/>
      <c r="D3" s="572"/>
      <c r="E3" s="572"/>
      <c r="F3" s="572"/>
      <c r="G3" s="572"/>
      <c r="H3" s="572"/>
      <c r="I3" s="572"/>
    </row>
    <row r="4" spans="1:9" s="100" customFormat="1" ht="15.75">
      <c r="A4" s="572" t="s">
        <v>29</v>
      </c>
      <c r="B4" s="572"/>
      <c r="C4" s="572"/>
      <c r="D4" s="572"/>
      <c r="E4" s="572"/>
      <c r="F4" s="572"/>
      <c r="G4" s="572"/>
      <c r="H4" s="572"/>
      <c r="I4" s="572"/>
    </row>
    <row r="5" spans="1:9" s="100" customFormat="1" ht="15.75">
      <c r="A5" s="572" t="s">
        <v>262</v>
      </c>
      <c r="B5" s="572"/>
      <c r="C5" s="572"/>
      <c r="D5" s="572"/>
      <c r="E5" s="572"/>
      <c r="F5" s="572"/>
      <c r="G5" s="572"/>
      <c r="H5" s="572"/>
      <c r="I5" s="572"/>
    </row>
    <row r="6" spans="1:9" s="100" customFormat="1" ht="15.75">
      <c r="A6" s="572" t="s">
        <v>347</v>
      </c>
      <c r="B6" s="572"/>
      <c r="C6" s="572"/>
      <c r="D6" s="572"/>
      <c r="E6" s="572"/>
      <c r="F6" s="572"/>
      <c r="G6" s="572"/>
      <c r="H6" s="572"/>
      <c r="I6" s="572"/>
    </row>
    <row r="7" spans="1:9" s="100" customFormat="1" ht="15.75">
      <c r="A7" s="163"/>
      <c r="B7" s="163"/>
      <c r="C7" s="163"/>
      <c r="D7" s="163"/>
      <c r="E7" s="163"/>
      <c r="F7" s="163"/>
      <c r="G7" s="163"/>
      <c r="H7" s="163"/>
      <c r="I7" s="99" t="s">
        <v>263</v>
      </c>
    </row>
    <row r="8" spans="1:9" s="49" customFormat="1" ht="38.25">
      <c r="A8" s="37" t="s">
        <v>264</v>
      </c>
      <c r="B8" s="37" t="s">
        <v>265</v>
      </c>
      <c r="C8" s="90" t="s">
        <v>65</v>
      </c>
      <c r="D8" s="90" t="s">
        <v>22</v>
      </c>
      <c r="E8" s="90" t="s">
        <v>66</v>
      </c>
      <c r="F8" s="90" t="s">
        <v>145</v>
      </c>
      <c r="G8" s="90" t="s">
        <v>146</v>
      </c>
      <c r="H8" s="90" t="s">
        <v>149</v>
      </c>
      <c r="I8" s="90" t="s">
        <v>68</v>
      </c>
    </row>
    <row r="9" spans="1:9">
      <c r="A9" s="52">
        <v>11301</v>
      </c>
      <c r="B9" s="53" t="str">
        <f>VLOOKUP(A9,[3]Hoja1!$B:$C,2,FALSE)</f>
        <v>SUELDOS</v>
      </c>
      <c r="C9" s="54">
        <v>633873392.25</v>
      </c>
      <c r="D9" s="54">
        <v>2872841.0700000525</v>
      </c>
      <c r="E9" s="54">
        <v>636746233.32000005</v>
      </c>
      <c r="F9" s="54">
        <v>0</v>
      </c>
      <c r="G9" s="54">
        <v>317197452.94999999</v>
      </c>
      <c r="H9" s="54">
        <f>E9-F9-G9</f>
        <v>319548780.37000006</v>
      </c>
      <c r="I9" s="58">
        <f>(F9+G9)/E9*100</f>
        <v>49.815363853215104</v>
      </c>
    </row>
    <row r="10" spans="1:9">
      <c r="A10" s="52">
        <v>11304</v>
      </c>
      <c r="B10" s="53" t="str">
        <f>VLOOKUP(A10,[3]Hoja1!$B:$C,2,FALSE)</f>
        <v>REMUNERACIONES POR SUSTITUCION DE PERSONAL</v>
      </c>
      <c r="C10" s="54">
        <v>11503935</v>
      </c>
      <c r="D10" s="54">
        <v>0</v>
      </c>
      <c r="E10" s="54">
        <v>11503935</v>
      </c>
      <c r="F10" s="54">
        <v>0</v>
      </c>
      <c r="G10" s="54">
        <v>0</v>
      </c>
      <c r="H10" s="54">
        <f t="shared" ref="H10:H74" si="0">E10-F10-G10</f>
        <v>11503935</v>
      </c>
      <c r="I10" s="58">
        <f t="shared" ref="I10:I74" si="1">(F10+G10)/E10*100</f>
        <v>0</v>
      </c>
    </row>
    <row r="11" spans="1:9">
      <c r="A11" s="52">
        <v>11305</v>
      </c>
      <c r="B11" s="53" t="str">
        <f>VLOOKUP(A11,[3]Hoja1!$B:$C,2,FALSE)</f>
        <v>COMPENSACIONES POR RIESGOS PROFESIONALES</v>
      </c>
      <c r="C11" s="54">
        <v>36402849.899999999</v>
      </c>
      <c r="D11" s="54">
        <v>587116.95000000298</v>
      </c>
      <c r="E11" s="54">
        <v>36989966.850000001</v>
      </c>
      <c r="F11" s="54">
        <v>0</v>
      </c>
      <c r="G11" s="54">
        <v>18993813.879999999</v>
      </c>
      <c r="H11" s="54">
        <f t="shared" si="0"/>
        <v>17996152.970000003</v>
      </c>
      <c r="I11" s="58">
        <f t="shared" si="1"/>
        <v>51.348556101774392</v>
      </c>
    </row>
    <row r="12" spans="1:9">
      <c r="A12" s="52">
        <v>11306</v>
      </c>
      <c r="B12" s="53" t="str">
        <f>VLOOKUP(A12,[3]Hoja1!$B:$C,2,FALSE)</f>
        <v>RIESGO LABORAL</v>
      </c>
      <c r="C12" s="54">
        <v>15245791</v>
      </c>
      <c r="D12" s="54">
        <v>0</v>
      </c>
      <c r="E12" s="54">
        <v>15245791</v>
      </c>
      <c r="F12" s="54">
        <v>0</v>
      </c>
      <c r="G12" s="54">
        <v>0</v>
      </c>
      <c r="H12" s="54">
        <f t="shared" si="0"/>
        <v>15245791</v>
      </c>
      <c r="I12" s="58">
        <f t="shared" si="1"/>
        <v>0</v>
      </c>
    </row>
    <row r="13" spans="1:9">
      <c r="A13" s="52">
        <v>11307</v>
      </c>
      <c r="B13" s="53" t="str">
        <f>VLOOKUP(A13,[3]Hoja1!$B:$C,2,FALSE)</f>
        <v>AYUDA PARA HABITACION</v>
      </c>
      <c r="C13" s="54">
        <v>9961814</v>
      </c>
      <c r="D13" s="54">
        <v>0</v>
      </c>
      <c r="E13" s="54">
        <v>9961814</v>
      </c>
      <c r="F13" s="54">
        <v>0</v>
      </c>
      <c r="G13" s="54">
        <v>0</v>
      </c>
      <c r="H13" s="54">
        <f t="shared" si="0"/>
        <v>9961814</v>
      </c>
      <c r="I13" s="58">
        <f t="shared" si="1"/>
        <v>0</v>
      </c>
    </row>
    <row r="14" spans="1:9">
      <c r="A14" s="52">
        <v>11308</v>
      </c>
      <c r="B14" s="53" t="str">
        <f>VLOOKUP(A14,[3]Hoja1!$B:$C,2,FALSE)</f>
        <v>AYUDA PARA DESPENSA</v>
      </c>
      <c r="C14" s="54">
        <v>77452825.900000006</v>
      </c>
      <c r="D14" s="54">
        <v>314453</v>
      </c>
      <c r="E14" s="54">
        <v>77767278.900000006</v>
      </c>
      <c r="F14" s="54">
        <v>0</v>
      </c>
      <c r="G14" s="54">
        <v>27621957.280000001</v>
      </c>
      <c r="H14" s="54">
        <f t="shared" si="0"/>
        <v>50145321.620000005</v>
      </c>
      <c r="I14" s="58">
        <f t="shared" si="1"/>
        <v>35.518739591645918</v>
      </c>
    </row>
    <row r="15" spans="1:9">
      <c r="A15" s="52">
        <v>12101</v>
      </c>
      <c r="B15" s="53" t="str">
        <f>VLOOKUP(A15,[3]Hoja1!$B:$C,2,FALSE)</f>
        <v>HONORARIOS</v>
      </c>
      <c r="C15" s="54">
        <v>0</v>
      </c>
      <c r="D15" s="54">
        <v>6128403.0099999998</v>
      </c>
      <c r="E15" s="54">
        <v>6128403.0099999998</v>
      </c>
      <c r="F15" s="54">
        <v>0</v>
      </c>
      <c r="G15" s="54">
        <v>0</v>
      </c>
      <c r="H15" s="54">
        <f t="shared" si="0"/>
        <v>6128403.0099999998</v>
      </c>
      <c r="I15" s="58">
        <f t="shared" si="1"/>
        <v>0</v>
      </c>
    </row>
    <row r="16" spans="1:9">
      <c r="A16" s="52">
        <v>12201</v>
      </c>
      <c r="B16" s="53" t="str">
        <f>VLOOKUP(A16,[3]Hoja1!$B:$C,2,FALSE)</f>
        <v>SUELDOS BASE AL PERSONAL EVENTUAL</v>
      </c>
      <c r="C16" s="54">
        <v>518314523.06</v>
      </c>
      <c r="D16" s="54">
        <v>35351550.380000055</v>
      </c>
      <c r="E16" s="54">
        <v>553666073.44000006</v>
      </c>
      <c r="F16" s="54">
        <v>0</v>
      </c>
      <c r="G16" s="54">
        <v>235273413.38999999</v>
      </c>
      <c r="H16" s="54">
        <f t="shared" si="0"/>
        <v>318392660.05000007</v>
      </c>
      <c r="I16" s="58">
        <f t="shared" si="1"/>
        <v>42.493738496241129</v>
      </c>
    </row>
    <row r="17" spans="1:9" ht="25.5">
      <c r="A17" s="52">
        <v>13101</v>
      </c>
      <c r="B17" s="53" t="str">
        <f>VLOOKUP(A17,[3]Hoja1!$B:$C,2,FALSE)</f>
        <v>PRIMAS Y ACREDITACIONES POR AÑOS DE SERVICIO EFECTIVOS PRESTADOS AL PERSONAL</v>
      </c>
      <c r="C17" s="54">
        <v>6912008.5199999996</v>
      </c>
      <c r="D17" s="54">
        <v>9975</v>
      </c>
      <c r="E17" s="54">
        <v>6921983.5199999996</v>
      </c>
      <c r="F17" s="54">
        <v>0</v>
      </c>
      <c r="G17" s="54">
        <v>3209275</v>
      </c>
      <c r="H17" s="54">
        <f t="shared" si="0"/>
        <v>3712708.5199999996</v>
      </c>
      <c r="I17" s="58">
        <f t="shared" si="1"/>
        <v>46.363516912851594</v>
      </c>
    </row>
    <row r="18" spans="1:9">
      <c r="A18" s="52">
        <v>13201</v>
      </c>
      <c r="B18" s="53" t="str">
        <f>VLOOKUP(A18,[3]Hoja1!$B:$C,2,FALSE)</f>
        <v>PRIMA VACACIONAL</v>
      </c>
      <c r="C18" s="54">
        <v>14146981.57</v>
      </c>
      <c r="D18" s="54">
        <v>1784947.6199999992</v>
      </c>
      <c r="E18" s="54">
        <v>15931929.189999999</v>
      </c>
      <c r="F18" s="54">
        <v>0</v>
      </c>
      <c r="G18" s="54">
        <v>8781872.0600000005</v>
      </c>
      <c r="H18" s="54">
        <f t="shared" si="0"/>
        <v>7150057.129999999</v>
      </c>
      <c r="I18" s="58">
        <f t="shared" si="1"/>
        <v>55.121209461011922</v>
      </c>
    </row>
    <row r="19" spans="1:9">
      <c r="A19" s="52">
        <v>13202</v>
      </c>
      <c r="B19" s="53" t="str">
        <f>VLOOKUP(A19,[3]Hoja1!$B:$C,2,FALSE)</f>
        <v>GRATIFICACION POR FIN DE AÑO</v>
      </c>
      <c r="C19" s="54">
        <v>73887898.609999999</v>
      </c>
      <c r="D19" s="54">
        <v>10647599.590000004</v>
      </c>
      <c r="E19" s="54">
        <v>84535498.200000003</v>
      </c>
      <c r="F19" s="54">
        <v>0</v>
      </c>
      <c r="G19" s="54">
        <v>22855568.489999998</v>
      </c>
      <c r="H19" s="54">
        <f t="shared" si="0"/>
        <v>61679929.710000008</v>
      </c>
      <c r="I19" s="58">
        <f t="shared" si="1"/>
        <v>27.036652029809648</v>
      </c>
    </row>
    <row r="20" spans="1:9">
      <c r="A20" s="52">
        <v>13203</v>
      </c>
      <c r="B20" s="53" t="str">
        <f>VLOOKUP(A20,[3]Hoja1!$B:$C,2,FALSE)</f>
        <v>COMPENSACION POR AJUSTE DE CALENDARIO</v>
      </c>
      <c r="C20" s="54">
        <v>257640</v>
      </c>
      <c r="D20" s="54">
        <v>0</v>
      </c>
      <c r="E20" s="54">
        <v>257640</v>
      </c>
      <c r="F20" s="54">
        <v>0</v>
      </c>
      <c r="G20" s="54">
        <v>0</v>
      </c>
      <c r="H20" s="54">
        <f t="shared" si="0"/>
        <v>257640</v>
      </c>
      <c r="I20" s="58">
        <f t="shared" si="1"/>
        <v>0</v>
      </c>
    </row>
    <row r="21" spans="1:9">
      <c r="A21" s="52">
        <v>13204</v>
      </c>
      <c r="B21" s="53" t="str">
        <f>VLOOKUP(A21,[3]Hoja1!$B:$C,2,FALSE)</f>
        <v>COMPENSACION POR BONO NAVIDEÑO</v>
      </c>
      <c r="C21" s="54">
        <v>257640</v>
      </c>
      <c r="D21" s="54">
        <v>0</v>
      </c>
      <c r="E21" s="54">
        <v>257640</v>
      </c>
      <c r="F21" s="54">
        <v>0</v>
      </c>
      <c r="G21" s="54">
        <v>0</v>
      </c>
      <c r="H21" s="54">
        <f t="shared" si="0"/>
        <v>257640</v>
      </c>
      <c r="I21" s="58">
        <f t="shared" si="1"/>
        <v>0</v>
      </c>
    </row>
    <row r="22" spans="1:9">
      <c r="A22" s="52">
        <v>13301</v>
      </c>
      <c r="B22" s="53" t="str">
        <f>VLOOKUP(A22,[3]Hoja1!$B:$C,2,FALSE)</f>
        <v>REMUNERACIONES POR HORAS EXTRAORDINARIAS</v>
      </c>
      <c r="C22" s="54">
        <v>4413673</v>
      </c>
      <c r="D22" s="54">
        <v>-1296152.6099999999</v>
      </c>
      <c r="E22" s="54">
        <v>3117520.39</v>
      </c>
      <c r="F22" s="54">
        <v>0</v>
      </c>
      <c r="G22" s="54">
        <v>282300.62</v>
      </c>
      <c r="H22" s="54">
        <f t="shared" si="0"/>
        <v>2835219.77</v>
      </c>
      <c r="I22" s="58">
        <f t="shared" si="1"/>
        <v>9.0552934603260127</v>
      </c>
    </row>
    <row r="23" spans="1:9">
      <c r="A23" s="52">
        <v>14101</v>
      </c>
      <c r="B23" s="53" t="str">
        <f>VLOOKUP(A23,[3]Hoja1!$B:$C,2,FALSE)</f>
        <v>CUOTAS POR SERVICIO MEDICO DEL ISSSTESON</v>
      </c>
      <c r="C23" s="54">
        <v>66677621.880000003</v>
      </c>
      <c r="D23" s="54">
        <v>1572289.6600000039</v>
      </c>
      <c r="E23" s="54">
        <v>68249911.540000007</v>
      </c>
      <c r="F23" s="54">
        <v>0</v>
      </c>
      <c r="G23" s="54">
        <v>29624643.059999999</v>
      </c>
      <c r="H23" s="54">
        <f t="shared" si="0"/>
        <v>38625268.480000004</v>
      </c>
      <c r="I23" s="58">
        <f t="shared" si="1"/>
        <v>43.406126677010484</v>
      </c>
    </row>
    <row r="24" spans="1:9">
      <c r="A24" s="52">
        <v>14102</v>
      </c>
      <c r="B24" s="53" t="str">
        <f>VLOOKUP(A24,[3]Hoja1!$B:$C,2,FALSE)</f>
        <v>CUOTAS POR SEGURO DE VIDA AL ISSSTESON</v>
      </c>
      <c r="C24" s="54">
        <v>58241</v>
      </c>
      <c r="D24" s="54">
        <v>0</v>
      </c>
      <c r="E24" s="54">
        <v>58241</v>
      </c>
      <c r="F24" s="54">
        <v>0</v>
      </c>
      <c r="G24" s="54">
        <v>0</v>
      </c>
      <c r="H24" s="54">
        <f t="shared" si="0"/>
        <v>58241</v>
      </c>
      <c r="I24" s="58">
        <f t="shared" si="1"/>
        <v>0</v>
      </c>
    </row>
    <row r="25" spans="1:9">
      <c r="A25" s="52">
        <v>14103</v>
      </c>
      <c r="B25" s="53" t="str">
        <f>VLOOKUP(A25,[3]Hoja1!$B:$C,2,FALSE)</f>
        <v>CUOTAS POR SEGURO DE RETIRO AL ISSSTESON</v>
      </c>
      <c r="C25" s="54">
        <v>12942527.85</v>
      </c>
      <c r="D25" s="54">
        <v>-242136.59999999963</v>
      </c>
      <c r="E25" s="54">
        <v>12700391.25</v>
      </c>
      <c r="F25" s="54">
        <v>0</v>
      </c>
      <c r="G25" s="54">
        <v>5237600.7</v>
      </c>
      <c r="H25" s="54">
        <f t="shared" si="0"/>
        <v>7462790.5499999998</v>
      </c>
      <c r="I25" s="58">
        <f t="shared" si="1"/>
        <v>41.239679919309573</v>
      </c>
    </row>
    <row r="26" spans="1:9">
      <c r="A26" s="52">
        <v>14106</v>
      </c>
      <c r="B26" s="53" t="str">
        <f>VLOOKUP(A26,[3]Hoja1!$B:$C,2,FALSE)</f>
        <v>OTRAS PRESTACIONES DE SEGURIDAD SOCIAL</v>
      </c>
      <c r="C26" s="54">
        <v>388282</v>
      </c>
      <c r="D26" s="54">
        <v>0</v>
      </c>
      <c r="E26" s="54">
        <v>388282</v>
      </c>
      <c r="F26" s="54">
        <v>0</v>
      </c>
      <c r="G26" s="54">
        <v>0</v>
      </c>
      <c r="H26" s="54">
        <f t="shared" si="0"/>
        <v>388282</v>
      </c>
      <c r="I26" s="58">
        <f t="shared" si="1"/>
        <v>0</v>
      </c>
    </row>
    <row r="27" spans="1:9">
      <c r="A27" s="52">
        <v>14201</v>
      </c>
      <c r="B27" s="53" t="str">
        <f>VLOOKUP(A27,[3]Hoja1!$B:$C,2,FALSE)</f>
        <v>CUOTAS AL FOVISSSTESON</v>
      </c>
      <c r="C27" s="54">
        <v>31364582.960000001</v>
      </c>
      <c r="D27" s="54">
        <v>776927.66000000015</v>
      </c>
      <c r="E27" s="54">
        <v>32141510.620000001</v>
      </c>
      <c r="F27" s="54">
        <v>0</v>
      </c>
      <c r="G27" s="54">
        <v>14856887.75</v>
      </c>
      <c r="H27" s="54">
        <f t="shared" si="0"/>
        <v>17284622.870000001</v>
      </c>
      <c r="I27" s="58">
        <f t="shared" si="1"/>
        <v>46.223364936541991</v>
      </c>
    </row>
    <row r="28" spans="1:9">
      <c r="A28" s="52">
        <v>14301</v>
      </c>
      <c r="B28" s="53" t="str">
        <f>VLOOKUP(A28,[3]Hoja1!$B:$C,2,FALSE)</f>
        <v>PAGAS DE DEFUNCION, PENSIONES Y JUBILACIONES</v>
      </c>
      <c r="C28" s="54">
        <v>28574577.77</v>
      </c>
      <c r="D28" s="54">
        <v>2772671.1099999994</v>
      </c>
      <c r="E28" s="54">
        <v>31347248.879999999</v>
      </c>
      <c r="F28" s="54">
        <v>0</v>
      </c>
      <c r="G28" s="54">
        <v>15435624.720000001</v>
      </c>
      <c r="H28" s="54">
        <f t="shared" si="0"/>
        <v>15911624.159999998</v>
      </c>
      <c r="I28" s="58">
        <f t="shared" si="1"/>
        <v>49.240763612427095</v>
      </c>
    </row>
    <row r="29" spans="1:9">
      <c r="A29" s="52">
        <v>14403</v>
      </c>
      <c r="B29" s="53" t="str">
        <f>VLOOKUP(A29,[3]Hoja1!$B:$C,2,FALSE)</f>
        <v>OTRAS CUOTAS DE SEGUROS COLECTIVOS</v>
      </c>
      <c r="C29" s="54">
        <v>0</v>
      </c>
      <c r="D29" s="54">
        <v>1802785.6</v>
      </c>
      <c r="E29" s="54">
        <v>1802785.6</v>
      </c>
      <c r="F29" s="54">
        <v>0</v>
      </c>
      <c r="G29" s="54">
        <v>1802785.6</v>
      </c>
      <c r="H29" s="54">
        <f t="shared" si="0"/>
        <v>0</v>
      </c>
      <c r="I29" s="58">
        <f t="shared" si="1"/>
        <v>100</v>
      </c>
    </row>
    <row r="30" spans="1:9">
      <c r="A30" s="52">
        <v>15201</v>
      </c>
      <c r="B30" s="53" t="str">
        <f>VLOOKUP(A30,[3]Hoja1!$B:$C,2,FALSE)</f>
        <v>INDEMNIZACIONES AL PERSONAL</v>
      </c>
      <c r="C30" s="54">
        <v>1129604</v>
      </c>
      <c r="D30" s="54">
        <v>-94540.020000000019</v>
      </c>
      <c r="E30" s="54">
        <v>1035063.98</v>
      </c>
      <c r="F30" s="54">
        <v>0</v>
      </c>
      <c r="G30" s="54">
        <v>329145.59000000003</v>
      </c>
      <c r="H30" s="54">
        <f t="shared" si="0"/>
        <v>705918.3899999999</v>
      </c>
      <c r="I30" s="58">
        <f t="shared" si="1"/>
        <v>31.799540546276184</v>
      </c>
    </row>
    <row r="31" spans="1:9">
      <c r="A31" s="52">
        <v>15202</v>
      </c>
      <c r="B31" s="53" t="str">
        <f>VLOOKUP(A31,[3]Hoja1!$B:$C,2,FALSE)</f>
        <v>PAGO DE LIQUIDACIONES</v>
      </c>
      <c r="C31" s="54">
        <v>152316</v>
      </c>
      <c r="D31" s="54">
        <v>-63465</v>
      </c>
      <c r="E31" s="54">
        <v>88851</v>
      </c>
      <c r="F31" s="54">
        <v>0</v>
      </c>
      <c r="G31" s="54">
        <v>0</v>
      </c>
      <c r="H31" s="54">
        <f t="shared" si="0"/>
        <v>88851</v>
      </c>
      <c r="I31" s="58">
        <f t="shared" si="1"/>
        <v>0</v>
      </c>
    </row>
    <row r="32" spans="1:9" ht="25.5">
      <c r="A32" s="52">
        <v>15404</v>
      </c>
      <c r="B32" s="53" t="str">
        <f>VLOOKUP(A32,[3]Hoja1!$B:$C,2,FALSE)</f>
        <v>DIAS ECONOMICOS Y DE DESCANSO OBLIGATORIOS NO DISFRUTADOS</v>
      </c>
      <c r="C32" s="54">
        <v>186203</v>
      </c>
      <c r="D32" s="54">
        <v>-82397.36</v>
      </c>
      <c r="E32" s="54">
        <v>103805.64</v>
      </c>
      <c r="F32" s="54">
        <v>0</v>
      </c>
      <c r="G32" s="54">
        <v>22300.720000000001</v>
      </c>
      <c r="H32" s="54">
        <f t="shared" si="0"/>
        <v>81504.92</v>
      </c>
      <c r="I32" s="58">
        <f t="shared" si="1"/>
        <v>21.483148699820166</v>
      </c>
    </row>
    <row r="33" spans="1:9">
      <c r="A33" s="52">
        <v>15417</v>
      </c>
      <c r="B33" s="53" t="str">
        <f>VLOOKUP(A33,[3]Hoja1!$B:$C,2,FALSE)</f>
        <v>APOYO PARA DESARROLLO Y CAPACITACION</v>
      </c>
      <c r="C33" s="54">
        <v>176306745.16999999</v>
      </c>
      <c r="D33" s="54">
        <v>1647439.4500000179</v>
      </c>
      <c r="E33" s="54">
        <v>177954184.62</v>
      </c>
      <c r="F33" s="54">
        <v>0</v>
      </c>
      <c r="G33" s="54">
        <v>90517055.060000002</v>
      </c>
      <c r="H33" s="54">
        <f t="shared" si="0"/>
        <v>87437129.560000002</v>
      </c>
      <c r="I33" s="58">
        <f t="shared" si="1"/>
        <v>50.865370349839431</v>
      </c>
    </row>
    <row r="34" spans="1:9">
      <c r="A34" s="52">
        <v>15418</v>
      </c>
      <c r="B34" s="53" t="str">
        <f>VLOOKUP(A34,[3]Hoja1!$B:$C,2,FALSE)</f>
        <v>COMPENSACION ESPECIFICA A PERSONAL DE BASE</v>
      </c>
      <c r="C34" s="54">
        <v>3723935</v>
      </c>
      <c r="D34" s="54">
        <v>-2482623</v>
      </c>
      <c r="E34" s="54">
        <v>1241312</v>
      </c>
      <c r="F34" s="54">
        <v>0</v>
      </c>
      <c r="G34" s="54">
        <v>0</v>
      </c>
      <c r="H34" s="54">
        <f t="shared" si="0"/>
        <v>1241312</v>
      </c>
      <c r="I34" s="58">
        <f t="shared" si="1"/>
        <v>0</v>
      </c>
    </row>
    <row r="35" spans="1:9">
      <c r="A35" s="52">
        <v>15421</v>
      </c>
      <c r="B35" s="53" t="str">
        <f>VLOOKUP(A35,[3]Hoja1!$B:$C,2,FALSE)</f>
        <v>BONO DE DIA DE MADRES</v>
      </c>
      <c r="C35" s="54">
        <v>10099486.710000001</v>
      </c>
      <c r="D35" s="54">
        <v>1505899.3699999992</v>
      </c>
      <c r="E35" s="54">
        <v>11605386.08</v>
      </c>
      <c r="F35" s="54">
        <v>0</v>
      </c>
      <c r="G35" s="54">
        <v>3459500.93</v>
      </c>
      <c r="H35" s="54">
        <f t="shared" si="0"/>
        <v>8145885.1500000004</v>
      </c>
      <c r="I35" s="58">
        <f t="shared" si="1"/>
        <v>29.809442841043339</v>
      </c>
    </row>
    <row r="36" spans="1:9">
      <c r="A36" s="52">
        <v>15901</v>
      </c>
      <c r="B36" s="53" t="str">
        <f>VLOOKUP(A36,[3]Hoja1!$B:$C,2,FALSE)</f>
        <v>OTRAS PRESTACIONES</v>
      </c>
      <c r="C36" s="54">
        <v>243877799.78999999</v>
      </c>
      <c r="D36" s="54">
        <v>1255415.0400000215</v>
      </c>
      <c r="E36" s="54">
        <v>245133214.83000001</v>
      </c>
      <c r="F36" s="54">
        <v>0</v>
      </c>
      <c r="G36" s="54">
        <v>120044653.54000001</v>
      </c>
      <c r="H36" s="54">
        <f t="shared" si="0"/>
        <v>125088561.29000001</v>
      </c>
      <c r="I36" s="58">
        <f t="shared" si="1"/>
        <v>48.971190470149473</v>
      </c>
    </row>
    <row r="37" spans="1:9">
      <c r="A37" s="52">
        <v>17102</v>
      </c>
      <c r="B37" s="53" t="str">
        <f>VLOOKUP(A37,[3]Hoja1!$B:$C,2,FALSE)</f>
        <v>ESTIMULOS AL PERSONAL</v>
      </c>
      <c r="C37" s="54">
        <v>65096984.789999999</v>
      </c>
      <c r="D37" s="54">
        <v>462139.89999999851</v>
      </c>
      <c r="E37" s="54">
        <v>65559124.689999998</v>
      </c>
      <c r="F37" s="54">
        <v>0</v>
      </c>
      <c r="G37" s="54">
        <v>27121603.809999999</v>
      </c>
      <c r="H37" s="54">
        <f t="shared" si="0"/>
        <v>38437520.879999995</v>
      </c>
      <c r="I37" s="58">
        <f t="shared" si="1"/>
        <v>41.369685666558283</v>
      </c>
    </row>
    <row r="38" spans="1:9">
      <c r="A38" s="52">
        <v>17104</v>
      </c>
      <c r="B38" s="53" t="str">
        <f>VLOOKUP(A38,[3]Hoja1!$B:$C,2,FALSE)</f>
        <v>BONO POR PUNTUALIDAD</v>
      </c>
      <c r="C38" s="54">
        <v>19759636.43</v>
      </c>
      <c r="D38" s="54">
        <v>-41207.14999999851</v>
      </c>
      <c r="E38" s="54">
        <v>19718429.280000001</v>
      </c>
      <c r="F38" s="54">
        <v>0</v>
      </c>
      <c r="G38" s="54">
        <v>95417.13</v>
      </c>
      <c r="H38" s="54">
        <f t="shared" si="0"/>
        <v>19623012.150000002</v>
      </c>
      <c r="I38" s="58">
        <f t="shared" si="1"/>
        <v>0.48389822863213366</v>
      </c>
    </row>
    <row r="39" spans="1:9">
      <c r="A39" s="52">
        <v>17201</v>
      </c>
      <c r="B39" s="53" t="str">
        <f>VLOOKUP(A39,[3]Hoja1!$B:$C,2,FALSE)</f>
        <v>RECOMPENSAS</v>
      </c>
      <c r="C39" s="54">
        <v>0</v>
      </c>
      <c r="D39" s="54">
        <v>31500</v>
      </c>
      <c r="E39" s="54">
        <v>31500</v>
      </c>
      <c r="F39" s="54">
        <v>0</v>
      </c>
      <c r="G39" s="54">
        <v>31500</v>
      </c>
      <c r="H39" s="54">
        <f t="shared" si="0"/>
        <v>0</v>
      </c>
      <c r="I39" s="58">
        <f t="shared" si="1"/>
        <v>100</v>
      </c>
    </row>
    <row r="40" spans="1:9">
      <c r="A40" s="52">
        <v>21101</v>
      </c>
      <c r="B40" s="53" t="str">
        <f>VLOOKUP(A40,[3]Hoja1!$B:$C,2,FALSE)</f>
        <v>MATERIALES, UTILES Y EQUIPOS MENORES DE OFICINA</v>
      </c>
      <c r="C40" s="54">
        <v>5619606</v>
      </c>
      <c r="D40" s="54">
        <v>11116586.289999999</v>
      </c>
      <c r="E40" s="54">
        <v>16736192.289999999</v>
      </c>
      <c r="F40" s="54">
        <v>92218.48</v>
      </c>
      <c r="G40" s="54">
        <v>5411177.7999999998</v>
      </c>
      <c r="H40" s="54">
        <f t="shared" si="0"/>
        <v>11232796.009999998</v>
      </c>
      <c r="I40" s="58">
        <f t="shared" si="1"/>
        <v>32.883204163998045</v>
      </c>
    </row>
    <row r="41" spans="1:9">
      <c r="A41" s="52">
        <v>21201</v>
      </c>
      <c r="B41" s="53" t="str">
        <f>VLOOKUP(A41,[3]Hoja1!$B:$C,2,FALSE)</f>
        <v>MATERIALES Y UTILES DE IMPRESION Y REPRODUCCION</v>
      </c>
      <c r="C41" s="54">
        <v>1525000</v>
      </c>
      <c r="D41" s="54">
        <v>1106623.69</v>
      </c>
      <c r="E41" s="54">
        <v>2631623.69</v>
      </c>
      <c r="F41" s="54">
        <v>176895.76</v>
      </c>
      <c r="G41" s="54">
        <v>565553.29</v>
      </c>
      <c r="H41" s="54">
        <f t="shared" si="0"/>
        <v>1889174.6399999997</v>
      </c>
      <c r="I41" s="58">
        <f t="shared" si="1"/>
        <v>28.212584224000508</v>
      </c>
    </row>
    <row r="42" spans="1:9">
      <c r="A42" s="52">
        <v>21301</v>
      </c>
      <c r="B42" s="53" t="str">
        <f>VLOOKUP(A42,[3]Hoja1!$B:$C,2,FALSE)</f>
        <v>MATERIAL ESTADISTICO Y GEOGRAFICO</v>
      </c>
      <c r="C42" s="54">
        <v>8500</v>
      </c>
      <c r="D42" s="54">
        <v>-3500</v>
      </c>
      <c r="E42" s="54">
        <v>5000</v>
      </c>
      <c r="F42" s="54">
        <v>0</v>
      </c>
      <c r="G42" s="54">
        <v>0</v>
      </c>
      <c r="H42" s="54">
        <f t="shared" si="0"/>
        <v>5000</v>
      </c>
      <c r="I42" s="58">
        <f t="shared" si="1"/>
        <v>0</v>
      </c>
    </row>
    <row r="43" spans="1:9" ht="25.5">
      <c r="A43" s="52">
        <v>21401</v>
      </c>
      <c r="B43" s="53" t="str">
        <f>VLOOKUP(A43,[3]Hoja1!$B:$C,2,FALSE)</f>
        <v>MATERIALES Y UTILES PARA EL PROCESAMIENTO DE EQUIPOS Y BIENES INFORMATICOS</v>
      </c>
      <c r="C43" s="54">
        <v>2951286</v>
      </c>
      <c r="D43" s="54">
        <v>2357351.0099999998</v>
      </c>
      <c r="E43" s="54">
        <v>5308637.01</v>
      </c>
      <c r="F43" s="54">
        <v>18843.12</v>
      </c>
      <c r="G43" s="54">
        <v>813058.04</v>
      </c>
      <c r="H43" s="54">
        <f t="shared" si="0"/>
        <v>4476735.8499999996</v>
      </c>
      <c r="I43" s="58">
        <f t="shared" si="1"/>
        <v>15.670710926984253</v>
      </c>
    </row>
    <row r="44" spans="1:9">
      <c r="A44" s="52">
        <v>21501</v>
      </c>
      <c r="B44" s="53" t="str">
        <f>VLOOKUP(A44,[3]Hoja1!$B:$C,2,FALSE)</f>
        <v>MATERIAL PARA INFORMACION</v>
      </c>
      <c r="C44" s="54">
        <v>79115</v>
      </c>
      <c r="D44" s="54">
        <v>6604.2100000000064</v>
      </c>
      <c r="E44" s="54">
        <v>85719.21</v>
      </c>
      <c r="F44" s="54">
        <v>0</v>
      </c>
      <c r="G44" s="54">
        <v>23777</v>
      </c>
      <c r="H44" s="54">
        <f t="shared" si="0"/>
        <v>61942.210000000006</v>
      </c>
      <c r="I44" s="58">
        <f t="shared" si="1"/>
        <v>27.73823977145846</v>
      </c>
    </row>
    <row r="45" spans="1:9">
      <c r="A45" s="52">
        <v>21601</v>
      </c>
      <c r="B45" s="53" t="str">
        <f>VLOOKUP(A45,[3]Hoja1!$B:$C,2,FALSE)</f>
        <v>MATERIAL DE LIMPIEZA</v>
      </c>
      <c r="C45" s="54">
        <v>870831</v>
      </c>
      <c r="D45" s="54">
        <v>1990536.52</v>
      </c>
      <c r="E45" s="54">
        <v>2861367.52</v>
      </c>
      <c r="F45" s="54">
        <v>103058.65</v>
      </c>
      <c r="G45" s="54">
        <v>705177.77</v>
      </c>
      <c r="H45" s="54">
        <f t="shared" si="0"/>
        <v>2053131.1</v>
      </c>
      <c r="I45" s="58">
        <f t="shared" si="1"/>
        <v>28.246508508630868</v>
      </c>
    </row>
    <row r="46" spans="1:9">
      <c r="A46" s="52">
        <v>21701</v>
      </c>
      <c r="B46" s="53" t="str">
        <f>VLOOKUP(A46,[3]Hoja1!$B:$C,2,FALSE)</f>
        <v>MATERIALES EDUCATIVOS</v>
      </c>
      <c r="C46" s="54">
        <v>317281</v>
      </c>
      <c r="D46" s="54">
        <v>343795.35</v>
      </c>
      <c r="E46" s="54">
        <v>661076.35</v>
      </c>
      <c r="F46" s="54">
        <v>760.19</v>
      </c>
      <c r="G46" s="54">
        <v>354909.66</v>
      </c>
      <c r="H46" s="54">
        <f t="shared" si="0"/>
        <v>305406.50000000006</v>
      </c>
      <c r="I46" s="58">
        <f t="shared" si="1"/>
        <v>53.801629720984565</v>
      </c>
    </row>
    <row r="47" spans="1:9" ht="25.5">
      <c r="A47" s="52">
        <v>21702</v>
      </c>
      <c r="B47" s="53" t="str">
        <f>VLOOKUP(A47,[3]Hoja1!$B:$C,2,FALSE)</f>
        <v>MATERIALES Y SUMINISTROS PARA PLANTELES EDUCATIVOS</v>
      </c>
      <c r="C47" s="54">
        <v>0</v>
      </c>
      <c r="D47" s="54">
        <v>3606.01</v>
      </c>
      <c r="E47" s="54">
        <v>3606.01</v>
      </c>
      <c r="F47" s="54">
        <v>0</v>
      </c>
      <c r="G47" s="54">
        <v>3605.92</v>
      </c>
      <c r="H47" s="54">
        <f t="shared" si="0"/>
        <v>9.0000000000145519E-2</v>
      </c>
      <c r="I47" s="58">
        <f t="shared" si="1"/>
        <v>99.997504166655105</v>
      </c>
    </row>
    <row r="48" spans="1:9">
      <c r="A48" s="52">
        <v>21801</v>
      </c>
      <c r="B48" s="53" t="str">
        <f>VLOOKUP(A48,[3]Hoja1!$B:$C,2,FALSE)</f>
        <v>PLACAS, ENGOMADOS, CALCOMANIAS Y HOLOGRAMAS</v>
      </c>
      <c r="C48" s="54">
        <v>818020</v>
      </c>
      <c r="D48" s="54">
        <v>633083.40999999992</v>
      </c>
      <c r="E48" s="54">
        <v>1451103.41</v>
      </c>
      <c r="F48" s="54">
        <v>0</v>
      </c>
      <c r="G48" s="54">
        <v>705922</v>
      </c>
      <c r="H48" s="54">
        <f t="shared" si="0"/>
        <v>745181.40999999992</v>
      </c>
      <c r="I48" s="58">
        <f t="shared" si="1"/>
        <v>48.647256641757878</v>
      </c>
    </row>
    <row r="49" spans="1:9" ht="25.5">
      <c r="A49" s="52">
        <v>22101</v>
      </c>
      <c r="B49" s="53" t="str">
        <f>VLOOKUP(A49,[3]Hoja1!$B:$C,2,FALSE)</f>
        <v>PRODUCTOS ALIMENTICIOS PARA EL PERSONAL EN LAS INSTALACIONES</v>
      </c>
      <c r="C49" s="54">
        <v>7350000</v>
      </c>
      <c r="D49" s="54">
        <v>1162781.6199999992</v>
      </c>
      <c r="E49" s="54">
        <v>8512781.6199999992</v>
      </c>
      <c r="F49" s="54">
        <v>564452.38</v>
      </c>
      <c r="G49" s="54">
        <v>2847336.36</v>
      </c>
      <c r="H49" s="54">
        <f t="shared" si="0"/>
        <v>5100992.879999999</v>
      </c>
      <c r="I49" s="58">
        <f t="shared" si="1"/>
        <v>40.078424330589137</v>
      </c>
    </row>
    <row r="50" spans="1:9">
      <c r="A50" s="52">
        <v>22103</v>
      </c>
      <c r="B50" s="53" t="str">
        <f>VLOOKUP(A50,[3]Hoja1!$B:$C,2,FALSE)</f>
        <v>ALIMENTACION DE PERSONAS HOSPITALIZADAS</v>
      </c>
      <c r="C50" s="54">
        <v>28200000</v>
      </c>
      <c r="D50" s="54">
        <v>1518456.2899999991</v>
      </c>
      <c r="E50" s="54">
        <v>29718456.289999999</v>
      </c>
      <c r="F50" s="54">
        <v>328063.8</v>
      </c>
      <c r="G50" s="54">
        <v>12814198.75</v>
      </c>
      <c r="H50" s="54">
        <f t="shared" si="0"/>
        <v>16576193.739999998</v>
      </c>
      <c r="I50" s="58">
        <f t="shared" si="1"/>
        <v>44.222561299128635</v>
      </c>
    </row>
    <row r="51" spans="1:9" ht="25.5">
      <c r="A51" s="52">
        <v>22105</v>
      </c>
      <c r="B51" s="53" t="str">
        <f>VLOOKUP(A51,[3]Hoja1!$B:$C,2,FALSE)</f>
        <v>PRODUCTOS ALIMENTICIOS PARA PERSONAS DERIVADO DE LA PRESTACION DE SERVICIOS</v>
      </c>
      <c r="C51" s="54">
        <v>52202</v>
      </c>
      <c r="D51" s="54">
        <v>2693.5299999999988</v>
      </c>
      <c r="E51" s="54">
        <v>54895.53</v>
      </c>
      <c r="F51" s="54">
        <v>0</v>
      </c>
      <c r="G51" s="54">
        <v>5725.19</v>
      </c>
      <c r="H51" s="54">
        <f t="shared" si="0"/>
        <v>49170.34</v>
      </c>
      <c r="I51" s="58">
        <f t="shared" si="1"/>
        <v>10.429246242817948</v>
      </c>
    </row>
    <row r="52" spans="1:9">
      <c r="A52" s="52">
        <v>22106</v>
      </c>
      <c r="B52" s="53" t="str">
        <f>VLOOKUP(A52,[3]Hoja1!$B:$C,2,FALSE)</f>
        <v>ADQUISICION DE AGUA POTABLE</v>
      </c>
      <c r="C52" s="54">
        <v>1589460</v>
      </c>
      <c r="D52" s="54">
        <v>300194.51</v>
      </c>
      <c r="E52" s="54">
        <v>1889654.51</v>
      </c>
      <c r="F52" s="54">
        <v>4641.22</v>
      </c>
      <c r="G52" s="54">
        <v>583288.01</v>
      </c>
      <c r="H52" s="54">
        <f t="shared" si="0"/>
        <v>1301725.28</v>
      </c>
      <c r="I52" s="58">
        <f t="shared" si="1"/>
        <v>31.113054100032283</v>
      </c>
    </row>
    <row r="53" spans="1:9">
      <c r="A53" s="52">
        <v>22107</v>
      </c>
      <c r="B53" s="53"/>
      <c r="C53" s="54"/>
      <c r="D53" s="54"/>
      <c r="E53" s="54"/>
      <c r="F53" s="54"/>
      <c r="G53" s="54"/>
      <c r="H53" s="54"/>
      <c r="I53" s="58"/>
    </row>
    <row r="54" spans="1:9">
      <c r="A54" s="52">
        <v>22201</v>
      </c>
      <c r="B54" s="53" t="str">
        <f>VLOOKUP(A54,[3]Hoja1!$B:$C,2,FALSE)</f>
        <v>ALIMENTACION DE ANIMALES</v>
      </c>
      <c r="C54" s="54">
        <v>11703</v>
      </c>
      <c r="D54" s="54">
        <v>1052.2000000000007</v>
      </c>
      <c r="E54" s="54">
        <v>12755.2</v>
      </c>
      <c r="F54" s="54">
        <v>0</v>
      </c>
      <c r="G54" s="54">
        <v>213.9</v>
      </c>
      <c r="H54" s="54">
        <f t="shared" si="0"/>
        <v>12541.300000000001</v>
      </c>
      <c r="I54" s="58">
        <f t="shared" si="1"/>
        <v>1.6769631209232312</v>
      </c>
    </row>
    <row r="55" spans="1:9">
      <c r="A55" s="52">
        <v>22301</v>
      </c>
      <c r="B55" s="53" t="str">
        <f>VLOOKUP(A55,[3]Hoja1!$B:$C,2,FALSE)</f>
        <v>UTENSILIOS PARA EL SERVICIO DE ALIMENTACION</v>
      </c>
      <c r="C55" s="54">
        <v>1768975</v>
      </c>
      <c r="D55" s="54">
        <v>585699.37000000011</v>
      </c>
      <c r="E55" s="54">
        <v>2354674.37</v>
      </c>
      <c r="F55" s="54">
        <v>24537.82</v>
      </c>
      <c r="G55" s="54">
        <v>334168.3</v>
      </c>
      <c r="H55" s="54">
        <f t="shared" si="0"/>
        <v>1995968.2500000002</v>
      </c>
      <c r="I55" s="58">
        <f t="shared" si="1"/>
        <v>15.233788780739138</v>
      </c>
    </row>
    <row r="56" spans="1:9" ht="25.5">
      <c r="A56" s="52">
        <v>23401</v>
      </c>
      <c r="B56" s="53" t="str">
        <f>VLOOKUP(A56,[3]Hoja1!$B:$C,2,FALSE)</f>
        <v>COMBUSTIBLES, LUBRICANTES, ADITIVOS, CARBON Y SUS DERIVADOS ADQUIRIDOS COMO MATERIA PRIMA</v>
      </c>
      <c r="C56" s="54">
        <v>2064</v>
      </c>
      <c r="D56" s="54">
        <v>0</v>
      </c>
      <c r="E56" s="54">
        <v>2064</v>
      </c>
      <c r="F56" s="54">
        <v>0</v>
      </c>
      <c r="G56" s="54">
        <v>0</v>
      </c>
      <c r="H56" s="54">
        <f t="shared" si="0"/>
        <v>2064</v>
      </c>
      <c r="I56" s="58">
        <f t="shared" si="1"/>
        <v>0</v>
      </c>
    </row>
    <row r="57" spans="1:9" ht="25.5">
      <c r="A57" s="52">
        <v>23501</v>
      </c>
      <c r="B57" s="53" t="str">
        <f>VLOOKUP(A57,[3]Hoja1!$B:$C,2,FALSE)</f>
        <v>PRODUCTOS QUIMICOS, FARMACEUTICOS Y DE LABORATORIO ADQUIRIDOS COMO MATERIA PRIMA</v>
      </c>
      <c r="C57" s="54">
        <v>0</v>
      </c>
      <c r="D57" s="54">
        <v>1553.76</v>
      </c>
      <c r="E57" s="54">
        <v>1553.76</v>
      </c>
      <c r="F57" s="54">
        <v>0</v>
      </c>
      <c r="G57" s="54">
        <v>0</v>
      </c>
      <c r="H57" s="54">
        <f t="shared" si="0"/>
        <v>1553.76</v>
      </c>
      <c r="I57" s="58">
        <f t="shared" si="1"/>
        <v>0</v>
      </c>
    </row>
    <row r="58" spans="1:9" ht="25.5">
      <c r="A58" s="52">
        <v>23601</v>
      </c>
      <c r="B58" s="53" t="str">
        <f>VLOOKUP(A58,[3]Hoja1!$B:$C,2,FALSE)</f>
        <v>PRODUCTOS METALICOS Y A BASE DE MINERALES NO METALICOS ADQUIRIDOS COMO MATERIAS PRIMA</v>
      </c>
      <c r="C58" s="54">
        <v>3600</v>
      </c>
      <c r="D58" s="54">
        <v>0</v>
      </c>
      <c r="E58" s="54">
        <v>3600</v>
      </c>
      <c r="F58" s="54">
        <v>0</v>
      </c>
      <c r="G58" s="54">
        <v>0</v>
      </c>
      <c r="H58" s="54">
        <f t="shared" si="0"/>
        <v>3600</v>
      </c>
      <c r="I58" s="58">
        <f t="shared" si="1"/>
        <v>0</v>
      </c>
    </row>
    <row r="59" spans="1:9" ht="25.5">
      <c r="A59" s="52">
        <v>23701</v>
      </c>
      <c r="B59" s="53" t="str">
        <f>VLOOKUP(A59,[3]Hoja1!$B:$C,2,FALSE)</f>
        <v>PRODUCTOS DE PIEL, CUERO, PLASTICOS Y HULE ADQUIRIDOS COMO MATERIA PRIMA</v>
      </c>
      <c r="C59" s="54">
        <v>4000</v>
      </c>
      <c r="D59" s="54">
        <v>-544.55000000000018</v>
      </c>
      <c r="E59" s="54">
        <v>3455.45</v>
      </c>
      <c r="F59" s="54">
        <v>0</v>
      </c>
      <c r="G59" s="54">
        <v>0</v>
      </c>
      <c r="H59" s="54">
        <f t="shared" si="0"/>
        <v>3455.45</v>
      </c>
      <c r="I59" s="58">
        <f t="shared" si="1"/>
        <v>0</v>
      </c>
    </row>
    <row r="60" spans="1:9" ht="25.5">
      <c r="A60" s="52">
        <v>23901</v>
      </c>
      <c r="B60" s="53" t="str">
        <f>VLOOKUP(A60,[3]Hoja1!$B:$C,2,FALSE)</f>
        <v>OTROS PRODUCTOS ADQUIRIDOS COMO MATERIA PRIMA</v>
      </c>
      <c r="C60" s="54">
        <v>0</v>
      </c>
      <c r="D60" s="54">
        <v>443726.92</v>
      </c>
      <c r="E60" s="54">
        <v>443726.92</v>
      </c>
      <c r="F60" s="54">
        <v>0</v>
      </c>
      <c r="G60" s="54">
        <v>0</v>
      </c>
      <c r="H60" s="54">
        <f t="shared" si="0"/>
        <v>443726.92</v>
      </c>
      <c r="I60" s="58">
        <f t="shared" si="1"/>
        <v>0</v>
      </c>
    </row>
    <row r="61" spans="1:9">
      <c r="A61" s="52">
        <v>24101</v>
      </c>
      <c r="B61" s="53" t="str">
        <f>VLOOKUP(A61,[3]Hoja1!$B:$C,2,FALSE)</f>
        <v>PRODUCTOS MINERALES NO METALICOS</v>
      </c>
      <c r="C61" s="54">
        <v>83360</v>
      </c>
      <c r="D61" s="54">
        <v>22894.309999999998</v>
      </c>
      <c r="E61" s="54">
        <v>106254.31</v>
      </c>
      <c r="F61" s="54">
        <v>584</v>
      </c>
      <c r="G61" s="54">
        <v>3624.56</v>
      </c>
      <c r="H61" s="54">
        <f t="shared" si="0"/>
        <v>102045.75</v>
      </c>
      <c r="I61" s="58">
        <f t="shared" si="1"/>
        <v>3.9608369768718088</v>
      </c>
    </row>
    <row r="62" spans="1:9">
      <c r="A62" s="52">
        <v>24201</v>
      </c>
      <c r="B62" s="53" t="str">
        <f>VLOOKUP(A62,[3]Hoja1!$B:$C,2,FALSE)</f>
        <v>CEMENTO Y PRODUCTOS DE CONCRETO</v>
      </c>
      <c r="C62" s="54">
        <v>111691</v>
      </c>
      <c r="D62" s="54">
        <v>-7019.3099999999977</v>
      </c>
      <c r="E62" s="54">
        <v>104671.69</v>
      </c>
      <c r="F62" s="54">
        <v>155</v>
      </c>
      <c r="G62" s="54">
        <v>678.58</v>
      </c>
      <c r="H62" s="54">
        <f t="shared" si="0"/>
        <v>103838.11</v>
      </c>
      <c r="I62" s="58">
        <f t="shared" si="1"/>
        <v>0.79637579177330564</v>
      </c>
    </row>
    <row r="63" spans="1:9">
      <c r="A63" s="52">
        <v>24301</v>
      </c>
      <c r="B63" s="53" t="str">
        <f>VLOOKUP(A63,[3]Hoja1!$B:$C,2,FALSE)</f>
        <v>CAL, YESO Y PRODUCTOS DE YESO</v>
      </c>
      <c r="C63" s="54">
        <v>58571</v>
      </c>
      <c r="D63" s="54">
        <v>430.05999999999767</v>
      </c>
      <c r="E63" s="54">
        <v>59001.06</v>
      </c>
      <c r="F63" s="54">
        <v>111.53</v>
      </c>
      <c r="G63" s="54">
        <v>1636.44</v>
      </c>
      <c r="H63" s="54">
        <f t="shared" si="0"/>
        <v>57253.09</v>
      </c>
      <c r="I63" s="58">
        <f t="shared" si="1"/>
        <v>2.9626077904363073</v>
      </c>
    </row>
    <row r="64" spans="1:9">
      <c r="A64" s="52">
        <v>24401</v>
      </c>
      <c r="B64" s="53" t="str">
        <f>VLOOKUP(A64,[3]Hoja1!$B:$C,2,FALSE)</f>
        <v>MADERA Y PRODUCTOS DE MADERA</v>
      </c>
      <c r="C64" s="54">
        <v>109423</v>
      </c>
      <c r="D64" s="54">
        <v>10613.619999999995</v>
      </c>
      <c r="E64" s="54">
        <v>120036.62</v>
      </c>
      <c r="F64" s="54">
        <v>0</v>
      </c>
      <c r="G64" s="54">
        <v>13294.89</v>
      </c>
      <c r="H64" s="54">
        <f t="shared" si="0"/>
        <v>106741.73</v>
      </c>
      <c r="I64" s="58">
        <f t="shared" si="1"/>
        <v>11.075695067055371</v>
      </c>
    </row>
    <row r="65" spans="1:9">
      <c r="A65" s="52">
        <v>24501</v>
      </c>
      <c r="B65" s="53" t="str">
        <f>VLOOKUP(A65,[3]Hoja1!$B:$C,2,FALSE)</f>
        <v>VIDRIO Y PRODUCTOS DE VIDRIO</v>
      </c>
      <c r="C65" s="54">
        <v>77828</v>
      </c>
      <c r="D65" s="54">
        <v>14732</v>
      </c>
      <c r="E65" s="54">
        <v>92560</v>
      </c>
      <c r="F65" s="54">
        <v>130</v>
      </c>
      <c r="G65" s="54">
        <v>18980.11</v>
      </c>
      <c r="H65" s="54">
        <f t="shared" si="0"/>
        <v>73449.89</v>
      </c>
      <c r="I65" s="58">
        <f t="shared" si="1"/>
        <v>20.646186257562661</v>
      </c>
    </row>
    <row r="66" spans="1:9">
      <c r="A66" s="52">
        <v>24601</v>
      </c>
      <c r="B66" s="53" t="str">
        <f>VLOOKUP(A66,[3]Hoja1!$B:$C,2,FALSE)</f>
        <v>MATERIAL ELECTRICO Y ELECTRONICO</v>
      </c>
      <c r="C66" s="54">
        <v>1142082.57</v>
      </c>
      <c r="D66" s="54">
        <v>148871.30000000005</v>
      </c>
      <c r="E66" s="54">
        <v>1290953.8700000001</v>
      </c>
      <c r="F66" s="54">
        <v>35505.24</v>
      </c>
      <c r="G66" s="54">
        <v>301728.82</v>
      </c>
      <c r="H66" s="54">
        <f t="shared" si="0"/>
        <v>953719.81</v>
      </c>
      <c r="I66" s="58">
        <f t="shared" si="1"/>
        <v>26.12285906079665</v>
      </c>
    </row>
    <row r="67" spans="1:9">
      <c r="A67" s="52">
        <v>24701</v>
      </c>
      <c r="B67" s="53" t="str">
        <f>VLOOKUP(A67,[3]Hoja1!$B:$C,2,FALSE)</f>
        <v>ARTICULOS METALICOS PARA LA CONSTRUCCION</v>
      </c>
      <c r="C67" s="54">
        <v>311870</v>
      </c>
      <c r="D67" s="54">
        <v>-47384.640000000014</v>
      </c>
      <c r="E67" s="54">
        <v>264485.36</v>
      </c>
      <c r="F67" s="54">
        <v>1753.59</v>
      </c>
      <c r="G67" s="54">
        <v>13554.99</v>
      </c>
      <c r="H67" s="54">
        <f t="shared" si="0"/>
        <v>249176.77999999997</v>
      </c>
      <c r="I67" s="58">
        <f t="shared" si="1"/>
        <v>5.7880632788143735</v>
      </c>
    </row>
    <row r="68" spans="1:9">
      <c r="A68" s="52">
        <v>24801</v>
      </c>
      <c r="B68" s="53" t="str">
        <f>VLOOKUP(A68,[3]Hoja1!$B:$C,2,FALSE)</f>
        <v>MATERIALES COMPLEMENTARIOS</v>
      </c>
      <c r="C68" s="54">
        <v>296017</v>
      </c>
      <c r="D68" s="54">
        <v>39989.099999999977</v>
      </c>
      <c r="E68" s="54">
        <v>336006.1</v>
      </c>
      <c r="F68" s="54">
        <v>879.98</v>
      </c>
      <c r="G68" s="54">
        <v>41942.26</v>
      </c>
      <c r="H68" s="54">
        <f t="shared" si="0"/>
        <v>293183.86</v>
      </c>
      <c r="I68" s="58">
        <f t="shared" si="1"/>
        <v>12.744482912661409</v>
      </c>
    </row>
    <row r="69" spans="1:9" ht="25.5">
      <c r="A69" s="52">
        <v>24901</v>
      </c>
      <c r="B69" s="53" t="str">
        <f>VLOOKUP(A69,[3]Hoja1!$B:$C,2,FALSE)</f>
        <v>OTROS MATERIALES Y ARTICULOS DE CONSTRUCCION Y REPARACION</v>
      </c>
      <c r="C69" s="54">
        <v>682432</v>
      </c>
      <c r="D69" s="54">
        <v>-48106.959999999963</v>
      </c>
      <c r="E69" s="54">
        <v>634325.04</v>
      </c>
      <c r="F69" s="54">
        <v>2545.85</v>
      </c>
      <c r="G69" s="54">
        <v>73363.87</v>
      </c>
      <c r="H69" s="54">
        <f t="shared" si="0"/>
        <v>558415.32000000007</v>
      </c>
      <c r="I69" s="58">
        <f t="shared" si="1"/>
        <v>11.967006694233607</v>
      </c>
    </row>
    <row r="70" spans="1:9">
      <c r="A70" s="52">
        <v>25101</v>
      </c>
      <c r="B70" s="53" t="str">
        <f>VLOOKUP(A70,[3]Hoja1!$B:$C,2,FALSE)</f>
        <v>PRODUCTOS QUIMICOS BASICOS</v>
      </c>
      <c r="C70" s="54">
        <v>23700000</v>
      </c>
      <c r="D70" s="54">
        <v>48586074.040000007</v>
      </c>
      <c r="E70" s="54">
        <v>72286074.040000007</v>
      </c>
      <c r="F70" s="54">
        <v>0</v>
      </c>
      <c r="G70" s="54">
        <v>1375093.78</v>
      </c>
      <c r="H70" s="54">
        <f t="shared" si="0"/>
        <v>70910980.260000005</v>
      </c>
      <c r="I70" s="58">
        <f t="shared" si="1"/>
        <v>1.9022941808114826</v>
      </c>
    </row>
    <row r="71" spans="1:9">
      <c r="A71" s="52">
        <v>25201</v>
      </c>
      <c r="B71" s="53" t="str">
        <f>VLOOKUP(A71,[3]Hoja1!$B:$C,2,FALSE)</f>
        <v>FERTILIZANTES, PESTICIDAS Y OTROS AGROQUIMICOS</v>
      </c>
      <c r="C71" s="54">
        <v>8550000</v>
      </c>
      <c r="D71" s="54">
        <v>2266899</v>
      </c>
      <c r="E71" s="54">
        <v>10816899</v>
      </c>
      <c r="F71" s="54">
        <v>0</v>
      </c>
      <c r="G71" s="54">
        <v>5054</v>
      </c>
      <c r="H71" s="54">
        <f t="shared" si="0"/>
        <v>10811845</v>
      </c>
      <c r="I71" s="58">
        <f t="shared" si="1"/>
        <v>4.6723187486543048E-2</v>
      </c>
    </row>
    <row r="72" spans="1:9">
      <c r="A72" s="52">
        <v>25301</v>
      </c>
      <c r="B72" s="53" t="str">
        <f>VLOOKUP(A72,[3]Hoja1!$B:$C,2,FALSE)</f>
        <v>MEDICINAS Y PRODUCTOS FARMACEUTICOS</v>
      </c>
      <c r="C72" s="54">
        <v>180312458</v>
      </c>
      <c r="D72" s="54">
        <v>70742695.210000008</v>
      </c>
      <c r="E72" s="54">
        <v>251055153.21000001</v>
      </c>
      <c r="F72" s="54">
        <v>34388706.270000003</v>
      </c>
      <c r="G72" s="54">
        <v>43026228.450000003</v>
      </c>
      <c r="H72" s="54">
        <f t="shared" si="0"/>
        <v>173640218.49000001</v>
      </c>
      <c r="I72" s="58">
        <f t="shared" si="1"/>
        <v>30.835827797266823</v>
      </c>
    </row>
    <row r="73" spans="1:9">
      <c r="A73" s="52">
        <v>25302</v>
      </c>
      <c r="B73" s="53" t="str">
        <f>VLOOKUP(A73,[3]Hoja1!$B:$C,2,FALSE)</f>
        <v>OXIGENO Y GASES PARA USO MEDICINAL</v>
      </c>
      <c r="C73" s="54">
        <v>12102883</v>
      </c>
      <c r="D73" s="54">
        <v>27498765.579999998</v>
      </c>
      <c r="E73" s="54">
        <v>39601648.579999998</v>
      </c>
      <c r="F73" s="54">
        <v>245139.32</v>
      </c>
      <c r="G73" s="54">
        <v>6008982.7699999996</v>
      </c>
      <c r="H73" s="54">
        <f t="shared" si="0"/>
        <v>33347526.489999998</v>
      </c>
      <c r="I73" s="58">
        <f t="shared" si="1"/>
        <v>15.79258014313706</v>
      </c>
    </row>
    <row r="74" spans="1:9">
      <c r="A74" s="52">
        <v>25401</v>
      </c>
      <c r="B74" s="53" t="str">
        <f>VLOOKUP(A74,[3]Hoja1!$B:$C,2,FALSE)</f>
        <v>MATERIALES, ACCESORIOS Y SUMINISTROS MEDICOS</v>
      </c>
      <c r="C74" s="54">
        <v>91686615</v>
      </c>
      <c r="D74" s="54">
        <v>26933732.689999998</v>
      </c>
      <c r="E74" s="54">
        <v>118620347.69</v>
      </c>
      <c r="F74" s="54">
        <v>388842.8</v>
      </c>
      <c r="G74" s="54">
        <v>15500784.84</v>
      </c>
      <c r="H74" s="54">
        <f t="shared" si="0"/>
        <v>102730720.05</v>
      </c>
      <c r="I74" s="58">
        <f t="shared" si="1"/>
        <v>13.39536424351548</v>
      </c>
    </row>
    <row r="75" spans="1:9" ht="25.5">
      <c r="A75" s="52">
        <v>25501</v>
      </c>
      <c r="B75" s="53" t="str">
        <f>VLOOKUP(A75,[3]Hoja1!$B:$C,2,FALSE)</f>
        <v>MATERIALES, ACCESORIOS Y SUMINISTROS DE LABORATORIO</v>
      </c>
      <c r="C75" s="54">
        <v>27466565</v>
      </c>
      <c r="D75" s="54">
        <v>11536072.109999999</v>
      </c>
      <c r="E75" s="54">
        <v>39002637.109999999</v>
      </c>
      <c r="F75" s="54">
        <v>13650.88</v>
      </c>
      <c r="G75" s="54">
        <v>6597307.4800000004</v>
      </c>
      <c r="H75" s="54">
        <f t="shared" ref="H75:H139" si="2">E75-F75-G75</f>
        <v>32391678.749999996</v>
      </c>
      <c r="I75" s="58">
        <f t="shared" ref="I75:I139" si="3">(F75+G75)/E75*100</f>
        <v>16.950029151503188</v>
      </c>
    </row>
    <row r="76" spans="1:9">
      <c r="A76" s="52">
        <v>25601</v>
      </c>
      <c r="B76" s="53" t="str">
        <f>VLOOKUP(A76,[3]Hoja1!$B:$C,2,FALSE)</f>
        <v>FIBRAS SINTETICAS, HULES, PLASTICOS Y DERIVADOS</v>
      </c>
      <c r="C76" s="54">
        <v>118943</v>
      </c>
      <c r="D76" s="54">
        <v>949.4600000000064</v>
      </c>
      <c r="E76" s="54">
        <v>119892.46</v>
      </c>
      <c r="F76" s="54">
        <v>226.35</v>
      </c>
      <c r="G76" s="54">
        <v>10939.66</v>
      </c>
      <c r="H76" s="54">
        <f t="shared" si="2"/>
        <v>108726.45</v>
      </c>
      <c r="I76" s="58">
        <f t="shared" si="3"/>
        <v>9.313354651326696</v>
      </c>
    </row>
    <row r="77" spans="1:9">
      <c r="A77" s="52">
        <v>25901</v>
      </c>
      <c r="B77" s="53" t="str">
        <f>VLOOKUP(A77,[3]Hoja1!$B:$C,2,FALSE)</f>
        <v>OTROS PRODUCTOS QUIMICOS</v>
      </c>
      <c r="C77" s="54">
        <v>23860</v>
      </c>
      <c r="D77" s="54">
        <v>2770721.53</v>
      </c>
      <c r="E77" s="54">
        <v>2794581.53</v>
      </c>
      <c r="F77" s="54">
        <v>0</v>
      </c>
      <c r="G77" s="54">
        <v>22489.599999999999</v>
      </c>
      <c r="H77" s="54">
        <f t="shared" si="2"/>
        <v>2772091.9299999997</v>
      </c>
      <c r="I77" s="58">
        <f t="shared" si="3"/>
        <v>0.80475734053820935</v>
      </c>
    </row>
    <row r="78" spans="1:9">
      <c r="A78" s="52">
        <v>26101</v>
      </c>
      <c r="B78" s="53" t="str">
        <f>VLOOKUP(A78,[3]Hoja1!$B:$C,2,FALSE)</f>
        <v>COMBUSTIBLES</v>
      </c>
      <c r="C78" s="54">
        <v>25435368</v>
      </c>
      <c r="D78" s="54">
        <v>5080663.7600000016</v>
      </c>
      <c r="E78" s="54">
        <v>30516031.760000002</v>
      </c>
      <c r="F78" s="54">
        <v>472896.74</v>
      </c>
      <c r="G78" s="54">
        <v>14071711.460000001</v>
      </c>
      <c r="H78" s="54">
        <f t="shared" si="2"/>
        <v>15971423.560000002</v>
      </c>
      <c r="I78" s="58">
        <f t="shared" si="3"/>
        <v>47.662187254192318</v>
      </c>
    </row>
    <row r="79" spans="1:9">
      <c r="A79" s="52">
        <v>26102</v>
      </c>
      <c r="B79" s="53" t="str">
        <f>VLOOKUP(A79,[3]Hoja1!$B:$C,2,FALSE)</f>
        <v>LUBRICANTES Y ADITIVOS</v>
      </c>
      <c r="C79" s="54">
        <v>452228</v>
      </c>
      <c r="D79" s="54">
        <v>72007.020000000019</v>
      </c>
      <c r="E79" s="54">
        <v>524235.02</v>
      </c>
      <c r="F79" s="54">
        <v>4602.78</v>
      </c>
      <c r="G79" s="54">
        <v>104551.8</v>
      </c>
      <c r="H79" s="54">
        <f t="shared" si="2"/>
        <v>415080.44</v>
      </c>
      <c r="I79" s="58">
        <f t="shared" si="3"/>
        <v>20.821687952094464</v>
      </c>
    </row>
    <row r="80" spans="1:9">
      <c r="A80" s="52">
        <v>26201</v>
      </c>
      <c r="B80" s="53" t="str">
        <f>VLOOKUP(A80,[3]Hoja1!$B:$C,2,FALSE)</f>
        <v>CARBON Y SUS DERIVADOS</v>
      </c>
      <c r="C80" s="54">
        <v>0</v>
      </c>
      <c r="D80" s="54">
        <v>0</v>
      </c>
      <c r="E80" s="54">
        <v>0</v>
      </c>
      <c r="F80" s="54">
        <v>0</v>
      </c>
      <c r="G80" s="54">
        <v>0</v>
      </c>
      <c r="H80" s="54">
        <f t="shared" si="2"/>
        <v>0</v>
      </c>
      <c r="I80" s="58"/>
    </row>
    <row r="81" spans="1:9">
      <c r="A81" s="52">
        <v>27101</v>
      </c>
      <c r="B81" s="53" t="str">
        <f>VLOOKUP(A81,[3]Hoja1!$B:$C,2,FALSE)</f>
        <v>VESTUARIO Y UNIFORMES</v>
      </c>
      <c r="C81" s="54">
        <v>11554316</v>
      </c>
      <c r="D81" s="54">
        <v>5409617.5799999982</v>
      </c>
      <c r="E81" s="54">
        <v>16963933.579999998</v>
      </c>
      <c r="F81" s="54">
        <v>20874.2</v>
      </c>
      <c r="G81" s="54">
        <v>8065581.3799999999</v>
      </c>
      <c r="H81" s="54">
        <f t="shared" si="2"/>
        <v>8877478</v>
      </c>
      <c r="I81" s="58">
        <f t="shared" si="3"/>
        <v>47.668517103448835</v>
      </c>
    </row>
    <row r="82" spans="1:9">
      <c r="A82" s="52">
        <v>27201</v>
      </c>
      <c r="B82" s="53" t="str">
        <f>VLOOKUP(A82,[3]Hoja1!$B:$C,2,FALSE)</f>
        <v>PRENDAS DE SEGURIDAD Y PROTECCION PERSONAL</v>
      </c>
      <c r="C82" s="54">
        <v>167662</v>
      </c>
      <c r="D82" s="54">
        <v>77716.149999999994</v>
      </c>
      <c r="E82" s="54">
        <v>245378.15</v>
      </c>
      <c r="F82" s="54">
        <v>331.43</v>
      </c>
      <c r="G82" s="54">
        <v>1735.97</v>
      </c>
      <c r="H82" s="54">
        <f t="shared" si="2"/>
        <v>243310.75</v>
      </c>
      <c r="I82" s="58">
        <f t="shared" si="3"/>
        <v>0.84253630569796045</v>
      </c>
    </row>
    <row r="83" spans="1:9">
      <c r="A83" s="52">
        <v>27301</v>
      </c>
      <c r="B83" s="53" t="str">
        <f>VLOOKUP(A83,[3]Hoja1!$B:$C,2,FALSE)</f>
        <v>ARTICULOS DEPORTIVOS</v>
      </c>
      <c r="C83" s="54">
        <v>18462</v>
      </c>
      <c r="D83" s="54">
        <v>177600</v>
      </c>
      <c r="E83" s="54">
        <v>196062</v>
      </c>
      <c r="F83" s="54">
        <v>0</v>
      </c>
      <c r="G83" s="54">
        <v>0</v>
      </c>
      <c r="H83" s="54">
        <f t="shared" si="2"/>
        <v>196062</v>
      </c>
      <c r="I83" s="58">
        <f t="shared" si="3"/>
        <v>0</v>
      </c>
    </row>
    <row r="84" spans="1:9">
      <c r="A84" s="52">
        <v>27401</v>
      </c>
      <c r="B84" s="53" t="str">
        <f>VLOOKUP(A84,[3]Hoja1!$B:$C,2,FALSE)</f>
        <v>PRODUCTOS TEXTILES</v>
      </c>
      <c r="C84" s="54">
        <v>1135638</v>
      </c>
      <c r="D84" s="54">
        <v>-323069.70999999996</v>
      </c>
      <c r="E84" s="54">
        <v>812568.29</v>
      </c>
      <c r="F84" s="54">
        <v>0</v>
      </c>
      <c r="G84" s="54">
        <v>132992.35</v>
      </c>
      <c r="H84" s="54">
        <f t="shared" si="2"/>
        <v>679575.94000000006</v>
      </c>
      <c r="I84" s="58">
        <f t="shared" si="3"/>
        <v>16.366913604270724</v>
      </c>
    </row>
    <row r="85" spans="1:9" ht="25.5">
      <c r="A85" s="52">
        <v>27501</v>
      </c>
      <c r="B85" s="53" t="str">
        <f>VLOOKUP(A85,[3]Hoja1!$B:$C,2,FALSE)</f>
        <v>BLANCOS Y OTROS PRODUCTOS TEXTILES, EXCEPTO PRENDAS DE VESTIR</v>
      </c>
      <c r="C85" s="54">
        <v>3689684</v>
      </c>
      <c r="D85" s="54">
        <v>2105355.83</v>
      </c>
      <c r="E85" s="54">
        <v>5795039.8300000001</v>
      </c>
      <c r="F85" s="54">
        <v>2301207.6800000002</v>
      </c>
      <c r="G85" s="54">
        <v>1262180.3400000001</v>
      </c>
      <c r="H85" s="54">
        <f t="shared" si="2"/>
        <v>2231651.8099999996</v>
      </c>
      <c r="I85" s="58">
        <f t="shared" si="3"/>
        <v>61.490311102831555</v>
      </c>
    </row>
    <row r="86" spans="1:9">
      <c r="A86" s="52">
        <v>29101</v>
      </c>
      <c r="B86" s="53" t="str">
        <f>VLOOKUP(A86,[3]Hoja1!$B:$C,2,FALSE)</f>
        <v>HERRAMIENTAS MENORES</v>
      </c>
      <c r="C86" s="54">
        <v>290873</v>
      </c>
      <c r="D86" s="54">
        <v>406373.06000000006</v>
      </c>
      <c r="E86" s="54">
        <v>697246.06</v>
      </c>
      <c r="F86" s="54">
        <v>5276.99</v>
      </c>
      <c r="G86" s="54">
        <v>35542.5</v>
      </c>
      <c r="H86" s="54">
        <f t="shared" si="2"/>
        <v>656426.57000000007</v>
      </c>
      <c r="I86" s="58">
        <f t="shared" si="3"/>
        <v>5.8543880477431447</v>
      </c>
    </row>
    <row r="87" spans="1:9">
      <c r="A87" s="52">
        <v>29201</v>
      </c>
      <c r="B87" s="53" t="str">
        <f>VLOOKUP(A87,[3]Hoja1!$B:$C,2,FALSE)</f>
        <v>REFACCIONES Y ACCESORIOS MENORES DE EDIFICIOS</v>
      </c>
      <c r="C87" s="54">
        <v>387083</v>
      </c>
      <c r="D87" s="54">
        <v>49624.140000000014</v>
      </c>
      <c r="E87" s="54">
        <v>436707.14</v>
      </c>
      <c r="F87" s="54">
        <v>1416.58</v>
      </c>
      <c r="G87" s="54">
        <v>45964.37</v>
      </c>
      <c r="H87" s="54">
        <f t="shared" si="2"/>
        <v>389326.19</v>
      </c>
      <c r="I87" s="58">
        <f t="shared" si="3"/>
        <v>10.849593620108891</v>
      </c>
    </row>
    <row r="88" spans="1:9" ht="38.25">
      <c r="A88" s="52">
        <v>29301</v>
      </c>
      <c r="B88" s="53" t="str">
        <f>VLOOKUP(A88,[3]Hoja1!$B:$C,2,FALSE)</f>
        <v>REFACCIONES Y ACCESORIOS MENORES DE MOBILIARIO Y EQUIPO DE ADMINISTRACION, EDUCACIONAL Y RECREACION</v>
      </c>
      <c r="C88" s="54">
        <v>115264</v>
      </c>
      <c r="D88" s="54">
        <v>139.63000000000466</v>
      </c>
      <c r="E88" s="54">
        <v>115403.63</v>
      </c>
      <c r="F88" s="54">
        <v>1127.79</v>
      </c>
      <c r="G88" s="54">
        <v>2385.19</v>
      </c>
      <c r="H88" s="54">
        <f t="shared" si="2"/>
        <v>111890.65000000001</v>
      </c>
      <c r="I88" s="58">
        <f t="shared" si="3"/>
        <v>3.0440810224080472</v>
      </c>
    </row>
    <row r="89" spans="1:9" ht="25.5">
      <c r="A89" s="52">
        <v>29401</v>
      </c>
      <c r="B89" s="53" t="str">
        <f>VLOOKUP(A89,[3]Hoja1!$B:$C,2,FALSE)</f>
        <v>REFACCIONES Y ACCESORIOS MENORES DE EQUIPO DE COMPUTO Y TECNOLOGIAS DE LA INFORMACION</v>
      </c>
      <c r="C89" s="54">
        <v>398660.27</v>
      </c>
      <c r="D89" s="54">
        <v>480069.88</v>
      </c>
      <c r="E89" s="54">
        <v>878730.15</v>
      </c>
      <c r="F89" s="54">
        <v>1355.41</v>
      </c>
      <c r="G89" s="54">
        <v>173194.83</v>
      </c>
      <c r="H89" s="54">
        <f t="shared" si="2"/>
        <v>704179.91</v>
      </c>
      <c r="I89" s="58">
        <f t="shared" si="3"/>
        <v>19.863918405439939</v>
      </c>
    </row>
    <row r="90" spans="1:9" ht="25.5">
      <c r="A90" s="52">
        <v>29501</v>
      </c>
      <c r="B90" s="53" t="str">
        <f>VLOOKUP(A90,[3]Hoja1!$B:$C,2,FALSE)</f>
        <v>REFACCIONES Y ACCESORIOS MENORES DE EQUIPO E INSTRUMENTAL MEDICO Y DE LABORATORIO</v>
      </c>
      <c r="C90" s="54">
        <v>232907</v>
      </c>
      <c r="D90" s="54">
        <v>372625</v>
      </c>
      <c r="E90" s="54">
        <v>605532</v>
      </c>
      <c r="F90" s="54">
        <v>305.79000000000002</v>
      </c>
      <c r="G90" s="54">
        <v>349690.9</v>
      </c>
      <c r="H90" s="54">
        <f t="shared" si="2"/>
        <v>255535.30999999994</v>
      </c>
      <c r="I90" s="58">
        <f t="shared" si="3"/>
        <v>57.799866893904863</v>
      </c>
    </row>
    <row r="91" spans="1:9" ht="25.5">
      <c r="A91" s="52">
        <v>29601</v>
      </c>
      <c r="B91" s="53" t="str">
        <f>VLOOKUP(A91,[3]Hoja1!$B:$C,2,FALSE)</f>
        <v>REFACCIONES Y ACCESORIOS MENORES DE EQUIPO DE TRANSPORTE</v>
      </c>
      <c r="C91" s="54">
        <v>2530992</v>
      </c>
      <c r="D91" s="54">
        <v>1545535.2200000002</v>
      </c>
      <c r="E91" s="54">
        <v>4076527.22</v>
      </c>
      <c r="F91" s="54">
        <v>19867.169999999998</v>
      </c>
      <c r="G91" s="54">
        <v>589907.97</v>
      </c>
      <c r="H91" s="54">
        <f t="shared" si="2"/>
        <v>3466752.08</v>
      </c>
      <c r="I91" s="58">
        <f t="shared" si="3"/>
        <v>14.958201113152386</v>
      </c>
    </row>
    <row r="92" spans="1:9">
      <c r="A92" s="52">
        <v>29701</v>
      </c>
      <c r="B92" s="53"/>
      <c r="C92" s="54"/>
      <c r="D92" s="54"/>
      <c r="E92" s="54"/>
      <c r="F92" s="54"/>
      <c r="G92" s="54"/>
      <c r="H92" s="54"/>
      <c r="I92" s="58"/>
    </row>
    <row r="93" spans="1:9" ht="25.5">
      <c r="A93" s="52">
        <v>29801</v>
      </c>
      <c r="B93" s="53" t="str">
        <f>VLOOKUP(A93,[3]Hoja1!$B:$C,2,FALSE)</f>
        <v>REFACCIONES Y ACCESORIOS MENORES DE MAQUINARIA Y OTROS EQUIPOS</v>
      </c>
      <c r="C93" s="54">
        <v>200254</v>
      </c>
      <c r="D93" s="54">
        <v>289796.94</v>
      </c>
      <c r="E93" s="54">
        <v>490050.94</v>
      </c>
      <c r="F93" s="54">
        <v>2326.2199999999998</v>
      </c>
      <c r="G93" s="54">
        <v>186799.21</v>
      </c>
      <c r="H93" s="54">
        <f t="shared" si="2"/>
        <v>300925.51</v>
      </c>
      <c r="I93" s="58">
        <f t="shared" si="3"/>
        <v>38.593014432336361</v>
      </c>
    </row>
    <row r="94" spans="1:9" ht="25.5">
      <c r="A94" s="52">
        <v>29901</v>
      </c>
      <c r="B94" s="53" t="str">
        <f>VLOOKUP(A94,[3]Hoja1!$B:$C,2,FALSE)</f>
        <v>REFACCIONES Y ACCESORIOS MENORES OTROS BIENES MUEBLES</v>
      </c>
      <c r="C94" s="54">
        <v>49665</v>
      </c>
      <c r="D94" s="54">
        <v>14644.79</v>
      </c>
      <c r="E94" s="54">
        <v>64309.79</v>
      </c>
      <c r="F94" s="54">
        <v>0</v>
      </c>
      <c r="G94" s="54">
        <v>5731.49</v>
      </c>
      <c r="H94" s="54">
        <f t="shared" si="2"/>
        <v>58578.3</v>
      </c>
      <c r="I94" s="58">
        <f t="shared" si="3"/>
        <v>8.9123133507355572</v>
      </c>
    </row>
    <row r="95" spans="1:9">
      <c r="A95" s="52">
        <v>31101</v>
      </c>
      <c r="B95" s="53" t="str">
        <f>VLOOKUP(A95,[3]Hoja1!$B:$C,2,FALSE)</f>
        <v>ENERGIA ELECTRICA</v>
      </c>
      <c r="C95" s="54">
        <v>57975000</v>
      </c>
      <c r="D95" s="54">
        <v>33482.920000001788</v>
      </c>
      <c r="E95" s="54">
        <v>58008482.920000002</v>
      </c>
      <c r="F95" s="54">
        <v>38038</v>
      </c>
      <c r="G95" s="54">
        <v>16517641.75</v>
      </c>
      <c r="H95" s="54">
        <f t="shared" si="2"/>
        <v>41452803.170000002</v>
      </c>
      <c r="I95" s="58">
        <f t="shared" si="3"/>
        <v>28.540101234559227</v>
      </c>
    </row>
    <row r="96" spans="1:9">
      <c r="A96" s="52">
        <v>31201</v>
      </c>
      <c r="B96" s="53" t="str">
        <f>VLOOKUP(A96,[3]Hoja1!$B:$C,2,FALSE)</f>
        <v>GAS</v>
      </c>
      <c r="C96" s="54">
        <v>7493043</v>
      </c>
      <c r="D96" s="54">
        <v>2607318.4499999993</v>
      </c>
      <c r="E96" s="54">
        <v>10100361.449999999</v>
      </c>
      <c r="F96" s="54">
        <v>844177.27</v>
      </c>
      <c r="G96" s="54">
        <v>2887454.71</v>
      </c>
      <c r="H96" s="54">
        <f t="shared" si="2"/>
        <v>6368729.4699999997</v>
      </c>
      <c r="I96" s="58">
        <f t="shared" si="3"/>
        <v>36.945529112722994</v>
      </c>
    </row>
    <row r="97" spans="1:9">
      <c r="A97" s="52">
        <v>31301</v>
      </c>
      <c r="B97" s="53" t="str">
        <f>VLOOKUP(A97,[3]Hoja1!$B:$C,2,FALSE)</f>
        <v>AGUA</v>
      </c>
      <c r="C97" s="54">
        <v>3878752</v>
      </c>
      <c r="D97" s="54">
        <v>214507.81999999983</v>
      </c>
      <c r="E97" s="54">
        <v>4093259.82</v>
      </c>
      <c r="F97" s="54">
        <v>3757</v>
      </c>
      <c r="G97" s="54">
        <v>988714.34</v>
      </c>
      <c r="H97" s="54">
        <f t="shared" si="2"/>
        <v>3100788.48</v>
      </c>
      <c r="I97" s="58">
        <f t="shared" si="3"/>
        <v>24.246477957512113</v>
      </c>
    </row>
    <row r="98" spans="1:9">
      <c r="A98" s="52">
        <v>31401</v>
      </c>
      <c r="B98" s="53" t="str">
        <f>VLOOKUP(A98,[3]Hoja1!$B:$C,2,FALSE)</f>
        <v>TELEFONIA TRADICIONAL</v>
      </c>
      <c r="C98" s="54">
        <v>9100000</v>
      </c>
      <c r="D98" s="54">
        <v>377359.83999999985</v>
      </c>
      <c r="E98" s="54">
        <v>9477359.8399999999</v>
      </c>
      <c r="F98" s="54">
        <v>21146.54</v>
      </c>
      <c r="G98" s="54">
        <v>3883254.65</v>
      </c>
      <c r="H98" s="54">
        <f t="shared" si="2"/>
        <v>5572958.6500000004</v>
      </c>
      <c r="I98" s="58">
        <f t="shared" si="3"/>
        <v>41.197139877723579</v>
      </c>
    </row>
    <row r="99" spans="1:9">
      <c r="A99" s="52">
        <v>31501</v>
      </c>
      <c r="B99" s="53" t="str">
        <f>VLOOKUP(A99,[3]Hoja1!$B:$C,2,FALSE)</f>
        <v>TELEFONIA CELULAR</v>
      </c>
      <c r="C99" s="54">
        <v>640780</v>
      </c>
      <c r="D99" s="54">
        <v>-1339</v>
      </c>
      <c r="E99" s="54">
        <v>639441</v>
      </c>
      <c r="F99" s="54">
        <v>0</v>
      </c>
      <c r="G99" s="54">
        <v>178163</v>
      </c>
      <c r="H99" s="54">
        <f t="shared" si="2"/>
        <v>461278</v>
      </c>
      <c r="I99" s="58">
        <f t="shared" si="3"/>
        <v>27.862304731789173</v>
      </c>
    </row>
    <row r="100" spans="1:9">
      <c r="A100" s="52">
        <v>31601</v>
      </c>
      <c r="B100" s="53" t="str">
        <f>VLOOKUP(A100,[3]Hoja1!$B:$C,2,FALSE)</f>
        <v>SERVICIOS DE TELECOMUNICACIONES Y SATELITES</v>
      </c>
      <c r="C100" s="54">
        <v>242568</v>
      </c>
      <c r="D100" s="54">
        <v>103718.03000000003</v>
      </c>
      <c r="E100" s="54">
        <v>346286.03</v>
      </c>
      <c r="F100" s="54">
        <v>0</v>
      </c>
      <c r="G100" s="54">
        <v>64497.68</v>
      </c>
      <c r="H100" s="54">
        <f t="shared" si="2"/>
        <v>281788.35000000003</v>
      </c>
      <c r="I100" s="58">
        <f t="shared" si="3"/>
        <v>18.625550675549917</v>
      </c>
    </row>
    <row r="101" spans="1:9" ht="11.25" customHeight="1">
      <c r="A101" s="52">
        <v>31701</v>
      </c>
      <c r="B101" s="53" t="str">
        <f>VLOOKUP(A101,[3]Hoja1!$B:$C,2,FALSE)</f>
        <v>SERVICIOS DE ACCESO A INTERNET, REDES Y PROCESAMIENTO DE INFORMACION</v>
      </c>
      <c r="C101" s="54">
        <v>2481749</v>
      </c>
      <c r="D101" s="54">
        <v>686956.85999999987</v>
      </c>
      <c r="E101" s="54">
        <v>3168705.86</v>
      </c>
      <c r="F101" s="54">
        <v>0</v>
      </c>
      <c r="G101" s="54">
        <v>812400</v>
      </c>
      <c r="H101" s="54">
        <f t="shared" si="2"/>
        <v>2356305.86</v>
      </c>
      <c r="I101" s="58">
        <f t="shared" si="3"/>
        <v>25.638226957424195</v>
      </c>
    </row>
    <row r="102" spans="1:9">
      <c r="A102" s="52">
        <v>31801</v>
      </c>
      <c r="B102" s="53" t="str">
        <f>VLOOKUP(A102,[3]Hoja1!$B:$C,2,FALSE)</f>
        <v>SERVICIO POSTAL</v>
      </c>
      <c r="C102" s="54">
        <v>84358</v>
      </c>
      <c r="D102" s="54">
        <v>108090.07</v>
      </c>
      <c r="E102" s="54">
        <v>192448.07</v>
      </c>
      <c r="F102" s="54">
        <v>636.51</v>
      </c>
      <c r="G102" s="54">
        <v>39594.85</v>
      </c>
      <c r="H102" s="54">
        <f t="shared" si="2"/>
        <v>152216.71</v>
      </c>
      <c r="I102" s="58">
        <f t="shared" si="3"/>
        <v>20.905047268076004</v>
      </c>
    </row>
    <row r="103" spans="1:9">
      <c r="A103" s="52">
        <v>31901</v>
      </c>
      <c r="B103" s="53" t="str">
        <f>VLOOKUP(A103,[3]Hoja1!$B:$C,2,FALSE)</f>
        <v>SERVICIOS INTEGRALES Y OTROS SERVICIOS</v>
      </c>
      <c r="C103" s="54">
        <v>1200</v>
      </c>
      <c r="D103" s="54">
        <v>0</v>
      </c>
      <c r="E103" s="54">
        <v>1200</v>
      </c>
      <c r="F103" s="54">
        <v>0</v>
      </c>
      <c r="G103" s="54">
        <v>0</v>
      </c>
      <c r="H103" s="54">
        <f t="shared" si="2"/>
        <v>1200</v>
      </c>
      <c r="I103" s="58">
        <f t="shared" si="3"/>
        <v>0</v>
      </c>
    </row>
    <row r="104" spans="1:9">
      <c r="A104" s="52">
        <v>32201</v>
      </c>
      <c r="B104" s="53" t="str">
        <f>VLOOKUP(A104,[3]Hoja1!$B:$C,2,FALSE)</f>
        <v>ARRENDAMIENTO DE EDIFICIOS</v>
      </c>
      <c r="C104" s="54">
        <v>10645000</v>
      </c>
      <c r="D104" s="54">
        <v>251563.00999999978</v>
      </c>
      <c r="E104" s="54">
        <v>10896563.01</v>
      </c>
      <c r="F104" s="54">
        <v>0</v>
      </c>
      <c r="G104" s="54">
        <v>2611319.2400000002</v>
      </c>
      <c r="H104" s="54">
        <f t="shared" si="2"/>
        <v>8285243.7699999996</v>
      </c>
      <c r="I104" s="58">
        <f t="shared" si="3"/>
        <v>23.964613774118856</v>
      </c>
    </row>
    <row r="105" spans="1:9">
      <c r="A105" s="52">
        <v>32301</v>
      </c>
      <c r="B105" s="53" t="str">
        <f>VLOOKUP(A105,[3]Hoja1!$B:$C,2,FALSE)</f>
        <v>ARRENDAMIENTO DE MUEBLES, MAQUINARIA Y EQUIPO</v>
      </c>
      <c r="C105" s="54">
        <v>900000</v>
      </c>
      <c r="D105" s="54">
        <v>882337.77</v>
      </c>
      <c r="E105" s="54">
        <v>1782337.77</v>
      </c>
      <c r="F105" s="54">
        <v>0</v>
      </c>
      <c r="G105" s="54">
        <v>93605.18</v>
      </c>
      <c r="H105" s="54">
        <f t="shared" si="2"/>
        <v>1688732.59</v>
      </c>
      <c r="I105" s="58">
        <f t="shared" si="3"/>
        <v>5.2518204784494911</v>
      </c>
    </row>
    <row r="106" spans="1:9" ht="13.5" customHeight="1">
      <c r="A106" s="52">
        <v>32401</v>
      </c>
      <c r="B106" s="53" t="str">
        <f>VLOOKUP(A106,[3]Hoja1!$B:$C,2,FALSE)</f>
        <v>ARRENDAMIENTO DE EQUIPO E INSTRUMENTAL MEDICO Y DE LABORATORIO</v>
      </c>
      <c r="C106" s="54">
        <v>166854</v>
      </c>
      <c r="D106" s="54">
        <v>1921267.8</v>
      </c>
      <c r="E106" s="54">
        <v>2088121.8</v>
      </c>
      <c r="F106" s="54">
        <v>0</v>
      </c>
      <c r="G106" s="54">
        <v>1926881.8</v>
      </c>
      <c r="H106" s="54">
        <f t="shared" si="2"/>
        <v>161240</v>
      </c>
      <c r="I106" s="58">
        <f t="shared" si="3"/>
        <v>92.278228214465258</v>
      </c>
    </row>
    <row r="107" spans="1:9">
      <c r="A107" s="52">
        <v>32501</v>
      </c>
      <c r="B107" s="53" t="str">
        <f>VLOOKUP(A107,[3]Hoja1!$B:$C,2,FALSE)</f>
        <v>ARRENDAMIENTO DE EQUIPO DE TRANSPORTE</v>
      </c>
      <c r="C107" s="54">
        <v>177644</v>
      </c>
      <c r="D107" s="54">
        <v>254859.59000000003</v>
      </c>
      <c r="E107" s="54">
        <v>432503.59</v>
      </c>
      <c r="F107" s="54">
        <v>0</v>
      </c>
      <c r="G107" s="54">
        <v>216559.59</v>
      </c>
      <c r="H107" s="54">
        <f t="shared" si="2"/>
        <v>215944.00000000003</v>
      </c>
      <c r="I107" s="58">
        <f t="shared" si="3"/>
        <v>50.07116588327046</v>
      </c>
    </row>
    <row r="108" spans="1:9" ht="25.5">
      <c r="A108" s="52">
        <v>32601</v>
      </c>
      <c r="B108" s="53" t="str">
        <f>VLOOKUP(A108,[3]Hoja1!$B:$C,2,FALSE)</f>
        <v>ARRENDAMIENTOS DE MAQUINARIA, OTROS EQUIPOS Y MAQUINARIA</v>
      </c>
      <c r="C108" s="54">
        <v>21652</v>
      </c>
      <c r="D108" s="54">
        <v>-4000</v>
      </c>
      <c r="E108" s="54">
        <v>17652</v>
      </c>
      <c r="F108" s="54">
        <v>0</v>
      </c>
      <c r="G108" s="54">
        <v>0</v>
      </c>
      <c r="H108" s="54">
        <f t="shared" si="2"/>
        <v>17652</v>
      </c>
      <c r="I108" s="58">
        <f t="shared" si="3"/>
        <v>0</v>
      </c>
    </row>
    <row r="109" spans="1:9">
      <c r="A109" s="52">
        <v>32701</v>
      </c>
      <c r="B109" s="53" t="str">
        <f>VLOOKUP(A109,[3]Hoja1!$B:$C,2,FALSE)</f>
        <v>PATENTES, REGALIAS Y OTROS</v>
      </c>
      <c r="C109" s="54">
        <v>227566</v>
      </c>
      <c r="D109" s="54">
        <v>-39010</v>
      </c>
      <c r="E109" s="54">
        <v>188556</v>
      </c>
      <c r="F109" s="54">
        <v>0</v>
      </c>
      <c r="G109" s="54">
        <v>2480.0100000000002</v>
      </c>
      <c r="H109" s="54">
        <f t="shared" si="2"/>
        <v>186075.99</v>
      </c>
      <c r="I109" s="58">
        <f t="shared" si="3"/>
        <v>1.3152644307261505</v>
      </c>
    </row>
    <row r="110" spans="1:9">
      <c r="A110" s="52">
        <v>32901</v>
      </c>
      <c r="B110" s="53" t="str">
        <f>VLOOKUP(A110,[3]Hoja1!$B:$C,2,FALSE)</f>
        <v>OTROS ARRENDAMIENTOS</v>
      </c>
      <c r="C110" s="54">
        <v>33069</v>
      </c>
      <c r="D110" s="54">
        <v>0</v>
      </c>
      <c r="E110" s="54">
        <v>33069</v>
      </c>
      <c r="F110" s="54">
        <v>970</v>
      </c>
      <c r="G110" s="54">
        <v>0</v>
      </c>
      <c r="H110" s="54">
        <f t="shared" si="2"/>
        <v>32099</v>
      </c>
      <c r="I110" s="58">
        <f t="shared" si="3"/>
        <v>2.9332607578094287</v>
      </c>
    </row>
    <row r="111" spans="1:9" ht="25.5">
      <c r="A111" s="52">
        <v>33101</v>
      </c>
      <c r="B111" s="53" t="str">
        <f>VLOOKUP(A111,[3]Hoja1!$B:$C,2,FALSE)</f>
        <v>SERVICIOS LEGALES, DE CONTABILIDAD, AUDITORIAS Y RELACIONADOS</v>
      </c>
      <c r="C111" s="54">
        <v>1306759</v>
      </c>
      <c r="D111" s="54">
        <v>6156750.29</v>
      </c>
      <c r="E111" s="54">
        <v>7463509.29</v>
      </c>
      <c r="F111" s="54">
        <v>5800</v>
      </c>
      <c r="G111" s="54">
        <v>4597883.12</v>
      </c>
      <c r="H111" s="54">
        <f t="shared" si="2"/>
        <v>2859826.17</v>
      </c>
      <c r="I111" s="58">
        <f t="shared" si="3"/>
        <v>61.682553623511339</v>
      </c>
    </row>
    <row r="112" spans="1:9" ht="13.5" customHeight="1">
      <c r="A112" s="52">
        <v>33201</v>
      </c>
      <c r="B112" s="53" t="str">
        <f>VLOOKUP(A112,[3]Hoja1!$B:$C,2,FALSE)</f>
        <v>SERVICIOS DE DISEÑO, ARQUITECTURA, INGENIERIA Y ACTIVIDADES RELACIONADAS</v>
      </c>
      <c r="C112" s="54">
        <v>4800</v>
      </c>
      <c r="D112" s="54">
        <v>18892.689999999999</v>
      </c>
      <c r="E112" s="54">
        <v>23692.69</v>
      </c>
      <c r="F112" s="54">
        <v>0</v>
      </c>
      <c r="G112" s="54">
        <v>0</v>
      </c>
      <c r="H112" s="54">
        <f t="shared" si="2"/>
        <v>23692.69</v>
      </c>
      <c r="I112" s="58">
        <f t="shared" si="3"/>
        <v>0</v>
      </c>
    </row>
    <row r="113" spans="1:9">
      <c r="A113" s="52">
        <v>33301</v>
      </c>
      <c r="B113" s="53" t="str">
        <f>VLOOKUP(A113,[3]Hoja1!$B:$C,2,FALSE)</f>
        <v>SERVICIOS DE INFORMATICA</v>
      </c>
      <c r="C113" s="54">
        <v>1560000</v>
      </c>
      <c r="D113" s="54">
        <v>5010875.45</v>
      </c>
      <c r="E113" s="54">
        <v>6570875.4500000002</v>
      </c>
      <c r="F113" s="54">
        <v>0</v>
      </c>
      <c r="G113" s="54">
        <v>1233653.72</v>
      </c>
      <c r="H113" s="54">
        <f t="shared" si="2"/>
        <v>5337221.7300000004</v>
      </c>
      <c r="I113" s="58">
        <f t="shared" si="3"/>
        <v>18.774571659245193</v>
      </c>
    </row>
    <row r="114" spans="1:9">
      <c r="A114" s="52">
        <v>33302</v>
      </c>
      <c r="B114" s="53" t="str">
        <f>VLOOKUP(A114,[3]Hoja1!$B:$C,2,FALSE)</f>
        <v>SERVICIOS DE CONSULTORIAS</v>
      </c>
      <c r="C114" s="54">
        <v>87438</v>
      </c>
      <c r="D114" s="54">
        <v>1091154.54</v>
      </c>
      <c r="E114" s="54">
        <v>1178592.54</v>
      </c>
      <c r="F114" s="54">
        <v>0</v>
      </c>
      <c r="G114" s="54">
        <v>475250</v>
      </c>
      <c r="H114" s="54">
        <f t="shared" si="2"/>
        <v>703342.54</v>
      </c>
      <c r="I114" s="58">
        <f t="shared" si="3"/>
        <v>40.323520120023836</v>
      </c>
    </row>
    <row r="115" spans="1:9">
      <c r="A115" s="52">
        <v>33303</v>
      </c>
      <c r="B115" s="53" t="str">
        <f>VLOOKUP(A115,[3]Hoja1!$B:$C,2,FALSE)</f>
        <v>SERVICIOS ESTADISTICOS Y GEOGRAFICOS</v>
      </c>
      <c r="C115" s="54">
        <v>0</v>
      </c>
      <c r="D115" s="54">
        <v>112</v>
      </c>
      <c r="E115" s="54">
        <v>112</v>
      </c>
      <c r="F115" s="54">
        <v>0</v>
      </c>
      <c r="G115" s="54">
        <v>0</v>
      </c>
      <c r="H115" s="54">
        <f t="shared" si="2"/>
        <v>112</v>
      </c>
      <c r="I115" s="58">
        <f t="shared" si="3"/>
        <v>0</v>
      </c>
    </row>
    <row r="116" spans="1:9">
      <c r="A116" s="52">
        <v>33401</v>
      </c>
      <c r="B116" s="53" t="str">
        <f>VLOOKUP(A116,[3]Hoja1!$B:$C,2,FALSE)</f>
        <v>SERVICIOS DE CAPACITACION</v>
      </c>
      <c r="C116" s="54">
        <v>474632</v>
      </c>
      <c r="D116" s="54">
        <v>1046882.49</v>
      </c>
      <c r="E116" s="54">
        <v>1521514.49</v>
      </c>
      <c r="F116" s="54">
        <v>0</v>
      </c>
      <c r="G116" s="54">
        <v>44949.48</v>
      </c>
      <c r="H116" s="54">
        <f t="shared" si="2"/>
        <v>1476565.01</v>
      </c>
      <c r="I116" s="58">
        <f t="shared" si="3"/>
        <v>2.9542590816864323</v>
      </c>
    </row>
    <row r="117" spans="1:9">
      <c r="A117" s="52">
        <v>33501</v>
      </c>
      <c r="B117" s="53" t="str">
        <f>VLOOKUP(A117,[3]Hoja1!$B:$C,2,FALSE)</f>
        <v>SERVICIOS DE INVESTIGACION CIENTIFICA Y DESARROLLO</v>
      </c>
      <c r="C117" s="54">
        <v>0</v>
      </c>
      <c r="D117" s="54">
        <v>524519.92000000004</v>
      </c>
      <c r="E117" s="54">
        <v>524519.92000000004</v>
      </c>
      <c r="F117" s="54">
        <v>0</v>
      </c>
      <c r="G117" s="54">
        <v>0</v>
      </c>
      <c r="H117" s="54">
        <f t="shared" si="2"/>
        <v>524519.92000000004</v>
      </c>
      <c r="I117" s="58">
        <f t="shared" si="3"/>
        <v>0</v>
      </c>
    </row>
    <row r="118" spans="1:9">
      <c r="A118" s="52">
        <v>33603</v>
      </c>
      <c r="B118" s="53" t="str">
        <f>VLOOKUP(A118,[3]Hoja1!$B:$C,2,FALSE)</f>
        <v>IMPRESIONES Y PUBLICACIONES OFICIALES</v>
      </c>
      <c r="C118" s="54">
        <v>2802245</v>
      </c>
      <c r="D118" s="54">
        <v>7528478.1799999997</v>
      </c>
      <c r="E118" s="54">
        <v>10330723.18</v>
      </c>
      <c r="F118" s="54">
        <v>99783.2</v>
      </c>
      <c r="G118" s="54">
        <v>1572521.02</v>
      </c>
      <c r="H118" s="54">
        <f t="shared" si="2"/>
        <v>8658418.9600000009</v>
      </c>
      <c r="I118" s="58">
        <f t="shared" si="3"/>
        <v>16.187678160204076</v>
      </c>
    </row>
    <row r="119" spans="1:9">
      <c r="A119" s="52">
        <v>33604</v>
      </c>
      <c r="B119" s="53" t="str">
        <f>VLOOKUP(A119,[3]Hoja1!$B:$C,2,FALSE)</f>
        <v>EDICTOS</v>
      </c>
      <c r="C119" s="54">
        <v>0</v>
      </c>
      <c r="D119" s="54">
        <v>0</v>
      </c>
      <c r="E119" s="54">
        <v>0</v>
      </c>
      <c r="F119" s="54">
        <v>0</v>
      </c>
      <c r="G119" s="54">
        <v>0</v>
      </c>
      <c r="H119" s="54">
        <f t="shared" si="2"/>
        <v>0</v>
      </c>
      <c r="I119" s="58"/>
    </row>
    <row r="120" spans="1:9">
      <c r="A120" s="52">
        <v>33605</v>
      </c>
      <c r="B120" s="53" t="str">
        <f>VLOOKUP(A120,[3]Hoja1!$B:$C,2,FALSE)</f>
        <v>LICITACIONES, CONVENIOS Y CONVOCATORIAS</v>
      </c>
      <c r="C120" s="54">
        <v>27955</v>
      </c>
      <c r="D120" s="54">
        <v>60141.020000000004</v>
      </c>
      <c r="E120" s="54">
        <v>88096.02</v>
      </c>
      <c r="F120" s="54">
        <v>0</v>
      </c>
      <c r="G120" s="54">
        <v>60149.02</v>
      </c>
      <c r="H120" s="54">
        <f t="shared" si="2"/>
        <v>27947.000000000007</v>
      </c>
      <c r="I120" s="58">
        <f t="shared" si="3"/>
        <v>68.276659944456057</v>
      </c>
    </row>
    <row r="121" spans="1:9">
      <c r="A121" s="52">
        <v>33801</v>
      </c>
      <c r="B121" s="53" t="str">
        <f>VLOOKUP(A121,[3]Hoja1!$B:$C,2,FALSE)</f>
        <v>SERVICIO DE VIGILANCIA</v>
      </c>
      <c r="C121" s="54">
        <v>22759000</v>
      </c>
      <c r="D121" s="54">
        <v>1442420.9899999984</v>
      </c>
      <c r="E121" s="54">
        <v>24201420.989999998</v>
      </c>
      <c r="F121" s="54">
        <v>412624.52</v>
      </c>
      <c r="G121" s="54">
        <v>4394915.2</v>
      </c>
      <c r="H121" s="54">
        <f t="shared" si="2"/>
        <v>19393881.27</v>
      </c>
      <c r="I121" s="58">
        <f t="shared" si="3"/>
        <v>19.864700184284516</v>
      </c>
    </row>
    <row r="122" spans="1:9" ht="25.5">
      <c r="A122" s="52">
        <v>33901</v>
      </c>
      <c r="B122" s="53" t="str">
        <f>VLOOKUP(A122,[3]Hoja1!$B:$C,2,FALSE)</f>
        <v>SERVICIOS PROFESIONALES, CIENTIFICOS Y TECNICOS INTEGRALES</v>
      </c>
      <c r="C122" s="54">
        <v>0</v>
      </c>
      <c r="D122" s="54">
        <v>184000</v>
      </c>
      <c r="E122" s="54">
        <v>184000</v>
      </c>
      <c r="F122" s="54">
        <v>0</v>
      </c>
      <c r="G122" s="54">
        <v>0</v>
      </c>
      <c r="H122" s="54">
        <f t="shared" si="2"/>
        <v>184000</v>
      </c>
      <c r="I122" s="58">
        <f t="shared" si="3"/>
        <v>0</v>
      </c>
    </row>
    <row r="123" spans="1:9">
      <c r="A123" s="52">
        <v>34101</v>
      </c>
      <c r="B123" s="53" t="str">
        <f>VLOOKUP(A123,[3]Hoja1!$B:$C,2,FALSE)</f>
        <v>SERVICIOS FINANCIEROS Y BANCARIOS</v>
      </c>
      <c r="C123" s="54">
        <v>270889</v>
      </c>
      <c r="D123" s="54">
        <v>17964929.73</v>
      </c>
      <c r="E123" s="54">
        <v>18235818.73</v>
      </c>
      <c r="F123" s="54">
        <v>0</v>
      </c>
      <c r="G123" s="54">
        <v>60697.21</v>
      </c>
      <c r="H123" s="54">
        <f t="shared" si="2"/>
        <v>18175121.52</v>
      </c>
      <c r="I123" s="58">
        <f t="shared" si="3"/>
        <v>0.33284609207123877</v>
      </c>
    </row>
    <row r="124" spans="1:9" ht="25.5">
      <c r="A124" s="52">
        <v>34301</v>
      </c>
      <c r="B124" s="53" t="str">
        <f>VLOOKUP(A124,[3]Hoja1!$B:$C,2,FALSE)</f>
        <v>SERVICIOS DE RECAUDACION, TRASLADO Y CUSTODIA DE VALORES</v>
      </c>
      <c r="C124" s="54">
        <v>11454</v>
      </c>
      <c r="D124" s="54">
        <v>-3814</v>
      </c>
      <c r="E124" s="54">
        <v>7640</v>
      </c>
      <c r="F124" s="54">
        <v>0</v>
      </c>
      <c r="G124" s="54">
        <v>0</v>
      </c>
      <c r="H124" s="54">
        <f t="shared" si="2"/>
        <v>7640</v>
      </c>
      <c r="I124" s="58">
        <f t="shared" si="3"/>
        <v>0</v>
      </c>
    </row>
    <row r="125" spans="1:9">
      <c r="A125" s="52">
        <v>34401</v>
      </c>
      <c r="B125" s="53" t="str">
        <f>VLOOKUP(A125,[3]Hoja1!$B:$C,2,FALSE)</f>
        <v>SEGUROS DE RESPONSABILIDAD PATRIMONIAL Y FIANZAS</v>
      </c>
      <c r="C125" s="54">
        <v>18738</v>
      </c>
      <c r="D125" s="54">
        <v>-2081</v>
      </c>
      <c r="E125" s="54">
        <v>16657</v>
      </c>
      <c r="F125" s="54">
        <v>0</v>
      </c>
      <c r="G125" s="54">
        <v>0</v>
      </c>
      <c r="H125" s="54">
        <f t="shared" si="2"/>
        <v>16657</v>
      </c>
      <c r="I125" s="58">
        <f t="shared" si="3"/>
        <v>0</v>
      </c>
    </row>
    <row r="126" spans="1:9">
      <c r="A126" s="52">
        <v>34501</v>
      </c>
      <c r="B126" s="53" t="str">
        <f>VLOOKUP(A126,[3]Hoja1!$B:$C,2,FALSE)</f>
        <v>SEGURO DE BIENES PATRIMONIALES</v>
      </c>
      <c r="C126" s="54">
        <v>1442929</v>
      </c>
      <c r="D126" s="54">
        <v>629620.43999999994</v>
      </c>
      <c r="E126" s="54">
        <v>2072549.44</v>
      </c>
      <c r="F126" s="54">
        <v>19838.400000000001</v>
      </c>
      <c r="G126" s="54">
        <v>750859.33</v>
      </c>
      <c r="H126" s="54">
        <f t="shared" si="2"/>
        <v>1301851.71</v>
      </c>
      <c r="I126" s="58">
        <f t="shared" si="3"/>
        <v>37.185975645531528</v>
      </c>
    </row>
    <row r="127" spans="1:9">
      <c r="A127" s="52">
        <v>34601</v>
      </c>
      <c r="B127" s="53" t="str">
        <f>VLOOKUP(A127,[3]Hoja1!$B:$C,2,FALSE)</f>
        <v>ALMACENAJE, ENVASE Y EMBALAJE</v>
      </c>
      <c r="C127" s="54">
        <v>64873</v>
      </c>
      <c r="D127" s="54">
        <v>-5941.5199999999968</v>
      </c>
      <c r="E127" s="54">
        <v>58931.48</v>
      </c>
      <c r="F127" s="54">
        <v>0</v>
      </c>
      <c r="G127" s="54">
        <v>0</v>
      </c>
      <c r="H127" s="54">
        <f t="shared" si="2"/>
        <v>58931.48</v>
      </c>
      <c r="I127" s="58">
        <f t="shared" si="3"/>
        <v>0</v>
      </c>
    </row>
    <row r="128" spans="1:9">
      <c r="A128" s="52">
        <v>34701</v>
      </c>
      <c r="B128" s="53" t="str">
        <f>VLOOKUP(A128,[3]Hoja1!$B:$C,2,FALSE)</f>
        <v>FLETES Y MANIOBRAS</v>
      </c>
      <c r="C128" s="54">
        <v>739754</v>
      </c>
      <c r="D128" s="54">
        <v>315558.1399999999</v>
      </c>
      <c r="E128" s="54">
        <v>1055312.1399999999</v>
      </c>
      <c r="F128" s="54">
        <v>2333.9299999999998</v>
      </c>
      <c r="G128" s="54">
        <v>148736.62</v>
      </c>
      <c r="H128" s="54">
        <f t="shared" si="2"/>
        <v>904241.59</v>
      </c>
      <c r="I128" s="58">
        <f t="shared" si="3"/>
        <v>14.315247998568461</v>
      </c>
    </row>
    <row r="129" spans="1:9">
      <c r="A129" s="52">
        <v>35101</v>
      </c>
      <c r="B129" s="53" t="str">
        <f>VLOOKUP(A129,[3]Hoja1!$B:$C,2,FALSE)</f>
        <v>MANTENIMIENTO Y CONSERVACION DE INMUEBLES</v>
      </c>
      <c r="C129" s="54">
        <v>2978310</v>
      </c>
      <c r="D129" s="54">
        <v>9323767.3200000003</v>
      </c>
      <c r="E129" s="54">
        <v>12302077.32</v>
      </c>
      <c r="F129" s="54">
        <v>62998.12</v>
      </c>
      <c r="G129" s="54">
        <v>1390676.57</v>
      </c>
      <c r="H129" s="54">
        <f t="shared" si="2"/>
        <v>10848402.630000001</v>
      </c>
      <c r="I129" s="58">
        <f t="shared" si="3"/>
        <v>11.81649775226742</v>
      </c>
    </row>
    <row r="130" spans="1:9" ht="25.5">
      <c r="A130" s="52">
        <v>35201</v>
      </c>
      <c r="B130" s="53" t="str">
        <f>VLOOKUP(A130,[3]Hoja1!$B:$C,2,FALSE)</f>
        <v>MANTENIMIENTO Y CONSERVACION DE MOBILIARIO Y EQUIPO</v>
      </c>
      <c r="C130" s="54">
        <v>1070000</v>
      </c>
      <c r="D130" s="54">
        <v>227878.33000000007</v>
      </c>
      <c r="E130" s="54">
        <v>1297878.33</v>
      </c>
      <c r="F130" s="54">
        <v>1914</v>
      </c>
      <c r="G130" s="54">
        <v>55188.72</v>
      </c>
      <c r="H130" s="54">
        <f t="shared" si="2"/>
        <v>1240775.6100000001</v>
      </c>
      <c r="I130" s="58">
        <f t="shared" si="3"/>
        <v>4.3996974662486279</v>
      </c>
    </row>
    <row r="131" spans="1:9" ht="12.75" customHeight="1">
      <c r="A131" s="52">
        <v>35202</v>
      </c>
      <c r="B131" s="53" t="str">
        <f>VLOOKUP(A131,[3]Hoja1!$B:$C,2,FALSE)</f>
        <v>MANTENIMIENTO Y CONSERVACION DE MOBILIARIO Y EQUIPO PARA ESCUELAS, LABORATORIOS Y TALLERES</v>
      </c>
      <c r="C131" s="54">
        <v>393463</v>
      </c>
      <c r="D131" s="54">
        <v>-24800</v>
      </c>
      <c r="E131" s="54">
        <v>368663</v>
      </c>
      <c r="F131" s="54">
        <v>0</v>
      </c>
      <c r="G131" s="54">
        <v>0</v>
      </c>
      <c r="H131" s="54">
        <f t="shared" si="2"/>
        <v>368663</v>
      </c>
      <c r="I131" s="58">
        <f t="shared" si="3"/>
        <v>0</v>
      </c>
    </row>
    <row r="132" spans="1:9">
      <c r="A132" s="52">
        <v>35301</v>
      </c>
      <c r="B132" s="53" t="str">
        <f>VLOOKUP(A132,[3]Hoja1!$B:$C,2,FALSE)</f>
        <v>INSTALACIONES</v>
      </c>
      <c r="C132" s="54">
        <v>795208</v>
      </c>
      <c r="D132" s="54">
        <v>117493.88</v>
      </c>
      <c r="E132" s="54">
        <v>912701.88</v>
      </c>
      <c r="F132" s="54">
        <v>0</v>
      </c>
      <c r="G132" s="54">
        <v>3719.69</v>
      </c>
      <c r="H132" s="54">
        <f t="shared" si="2"/>
        <v>908982.19000000006</v>
      </c>
      <c r="I132" s="58">
        <f t="shared" si="3"/>
        <v>0.40754709522456561</v>
      </c>
    </row>
    <row r="133" spans="1:9" ht="25.5">
      <c r="A133" s="52">
        <v>35302</v>
      </c>
      <c r="B133" s="53" t="str">
        <f>VLOOKUP(A133,[3]Hoja1!$B:$C,2,FALSE)</f>
        <v>MANTENIMIENTO Y CONSERVACION DE BIENES INFORMATICOS</v>
      </c>
      <c r="C133" s="54">
        <v>321815</v>
      </c>
      <c r="D133" s="54">
        <v>193124.27000000002</v>
      </c>
      <c r="E133" s="54">
        <v>514939.27</v>
      </c>
      <c r="F133" s="54">
        <v>0</v>
      </c>
      <c r="G133" s="54">
        <v>88466.31</v>
      </c>
      <c r="H133" s="54">
        <f t="shared" si="2"/>
        <v>426472.96000000002</v>
      </c>
      <c r="I133" s="58">
        <f t="shared" si="3"/>
        <v>17.179950171599845</v>
      </c>
    </row>
    <row r="134" spans="1:9" ht="13.5" customHeight="1">
      <c r="A134" s="52">
        <v>35401</v>
      </c>
      <c r="B134" s="53" t="str">
        <f>VLOOKUP(A134,[3]Hoja1!$B:$C,2,FALSE)</f>
        <v>INSTALACION, REPARACION Y MANTENIMIENTO DE EQUIPO E INSTRUMENTAL MEDICO Y DE LABORATORIO</v>
      </c>
      <c r="C134" s="54">
        <v>688874</v>
      </c>
      <c r="D134" s="54">
        <v>6666593.8499999996</v>
      </c>
      <c r="E134" s="54">
        <v>7355467.8499999996</v>
      </c>
      <c r="F134" s="54">
        <v>779721.84</v>
      </c>
      <c r="G134" s="54">
        <v>1789736.06</v>
      </c>
      <c r="H134" s="54">
        <f t="shared" si="2"/>
        <v>4786009.9499999993</v>
      </c>
      <c r="I134" s="58">
        <f t="shared" si="3"/>
        <v>34.932623626381563</v>
      </c>
    </row>
    <row r="135" spans="1:9" ht="25.5">
      <c r="A135" s="52">
        <v>35501</v>
      </c>
      <c r="B135" s="53" t="str">
        <f>VLOOKUP(A135,[3]Hoja1!$B:$C,2,FALSE)</f>
        <v>MANTENIMIENTO Y CONSERVACION DE EQUIPO DE TRANSPORTE</v>
      </c>
      <c r="C135" s="54">
        <v>7660349</v>
      </c>
      <c r="D135" s="54">
        <v>3733767.0500000007</v>
      </c>
      <c r="E135" s="54">
        <v>11394116.050000001</v>
      </c>
      <c r="F135" s="54">
        <v>36337.75</v>
      </c>
      <c r="G135" s="54">
        <v>2013532.84</v>
      </c>
      <c r="H135" s="54">
        <f t="shared" si="2"/>
        <v>9344245.4600000009</v>
      </c>
      <c r="I135" s="58">
        <f t="shared" si="3"/>
        <v>17.990606563990543</v>
      </c>
    </row>
    <row r="136" spans="1:9" ht="25.5">
      <c r="A136" s="52">
        <v>35701</v>
      </c>
      <c r="B136" s="53" t="str">
        <f>VLOOKUP(A136,[3]Hoja1!$B:$C,2,FALSE)</f>
        <v>MANTENIMIENTO Y CONSERVACION DE MAQUINARIA Y EQUIPO</v>
      </c>
      <c r="C136" s="54">
        <v>34174337</v>
      </c>
      <c r="D136" s="54">
        <v>-10592584.780000001</v>
      </c>
      <c r="E136" s="54">
        <v>23581752.219999999</v>
      </c>
      <c r="F136" s="54">
        <v>178866.15</v>
      </c>
      <c r="G136" s="54">
        <v>3378368.78</v>
      </c>
      <c r="H136" s="54">
        <f t="shared" si="2"/>
        <v>20024517.289999999</v>
      </c>
      <c r="I136" s="58">
        <f t="shared" si="3"/>
        <v>15.084693015233452</v>
      </c>
    </row>
    <row r="137" spans="1:9" ht="13.5" customHeight="1">
      <c r="A137" s="52">
        <v>35702</v>
      </c>
      <c r="B137" s="53" t="str">
        <f>VLOOKUP(A137,[3]Hoja1!$B:$C,2,FALSE)</f>
        <v>MANTENIMIENTO Y CONSERVACION DE HERRAMIENTAS, INSTRUMENTOS, UTILES Y EQUIPO</v>
      </c>
      <c r="C137" s="54">
        <v>60892</v>
      </c>
      <c r="D137" s="54">
        <v>72906.359999999986</v>
      </c>
      <c r="E137" s="54">
        <v>133798.35999999999</v>
      </c>
      <c r="F137" s="54">
        <v>1624</v>
      </c>
      <c r="G137" s="54">
        <v>79580.759999999995</v>
      </c>
      <c r="H137" s="54">
        <f t="shared" si="2"/>
        <v>52593.599999999991</v>
      </c>
      <c r="I137" s="58">
        <f t="shared" si="3"/>
        <v>60.691894878233185</v>
      </c>
    </row>
    <row r="138" spans="1:9">
      <c r="A138" s="52">
        <v>35801</v>
      </c>
      <c r="B138" s="53" t="str">
        <f>VLOOKUP(A138,[3]Hoja1!$B:$C,2,FALSE)</f>
        <v>SERVICIOS DE LIMPIEZA Y MANEJO DE DESECHOS</v>
      </c>
      <c r="C138" s="54">
        <v>65220000</v>
      </c>
      <c r="D138" s="54">
        <v>7659926.4899999946</v>
      </c>
      <c r="E138" s="54">
        <v>72879926.489999995</v>
      </c>
      <c r="F138" s="54">
        <v>16338498.84</v>
      </c>
      <c r="G138" s="54">
        <v>7882918.96</v>
      </c>
      <c r="H138" s="54">
        <f t="shared" si="2"/>
        <v>48658508.68999999</v>
      </c>
      <c r="I138" s="58">
        <f t="shared" si="3"/>
        <v>33.234690217920942</v>
      </c>
    </row>
    <row r="139" spans="1:9">
      <c r="A139" s="52">
        <v>35901</v>
      </c>
      <c r="B139" s="53" t="str">
        <f>VLOOKUP(A139,[3]Hoja1!$B:$C,2,FALSE)</f>
        <v>SERVICIOS DE JARDINERIA Y FUMIGACION</v>
      </c>
      <c r="C139" s="54">
        <v>800850</v>
      </c>
      <c r="D139" s="54">
        <v>2443917.56</v>
      </c>
      <c r="E139" s="54">
        <v>3244767.56</v>
      </c>
      <c r="F139" s="54">
        <v>549</v>
      </c>
      <c r="G139" s="54">
        <v>225866.8</v>
      </c>
      <c r="H139" s="54">
        <f t="shared" si="2"/>
        <v>3018351.7600000002</v>
      </c>
      <c r="I139" s="58">
        <f t="shared" si="3"/>
        <v>6.9778742487181429</v>
      </c>
    </row>
    <row r="140" spans="1:9" ht="13.5" customHeight="1">
      <c r="A140" s="52">
        <v>36101</v>
      </c>
      <c r="B140" s="53" t="str">
        <f>VLOOKUP(A140,[3]Hoja1!$B:$C,2,FALSE)</f>
        <v>DIFUSION POR RADIO, TELEVISION Y OTROS MEDIOS DE MENSAJES SOBRE PROGRAMAS Y ACTIVIDADES GUBERNAMENTALES</v>
      </c>
      <c r="C140" s="54">
        <v>41111</v>
      </c>
      <c r="D140" s="54">
        <v>10767771.810000001</v>
      </c>
      <c r="E140" s="54">
        <v>10808882.810000001</v>
      </c>
      <c r="F140" s="54">
        <v>0</v>
      </c>
      <c r="G140" s="54">
        <v>7654405.75</v>
      </c>
      <c r="H140" s="54">
        <f t="shared" ref="H140:H203" si="4">E140-F140-G140</f>
        <v>3154477.0600000005</v>
      </c>
      <c r="I140" s="58">
        <f t="shared" ref="I140:I204" si="5">(F140+G140)/E140*100</f>
        <v>70.81588249729576</v>
      </c>
    </row>
    <row r="141" spans="1:9" ht="14.25" customHeight="1">
      <c r="A141" s="52">
        <v>36201</v>
      </c>
      <c r="B141" s="53" t="str">
        <f>VLOOKUP(A141,[3]Hoja1!$B:$C,2,FALSE)</f>
        <v>DIFUSION POR RADIO, TELEVISION Y OTROS MEDIOS DE MENSAJES COMERCIALES</v>
      </c>
      <c r="C141" s="54">
        <v>636</v>
      </c>
      <c r="D141" s="54">
        <v>0</v>
      </c>
      <c r="E141" s="54">
        <v>636</v>
      </c>
      <c r="F141" s="54">
        <v>0</v>
      </c>
      <c r="G141" s="54">
        <v>0</v>
      </c>
      <c r="H141" s="54">
        <f t="shared" si="4"/>
        <v>636</v>
      </c>
      <c r="I141" s="58">
        <f t="shared" si="5"/>
        <v>0</v>
      </c>
    </row>
    <row r="142" spans="1:9" ht="14.25" customHeight="1">
      <c r="A142" s="52">
        <v>36301</v>
      </c>
      <c r="B142" s="53" t="str">
        <f>VLOOKUP(A142,[3]Hoja1!$B:$C,2,FALSE)</f>
        <v>SERVICIOS DE CREATIVIDAD, PREPRODUCCION Y PRODUCCION DE PUBLICIDAD, EXCEPTO INTERNET</v>
      </c>
      <c r="C142" s="54">
        <v>89839</v>
      </c>
      <c r="D142" s="54">
        <v>0</v>
      </c>
      <c r="E142" s="54">
        <v>89839</v>
      </c>
      <c r="F142" s="54">
        <v>0</v>
      </c>
      <c r="G142" s="54">
        <v>0</v>
      </c>
      <c r="H142" s="54">
        <f t="shared" si="4"/>
        <v>89839</v>
      </c>
      <c r="I142" s="58">
        <f t="shared" si="5"/>
        <v>0</v>
      </c>
    </row>
    <row r="143" spans="1:9">
      <c r="A143" s="52">
        <v>36401</v>
      </c>
      <c r="B143" s="53" t="str">
        <f>VLOOKUP(A143,[3]Hoja1!$B:$C,2,FALSE)</f>
        <v>SERVICIOS DE REVELADO DE FOTOGRAFIAS</v>
      </c>
      <c r="C143" s="54">
        <v>41542</v>
      </c>
      <c r="D143" s="54">
        <v>0</v>
      </c>
      <c r="E143" s="54">
        <v>41542</v>
      </c>
      <c r="F143" s="54">
        <v>0</v>
      </c>
      <c r="G143" s="54">
        <v>0</v>
      </c>
      <c r="H143" s="54">
        <f t="shared" si="4"/>
        <v>41542</v>
      </c>
      <c r="I143" s="58">
        <f t="shared" si="5"/>
        <v>0</v>
      </c>
    </row>
    <row r="144" spans="1:9" ht="12" customHeight="1">
      <c r="A144" s="52">
        <v>36601</v>
      </c>
      <c r="B144" s="53" t="str">
        <f>VLOOKUP(A144,[3]Hoja1!$B:$C,2,FALSE)</f>
        <v>SERVICIO DE CREACION Y DIFUSION DE CONTENIDO EXCLUSIVAMENTE A TRAVES DE INTERNET</v>
      </c>
      <c r="C144" s="54">
        <v>0</v>
      </c>
      <c r="D144" s="54">
        <v>2556825.6000000001</v>
      </c>
      <c r="E144" s="54">
        <v>2556825.6000000001</v>
      </c>
      <c r="F144" s="54">
        <v>0</v>
      </c>
      <c r="G144" s="54">
        <v>1278412.8</v>
      </c>
      <c r="H144" s="54">
        <f t="shared" si="4"/>
        <v>1278412.8</v>
      </c>
      <c r="I144" s="58">
        <f t="shared" si="5"/>
        <v>50</v>
      </c>
    </row>
    <row r="145" spans="1:9">
      <c r="A145" s="52">
        <v>37101</v>
      </c>
      <c r="B145" s="53" t="str">
        <f>VLOOKUP(A145,[3]Hoja1!$B:$C,2,FALSE)</f>
        <v>PASAJES AEREOS</v>
      </c>
      <c r="C145" s="54">
        <v>3968790</v>
      </c>
      <c r="D145" s="54">
        <v>1903759.9699999997</v>
      </c>
      <c r="E145" s="54">
        <v>5872549.9699999997</v>
      </c>
      <c r="F145" s="54">
        <v>33983.360000000001</v>
      </c>
      <c r="G145" s="54">
        <v>1874195.49</v>
      </c>
      <c r="H145" s="54">
        <f t="shared" si="4"/>
        <v>3964371.1199999992</v>
      </c>
      <c r="I145" s="58">
        <f t="shared" si="5"/>
        <v>32.493190517713046</v>
      </c>
    </row>
    <row r="146" spans="1:9">
      <c r="A146" s="52">
        <v>37201</v>
      </c>
      <c r="B146" s="53" t="str">
        <f>VLOOKUP(A146,[3]Hoja1!$B:$C,2,FALSE)</f>
        <v>PASAJES TERRESTRES</v>
      </c>
      <c r="C146" s="54">
        <v>294743</v>
      </c>
      <c r="D146" s="54">
        <v>169773.83000000002</v>
      </c>
      <c r="E146" s="54">
        <v>464516.83</v>
      </c>
      <c r="F146" s="54">
        <v>0</v>
      </c>
      <c r="G146" s="54">
        <v>111536.1</v>
      </c>
      <c r="H146" s="54">
        <f t="shared" si="4"/>
        <v>352980.73</v>
      </c>
      <c r="I146" s="58">
        <f t="shared" si="5"/>
        <v>24.011207516420878</v>
      </c>
    </row>
    <row r="147" spans="1:9">
      <c r="A147" s="52">
        <v>37401</v>
      </c>
      <c r="B147" s="53" t="str">
        <f>VLOOKUP(A147,[3]Hoja1!$B:$C,2,FALSE)</f>
        <v>AUTOTRANSPORTE</v>
      </c>
      <c r="C147" s="54">
        <v>3663</v>
      </c>
      <c r="D147" s="54">
        <v>-593</v>
      </c>
      <c r="E147" s="54">
        <v>3070</v>
      </c>
      <c r="F147" s="54">
        <v>0</v>
      </c>
      <c r="G147" s="54">
        <v>0</v>
      </c>
      <c r="H147" s="54">
        <f t="shared" si="4"/>
        <v>3070</v>
      </c>
      <c r="I147" s="58">
        <f t="shared" si="5"/>
        <v>0</v>
      </c>
    </row>
    <row r="148" spans="1:9">
      <c r="A148" s="52">
        <v>37501</v>
      </c>
      <c r="B148" s="53" t="str">
        <f>VLOOKUP(A148,[3]Hoja1!$B:$C,2,FALSE)</f>
        <v>VIATICOS EN EL PAIS</v>
      </c>
      <c r="C148" s="54">
        <v>7261081</v>
      </c>
      <c r="D148" s="54">
        <v>4239114.08</v>
      </c>
      <c r="E148" s="54">
        <v>11500195.08</v>
      </c>
      <c r="F148" s="54">
        <v>255799.98</v>
      </c>
      <c r="G148" s="54">
        <v>4095160.05</v>
      </c>
      <c r="H148" s="54">
        <f t="shared" si="4"/>
        <v>7149235.0499999998</v>
      </c>
      <c r="I148" s="58">
        <f t="shared" si="5"/>
        <v>37.833793250748926</v>
      </c>
    </row>
    <row r="149" spans="1:9">
      <c r="A149" s="52">
        <v>37502</v>
      </c>
      <c r="B149" s="53" t="str">
        <f>VLOOKUP(A149,[3]Hoja1!$B:$C,2,FALSE)</f>
        <v>GASTOS DE CAMINO</v>
      </c>
      <c r="C149" s="54">
        <v>8104410</v>
      </c>
      <c r="D149" s="54">
        <v>4213411.25</v>
      </c>
      <c r="E149" s="54">
        <v>12317821.25</v>
      </c>
      <c r="F149" s="54">
        <v>114560</v>
      </c>
      <c r="G149" s="54">
        <v>2939150</v>
      </c>
      <c r="H149" s="54">
        <f t="shared" si="4"/>
        <v>9264111.25</v>
      </c>
      <c r="I149" s="58">
        <f t="shared" si="5"/>
        <v>24.790991345161792</v>
      </c>
    </row>
    <row r="150" spans="1:9">
      <c r="A150" s="52">
        <v>37601</v>
      </c>
      <c r="B150" s="53" t="str">
        <f>VLOOKUP(A150,[3]Hoja1!$B:$C,2,FALSE)</f>
        <v>VIATICOS EN EL EXTRANJERO</v>
      </c>
      <c r="C150" s="54">
        <v>331371</v>
      </c>
      <c r="D150" s="54">
        <v>-79846.720000000001</v>
      </c>
      <c r="E150" s="54">
        <v>251524.28</v>
      </c>
      <c r="F150" s="54">
        <v>0</v>
      </c>
      <c r="G150" s="54">
        <v>9532</v>
      </c>
      <c r="H150" s="54">
        <f t="shared" si="4"/>
        <v>241992.28</v>
      </c>
      <c r="I150" s="58">
        <f t="shared" si="5"/>
        <v>3.7896937822463901</v>
      </c>
    </row>
    <row r="151" spans="1:9">
      <c r="A151" s="52">
        <v>37901</v>
      </c>
      <c r="B151" s="53" t="str">
        <f>VLOOKUP(A151,[3]Hoja1!$B:$C,2,FALSE)</f>
        <v>CUOTAS</v>
      </c>
      <c r="C151" s="54">
        <v>650389</v>
      </c>
      <c r="D151" s="54">
        <v>177421.33999999997</v>
      </c>
      <c r="E151" s="54">
        <v>827810.34</v>
      </c>
      <c r="F151" s="54">
        <v>1693</v>
      </c>
      <c r="G151" s="54">
        <v>115293</v>
      </c>
      <c r="H151" s="54">
        <f t="shared" si="4"/>
        <v>710824.34</v>
      </c>
      <c r="I151" s="58">
        <f t="shared" si="5"/>
        <v>14.131981004247907</v>
      </c>
    </row>
    <row r="152" spans="1:9">
      <c r="A152" s="52">
        <v>38101</v>
      </c>
      <c r="B152" s="53" t="str">
        <f>VLOOKUP(A152,[3]Hoja1!$B:$C,2,FALSE)</f>
        <v>GASTOS DE CEREMONAL</v>
      </c>
      <c r="C152" s="54">
        <v>112645</v>
      </c>
      <c r="D152" s="54">
        <v>2900</v>
      </c>
      <c r="E152" s="54">
        <v>115545</v>
      </c>
      <c r="F152" s="54">
        <v>0</v>
      </c>
      <c r="G152" s="54">
        <v>2900</v>
      </c>
      <c r="H152" s="54">
        <f t="shared" si="4"/>
        <v>112645</v>
      </c>
      <c r="I152" s="58">
        <f t="shared" si="5"/>
        <v>2.5098446492708466</v>
      </c>
    </row>
    <row r="153" spans="1:9">
      <c r="A153" s="52">
        <v>38201</v>
      </c>
      <c r="B153" s="53" t="str">
        <f>VLOOKUP(A153,[3]Hoja1!$B:$C,2,FALSE)</f>
        <v>GASTOS DE ORDEN SOCIAL Y CULTURAL</v>
      </c>
      <c r="C153" s="54">
        <v>24142</v>
      </c>
      <c r="D153" s="54">
        <v>100000</v>
      </c>
      <c r="E153" s="54">
        <v>124142</v>
      </c>
      <c r="F153" s="54">
        <v>0</v>
      </c>
      <c r="G153" s="54">
        <v>58695.28</v>
      </c>
      <c r="H153" s="54">
        <f t="shared" si="4"/>
        <v>65446.720000000001</v>
      </c>
      <c r="I153" s="58">
        <f t="shared" si="5"/>
        <v>47.280759130672941</v>
      </c>
    </row>
    <row r="154" spans="1:9">
      <c r="A154" s="52">
        <v>38301</v>
      </c>
      <c r="B154" s="53" t="str">
        <f>VLOOKUP(A154,[3]Hoja1!$B:$C,2,FALSE)</f>
        <v>CONGRESOS Y CONVENCIONES</v>
      </c>
      <c r="C154" s="54">
        <v>7678721</v>
      </c>
      <c r="D154" s="54">
        <v>7929840.3300000001</v>
      </c>
      <c r="E154" s="54">
        <v>15608561.33</v>
      </c>
      <c r="F154" s="54">
        <v>0</v>
      </c>
      <c r="G154" s="54">
        <v>2708791.83</v>
      </c>
      <c r="H154" s="54">
        <f t="shared" si="4"/>
        <v>12899769.5</v>
      </c>
      <c r="I154" s="58">
        <f t="shared" si="5"/>
        <v>17.354525972830324</v>
      </c>
    </row>
    <row r="155" spans="1:9">
      <c r="A155" s="52">
        <v>38501</v>
      </c>
      <c r="B155" s="53" t="str">
        <f>VLOOKUP(A155,[3]Hoja1!$B:$C,2,FALSE)</f>
        <v>GASTOS DE ATENCION Y PROMOCION</v>
      </c>
      <c r="C155" s="54">
        <v>18980</v>
      </c>
      <c r="D155" s="54">
        <v>446.59999999999854</v>
      </c>
      <c r="E155" s="54">
        <v>19426.599999999999</v>
      </c>
      <c r="F155" s="54">
        <v>0</v>
      </c>
      <c r="G155" s="54">
        <v>81.2</v>
      </c>
      <c r="H155" s="54">
        <f t="shared" si="4"/>
        <v>19345.399999999998</v>
      </c>
      <c r="I155" s="58">
        <f t="shared" si="5"/>
        <v>0.41798358951128872</v>
      </c>
    </row>
    <row r="156" spans="1:9">
      <c r="A156" s="52">
        <v>39101</v>
      </c>
      <c r="B156" s="53" t="str">
        <f>VLOOKUP(A156,[3]Hoja1!$B:$C,2,FALSE)</f>
        <v>SERVICIOS FUNERARIOS Y DE CEMENTERIOS</v>
      </c>
      <c r="C156" s="54">
        <v>6411</v>
      </c>
      <c r="D156" s="54">
        <v>0</v>
      </c>
      <c r="E156" s="54">
        <v>6411</v>
      </c>
      <c r="F156" s="54">
        <v>0</v>
      </c>
      <c r="G156" s="54">
        <v>0</v>
      </c>
      <c r="H156" s="54">
        <f t="shared" si="4"/>
        <v>6411</v>
      </c>
      <c r="I156" s="58">
        <f t="shared" si="5"/>
        <v>0</v>
      </c>
    </row>
    <row r="157" spans="1:9">
      <c r="A157" s="52">
        <v>39201</v>
      </c>
      <c r="B157" s="53" t="str">
        <f>VLOOKUP(A157,[3]Hoja1!$B:$C,2,FALSE)</f>
        <v>IMPUESTOS Y DERECHOS</v>
      </c>
      <c r="C157" s="54">
        <v>10500</v>
      </c>
      <c r="D157" s="54">
        <v>72346.179999999993</v>
      </c>
      <c r="E157" s="54">
        <v>82846.179999999993</v>
      </c>
      <c r="F157" s="54">
        <v>0</v>
      </c>
      <c r="G157" s="54">
        <v>1133</v>
      </c>
      <c r="H157" s="54">
        <f t="shared" si="4"/>
        <v>81713.179999999993</v>
      </c>
      <c r="I157" s="58">
        <f t="shared" si="5"/>
        <v>1.3675947400350867</v>
      </c>
    </row>
    <row r="158" spans="1:9">
      <c r="A158" s="52">
        <v>39501</v>
      </c>
      <c r="B158" s="53" t="str">
        <f>VLOOKUP(A158,[3]Hoja1!$B:$C,2,FALSE)</f>
        <v>PENAS, MULTAS, ACCESORIOS Y ACTUALIZACIONES</v>
      </c>
      <c r="C158" s="54">
        <v>0</v>
      </c>
      <c r="D158" s="54">
        <v>8412</v>
      </c>
      <c r="E158" s="54">
        <v>8412</v>
      </c>
      <c r="F158" s="54">
        <v>0</v>
      </c>
      <c r="G158" s="54">
        <v>8412</v>
      </c>
      <c r="H158" s="54">
        <f t="shared" si="4"/>
        <v>0</v>
      </c>
      <c r="I158" s="58">
        <f t="shared" si="5"/>
        <v>100</v>
      </c>
    </row>
    <row r="159" spans="1:9">
      <c r="A159" s="52">
        <v>39601</v>
      </c>
      <c r="B159" s="53" t="str">
        <f>VLOOKUP(A159,[3]Hoja1!$B:$C,2,FALSE)</f>
        <v>OTROS GASTOS POR RESPONSABILIDADES</v>
      </c>
      <c r="C159" s="54">
        <v>14685</v>
      </c>
      <c r="D159" s="54">
        <v>14848.990000000002</v>
      </c>
      <c r="E159" s="54">
        <v>29533.99</v>
      </c>
      <c r="F159" s="54">
        <v>0</v>
      </c>
      <c r="G159" s="54">
        <v>1663.4</v>
      </c>
      <c r="H159" s="54">
        <f t="shared" si="4"/>
        <v>27870.59</v>
      </c>
      <c r="I159" s="58">
        <f t="shared" si="5"/>
        <v>5.63215468008217</v>
      </c>
    </row>
    <row r="160" spans="1:9">
      <c r="A160" s="52">
        <v>39901</v>
      </c>
      <c r="B160" s="53" t="str">
        <f>VLOOKUP(A160,[3]Hoja1!$B:$C,2,FALSE)</f>
        <v>SERVICIOS ASISTENCIALES</v>
      </c>
      <c r="C160" s="54">
        <v>8346482</v>
      </c>
      <c r="D160" s="54">
        <v>13050333.59</v>
      </c>
      <c r="E160" s="54">
        <v>21396815.59</v>
      </c>
      <c r="F160" s="54">
        <v>0</v>
      </c>
      <c r="G160" s="54">
        <v>0</v>
      </c>
      <c r="H160" s="54">
        <f t="shared" si="4"/>
        <v>21396815.59</v>
      </c>
      <c r="I160" s="58">
        <f t="shared" si="5"/>
        <v>0</v>
      </c>
    </row>
    <row r="161" spans="1:9">
      <c r="A161" s="52">
        <v>39903</v>
      </c>
      <c r="B161" s="53" t="str">
        <f>VLOOKUP(A161,[3]Hoja1!$B:$C,2,FALSE)</f>
        <v>SUBROGACIONES</v>
      </c>
      <c r="C161" s="54">
        <v>50380000</v>
      </c>
      <c r="D161" s="54">
        <v>23567526.799999997</v>
      </c>
      <c r="E161" s="54">
        <v>73947526.799999997</v>
      </c>
      <c r="F161" s="54">
        <v>2855215.21</v>
      </c>
      <c r="G161" s="54">
        <v>19986148.800000001</v>
      </c>
      <c r="H161" s="54">
        <f t="shared" si="4"/>
        <v>51106162.790000007</v>
      </c>
      <c r="I161" s="58">
        <f t="shared" si="5"/>
        <v>30.888611152306993</v>
      </c>
    </row>
    <row r="162" spans="1:9">
      <c r="A162" s="52">
        <v>41502</v>
      </c>
      <c r="B162" s="53" t="str">
        <f>VLOOKUP(A162,[3]Hoja1!$B:$C,2,FALSE)</f>
        <v>TRANSFERENCIAS PARA GASTOS DE OPERACION</v>
      </c>
      <c r="C162" s="54">
        <v>0</v>
      </c>
      <c r="D162" s="54">
        <v>154.88999999999999</v>
      </c>
      <c r="E162" s="54">
        <v>154.88999999999999</v>
      </c>
      <c r="F162" s="54">
        <v>0</v>
      </c>
      <c r="G162" s="54">
        <v>0</v>
      </c>
      <c r="H162" s="54">
        <f t="shared" si="4"/>
        <v>154.88999999999999</v>
      </c>
      <c r="I162" s="58">
        <f t="shared" si="5"/>
        <v>0</v>
      </c>
    </row>
    <row r="163" spans="1:9">
      <c r="A163" s="52">
        <v>43401</v>
      </c>
      <c r="B163" s="53" t="str">
        <f>VLOOKUP(A163,[3]Hoja1!$B:$C,2,FALSE)</f>
        <v>SUBSIDIOS A LA PRESTACION DE SERVICIOS PUBLICOS</v>
      </c>
      <c r="C163" s="54">
        <v>0</v>
      </c>
      <c r="D163" s="54">
        <v>1800000</v>
      </c>
      <c r="E163" s="54">
        <v>1800000</v>
      </c>
      <c r="F163" s="54">
        <v>0</v>
      </c>
      <c r="G163" s="54">
        <v>0</v>
      </c>
      <c r="H163" s="54">
        <f t="shared" si="4"/>
        <v>1800000</v>
      </c>
      <c r="I163" s="58">
        <f t="shared" si="5"/>
        <v>0</v>
      </c>
    </row>
    <row r="164" spans="1:9">
      <c r="A164" s="52">
        <v>44101</v>
      </c>
      <c r="B164" s="53" t="str">
        <f>VLOOKUP(A164,[3]Hoja1!$B:$C,2,FALSE)</f>
        <v>AYUDAS SOCIALES A PERSONAS</v>
      </c>
      <c r="C164" s="54">
        <v>579491470</v>
      </c>
      <c r="D164" s="54">
        <v>700010.17999994755</v>
      </c>
      <c r="E164" s="54">
        <v>580191480.17999995</v>
      </c>
      <c r="F164" s="54">
        <v>0</v>
      </c>
      <c r="G164" s="54">
        <v>271566685.75</v>
      </c>
      <c r="H164" s="54">
        <f t="shared" si="4"/>
        <v>308624794.42999995</v>
      </c>
      <c r="I164" s="58">
        <f t="shared" si="5"/>
        <v>46.806389791478587</v>
      </c>
    </row>
    <row r="165" spans="1:9">
      <c r="A165" s="52">
        <v>44105</v>
      </c>
      <c r="B165" s="53" t="str">
        <f>VLOOKUP(A165,[3]Hoja1!$B:$C,2,FALSE)</f>
        <v>GASTOS POR SERVICIOS DE TRASLADO DE PERSONAS</v>
      </c>
      <c r="C165" s="54">
        <v>0</v>
      </c>
      <c r="D165" s="54">
        <v>8525.7000000000007</v>
      </c>
      <c r="E165" s="54">
        <v>8525.7000000000007</v>
      </c>
      <c r="F165" s="54">
        <v>0</v>
      </c>
      <c r="G165" s="54">
        <v>8525.7000000000007</v>
      </c>
      <c r="H165" s="54">
        <f t="shared" si="4"/>
        <v>0</v>
      </c>
      <c r="I165" s="58">
        <f t="shared" si="5"/>
        <v>100</v>
      </c>
    </row>
    <row r="166" spans="1:9">
      <c r="A166" s="52">
        <v>48101</v>
      </c>
      <c r="B166" s="53" t="str">
        <f>VLOOKUP(A166,[3]Hoja1!$B:$C,2,FALSE)</f>
        <v>DONATIVOS A INSTITUCIONES SIN FINES DE LUCRO</v>
      </c>
      <c r="C166" s="54">
        <v>0</v>
      </c>
      <c r="D166" s="54">
        <v>60000</v>
      </c>
      <c r="E166" s="54">
        <v>60000</v>
      </c>
      <c r="F166" s="54">
        <v>0</v>
      </c>
      <c r="G166" s="54">
        <v>60000</v>
      </c>
      <c r="H166" s="54">
        <f t="shared" si="4"/>
        <v>0</v>
      </c>
      <c r="I166" s="58">
        <f t="shared" si="5"/>
        <v>100</v>
      </c>
    </row>
    <row r="167" spans="1:9">
      <c r="A167" s="52">
        <v>51101</v>
      </c>
      <c r="B167" s="53" t="str">
        <f>VLOOKUP(A167,[3]Hoja1!$B:$C,2,FALSE)</f>
        <v>MUEBLES DE OFICINA Y ESTANTERIA</v>
      </c>
      <c r="C167" s="54">
        <v>23234232</v>
      </c>
      <c r="D167" s="54">
        <v>-19248772.690000001</v>
      </c>
      <c r="E167" s="54">
        <v>3985459.31</v>
      </c>
      <c r="F167" s="54">
        <v>107085.4</v>
      </c>
      <c r="G167" s="54">
        <v>303790.08000000002</v>
      </c>
      <c r="H167" s="54">
        <f t="shared" si="4"/>
        <v>3574583.83</v>
      </c>
      <c r="I167" s="58">
        <f t="shared" si="5"/>
        <v>10.309363314011604</v>
      </c>
    </row>
    <row r="168" spans="1:9">
      <c r="A168" s="52">
        <v>51201</v>
      </c>
      <c r="B168" s="53" t="str">
        <f>VLOOKUP(A168,[3]Hoja1!$B:$C,2,FALSE)</f>
        <v>MUEBLES, EXCEPTO DE OFICINA Y ESTANTERIA</v>
      </c>
      <c r="C168" s="54">
        <v>0</v>
      </c>
      <c r="D168" s="54">
        <v>546348.4</v>
      </c>
      <c r="E168" s="54">
        <v>546348.4</v>
      </c>
      <c r="F168" s="54">
        <v>58116</v>
      </c>
      <c r="G168" s="54">
        <v>38674.400000000001</v>
      </c>
      <c r="H168" s="54">
        <f t="shared" si="4"/>
        <v>449558</v>
      </c>
      <c r="I168" s="58">
        <f t="shared" si="5"/>
        <v>17.715875071657567</v>
      </c>
    </row>
    <row r="169" spans="1:9" ht="25.5">
      <c r="A169" s="52">
        <v>51501</v>
      </c>
      <c r="B169" s="53" t="str">
        <f>VLOOKUP(A169,[3]Hoja1!$B:$C,2,FALSE)</f>
        <v>EQUIPO DE COMPUTO Y DE TECNOLOGIAS DE LA INFORMACION</v>
      </c>
      <c r="C169" s="54">
        <v>28000000</v>
      </c>
      <c r="D169" s="54">
        <v>-23103445.350000001</v>
      </c>
      <c r="E169" s="54">
        <v>4896554.6500000004</v>
      </c>
      <c r="F169" s="54">
        <v>116618.95</v>
      </c>
      <c r="G169" s="54">
        <v>1159895.33</v>
      </c>
      <c r="H169" s="54">
        <f t="shared" si="4"/>
        <v>3620040.37</v>
      </c>
      <c r="I169" s="58">
        <f t="shared" si="5"/>
        <v>26.06964225345672</v>
      </c>
    </row>
    <row r="170" spans="1:9" s="203" customFormat="1">
      <c r="A170" s="201">
        <v>51901</v>
      </c>
      <c r="B170" s="202" t="str">
        <f>VLOOKUP(A170,[3]Hoja1!$B:$C,2,FALSE)</f>
        <v>OTROS MOBILIARIOS Y EQUIPO DE ADMINISTRACION</v>
      </c>
      <c r="C170" s="196">
        <v>56683227</v>
      </c>
      <c r="D170" s="196">
        <v>-54711635.740000002</v>
      </c>
      <c r="E170" s="196">
        <v>1971591.26</v>
      </c>
      <c r="F170" s="196">
        <v>120564.6</v>
      </c>
      <c r="G170" s="196">
        <v>53999.16</v>
      </c>
      <c r="H170" s="196">
        <f t="shared" si="4"/>
        <v>1797027.5</v>
      </c>
      <c r="I170" s="197">
        <f t="shared" si="5"/>
        <v>8.8539528218440182</v>
      </c>
    </row>
    <row r="171" spans="1:9" ht="25.5">
      <c r="A171" s="52">
        <v>51902</v>
      </c>
      <c r="B171" s="53" t="str">
        <f>VLOOKUP(A171,[3]Hoja1!$B:$C,2,FALSE)</f>
        <v>MOBILIARIO Y EQUIPO PARA ESCUELAS, LABORATORIOS Y TALLERES</v>
      </c>
      <c r="C171" s="54">
        <v>0</v>
      </c>
      <c r="D171" s="54">
        <v>0</v>
      </c>
      <c r="E171" s="54">
        <v>0</v>
      </c>
      <c r="F171" s="54">
        <v>0</v>
      </c>
      <c r="G171" s="54">
        <v>0</v>
      </c>
      <c r="H171" s="54">
        <f t="shared" si="4"/>
        <v>0</v>
      </c>
      <c r="I171" s="58"/>
    </row>
    <row r="172" spans="1:9">
      <c r="A172" s="52">
        <v>52101</v>
      </c>
      <c r="B172" s="53" t="str">
        <f>VLOOKUP(A172,[3]Hoja1!$B:$C,2,FALSE)</f>
        <v>EQUIPOS Y APARATOS AUDIOVISUALES</v>
      </c>
      <c r="C172" s="54">
        <v>0</v>
      </c>
      <c r="D172" s="54">
        <v>535893.46</v>
      </c>
      <c r="E172" s="54">
        <v>535893.46</v>
      </c>
      <c r="F172" s="54">
        <v>0</v>
      </c>
      <c r="G172" s="54">
        <v>50235.77</v>
      </c>
      <c r="H172" s="54">
        <f t="shared" si="4"/>
        <v>485657.68999999994</v>
      </c>
      <c r="I172" s="58">
        <f t="shared" si="5"/>
        <v>9.3742084480747341</v>
      </c>
    </row>
    <row r="173" spans="1:9">
      <c r="A173" s="52">
        <v>52301</v>
      </c>
      <c r="B173" s="53" t="str">
        <f>VLOOKUP(A173,[3]Hoja1!$B:$C,2,FALSE)</f>
        <v>CAMARAS FOTOGRAFICAS Y DE VIDEO</v>
      </c>
      <c r="C173" s="54">
        <v>0</v>
      </c>
      <c r="D173" s="54">
        <v>10941</v>
      </c>
      <c r="E173" s="54">
        <v>10941</v>
      </c>
      <c r="F173" s="54">
        <v>0</v>
      </c>
      <c r="G173" s="54">
        <v>0</v>
      </c>
      <c r="H173" s="54">
        <f t="shared" si="4"/>
        <v>10941</v>
      </c>
      <c r="I173" s="58">
        <f t="shared" si="5"/>
        <v>0</v>
      </c>
    </row>
    <row r="174" spans="1:9" ht="25.5">
      <c r="A174" s="52">
        <v>52901</v>
      </c>
      <c r="B174" s="53" t="str">
        <f>VLOOKUP(A174,[3]Hoja1!$B:$C,2,FALSE)</f>
        <v>OTRO MOBILIARIO Y EQUIPO EDUCACIONAL Y RECREATIVO</v>
      </c>
      <c r="C174" s="54">
        <v>0</v>
      </c>
      <c r="D174" s="54">
        <v>605771.68999999994</v>
      </c>
      <c r="E174" s="54">
        <v>605771.68999999994</v>
      </c>
      <c r="F174" s="54">
        <v>0</v>
      </c>
      <c r="G174" s="54">
        <v>0</v>
      </c>
      <c r="H174" s="54">
        <f t="shared" si="4"/>
        <v>605771.68999999994</v>
      </c>
      <c r="I174" s="58">
        <f t="shared" si="5"/>
        <v>0</v>
      </c>
    </row>
    <row r="175" spans="1:9">
      <c r="A175" s="52">
        <v>53101</v>
      </c>
      <c r="B175" s="53" t="str">
        <f>VLOOKUP(A175,[3]Hoja1!$B:$C,2,FALSE)</f>
        <v>EQUIPO MEDICO Y DE LABORATORIO</v>
      </c>
      <c r="C175" s="54">
        <v>14000000</v>
      </c>
      <c r="D175" s="54">
        <v>72470276.260000005</v>
      </c>
      <c r="E175" s="54">
        <v>86470276.260000005</v>
      </c>
      <c r="F175" s="54">
        <v>1470777.47</v>
      </c>
      <c r="G175" s="54">
        <v>9276350.9900000002</v>
      </c>
      <c r="H175" s="54">
        <f t="shared" si="4"/>
        <v>75723147.800000012</v>
      </c>
      <c r="I175" s="58">
        <f t="shared" si="5"/>
        <v>12.428696801760397</v>
      </c>
    </row>
    <row r="176" spans="1:9">
      <c r="A176" s="52">
        <v>53201</v>
      </c>
      <c r="B176" s="53" t="str">
        <f>VLOOKUP(A176,[3]Hoja1!$B:$C,2,FALSE)</f>
        <v>INTRUMENTAL MEDICO Y DE LABORATORIO</v>
      </c>
      <c r="C176" s="54">
        <v>14200000</v>
      </c>
      <c r="D176" s="54">
        <v>-2577179.41</v>
      </c>
      <c r="E176" s="54">
        <v>11622820.59</v>
      </c>
      <c r="F176" s="54">
        <v>88067.199999999997</v>
      </c>
      <c r="G176" s="54">
        <v>484551.01</v>
      </c>
      <c r="H176" s="54">
        <f t="shared" si="4"/>
        <v>11050202.380000001</v>
      </c>
      <c r="I176" s="58">
        <f t="shared" si="5"/>
        <v>4.9266716763456468</v>
      </c>
    </row>
    <row r="177" spans="1:9">
      <c r="A177" s="52">
        <v>54101</v>
      </c>
      <c r="B177" s="53" t="str">
        <f>VLOOKUP(A177,[3]Hoja1!$B:$C,2,FALSE)</f>
        <v>AUTOMOVILES Y CAMIONES</v>
      </c>
      <c r="C177" s="54">
        <v>2864000</v>
      </c>
      <c r="D177" s="54">
        <v>10152569.07</v>
      </c>
      <c r="E177" s="54">
        <v>13016569.07</v>
      </c>
      <c r="F177" s="54">
        <v>125970</v>
      </c>
      <c r="G177" s="54">
        <v>251940</v>
      </c>
      <c r="H177" s="54">
        <f t="shared" si="4"/>
        <v>12638659.07</v>
      </c>
      <c r="I177" s="58">
        <f t="shared" si="5"/>
        <v>2.9032996173391794</v>
      </c>
    </row>
    <row r="178" spans="1:9">
      <c r="A178" s="52">
        <v>54201</v>
      </c>
      <c r="B178" s="53" t="str">
        <f>VLOOKUP(A178,[3]Hoja1!$B:$C,2,FALSE)</f>
        <v>CARROCERIAS Y REMOLQUES</v>
      </c>
      <c r="C178" s="54">
        <v>0</v>
      </c>
      <c r="D178" s="54">
        <v>120000.09</v>
      </c>
      <c r="E178" s="54">
        <v>120000.09</v>
      </c>
      <c r="F178" s="54">
        <v>111000.03</v>
      </c>
      <c r="G178" s="54">
        <v>0</v>
      </c>
      <c r="H178" s="54">
        <f t="shared" si="4"/>
        <v>9000.0599999999977</v>
      </c>
      <c r="I178" s="58">
        <f t="shared" si="5"/>
        <v>92.49995562503328</v>
      </c>
    </row>
    <row r="179" spans="1:9">
      <c r="A179" s="52">
        <v>54901</v>
      </c>
      <c r="B179" s="53" t="s">
        <v>328</v>
      </c>
      <c r="C179" s="54">
        <v>0</v>
      </c>
      <c r="D179" s="54">
        <v>464</v>
      </c>
      <c r="E179" s="54">
        <v>464</v>
      </c>
      <c r="F179" s="54">
        <v>0</v>
      </c>
      <c r="G179" s="54">
        <v>0</v>
      </c>
      <c r="H179" s="54">
        <f t="shared" si="4"/>
        <v>464</v>
      </c>
      <c r="I179" s="58">
        <f t="shared" si="5"/>
        <v>0</v>
      </c>
    </row>
    <row r="180" spans="1:9">
      <c r="A180" s="52">
        <v>56101</v>
      </c>
      <c r="B180" s="53" t="s">
        <v>329</v>
      </c>
      <c r="C180" s="54">
        <v>0</v>
      </c>
      <c r="D180" s="54">
        <v>19000</v>
      </c>
      <c r="E180" s="54">
        <v>19000</v>
      </c>
      <c r="F180" s="54">
        <v>0</v>
      </c>
      <c r="G180" s="54">
        <v>0</v>
      </c>
      <c r="H180" s="54">
        <f t="shared" si="4"/>
        <v>19000</v>
      </c>
      <c r="I180" s="58">
        <f t="shared" si="5"/>
        <v>0</v>
      </c>
    </row>
    <row r="181" spans="1:9">
      <c r="A181" s="52">
        <v>56201</v>
      </c>
      <c r="B181" s="53" t="s">
        <v>330</v>
      </c>
      <c r="C181" s="54">
        <v>0</v>
      </c>
      <c r="D181" s="54">
        <v>4798501.1500000004</v>
      </c>
      <c r="E181" s="54">
        <v>4798501.1500000004</v>
      </c>
      <c r="F181" s="54">
        <v>11344.8</v>
      </c>
      <c r="G181" s="54">
        <v>0</v>
      </c>
      <c r="H181" s="54">
        <f t="shared" si="4"/>
        <v>4787156.3500000006</v>
      </c>
      <c r="I181" s="58">
        <f t="shared" si="5"/>
        <v>0.23642382580235494</v>
      </c>
    </row>
    <row r="182" spans="1:9">
      <c r="A182" s="52">
        <v>56301</v>
      </c>
      <c r="B182" s="53"/>
      <c r="C182" s="54"/>
      <c r="D182" s="54"/>
      <c r="E182" s="54"/>
      <c r="F182" s="54"/>
      <c r="G182" s="54"/>
      <c r="H182" s="54"/>
      <c r="I182" s="58"/>
    </row>
    <row r="183" spans="1:9" ht="25.5">
      <c r="A183" s="52">
        <v>56401</v>
      </c>
      <c r="B183" s="53" t="s">
        <v>331</v>
      </c>
      <c r="C183" s="54">
        <v>0</v>
      </c>
      <c r="D183" s="54">
        <v>126186.41</v>
      </c>
      <c r="E183" s="54">
        <v>126186.41</v>
      </c>
      <c r="F183" s="54">
        <v>0</v>
      </c>
      <c r="G183" s="54">
        <v>71778.509999999995</v>
      </c>
      <c r="H183" s="54">
        <f t="shared" si="4"/>
        <v>54407.900000000009</v>
      </c>
      <c r="I183" s="58">
        <f t="shared" si="5"/>
        <v>56.882916314046803</v>
      </c>
    </row>
    <row r="184" spans="1:9">
      <c r="A184" s="52">
        <v>56501</v>
      </c>
      <c r="B184" s="53" t="s">
        <v>332</v>
      </c>
      <c r="C184" s="54">
        <v>0</v>
      </c>
      <c r="D184" s="54">
        <v>842138.24</v>
      </c>
      <c r="E184" s="54">
        <v>842138.24</v>
      </c>
      <c r="F184" s="54">
        <v>0</v>
      </c>
      <c r="G184" s="54">
        <v>0</v>
      </c>
      <c r="H184" s="54">
        <f t="shared" si="4"/>
        <v>842138.24</v>
      </c>
      <c r="I184" s="58">
        <f t="shared" si="5"/>
        <v>0</v>
      </c>
    </row>
    <row r="185" spans="1:9" ht="15" customHeight="1">
      <c r="A185" s="52">
        <v>56601</v>
      </c>
      <c r="B185" s="53" t="s">
        <v>333</v>
      </c>
      <c r="C185" s="54">
        <v>0</v>
      </c>
      <c r="D185" s="54">
        <v>415190.83</v>
      </c>
      <c r="E185" s="54">
        <v>415190.83</v>
      </c>
      <c r="F185" s="54">
        <v>0</v>
      </c>
      <c r="G185" s="54">
        <v>2575.1999999999998</v>
      </c>
      <c r="H185" s="54">
        <f t="shared" si="4"/>
        <v>412615.63</v>
      </c>
      <c r="I185" s="58">
        <f t="shared" si="5"/>
        <v>0.62024491244182822</v>
      </c>
    </row>
    <row r="186" spans="1:9">
      <c r="A186" s="52">
        <v>56701</v>
      </c>
      <c r="B186" s="53" t="s">
        <v>334</v>
      </c>
      <c r="C186" s="54">
        <v>0</v>
      </c>
      <c r="D186" s="54">
        <v>14520.94</v>
      </c>
      <c r="E186" s="54">
        <v>14520.94</v>
      </c>
      <c r="F186" s="54">
        <v>0</v>
      </c>
      <c r="G186" s="54">
        <v>0</v>
      </c>
      <c r="H186" s="54">
        <f t="shared" si="4"/>
        <v>14520.94</v>
      </c>
      <c r="I186" s="58">
        <f t="shared" si="5"/>
        <v>0</v>
      </c>
    </row>
    <row r="187" spans="1:9">
      <c r="A187" s="52">
        <v>56702</v>
      </c>
      <c r="B187" s="53" t="s">
        <v>335</v>
      </c>
      <c r="C187" s="54">
        <v>0</v>
      </c>
      <c r="D187" s="54">
        <v>78000</v>
      </c>
      <c r="E187" s="54">
        <v>78000</v>
      </c>
      <c r="F187" s="54">
        <v>0</v>
      </c>
      <c r="G187" s="54">
        <v>78000.02</v>
      </c>
      <c r="H187" s="54">
        <f t="shared" si="4"/>
        <v>-2.0000000004074536E-2</v>
      </c>
      <c r="I187" s="58">
        <f t="shared" si="5"/>
        <v>100.00002564102563</v>
      </c>
    </row>
    <row r="188" spans="1:9">
      <c r="A188" s="52">
        <v>56901</v>
      </c>
      <c r="B188" s="53"/>
      <c r="C188" s="54"/>
      <c r="D188" s="54"/>
      <c r="E188" s="54"/>
      <c r="F188" s="54"/>
      <c r="G188" s="54"/>
      <c r="H188" s="54"/>
      <c r="I188" s="58"/>
    </row>
    <row r="189" spans="1:9">
      <c r="A189" s="52">
        <v>56902</v>
      </c>
      <c r="B189" s="53" t="s">
        <v>336</v>
      </c>
      <c r="C189" s="54">
        <v>0</v>
      </c>
      <c r="D189" s="54">
        <v>0</v>
      </c>
      <c r="E189" s="54">
        <v>0</v>
      </c>
      <c r="F189" s="54">
        <v>0</v>
      </c>
      <c r="G189" s="54">
        <v>0</v>
      </c>
      <c r="H189" s="54">
        <f t="shared" si="4"/>
        <v>0</v>
      </c>
      <c r="I189" s="58"/>
    </row>
    <row r="190" spans="1:9">
      <c r="A190" s="52">
        <v>59101</v>
      </c>
      <c r="B190" s="53" t="s">
        <v>337</v>
      </c>
      <c r="C190" s="54">
        <v>0</v>
      </c>
      <c r="D190" s="54">
        <v>151494.51999999999</v>
      </c>
      <c r="E190" s="54">
        <v>151494.51999999999</v>
      </c>
      <c r="F190" s="54">
        <v>0</v>
      </c>
      <c r="G190" s="54">
        <v>46194.77</v>
      </c>
      <c r="H190" s="54">
        <f t="shared" si="4"/>
        <v>105299.75</v>
      </c>
      <c r="I190" s="58">
        <f t="shared" si="5"/>
        <v>30.49270033001854</v>
      </c>
    </row>
    <row r="191" spans="1:9">
      <c r="A191" s="52">
        <v>59801</v>
      </c>
      <c r="B191" s="53"/>
      <c r="C191" s="54"/>
      <c r="D191" s="54"/>
      <c r="E191" s="54"/>
      <c r="F191" s="54"/>
      <c r="G191" s="54"/>
      <c r="H191" s="54"/>
      <c r="I191" s="58"/>
    </row>
    <row r="192" spans="1:9" s="203" customFormat="1">
      <c r="A192" s="201">
        <v>61201</v>
      </c>
      <c r="B192" s="202" t="s">
        <v>338</v>
      </c>
      <c r="C192" s="196">
        <v>86985114</v>
      </c>
      <c r="D192" s="196">
        <v>-86638328.790000007</v>
      </c>
      <c r="E192" s="196">
        <v>346785.21</v>
      </c>
      <c r="F192" s="196">
        <v>0</v>
      </c>
      <c r="G192" s="196">
        <v>0</v>
      </c>
      <c r="H192" s="196">
        <f t="shared" si="4"/>
        <v>346785.21</v>
      </c>
      <c r="I192" s="197">
        <f t="shared" si="5"/>
        <v>0</v>
      </c>
    </row>
    <row r="193" spans="1:9">
      <c r="A193" s="52">
        <v>61203</v>
      </c>
      <c r="B193" s="53" t="s">
        <v>339</v>
      </c>
      <c r="C193" s="54">
        <v>0</v>
      </c>
      <c r="D193" s="54">
        <v>21621786.079999998</v>
      </c>
      <c r="E193" s="54">
        <v>21621786.079999998</v>
      </c>
      <c r="F193" s="54">
        <v>0</v>
      </c>
      <c r="G193" s="54">
        <v>3723473.15</v>
      </c>
      <c r="H193" s="54">
        <f t="shared" si="4"/>
        <v>17898312.93</v>
      </c>
      <c r="I193" s="58">
        <f t="shared" si="5"/>
        <v>17.220932332894488</v>
      </c>
    </row>
    <row r="194" spans="1:9">
      <c r="A194" s="52">
        <v>61205</v>
      </c>
      <c r="B194" s="53" t="s">
        <v>340</v>
      </c>
      <c r="C194" s="54">
        <v>0</v>
      </c>
      <c r="D194" s="54">
        <v>3486219.08</v>
      </c>
      <c r="E194" s="54">
        <v>3486219.08</v>
      </c>
      <c r="F194" s="54">
        <v>0</v>
      </c>
      <c r="G194" s="54">
        <v>0</v>
      </c>
      <c r="H194" s="54">
        <f t="shared" si="4"/>
        <v>3486219.08</v>
      </c>
      <c r="I194" s="58">
        <f t="shared" si="5"/>
        <v>0</v>
      </c>
    </row>
    <row r="195" spans="1:9">
      <c r="A195" s="52">
        <v>61207</v>
      </c>
      <c r="B195" s="53" t="s">
        <v>341</v>
      </c>
      <c r="C195" s="54">
        <v>0</v>
      </c>
      <c r="D195" s="54">
        <v>236668.31</v>
      </c>
      <c r="E195" s="54">
        <v>236668.31</v>
      </c>
      <c r="F195" s="54">
        <v>0</v>
      </c>
      <c r="G195" s="54">
        <v>213092.47</v>
      </c>
      <c r="H195" s="54">
        <f t="shared" si="4"/>
        <v>23575.839999999997</v>
      </c>
      <c r="I195" s="58">
        <f t="shared" si="5"/>
        <v>90.038446634448022</v>
      </c>
    </row>
    <row r="196" spans="1:9" ht="25.5">
      <c r="A196" s="52">
        <v>61210</v>
      </c>
      <c r="B196" s="53" t="s">
        <v>342</v>
      </c>
      <c r="C196" s="54">
        <v>0</v>
      </c>
      <c r="D196" s="54">
        <v>44228797.469999999</v>
      </c>
      <c r="E196" s="54">
        <v>44228797.469999999</v>
      </c>
      <c r="F196" s="54">
        <v>0</v>
      </c>
      <c r="G196" s="54">
        <v>11078314.02</v>
      </c>
      <c r="H196" s="54">
        <f t="shared" si="4"/>
        <v>33150483.449999999</v>
      </c>
      <c r="I196" s="58">
        <f t="shared" si="5"/>
        <v>25.047739603398266</v>
      </c>
    </row>
    <row r="197" spans="1:9" ht="25.5">
      <c r="A197" s="52">
        <v>61222</v>
      </c>
      <c r="B197" s="53" t="s">
        <v>343</v>
      </c>
      <c r="C197" s="54">
        <v>0</v>
      </c>
      <c r="D197" s="54">
        <v>2357807.6800000002</v>
      </c>
      <c r="E197" s="54">
        <v>2357807.6800000002</v>
      </c>
      <c r="F197" s="54">
        <v>0</v>
      </c>
      <c r="G197" s="54">
        <v>0</v>
      </c>
      <c r="H197" s="54">
        <f t="shared" si="4"/>
        <v>2357807.6800000002</v>
      </c>
      <c r="I197" s="58">
        <f t="shared" si="5"/>
        <v>0</v>
      </c>
    </row>
    <row r="198" spans="1:9" ht="25.5">
      <c r="A198" s="52">
        <v>61303</v>
      </c>
      <c r="B198" s="53" t="s">
        <v>344</v>
      </c>
      <c r="C198" s="54">
        <v>0</v>
      </c>
      <c r="D198" s="54">
        <v>181974.8</v>
      </c>
      <c r="E198" s="54">
        <v>181974.8</v>
      </c>
      <c r="F198" s="54">
        <v>0</v>
      </c>
      <c r="G198" s="54">
        <v>0</v>
      </c>
      <c r="H198" s="54">
        <f t="shared" si="4"/>
        <v>181974.8</v>
      </c>
      <c r="I198" s="58">
        <f t="shared" si="5"/>
        <v>0</v>
      </c>
    </row>
    <row r="199" spans="1:9">
      <c r="A199" s="52">
        <v>62201</v>
      </c>
      <c r="B199" s="53" t="s">
        <v>338</v>
      </c>
      <c r="C199" s="54">
        <v>0</v>
      </c>
      <c r="D199" s="54">
        <v>60843119.299999997</v>
      </c>
      <c r="E199" s="54">
        <v>60843119.299999997</v>
      </c>
      <c r="F199" s="54">
        <v>1877453.26</v>
      </c>
      <c r="G199" s="54">
        <v>28899165.690000001</v>
      </c>
      <c r="H199" s="54">
        <f t="shared" si="4"/>
        <v>30066500.349999998</v>
      </c>
      <c r="I199" s="58">
        <f t="shared" si="5"/>
        <v>50.583565247944165</v>
      </c>
    </row>
    <row r="200" spans="1:9">
      <c r="A200" s="52">
        <v>62202</v>
      </c>
      <c r="B200" s="53" t="s">
        <v>345</v>
      </c>
      <c r="C200" s="54">
        <v>0</v>
      </c>
      <c r="D200" s="54">
        <v>42372130.219999999</v>
      </c>
      <c r="E200" s="54">
        <v>42372130.219999999</v>
      </c>
      <c r="F200" s="54">
        <v>192222.73</v>
      </c>
      <c r="G200" s="54">
        <v>2128717.48</v>
      </c>
      <c r="H200" s="54">
        <f t="shared" si="4"/>
        <v>40051190.010000005</v>
      </c>
      <c r="I200" s="58">
        <f t="shared" si="5"/>
        <v>5.4775159944743512</v>
      </c>
    </row>
    <row r="201" spans="1:9">
      <c r="A201" s="52">
        <v>62203</v>
      </c>
      <c r="B201" s="53" t="s">
        <v>339</v>
      </c>
      <c r="C201" s="54">
        <v>0</v>
      </c>
      <c r="D201" s="54">
        <v>72072420.459999993</v>
      </c>
      <c r="E201" s="54">
        <v>72072420.459999993</v>
      </c>
      <c r="F201" s="54">
        <v>6478138.9699999997</v>
      </c>
      <c r="G201" s="54">
        <v>11298988.560000001</v>
      </c>
      <c r="H201" s="54">
        <f t="shared" si="4"/>
        <v>54295292.929999992</v>
      </c>
      <c r="I201" s="58">
        <f t="shared" si="5"/>
        <v>24.665645217044236</v>
      </c>
    </row>
    <row r="202" spans="1:9">
      <c r="A202" s="52">
        <v>62207</v>
      </c>
      <c r="B202" s="53" t="s">
        <v>341</v>
      </c>
      <c r="C202" s="54">
        <v>0</v>
      </c>
      <c r="D202" s="54">
        <v>201134</v>
      </c>
      <c r="E202" s="54">
        <v>201134</v>
      </c>
      <c r="F202" s="54">
        <v>0</v>
      </c>
      <c r="G202" s="54">
        <v>0</v>
      </c>
      <c r="H202" s="54">
        <f t="shared" si="4"/>
        <v>201134</v>
      </c>
      <c r="I202" s="58">
        <f t="shared" si="5"/>
        <v>0</v>
      </c>
    </row>
    <row r="203" spans="1:9" ht="25.5">
      <c r="A203" s="52">
        <v>62210</v>
      </c>
      <c r="B203" s="53" t="s">
        <v>342</v>
      </c>
      <c r="C203" s="54">
        <v>0</v>
      </c>
      <c r="D203" s="54">
        <v>2800000</v>
      </c>
      <c r="E203" s="54">
        <v>2800000</v>
      </c>
      <c r="F203" s="54">
        <v>0</v>
      </c>
      <c r="G203" s="54">
        <v>559129.93000000005</v>
      </c>
      <c r="H203" s="54">
        <f t="shared" si="4"/>
        <v>2240870.0699999998</v>
      </c>
      <c r="I203" s="58">
        <f t="shared" si="5"/>
        <v>19.968926071428573</v>
      </c>
    </row>
    <row r="204" spans="1:9" s="57" customFormat="1">
      <c r="A204" s="55"/>
      <c r="B204" s="18"/>
      <c r="C204" s="56">
        <f>SUM(C9:C203)</f>
        <v>3640277797.9999995</v>
      </c>
      <c r="D204" s="56">
        <f t="shared" ref="D204:H204" si="6">SUM(D9:D203)</f>
        <v>588475938.94999981</v>
      </c>
      <c r="E204" s="56">
        <f t="shared" si="6"/>
        <v>4228753736.9500003</v>
      </c>
      <c r="F204" s="56">
        <f t="shared" si="6"/>
        <v>72091517.040000007</v>
      </c>
      <c r="G204" s="56">
        <f t="shared" si="6"/>
        <v>1508675964.8299997</v>
      </c>
      <c r="H204" s="56">
        <f t="shared" si="6"/>
        <v>2647986255.0799999</v>
      </c>
      <c r="I204" s="59">
        <f t="shared" si="5"/>
        <v>37.381403132028503</v>
      </c>
    </row>
    <row r="208" spans="1:9">
      <c r="C208" s="192"/>
    </row>
    <row r="217" spans="3:3">
      <c r="C217" s="192"/>
    </row>
    <row r="218" spans="3:3">
      <c r="C218" s="192"/>
    </row>
  </sheetData>
  <mergeCells count="5">
    <mergeCell ref="A2:I2"/>
    <mergeCell ref="A3:I3"/>
    <mergeCell ref="A4:I4"/>
    <mergeCell ref="A5:I5"/>
    <mergeCell ref="A6:I6"/>
  </mergeCells>
  <pageMargins left="0.27559055118110237" right="0.27559055118110237" top="0.51181102362204722" bottom="0.19685039370078741" header="0.31496062992125984" footer="0.15748031496062992"/>
  <pageSetup scale="89" fitToHeight="0" orientation="landscape" r:id="rId1"/>
  <drawing r:id="rId2"/>
</worksheet>
</file>

<file path=xl/worksheets/sheet14.xml><?xml version="1.0" encoding="utf-8"?>
<worksheet xmlns="http://schemas.openxmlformats.org/spreadsheetml/2006/main" xmlns:r="http://schemas.openxmlformats.org/officeDocument/2006/relationships">
  <sheetPr codeName="Hoja14">
    <tabColor rgb="FFFFFF00"/>
    <pageSetUpPr fitToPage="1"/>
  </sheetPr>
  <dimension ref="B1:H11"/>
  <sheetViews>
    <sheetView workbookViewId="0">
      <pane ySplit="8" topLeftCell="A9" activePane="bottomLeft" state="frozen"/>
      <selection pane="bottomLeft" sqref="A1:A1048576"/>
    </sheetView>
  </sheetViews>
  <sheetFormatPr baseColWidth="10" defaultRowHeight="12.75"/>
  <cols>
    <col min="1" max="1" width="11.42578125" style="48"/>
    <col min="2" max="2" width="19.140625" style="48" customWidth="1"/>
    <col min="3" max="8" width="13.7109375" style="48" customWidth="1"/>
    <col min="9" max="16384" width="11.42578125" style="48"/>
  </cols>
  <sheetData>
    <row r="1" spans="2:8" s="100" customFormat="1" ht="15.75">
      <c r="B1" s="163"/>
      <c r="C1" s="163"/>
      <c r="D1" s="163"/>
      <c r="E1" s="163"/>
      <c r="F1" s="163"/>
      <c r="G1" s="163"/>
      <c r="H1" s="99" t="s">
        <v>268</v>
      </c>
    </row>
    <row r="2" spans="2:8" s="98" customFormat="1" ht="15.75">
      <c r="B2" s="572" t="s">
        <v>27</v>
      </c>
      <c r="C2" s="572"/>
      <c r="D2" s="572"/>
      <c r="E2" s="572"/>
      <c r="F2" s="572"/>
      <c r="G2" s="572"/>
      <c r="H2" s="572"/>
    </row>
    <row r="3" spans="2:8" s="100" customFormat="1" ht="15.75">
      <c r="B3" s="572" t="s">
        <v>20</v>
      </c>
      <c r="C3" s="572"/>
      <c r="D3" s="572"/>
      <c r="E3" s="572"/>
      <c r="F3" s="572"/>
      <c r="G3" s="572"/>
      <c r="H3" s="572"/>
    </row>
    <row r="4" spans="2:8" s="100" customFormat="1" ht="15.75">
      <c r="B4" s="572" t="s">
        <v>269</v>
      </c>
      <c r="C4" s="572"/>
      <c r="D4" s="572"/>
      <c r="E4" s="572"/>
      <c r="F4" s="572"/>
      <c r="G4" s="572"/>
      <c r="H4" s="572"/>
    </row>
    <row r="5" spans="2:8" s="100" customFormat="1" ht="15.75">
      <c r="B5" s="572" t="s">
        <v>262</v>
      </c>
      <c r="C5" s="572"/>
      <c r="D5" s="572"/>
      <c r="E5" s="572"/>
      <c r="F5" s="572"/>
      <c r="G5" s="572"/>
      <c r="H5" s="572"/>
    </row>
    <row r="6" spans="2:8" s="100" customFormat="1" ht="15.75">
      <c r="B6" s="572" t="s">
        <v>347</v>
      </c>
      <c r="C6" s="572"/>
      <c r="D6" s="572"/>
      <c r="E6" s="572"/>
      <c r="F6" s="572"/>
      <c r="G6" s="572"/>
      <c r="H6" s="572"/>
    </row>
    <row r="7" spans="2:8" s="170" customFormat="1" ht="15.75">
      <c r="B7" s="168"/>
      <c r="C7" s="169"/>
      <c r="D7" s="169"/>
      <c r="E7" s="169"/>
      <c r="F7" s="169"/>
      <c r="G7" s="169"/>
      <c r="H7" s="99" t="s">
        <v>263</v>
      </c>
    </row>
    <row r="8" spans="2:8" s="18" customFormat="1" ht="38.25">
      <c r="B8" s="38" t="s">
        <v>11</v>
      </c>
      <c r="C8" s="90" t="s">
        <v>65</v>
      </c>
      <c r="D8" s="90" t="s">
        <v>22</v>
      </c>
      <c r="E8" s="90" t="s">
        <v>66</v>
      </c>
      <c r="F8" s="90" t="s">
        <v>145</v>
      </c>
      <c r="G8" s="90" t="s">
        <v>146</v>
      </c>
      <c r="H8" s="90" t="s">
        <v>149</v>
      </c>
    </row>
    <row r="9" spans="2:8" ht="25.5" customHeight="1">
      <c r="B9" s="40" t="s">
        <v>152</v>
      </c>
      <c r="C9" s="165">
        <v>3414311225</v>
      </c>
      <c r="D9" s="166">
        <v>433465947.46999985</v>
      </c>
      <c r="E9" s="166">
        <v>3847777172.4699998</v>
      </c>
      <c r="F9" s="166">
        <v>61334157.629999995</v>
      </c>
      <c r="G9" s="166">
        <v>1438957098.29</v>
      </c>
      <c r="H9" s="166">
        <f t="shared" ref="H9:H10" si="0">E9-F9-G9</f>
        <v>2347485916.5499997</v>
      </c>
    </row>
    <row r="10" spans="2:8" ht="25.5" customHeight="1">
      <c r="B10" s="200" t="s">
        <v>153</v>
      </c>
      <c r="C10" s="204">
        <v>225966573</v>
      </c>
      <c r="D10" s="205">
        <v>155009991.48000002</v>
      </c>
      <c r="E10" s="167">
        <v>380976564.48000002</v>
      </c>
      <c r="F10" s="167">
        <v>10757359.41</v>
      </c>
      <c r="G10" s="167">
        <v>69718866.539999992</v>
      </c>
      <c r="H10" s="167">
        <f t="shared" si="0"/>
        <v>300500338.52999997</v>
      </c>
    </row>
    <row r="11" spans="2:8" s="18" customFormat="1" ht="25.5" customHeight="1">
      <c r="B11" s="90" t="s">
        <v>26</v>
      </c>
      <c r="C11" s="45">
        <f t="shared" ref="C11:H11" si="1">SUM(C9:C10)</f>
        <v>3640277798</v>
      </c>
      <c r="D11" s="45">
        <f t="shared" si="1"/>
        <v>588475938.94999981</v>
      </c>
      <c r="E11" s="45">
        <f t="shared" si="1"/>
        <v>4228753736.9499998</v>
      </c>
      <c r="F11" s="45">
        <f t="shared" si="1"/>
        <v>72091517.039999992</v>
      </c>
      <c r="G11" s="45">
        <f t="shared" si="1"/>
        <v>1508675964.8299999</v>
      </c>
      <c r="H11" s="45">
        <f t="shared" si="1"/>
        <v>2647986255.0799999</v>
      </c>
    </row>
  </sheetData>
  <mergeCells count="5">
    <mergeCell ref="B2:H2"/>
    <mergeCell ref="B3:H3"/>
    <mergeCell ref="B4:H4"/>
    <mergeCell ref="B5:H5"/>
    <mergeCell ref="B6:H6"/>
  </mergeCells>
  <printOptions horizontalCentered="1"/>
  <pageMargins left="0.27559055118110237" right="0.27559055118110237" top="0.74803149606299213" bottom="0.74803149606299213"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sheetPr codeName="Hoja15">
    <tabColor rgb="FFFFFF00"/>
    <pageSetUpPr fitToPage="1"/>
  </sheetPr>
  <dimension ref="A1:H168"/>
  <sheetViews>
    <sheetView zoomScaleSheetLayoutView="115" workbookViewId="0">
      <pane ySplit="8" topLeftCell="A122" activePane="bottomLeft" state="frozen"/>
      <selection pane="bottomLeft" activeCell="A122" sqref="A122:H162"/>
    </sheetView>
  </sheetViews>
  <sheetFormatPr baseColWidth="10" defaultRowHeight="12.75"/>
  <cols>
    <col min="1" max="1" width="10.7109375" style="48" customWidth="1"/>
    <col min="2" max="2" width="47.7109375" style="48" customWidth="1"/>
    <col min="3" max="8" width="13.7109375" style="48" customWidth="1"/>
    <col min="9" max="16384" width="11.42578125" style="48"/>
  </cols>
  <sheetData>
    <row r="1" spans="1:8" s="100" customFormat="1" ht="15.75">
      <c r="B1" s="163"/>
      <c r="C1" s="163"/>
      <c r="D1" s="163"/>
      <c r="E1" s="163"/>
      <c r="F1" s="163"/>
      <c r="G1" s="163"/>
      <c r="H1" s="99" t="s">
        <v>315</v>
      </c>
    </row>
    <row r="2" spans="1:8" s="98" customFormat="1" ht="15" customHeight="1">
      <c r="A2" s="572" t="s">
        <v>27</v>
      </c>
      <c r="B2" s="572"/>
      <c r="C2" s="572"/>
      <c r="D2" s="572"/>
      <c r="E2" s="572"/>
      <c r="F2" s="572"/>
      <c r="G2" s="572"/>
      <c r="H2" s="572"/>
    </row>
    <row r="3" spans="1:8" s="100" customFormat="1" ht="15" customHeight="1">
      <c r="A3" s="572" t="s">
        <v>20</v>
      </c>
      <c r="B3" s="572"/>
      <c r="C3" s="572"/>
      <c r="D3" s="572"/>
      <c r="E3" s="572"/>
      <c r="F3" s="572"/>
      <c r="G3" s="572"/>
      <c r="H3" s="572"/>
    </row>
    <row r="4" spans="1:8" s="100" customFormat="1" ht="15" customHeight="1">
      <c r="A4" s="572" t="s">
        <v>156</v>
      </c>
      <c r="B4" s="572"/>
      <c r="C4" s="572"/>
      <c r="D4" s="572"/>
      <c r="E4" s="572"/>
      <c r="F4" s="572"/>
      <c r="G4" s="572"/>
      <c r="H4" s="572"/>
    </row>
    <row r="5" spans="1:8" s="100" customFormat="1" ht="15" customHeight="1">
      <c r="A5" s="572" t="s">
        <v>262</v>
      </c>
      <c r="B5" s="572"/>
      <c r="C5" s="572"/>
      <c r="D5" s="572"/>
      <c r="E5" s="572"/>
      <c r="F5" s="572"/>
      <c r="G5" s="572"/>
      <c r="H5" s="572"/>
    </row>
    <row r="6" spans="1:8" s="100" customFormat="1" ht="15" customHeight="1">
      <c r="A6" s="572" t="s">
        <v>347</v>
      </c>
      <c r="B6" s="572"/>
      <c r="C6" s="572"/>
      <c r="D6" s="572"/>
      <c r="E6" s="572"/>
      <c r="F6" s="572"/>
      <c r="G6" s="572"/>
      <c r="H6" s="572"/>
    </row>
    <row r="7" spans="1:8" s="170" customFormat="1" ht="15.75">
      <c r="B7" s="168"/>
      <c r="C7" s="169"/>
      <c r="D7" s="169"/>
      <c r="E7" s="169"/>
      <c r="F7" s="169"/>
      <c r="G7" s="169"/>
      <c r="H7" s="99" t="s">
        <v>263</v>
      </c>
    </row>
    <row r="8" spans="1:8" s="49" customFormat="1" ht="38.25">
      <c r="A8" s="580" t="s">
        <v>265</v>
      </c>
      <c r="B8" s="581"/>
      <c r="C8" s="79" t="s">
        <v>65</v>
      </c>
      <c r="D8" s="79" t="s">
        <v>22</v>
      </c>
      <c r="E8" s="79" t="s">
        <v>66</v>
      </c>
      <c r="F8" s="79" t="s">
        <v>145</v>
      </c>
      <c r="G8" s="79" t="s">
        <v>146</v>
      </c>
      <c r="H8" s="79" t="s">
        <v>149</v>
      </c>
    </row>
    <row r="9" spans="1:8">
      <c r="A9" s="83"/>
      <c r="B9" s="81" t="s">
        <v>270</v>
      </c>
      <c r="C9" s="80">
        <v>119622181.5</v>
      </c>
      <c r="D9" s="80">
        <v>6078745.3678955436</v>
      </c>
      <c r="E9" s="80">
        <v>125700926.86789554</v>
      </c>
      <c r="F9" s="80">
        <v>311810.5</v>
      </c>
      <c r="G9" s="80">
        <v>53522695.739999995</v>
      </c>
      <c r="H9" s="80">
        <f>E9-F9-G9</f>
        <v>71866420.627895549</v>
      </c>
    </row>
    <row r="10" spans="1:8">
      <c r="A10" s="70"/>
      <c r="B10" s="82" t="s">
        <v>271</v>
      </c>
      <c r="C10" s="76">
        <v>5735444.8600000003</v>
      </c>
      <c r="D10" s="76">
        <v>-279530.24000000022</v>
      </c>
      <c r="E10" s="76">
        <v>5455914.6200000001</v>
      </c>
      <c r="F10" s="76">
        <v>33354.160000000003</v>
      </c>
      <c r="G10" s="76">
        <v>2136898.5099999998</v>
      </c>
      <c r="H10" s="76">
        <f t="shared" ref="H10:H53" si="0">E10-F10-G10</f>
        <v>3285661.95</v>
      </c>
    </row>
    <row r="11" spans="1:8">
      <c r="A11" s="70"/>
      <c r="B11" s="82" t="s">
        <v>272</v>
      </c>
      <c r="C11" s="76">
        <v>3592329.09</v>
      </c>
      <c r="D11" s="76">
        <v>-73816.560000000056</v>
      </c>
      <c r="E11" s="76">
        <v>3518512.53</v>
      </c>
      <c r="F11" s="76">
        <v>4000</v>
      </c>
      <c r="G11" s="76">
        <v>1072724.3600000001</v>
      </c>
      <c r="H11" s="76">
        <f t="shared" si="0"/>
        <v>2441788.17</v>
      </c>
    </row>
    <row r="12" spans="1:8">
      <c r="A12" s="70"/>
      <c r="B12" s="82" t="s">
        <v>273</v>
      </c>
      <c r="C12" s="76">
        <v>29139224.962631866</v>
      </c>
      <c r="D12" s="76">
        <v>6390157.6207846552</v>
      </c>
      <c r="E12" s="76">
        <v>35529382.583416522</v>
      </c>
      <c r="F12" s="76">
        <v>100698.36</v>
      </c>
      <c r="G12" s="76">
        <v>9415809.4299999997</v>
      </c>
      <c r="H12" s="76">
        <f t="shared" si="0"/>
        <v>26012874.793416522</v>
      </c>
    </row>
    <row r="13" spans="1:8">
      <c r="A13" s="70"/>
      <c r="B13" s="82" t="s">
        <v>274</v>
      </c>
      <c r="C13" s="76">
        <v>44924305.742588297</v>
      </c>
      <c r="D13" s="76">
        <v>121882837.82213177</v>
      </c>
      <c r="E13" s="76">
        <v>166807143.56472006</v>
      </c>
      <c r="F13" s="76">
        <v>1134693.5</v>
      </c>
      <c r="G13" s="76">
        <v>44823679.620000005</v>
      </c>
      <c r="H13" s="76">
        <f t="shared" si="0"/>
        <v>120848770.44472006</v>
      </c>
    </row>
    <row r="14" spans="1:8">
      <c r="A14" s="70"/>
      <c r="B14" s="82" t="s">
        <v>275</v>
      </c>
      <c r="C14" s="76">
        <v>9670815.6271194313</v>
      </c>
      <c r="D14" s="76">
        <v>-383065.08517789282</v>
      </c>
      <c r="E14" s="76">
        <v>9287750.5419415385</v>
      </c>
      <c r="F14" s="76">
        <v>102818.08</v>
      </c>
      <c r="G14" s="76">
        <v>3716637.12</v>
      </c>
      <c r="H14" s="76">
        <f t="shared" si="0"/>
        <v>5468295.3419415383</v>
      </c>
    </row>
    <row r="15" spans="1:8" s="148" customFormat="1">
      <c r="A15" s="194"/>
      <c r="B15" s="206" t="s">
        <v>276</v>
      </c>
      <c r="C15" s="193">
        <v>191055704.22</v>
      </c>
      <c r="D15" s="193">
        <v>-130314287.16</v>
      </c>
      <c r="E15" s="193">
        <v>60741417.060000002</v>
      </c>
      <c r="F15" s="193">
        <v>188280.37</v>
      </c>
      <c r="G15" s="193">
        <v>10193894.76</v>
      </c>
      <c r="H15" s="193">
        <f t="shared" si="0"/>
        <v>50359241.930000007</v>
      </c>
    </row>
    <row r="16" spans="1:8">
      <c r="A16" s="70"/>
      <c r="B16" s="82" t="s">
        <v>277</v>
      </c>
      <c r="C16" s="76">
        <v>82959110.090116397</v>
      </c>
      <c r="D16" s="76">
        <v>538707.7012283653</v>
      </c>
      <c r="E16" s="76">
        <v>83497817.791344762</v>
      </c>
      <c r="F16" s="76">
        <v>673754.17</v>
      </c>
      <c r="G16" s="76">
        <v>58974340.012315892</v>
      </c>
      <c r="H16" s="76">
        <f t="shared" si="0"/>
        <v>23849723.609028868</v>
      </c>
    </row>
    <row r="17" spans="1:8">
      <c r="A17" s="70"/>
      <c r="B17" s="82" t="s">
        <v>278</v>
      </c>
      <c r="C17" s="76">
        <v>44537183.486705467</v>
      </c>
      <c r="D17" s="76">
        <v>-30840625.065515846</v>
      </c>
      <c r="E17" s="76">
        <v>13696558.421189623</v>
      </c>
      <c r="F17" s="76">
        <v>74371.039999999994</v>
      </c>
      <c r="G17" s="76">
        <v>3895198.1399999997</v>
      </c>
      <c r="H17" s="76">
        <f t="shared" si="0"/>
        <v>9726989.2411896251</v>
      </c>
    </row>
    <row r="18" spans="1:8">
      <c r="A18" s="70"/>
      <c r="B18" s="82" t="s">
        <v>279</v>
      </c>
      <c r="C18" s="76">
        <v>50440263.57</v>
      </c>
      <c r="D18" s="76">
        <v>6296530.3200000003</v>
      </c>
      <c r="E18" s="76">
        <v>56736793.890000001</v>
      </c>
      <c r="F18" s="76">
        <v>395509.95</v>
      </c>
      <c r="G18" s="76">
        <v>23056098.460000001</v>
      </c>
      <c r="H18" s="76">
        <f t="shared" si="0"/>
        <v>33285185.479999997</v>
      </c>
    </row>
    <row r="19" spans="1:8">
      <c r="A19" s="70"/>
      <c r="B19" s="82" t="s">
        <v>280</v>
      </c>
      <c r="C19" s="76">
        <v>5404515.4299999997</v>
      </c>
      <c r="D19" s="76">
        <v>-406007.45999999903</v>
      </c>
      <c r="E19" s="76">
        <v>4998507.9700000007</v>
      </c>
      <c r="F19" s="76">
        <v>49046.96</v>
      </c>
      <c r="G19" s="76">
        <v>2270195.7400000002</v>
      </c>
      <c r="H19" s="76">
        <f t="shared" si="0"/>
        <v>2679265.2700000005</v>
      </c>
    </row>
    <row r="20" spans="1:8">
      <c r="A20" s="70"/>
      <c r="B20" s="82" t="s">
        <v>281</v>
      </c>
      <c r="C20" s="76">
        <v>69370240.980000004</v>
      </c>
      <c r="D20" s="76">
        <v>1278419.4299999923</v>
      </c>
      <c r="E20" s="76">
        <v>70648660.409999996</v>
      </c>
      <c r="F20" s="76">
        <v>135791.65</v>
      </c>
      <c r="G20" s="76">
        <v>18817889.150000002</v>
      </c>
      <c r="H20" s="76">
        <f t="shared" si="0"/>
        <v>51694979.609999985</v>
      </c>
    </row>
    <row r="21" spans="1:8">
      <c r="A21" s="70"/>
      <c r="B21" s="82" t="s">
        <v>282</v>
      </c>
      <c r="C21" s="76">
        <v>602592281.2760179</v>
      </c>
      <c r="D21" s="76">
        <v>66297762.147397995</v>
      </c>
      <c r="E21" s="76">
        <v>668890043.4234159</v>
      </c>
      <c r="F21" s="76">
        <v>2829234.45</v>
      </c>
      <c r="G21" s="76">
        <v>163254103.16226435</v>
      </c>
      <c r="H21" s="76">
        <f t="shared" si="0"/>
        <v>502806705.8111515</v>
      </c>
    </row>
    <row r="22" spans="1:8">
      <c r="A22" s="70"/>
      <c r="B22" s="82" t="s">
        <v>283</v>
      </c>
      <c r="C22" s="76">
        <v>357806910.6830585</v>
      </c>
      <c r="D22" s="76">
        <v>72862881.36875236</v>
      </c>
      <c r="E22" s="76">
        <v>430669792.05181086</v>
      </c>
      <c r="F22" s="76">
        <v>7390215.7199999997</v>
      </c>
      <c r="G22" s="76">
        <v>94615452.970000014</v>
      </c>
      <c r="H22" s="76">
        <f t="shared" si="0"/>
        <v>328664123.3618108</v>
      </c>
    </row>
    <row r="23" spans="1:8">
      <c r="A23" s="70"/>
      <c r="B23" s="82" t="s">
        <v>284</v>
      </c>
      <c r="C23" s="76">
        <v>53151105.164691232</v>
      </c>
      <c r="D23" s="76">
        <v>11799344.900332451</v>
      </c>
      <c r="E23" s="76">
        <v>64950450.065023683</v>
      </c>
      <c r="F23" s="76">
        <v>391165.29</v>
      </c>
      <c r="G23" s="76">
        <v>14029648.840000002</v>
      </c>
      <c r="H23" s="76">
        <f t="shared" si="0"/>
        <v>50529635.93502368</v>
      </c>
    </row>
    <row r="24" spans="1:8">
      <c r="A24" s="70"/>
      <c r="B24" s="82" t="s">
        <v>285</v>
      </c>
      <c r="C24" s="76">
        <v>2289808.31</v>
      </c>
      <c r="D24" s="76">
        <v>842523.52</v>
      </c>
      <c r="E24" s="76">
        <v>3132331.83</v>
      </c>
      <c r="F24" s="76">
        <v>209794.75</v>
      </c>
      <c r="G24" s="76">
        <v>723493.82</v>
      </c>
      <c r="H24" s="76">
        <f t="shared" si="0"/>
        <v>2199043.2600000002</v>
      </c>
    </row>
    <row r="25" spans="1:8">
      <c r="A25" s="70"/>
      <c r="B25" s="82" t="s">
        <v>286</v>
      </c>
      <c r="C25" s="76">
        <v>6725125.6899999995</v>
      </c>
      <c r="D25" s="76">
        <v>448948.33999999985</v>
      </c>
      <c r="E25" s="76">
        <v>7174074.0299999993</v>
      </c>
      <c r="F25" s="76">
        <v>141872.64000000001</v>
      </c>
      <c r="G25" s="76">
        <v>2652979.6399999997</v>
      </c>
      <c r="H25" s="76">
        <f t="shared" si="0"/>
        <v>4379221.75</v>
      </c>
    </row>
    <row r="26" spans="1:8">
      <c r="A26" s="70"/>
      <c r="B26" s="82" t="s">
        <v>287</v>
      </c>
      <c r="C26" s="76">
        <v>72825045.252186224</v>
      </c>
      <c r="D26" s="76">
        <v>13276531.654948816</v>
      </c>
      <c r="E26" s="76">
        <v>86101576.90713504</v>
      </c>
      <c r="F26" s="76">
        <v>2054143.04</v>
      </c>
      <c r="G26" s="76">
        <v>30158530.510000002</v>
      </c>
      <c r="H26" s="76">
        <f t="shared" si="0"/>
        <v>53888903.357135028</v>
      </c>
    </row>
    <row r="27" spans="1:8">
      <c r="A27" s="70"/>
      <c r="B27" s="82" t="s">
        <v>288</v>
      </c>
      <c r="C27" s="76">
        <v>27431702.691018432</v>
      </c>
      <c r="D27" s="76">
        <v>1949176.1104144268</v>
      </c>
      <c r="E27" s="76">
        <v>29380878.801432859</v>
      </c>
      <c r="F27" s="76">
        <v>222317.26</v>
      </c>
      <c r="G27" s="76">
        <v>8447638.5499999989</v>
      </c>
      <c r="H27" s="76">
        <f t="shared" si="0"/>
        <v>20710922.99143286</v>
      </c>
    </row>
    <row r="28" spans="1:8">
      <c r="A28" s="70"/>
      <c r="B28" s="82" t="s">
        <v>289</v>
      </c>
      <c r="C28" s="76">
        <v>244780624.06</v>
      </c>
      <c r="D28" s="76">
        <v>27808692.449999988</v>
      </c>
      <c r="E28" s="76">
        <v>272589316.50999999</v>
      </c>
      <c r="F28" s="76">
        <v>4586786.8899999997</v>
      </c>
      <c r="G28" s="76">
        <v>101159393.69000001</v>
      </c>
      <c r="H28" s="76">
        <f t="shared" si="0"/>
        <v>166843135.93000001</v>
      </c>
    </row>
    <row r="29" spans="1:8">
      <c r="A29" s="70"/>
      <c r="B29" s="82" t="s">
        <v>290</v>
      </c>
      <c r="C29" s="76">
        <v>64931445.467892021</v>
      </c>
      <c r="D29" s="76">
        <v>55748818.474456474</v>
      </c>
      <c r="E29" s="76">
        <v>120680263.9423485</v>
      </c>
      <c r="F29" s="76">
        <v>2086893.24</v>
      </c>
      <c r="G29" s="76">
        <v>42905171.091547832</v>
      </c>
      <c r="H29" s="76">
        <f t="shared" si="0"/>
        <v>75688199.610800669</v>
      </c>
    </row>
    <row r="30" spans="1:8">
      <c r="A30" s="70"/>
      <c r="B30" s="82" t="s">
        <v>291</v>
      </c>
      <c r="C30" s="76">
        <v>51313078.437636591</v>
      </c>
      <c r="D30" s="76">
        <v>12744841.979582675</v>
      </c>
      <c r="E30" s="76">
        <v>64057920.417219266</v>
      </c>
      <c r="F30" s="76">
        <v>395529.86</v>
      </c>
      <c r="G30" s="76">
        <v>23778303.430000003</v>
      </c>
      <c r="H30" s="76">
        <f t="shared" si="0"/>
        <v>39884087.12721926</v>
      </c>
    </row>
    <row r="31" spans="1:8">
      <c r="A31" s="70"/>
      <c r="B31" s="82" t="s">
        <v>292</v>
      </c>
      <c r="C31" s="76">
        <v>9598550.6347520202</v>
      </c>
      <c r="D31" s="76">
        <v>4488725.9851126615</v>
      </c>
      <c r="E31" s="76">
        <v>14087276.619864682</v>
      </c>
      <c r="F31" s="76">
        <v>543135.82999999996</v>
      </c>
      <c r="G31" s="76">
        <v>2646323.4699999997</v>
      </c>
      <c r="H31" s="76">
        <f t="shared" si="0"/>
        <v>10897817.319864683</v>
      </c>
    </row>
    <row r="32" spans="1:8">
      <c r="A32" s="70"/>
      <c r="B32" s="82" t="s">
        <v>293</v>
      </c>
      <c r="C32" s="76">
        <v>9075589.8135855161</v>
      </c>
      <c r="D32" s="76">
        <v>-1105778.0035700379</v>
      </c>
      <c r="E32" s="76">
        <v>7969811.8100154782</v>
      </c>
      <c r="F32" s="76">
        <v>111700.93</v>
      </c>
      <c r="G32" s="76">
        <v>1752832.87</v>
      </c>
      <c r="H32" s="76">
        <f t="shared" si="0"/>
        <v>6105278.0100154784</v>
      </c>
    </row>
    <row r="33" spans="1:8">
      <c r="A33" s="70"/>
      <c r="B33" s="82" t="s">
        <v>294</v>
      </c>
      <c r="C33" s="76">
        <v>1910987.22</v>
      </c>
      <c r="D33" s="76">
        <v>162359.31999999983</v>
      </c>
      <c r="E33" s="76">
        <v>2073346.5399999998</v>
      </c>
      <c r="F33" s="76">
        <v>48450.879999999997</v>
      </c>
      <c r="G33" s="76">
        <v>746826.75</v>
      </c>
      <c r="H33" s="76">
        <f t="shared" si="0"/>
        <v>1278068.9099999999</v>
      </c>
    </row>
    <row r="34" spans="1:8">
      <c r="A34" s="70"/>
      <c r="B34" s="82" t="s">
        <v>295</v>
      </c>
      <c r="C34" s="76">
        <v>7223431.6299999999</v>
      </c>
      <c r="D34" s="76">
        <v>2666517.3500000006</v>
      </c>
      <c r="E34" s="76">
        <v>9889948.9800000004</v>
      </c>
      <c r="F34" s="76">
        <v>113236.44</v>
      </c>
      <c r="G34" s="76">
        <v>2415167.87</v>
      </c>
      <c r="H34" s="76">
        <f t="shared" si="0"/>
        <v>7361544.6700000009</v>
      </c>
    </row>
    <row r="35" spans="1:8">
      <c r="A35" s="70"/>
      <c r="B35" s="82" t="s">
        <v>296</v>
      </c>
      <c r="C35" s="76">
        <v>262405293.88</v>
      </c>
      <c r="D35" s="76">
        <v>37042329.325027883</v>
      </c>
      <c r="E35" s="76">
        <v>299447623.20502788</v>
      </c>
      <c r="F35" s="76">
        <v>8941504.9100000001</v>
      </c>
      <c r="G35" s="76">
        <v>185462549.42754495</v>
      </c>
      <c r="H35" s="76">
        <f t="shared" si="0"/>
        <v>105043568.8674829</v>
      </c>
    </row>
    <row r="36" spans="1:8">
      <c r="A36" s="70"/>
      <c r="B36" s="82" t="s">
        <v>297</v>
      </c>
      <c r="C36" s="76">
        <v>54324259.909999996</v>
      </c>
      <c r="D36" s="76">
        <v>10175573.089999996</v>
      </c>
      <c r="E36" s="76">
        <v>64499832.999999993</v>
      </c>
      <c r="F36" s="76">
        <v>651264.99</v>
      </c>
      <c r="G36" s="76">
        <v>26540946.59</v>
      </c>
      <c r="H36" s="76">
        <f t="shared" si="0"/>
        <v>37307621.419999987</v>
      </c>
    </row>
    <row r="37" spans="1:8">
      <c r="A37" s="70"/>
      <c r="B37" s="82" t="s">
        <v>298</v>
      </c>
      <c r="C37" s="76">
        <v>27260751.93</v>
      </c>
      <c r="D37" s="76">
        <v>2654151.4400000013</v>
      </c>
      <c r="E37" s="76">
        <v>29914903.370000001</v>
      </c>
      <c r="F37" s="76">
        <v>363106.65</v>
      </c>
      <c r="G37" s="76">
        <v>12093360.779999999</v>
      </c>
      <c r="H37" s="76">
        <f t="shared" si="0"/>
        <v>17458435.940000005</v>
      </c>
    </row>
    <row r="38" spans="1:8">
      <c r="A38" s="70"/>
      <c r="B38" s="82" t="s">
        <v>299</v>
      </c>
      <c r="C38" s="76">
        <v>22847291.350000001</v>
      </c>
      <c r="D38" s="76">
        <v>24477907.01205866</v>
      </c>
      <c r="E38" s="76">
        <v>47325198.362058662</v>
      </c>
      <c r="F38" s="76">
        <v>1159364.76</v>
      </c>
      <c r="G38" s="76">
        <v>13144847.68</v>
      </c>
      <c r="H38" s="76">
        <f t="shared" si="0"/>
        <v>33020985.922058664</v>
      </c>
    </row>
    <row r="39" spans="1:8">
      <c r="A39" s="70"/>
      <c r="B39" s="82" t="s">
        <v>300</v>
      </c>
      <c r="C39" s="76">
        <v>73007524.209999993</v>
      </c>
      <c r="D39" s="76">
        <v>8560556.3722385168</v>
      </c>
      <c r="E39" s="76">
        <v>81568080.58223851</v>
      </c>
      <c r="F39" s="76">
        <v>3062208.79</v>
      </c>
      <c r="G39" s="76">
        <v>22014878.800000001</v>
      </c>
      <c r="H39" s="76">
        <f t="shared" si="0"/>
        <v>56490992.992238507</v>
      </c>
    </row>
    <row r="40" spans="1:8">
      <c r="A40" s="70"/>
      <c r="B40" s="82" t="s">
        <v>301</v>
      </c>
      <c r="C40" s="76">
        <v>54500628.489999995</v>
      </c>
      <c r="D40" s="76">
        <v>23198578.850000009</v>
      </c>
      <c r="E40" s="76">
        <v>77699207.340000004</v>
      </c>
      <c r="F40" s="76">
        <v>1698181.25</v>
      </c>
      <c r="G40" s="76">
        <v>28103102.690000001</v>
      </c>
      <c r="H40" s="76">
        <f t="shared" si="0"/>
        <v>47897923.400000006</v>
      </c>
    </row>
    <row r="41" spans="1:8">
      <c r="A41" s="70"/>
      <c r="B41" s="82" t="s">
        <v>302</v>
      </c>
      <c r="C41" s="76">
        <v>83215765.469999999</v>
      </c>
      <c r="D41" s="76">
        <v>8592911.5700000077</v>
      </c>
      <c r="E41" s="76">
        <v>91808677.040000007</v>
      </c>
      <c r="F41" s="76">
        <v>2357871.9900000002</v>
      </c>
      <c r="G41" s="76">
        <v>33463961.129999992</v>
      </c>
      <c r="H41" s="76">
        <f t="shared" si="0"/>
        <v>55986843.920000017</v>
      </c>
    </row>
    <row r="42" spans="1:8">
      <c r="A42" s="70"/>
      <c r="B42" s="82" t="s">
        <v>303</v>
      </c>
      <c r="C42" s="76">
        <v>39510585.939999998</v>
      </c>
      <c r="D42" s="76">
        <v>17716878.43</v>
      </c>
      <c r="E42" s="76">
        <v>57227464.369999997</v>
      </c>
      <c r="F42" s="76">
        <v>1108887.19</v>
      </c>
      <c r="G42" s="76">
        <v>17884247.359999999</v>
      </c>
      <c r="H42" s="76">
        <f t="shared" si="0"/>
        <v>38234329.82</v>
      </c>
    </row>
    <row r="43" spans="1:8">
      <c r="A43" s="70"/>
      <c r="B43" s="82" t="s">
        <v>304</v>
      </c>
      <c r="C43" s="76">
        <v>75116750.659999996</v>
      </c>
      <c r="D43" s="76">
        <v>12677189.049999997</v>
      </c>
      <c r="E43" s="76">
        <v>87793939.709999993</v>
      </c>
      <c r="F43" s="76">
        <v>4292574.1500000004</v>
      </c>
      <c r="G43" s="76">
        <v>21821276.900000002</v>
      </c>
      <c r="H43" s="76">
        <f t="shared" si="0"/>
        <v>61680088.659999982</v>
      </c>
    </row>
    <row r="44" spans="1:8">
      <c r="A44" s="70"/>
      <c r="B44" s="82" t="s">
        <v>305</v>
      </c>
      <c r="C44" s="76">
        <v>85675181.650000006</v>
      </c>
      <c r="D44" s="76">
        <v>30187663.31216079</v>
      </c>
      <c r="E44" s="76">
        <v>115862844.9621608</v>
      </c>
      <c r="F44" s="76">
        <v>1642045.03</v>
      </c>
      <c r="G44" s="76">
        <v>38000802.75</v>
      </c>
      <c r="H44" s="76">
        <f t="shared" si="0"/>
        <v>76219997.182160795</v>
      </c>
    </row>
    <row r="45" spans="1:8">
      <c r="A45" s="70"/>
      <c r="B45" s="82" t="s">
        <v>306</v>
      </c>
      <c r="C45" s="76">
        <v>34740348.909999996</v>
      </c>
      <c r="D45" s="76">
        <v>26876628.980000004</v>
      </c>
      <c r="E45" s="76">
        <v>61616977.890000001</v>
      </c>
      <c r="F45" s="76">
        <v>770040.55</v>
      </c>
      <c r="G45" s="76">
        <v>15975517.85</v>
      </c>
      <c r="H45" s="76">
        <f t="shared" si="0"/>
        <v>44871419.490000002</v>
      </c>
    </row>
    <row r="46" spans="1:8">
      <c r="A46" s="70"/>
      <c r="B46" s="82" t="s">
        <v>307</v>
      </c>
      <c r="C46" s="76">
        <v>45673986.350000001</v>
      </c>
      <c r="D46" s="76">
        <v>41240240.882810019</v>
      </c>
      <c r="E46" s="76">
        <v>86914227.23281002</v>
      </c>
      <c r="F46" s="76">
        <v>2637984.25</v>
      </c>
      <c r="G46" s="76">
        <v>41288346.624243632</v>
      </c>
      <c r="H46" s="76">
        <f t="shared" si="0"/>
        <v>42987896.358566388</v>
      </c>
    </row>
    <row r="47" spans="1:8">
      <c r="A47" s="70"/>
      <c r="B47" s="82" t="s">
        <v>308</v>
      </c>
      <c r="C47" s="76">
        <v>55747765.93</v>
      </c>
      <c r="D47" s="76">
        <v>6219780.0713624358</v>
      </c>
      <c r="E47" s="76">
        <v>61967546.001362436</v>
      </c>
      <c r="F47" s="76">
        <v>1048622.2</v>
      </c>
      <c r="G47" s="76">
        <v>23912630.239999998</v>
      </c>
      <c r="H47" s="76">
        <f t="shared" si="0"/>
        <v>37006293.56136243</v>
      </c>
    </row>
    <row r="48" spans="1:8">
      <c r="A48" s="70"/>
      <c r="B48" s="82" t="s">
        <v>309</v>
      </c>
      <c r="C48" s="76">
        <v>160684144.99000001</v>
      </c>
      <c r="D48" s="76">
        <v>13663530.050000012</v>
      </c>
      <c r="E48" s="76">
        <v>174347675.04000002</v>
      </c>
      <c r="F48" s="76">
        <v>5102582.66</v>
      </c>
      <c r="G48" s="76">
        <v>58786301.990000002</v>
      </c>
      <c r="H48" s="76">
        <f t="shared" si="0"/>
        <v>110458790.39000002</v>
      </c>
    </row>
    <row r="49" spans="1:8">
      <c r="A49" s="70"/>
      <c r="B49" s="82" t="s">
        <v>310</v>
      </c>
      <c r="C49" s="76">
        <v>83536846</v>
      </c>
      <c r="D49" s="76">
        <v>9129294.4709239006</v>
      </c>
      <c r="E49" s="76">
        <v>92666140.470923901</v>
      </c>
      <c r="F49" s="76">
        <v>2144586.86</v>
      </c>
      <c r="G49" s="76">
        <v>35486520.669999994</v>
      </c>
      <c r="H49" s="76">
        <f t="shared" si="0"/>
        <v>55035032.940923907</v>
      </c>
    </row>
    <row r="50" spans="1:8">
      <c r="A50" s="70"/>
      <c r="B50" s="82" t="s">
        <v>311</v>
      </c>
      <c r="C50" s="76">
        <v>146626264.02000001</v>
      </c>
      <c r="D50" s="76">
        <v>24843687.961089373</v>
      </c>
      <c r="E50" s="76">
        <v>171469951.98108938</v>
      </c>
      <c r="F50" s="76">
        <v>7488021.8399999999</v>
      </c>
      <c r="G50" s="76">
        <v>127181700.57182267</v>
      </c>
      <c r="H50" s="76">
        <f t="shared" si="0"/>
        <v>36800229.569266707</v>
      </c>
    </row>
    <row r="51" spans="1:8">
      <c r="A51" s="70"/>
      <c r="B51" s="82" t="s">
        <v>312</v>
      </c>
      <c r="C51" s="76">
        <v>70513730.890000001</v>
      </c>
      <c r="D51" s="76">
        <v>30337724.340000004</v>
      </c>
      <c r="E51" s="76">
        <v>100851455.23</v>
      </c>
      <c r="F51" s="76">
        <v>1766998.81</v>
      </c>
      <c r="G51" s="76">
        <v>34645133.399999999</v>
      </c>
      <c r="H51" s="76">
        <f t="shared" si="0"/>
        <v>64439323.020000003</v>
      </c>
    </row>
    <row r="52" spans="1:8">
      <c r="A52" s="70"/>
      <c r="B52" s="82" t="s">
        <v>313</v>
      </c>
      <c r="C52" s="76">
        <v>38015771.150000006</v>
      </c>
      <c r="D52" s="76">
        <v>4612934.6035539582</v>
      </c>
      <c r="E52" s="76">
        <v>42628705.753553964</v>
      </c>
      <c r="F52" s="76">
        <v>677361.67</v>
      </c>
      <c r="G52" s="76">
        <v>28332979.080260746</v>
      </c>
      <c r="H52" s="76">
        <f t="shared" si="0"/>
        <v>13618365.003293216</v>
      </c>
    </row>
    <row r="53" spans="1:8">
      <c r="A53" s="70"/>
      <c r="B53" s="82" t="s">
        <v>314</v>
      </c>
      <c r="C53" s="76">
        <v>58767900.379999995</v>
      </c>
      <c r="D53" s="76">
        <v>6108966.8500000089</v>
      </c>
      <c r="E53" s="76">
        <v>64876867.230000004</v>
      </c>
      <c r="F53" s="76">
        <v>849702.53</v>
      </c>
      <c r="G53" s="76">
        <v>23354932.590000004</v>
      </c>
      <c r="H53" s="76">
        <f t="shared" si="0"/>
        <v>40672232.109999999</v>
      </c>
    </row>
    <row r="54" spans="1:8">
      <c r="A54" s="582" t="s">
        <v>26</v>
      </c>
      <c r="B54" s="582"/>
      <c r="C54" s="65">
        <f>SUM(C9:C53)</f>
        <v>3640277797.9999986</v>
      </c>
      <c r="D54" s="65">
        <f t="shared" ref="D54:H54" si="1">SUM(D9:D53)</f>
        <v>588475938.95000005</v>
      </c>
      <c r="E54" s="65">
        <f t="shared" si="1"/>
        <v>4228753736.9499993</v>
      </c>
      <c r="F54" s="65">
        <f t="shared" si="1"/>
        <v>72091517.039999992</v>
      </c>
      <c r="G54" s="65">
        <f t="shared" si="1"/>
        <v>1508675964.8300002</v>
      </c>
      <c r="H54" s="65">
        <f t="shared" si="1"/>
        <v>2647986255.0799994</v>
      </c>
    </row>
    <row r="55" spans="1:8">
      <c r="A55" s="588"/>
      <c r="B55" s="588"/>
      <c r="C55" s="588"/>
      <c r="D55" s="588"/>
      <c r="E55" s="588"/>
      <c r="F55" s="588"/>
      <c r="G55" s="588"/>
      <c r="H55" s="588"/>
    </row>
    <row r="56" spans="1:8">
      <c r="A56" s="91"/>
      <c r="B56" s="91"/>
      <c r="C56" s="91"/>
      <c r="D56" s="91"/>
      <c r="E56" s="91"/>
      <c r="F56" s="91"/>
      <c r="G56" s="91"/>
      <c r="H56" s="91"/>
    </row>
    <row r="57" spans="1:8">
      <c r="A57" s="91"/>
      <c r="B57" s="91"/>
      <c r="C57" s="91"/>
      <c r="D57" s="91"/>
      <c r="E57" s="91"/>
      <c r="F57" s="91"/>
      <c r="G57" s="91"/>
      <c r="H57" s="91"/>
    </row>
    <row r="58" spans="1:8" s="47" customFormat="1">
      <c r="B58" s="89"/>
      <c r="C58" s="89"/>
      <c r="D58" s="89"/>
      <c r="E58" s="89"/>
      <c r="F58" s="89"/>
      <c r="G58" s="89"/>
      <c r="H58" s="46" t="s">
        <v>315</v>
      </c>
    </row>
    <row r="59" spans="1:8" ht="15" customHeight="1">
      <c r="A59" s="583" t="s">
        <v>27</v>
      </c>
      <c r="B59" s="583"/>
      <c r="C59" s="583"/>
      <c r="D59" s="583"/>
      <c r="E59" s="583"/>
      <c r="F59" s="583"/>
      <c r="G59" s="583"/>
      <c r="H59" s="583"/>
    </row>
    <row r="60" spans="1:8" s="47" customFormat="1" ht="15" customHeight="1">
      <c r="A60" s="583" t="s">
        <v>20</v>
      </c>
      <c r="B60" s="583"/>
      <c r="C60" s="583"/>
      <c r="D60" s="583"/>
      <c r="E60" s="583"/>
      <c r="F60" s="583"/>
      <c r="G60" s="583"/>
      <c r="H60" s="583"/>
    </row>
    <row r="61" spans="1:8" s="47" customFormat="1" ht="15" customHeight="1">
      <c r="A61" s="583" t="s">
        <v>158</v>
      </c>
      <c r="B61" s="583"/>
      <c r="C61" s="583"/>
      <c r="D61" s="583"/>
      <c r="E61" s="583"/>
      <c r="F61" s="583"/>
      <c r="G61" s="583"/>
      <c r="H61" s="583"/>
    </row>
    <row r="62" spans="1:8" s="47" customFormat="1" ht="15" customHeight="1">
      <c r="A62" s="583" t="s">
        <v>262</v>
      </c>
      <c r="B62" s="583"/>
      <c r="C62" s="583"/>
      <c r="D62" s="583"/>
      <c r="E62" s="583"/>
      <c r="F62" s="583"/>
      <c r="G62" s="583"/>
      <c r="H62" s="583"/>
    </row>
    <row r="63" spans="1:8" s="47" customFormat="1" ht="15" customHeight="1">
      <c r="A63" s="583" t="s">
        <v>267</v>
      </c>
      <c r="B63" s="583"/>
      <c r="C63" s="583"/>
      <c r="D63" s="583"/>
      <c r="E63" s="583"/>
      <c r="F63" s="583"/>
      <c r="G63" s="583"/>
      <c r="H63" s="583"/>
    </row>
    <row r="64" spans="1:8" s="49" customFormat="1">
      <c r="B64" s="63"/>
      <c r="C64" s="64"/>
      <c r="D64" s="64"/>
      <c r="E64" s="64"/>
      <c r="F64" s="64"/>
      <c r="G64" s="64"/>
      <c r="H64" s="46" t="s">
        <v>263</v>
      </c>
    </row>
    <row r="65" spans="1:8" s="18" customFormat="1" ht="53.25" customHeight="1">
      <c r="A65" s="584" t="s">
        <v>158</v>
      </c>
      <c r="B65" s="585"/>
      <c r="C65" s="90" t="s">
        <v>65</v>
      </c>
      <c r="D65" s="90" t="s">
        <v>22</v>
      </c>
      <c r="E65" s="90" t="s">
        <v>66</v>
      </c>
      <c r="F65" s="90" t="s">
        <v>145</v>
      </c>
      <c r="G65" s="90" t="s">
        <v>146</v>
      </c>
      <c r="H65" s="90" t="s">
        <v>149</v>
      </c>
    </row>
    <row r="66" spans="1:8">
      <c r="A66" s="75"/>
      <c r="B66" s="66" t="s">
        <v>193</v>
      </c>
      <c r="C66" s="66"/>
      <c r="D66" s="66"/>
      <c r="E66" s="66"/>
      <c r="F66" s="66"/>
      <c r="G66" s="66"/>
      <c r="H66" s="66"/>
    </row>
    <row r="67" spans="1:8">
      <c r="A67" s="42"/>
      <c r="B67" s="67" t="s">
        <v>159</v>
      </c>
      <c r="C67" s="67"/>
      <c r="D67" s="67"/>
      <c r="E67" s="67"/>
      <c r="F67" s="67"/>
      <c r="G67" s="67"/>
      <c r="H67" s="67"/>
    </row>
    <row r="68" spans="1:8">
      <c r="A68" s="42"/>
      <c r="B68" s="67" t="s">
        <v>160</v>
      </c>
      <c r="C68" s="67"/>
      <c r="D68" s="67"/>
      <c r="E68" s="67"/>
      <c r="F68" s="67"/>
      <c r="G68" s="67"/>
      <c r="H68" s="67"/>
    </row>
    <row r="69" spans="1:8">
      <c r="A69" s="42"/>
      <c r="B69" s="67" t="s">
        <v>161</v>
      </c>
      <c r="C69" s="43"/>
      <c r="D69" s="67"/>
      <c r="E69" s="67"/>
      <c r="F69" s="67"/>
      <c r="G69" s="67"/>
      <c r="H69" s="67"/>
    </row>
    <row r="70" spans="1:8" s="148" customFormat="1">
      <c r="A70" s="195"/>
      <c r="B70" s="207" t="s">
        <v>162</v>
      </c>
      <c r="C70" s="208">
        <v>3640277798.0000005</v>
      </c>
      <c r="D70" s="208">
        <v>588475938.94999886</v>
      </c>
      <c r="E70" s="208">
        <v>4228753736.9499993</v>
      </c>
      <c r="F70" s="208">
        <v>72091517.039999992</v>
      </c>
      <c r="G70" s="208">
        <v>1508675964.8300002</v>
      </c>
      <c r="H70" s="208">
        <v>2647986255.079999</v>
      </c>
    </row>
    <row r="71" spans="1:8" s="18" customFormat="1" ht="12.75" customHeight="1">
      <c r="A71" s="578" t="s">
        <v>26</v>
      </c>
      <c r="B71" s="579"/>
      <c r="C71" s="65">
        <f>SUM(C66:C70)</f>
        <v>3640277798.0000005</v>
      </c>
      <c r="D71" s="65">
        <f t="shared" ref="D71:H71" si="2">SUM(D66:D70)</f>
        <v>588475938.94999886</v>
      </c>
      <c r="E71" s="65">
        <f t="shared" si="2"/>
        <v>4228753736.9499993</v>
      </c>
      <c r="F71" s="65">
        <f t="shared" si="2"/>
        <v>72091517.039999992</v>
      </c>
      <c r="G71" s="65">
        <f t="shared" si="2"/>
        <v>1508675964.8300002</v>
      </c>
      <c r="H71" s="65">
        <f t="shared" si="2"/>
        <v>2647986255.079999</v>
      </c>
    </row>
    <row r="75" spans="1:8" s="47" customFormat="1">
      <c r="B75" s="89"/>
      <c r="C75" s="89"/>
      <c r="D75" s="89"/>
      <c r="E75" s="89"/>
      <c r="F75" s="89"/>
      <c r="G75" s="89"/>
      <c r="H75" s="46" t="s">
        <v>315</v>
      </c>
    </row>
    <row r="76" spans="1:8" ht="15" customHeight="1">
      <c r="A76" s="583" t="s">
        <v>27</v>
      </c>
      <c r="B76" s="583"/>
      <c r="C76" s="583"/>
      <c r="D76" s="583"/>
      <c r="E76" s="583"/>
      <c r="F76" s="583"/>
      <c r="G76" s="583"/>
      <c r="H76" s="583"/>
    </row>
    <row r="77" spans="1:8" s="47" customFormat="1" ht="15" customHeight="1">
      <c r="A77" s="583" t="s">
        <v>20</v>
      </c>
      <c r="B77" s="583"/>
      <c r="C77" s="583"/>
      <c r="D77" s="583"/>
      <c r="E77" s="583"/>
      <c r="F77" s="583"/>
      <c r="G77" s="583"/>
      <c r="H77" s="583"/>
    </row>
    <row r="78" spans="1:8" s="47" customFormat="1">
      <c r="A78" s="583" t="s">
        <v>163</v>
      </c>
      <c r="B78" s="583"/>
      <c r="C78" s="583"/>
      <c r="D78" s="583"/>
      <c r="E78" s="583"/>
      <c r="F78" s="583"/>
      <c r="G78" s="583"/>
      <c r="H78" s="583"/>
    </row>
    <row r="79" spans="1:8" s="47" customFormat="1">
      <c r="A79" s="583" t="s">
        <v>262</v>
      </c>
      <c r="B79" s="583"/>
      <c r="C79" s="583"/>
      <c r="D79" s="583"/>
      <c r="E79" s="583"/>
      <c r="F79" s="583"/>
      <c r="G79" s="583"/>
      <c r="H79" s="583"/>
    </row>
    <row r="80" spans="1:8" s="47" customFormat="1">
      <c r="A80" s="583" t="s">
        <v>267</v>
      </c>
      <c r="B80" s="583"/>
      <c r="C80" s="583"/>
      <c r="D80" s="583"/>
      <c r="E80" s="583"/>
      <c r="F80" s="583"/>
      <c r="G80" s="583"/>
      <c r="H80" s="583"/>
    </row>
    <row r="81" spans="1:8" s="49" customFormat="1">
      <c r="B81" s="63"/>
      <c r="C81" s="64"/>
      <c r="D81" s="64"/>
      <c r="E81" s="64"/>
      <c r="F81" s="64"/>
      <c r="G81" s="64"/>
      <c r="H81" s="46" t="s">
        <v>263</v>
      </c>
    </row>
    <row r="82" spans="1:8" ht="38.25">
      <c r="A82" s="584" t="s">
        <v>11</v>
      </c>
      <c r="B82" s="585"/>
      <c r="C82" s="88" t="s">
        <v>65</v>
      </c>
      <c r="D82" s="88" t="s">
        <v>22</v>
      </c>
      <c r="E82" s="88" t="s">
        <v>66</v>
      </c>
      <c r="F82" s="88" t="s">
        <v>145</v>
      </c>
      <c r="G82" s="88" t="s">
        <v>146</v>
      </c>
      <c r="H82" s="88" t="s">
        <v>149</v>
      </c>
    </row>
    <row r="83" spans="1:8">
      <c r="A83" s="73" t="s">
        <v>164</v>
      </c>
      <c r="B83" s="67"/>
      <c r="C83" s="67"/>
      <c r="D83" s="67"/>
      <c r="E83" s="67"/>
      <c r="F83" s="67"/>
      <c r="G83" s="67"/>
      <c r="H83" s="67"/>
    </row>
    <row r="84" spans="1:8">
      <c r="A84" s="42"/>
      <c r="B84" s="67" t="s">
        <v>165</v>
      </c>
      <c r="C84" s="67"/>
      <c r="D84" s="67"/>
      <c r="E84" s="67"/>
      <c r="F84" s="67"/>
      <c r="G84" s="67"/>
      <c r="H84" s="67"/>
    </row>
    <row r="85" spans="1:8">
      <c r="A85" s="42"/>
      <c r="B85" s="67" t="s">
        <v>166</v>
      </c>
      <c r="C85" s="67"/>
      <c r="D85" s="67"/>
      <c r="E85" s="67"/>
      <c r="F85" s="67"/>
      <c r="G85" s="67"/>
      <c r="H85" s="67"/>
    </row>
    <row r="86" spans="1:8">
      <c r="A86" s="42"/>
      <c r="B86" s="67" t="s">
        <v>168</v>
      </c>
      <c r="C86" s="67"/>
      <c r="D86" s="67"/>
      <c r="E86" s="67"/>
      <c r="F86" s="67"/>
      <c r="G86" s="67"/>
      <c r="H86" s="67"/>
    </row>
    <row r="87" spans="1:8">
      <c r="A87" s="42"/>
      <c r="B87" s="67" t="s">
        <v>167</v>
      </c>
      <c r="C87" s="67"/>
      <c r="D87" s="67"/>
      <c r="E87" s="67"/>
      <c r="F87" s="67"/>
      <c r="G87" s="67"/>
      <c r="H87" s="67"/>
    </row>
    <row r="88" spans="1:8">
      <c r="A88" s="42"/>
      <c r="B88" s="67" t="s">
        <v>169</v>
      </c>
      <c r="C88" s="67"/>
      <c r="D88" s="67"/>
      <c r="E88" s="67"/>
      <c r="F88" s="67"/>
      <c r="G88" s="67"/>
      <c r="H88" s="67"/>
    </row>
    <row r="89" spans="1:8">
      <c r="A89" s="42"/>
      <c r="B89" s="67" t="s">
        <v>170</v>
      </c>
      <c r="C89" s="67"/>
      <c r="D89" s="67"/>
      <c r="E89" s="67"/>
      <c r="F89" s="67"/>
      <c r="G89" s="67"/>
      <c r="H89" s="67"/>
    </row>
    <row r="90" spans="1:8">
      <c r="A90" s="42"/>
      <c r="B90" s="67" t="s">
        <v>171</v>
      </c>
      <c r="C90" s="67"/>
      <c r="D90" s="67"/>
      <c r="E90" s="67"/>
      <c r="F90" s="67"/>
      <c r="G90" s="67"/>
      <c r="H90" s="67"/>
    </row>
    <row r="91" spans="1:8">
      <c r="A91" s="42"/>
      <c r="B91" s="67" t="s">
        <v>172</v>
      </c>
      <c r="C91" s="67"/>
      <c r="D91" s="67"/>
      <c r="E91" s="67"/>
      <c r="F91" s="67"/>
      <c r="G91" s="67"/>
      <c r="H91" s="67"/>
    </row>
    <row r="92" spans="1:8">
      <c r="A92" s="42"/>
      <c r="B92" s="67"/>
      <c r="C92" s="67"/>
      <c r="D92" s="67"/>
      <c r="E92" s="67"/>
      <c r="F92" s="67"/>
      <c r="G92" s="67"/>
      <c r="H92" s="67"/>
    </row>
    <row r="93" spans="1:8">
      <c r="A93" s="586" t="s">
        <v>173</v>
      </c>
      <c r="B93" s="587"/>
      <c r="C93" s="67"/>
      <c r="D93" s="67"/>
      <c r="E93" s="67"/>
      <c r="F93" s="67"/>
      <c r="G93" s="67"/>
      <c r="H93" s="67"/>
    </row>
    <row r="94" spans="1:8">
      <c r="A94" s="42"/>
      <c r="B94" s="67" t="s">
        <v>174</v>
      </c>
      <c r="C94" s="67"/>
      <c r="D94" s="67"/>
      <c r="E94" s="67"/>
      <c r="F94" s="67"/>
      <c r="G94" s="67"/>
      <c r="H94" s="67"/>
    </row>
    <row r="95" spans="1:8">
      <c r="A95" s="42"/>
      <c r="B95" s="67" t="s">
        <v>175</v>
      </c>
      <c r="C95" s="67"/>
      <c r="D95" s="67"/>
      <c r="E95" s="67"/>
      <c r="F95" s="67"/>
      <c r="G95" s="67"/>
      <c r="H95" s="67"/>
    </row>
    <row r="96" spans="1:8" s="148" customFormat="1">
      <c r="A96" s="195"/>
      <c r="B96" s="209" t="s">
        <v>176</v>
      </c>
      <c r="C96" s="193">
        <v>3640277798.0000005</v>
      </c>
      <c r="D96" s="193">
        <v>588475938.94999886</v>
      </c>
      <c r="E96" s="193">
        <v>4228753736.9499993</v>
      </c>
      <c r="F96" s="193">
        <v>72091517.039999992</v>
      </c>
      <c r="G96" s="193">
        <v>1508675964.8300002</v>
      </c>
      <c r="H96" s="193">
        <v>2647986255.079999</v>
      </c>
    </row>
    <row r="97" spans="1:8">
      <c r="A97" s="42"/>
      <c r="B97" s="67" t="s">
        <v>177</v>
      </c>
      <c r="C97" s="67"/>
      <c r="D97" s="67"/>
      <c r="E97" s="67"/>
      <c r="F97" s="67"/>
      <c r="G97" s="67"/>
      <c r="H97" s="67"/>
    </row>
    <row r="98" spans="1:8">
      <c r="A98" s="42"/>
      <c r="B98" s="67" t="s">
        <v>178</v>
      </c>
      <c r="C98" s="67"/>
      <c r="D98" s="67"/>
      <c r="E98" s="67"/>
      <c r="F98" s="67"/>
      <c r="G98" s="67"/>
      <c r="H98" s="67"/>
    </row>
    <row r="99" spans="1:8">
      <c r="A99" s="42"/>
      <c r="B99" s="67" t="s">
        <v>179</v>
      </c>
      <c r="C99" s="67"/>
      <c r="D99" s="67"/>
      <c r="E99" s="67"/>
      <c r="F99" s="67"/>
      <c r="G99" s="67"/>
      <c r="H99" s="67"/>
    </row>
    <row r="100" spans="1:8">
      <c r="A100" s="42"/>
      <c r="B100" s="67" t="s">
        <v>180</v>
      </c>
      <c r="C100" s="67"/>
      <c r="D100" s="67"/>
      <c r="E100" s="67"/>
      <c r="F100" s="67"/>
      <c r="G100" s="67"/>
      <c r="H100" s="67"/>
    </row>
    <row r="101" spans="1:8">
      <c r="A101" s="42"/>
      <c r="B101" s="67"/>
      <c r="C101" s="67"/>
      <c r="D101" s="67"/>
      <c r="E101" s="67"/>
      <c r="F101" s="67"/>
      <c r="G101" s="67"/>
      <c r="H101" s="67"/>
    </row>
    <row r="102" spans="1:8">
      <c r="A102" s="586" t="s">
        <v>181</v>
      </c>
      <c r="B102" s="587"/>
      <c r="C102" s="67"/>
      <c r="D102" s="67"/>
      <c r="E102" s="67"/>
      <c r="F102" s="67"/>
      <c r="G102" s="67"/>
      <c r="H102" s="67"/>
    </row>
    <row r="103" spans="1:8">
      <c r="A103" s="42"/>
      <c r="B103" s="67" t="s">
        <v>182</v>
      </c>
      <c r="C103" s="67"/>
      <c r="D103" s="67"/>
      <c r="E103" s="67"/>
      <c r="F103" s="67"/>
      <c r="G103" s="67"/>
      <c r="H103" s="67"/>
    </row>
    <row r="104" spans="1:8">
      <c r="A104" s="42"/>
      <c r="B104" s="67" t="s">
        <v>183</v>
      </c>
      <c r="C104" s="67"/>
      <c r="D104" s="67"/>
      <c r="E104" s="67"/>
      <c r="F104" s="67"/>
      <c r="G104" s="67"/>
      <c r="H104" s="67"/>
    </row>
    <row r="105" spans="1:8">
      <c r="A105" s="42"/>
      <c r="B105" s="67" t="s">
        <v>228</v>
      </c>
      <c r="C105" s="67"/>
      <c r="D105" s="67"/>
      <c r="E105" s="67"/>
      <c r="F105" s="67"/>
      <c r="G105" s="67"/>
      <c r="H105" s="67"/>
    </row>
    <row r="106" spans="1:8">
      <c r="A106" s="42"/>
      <c r="B106" s="67" t="s">
        <v>194</v>
      </c>
      <c r="C106" s="67"/>
      <c r="D106" s="67"/>
      <c r="E106" s="67"/>
      <c r="F106" s="67"/>
      <c r="G106" s="67"/>
      <c r="H106" s="67"/>
    </row>
    <row r="107" spans="1:8">
      <c r="A107" s="42"/>
      <c r="B107" s="67" t="s">
        <v>184</v>
      </c>
      <c r="C107" s="67"/>
      <c r="D107" s="67"/>
      <c r="E107" s="67"/>
      <c r="F107" s="67"/>
      <c r="G107" s="67"/>
      <c r="H107" s="67"/>
    </row>
    <row r="108" spans="1:8">
      <c r="A108" s="42"/>
      <c r="B108" s="67" t="s">
        <v>229</v>
      </c>
      <c r="C108" s="67"/>
      <c r="D108" s="67"/>
      <c r="E108" s="67"/>
      <c r="F108" s="67"/>
      <c r="G108" s="67"/>
      <c r="H108" s="67"/>
    </row>
    <row r="109" spans="1:8">
      <c r="A109" s="42"/>
      <c r="B109" s="67" t="s">
        <v>185</v>
      </c>
      <c r="C109" s="67"/>
      <c r="D109" s="67"/>
      <c r="E109" s="67"/>
      <c r="F109" s="67"/>
      <c r="G109" s="67"/>
      <c r="H109" s="67"/>
    </row>
    <row r="110" spans="1:8">
      <c r="A110" s="42"/>
      <c r="B110" s="67" t="s">
        <v>186</v>
      </c>
      <c r="C110" s="67"/>
      <c r="D110" s="67"/>
      <c r="E110" s="67"/>
      <c r="F110" s="67"/>
      <c r="G110" s="67"/>
      <c r="H110" s="67"/>
    </row>
    <row r="111" spans="1:8">
      <c r="A111" s="42"/>
      <c r="B111" s="67" t="s">
        <v>187</v>
      </c>
      <c r="C111" s="67"/>
      <c r="D111" s="67"/>
      <c r="E111" s="67"/>
      <c r="F111" s="67"/>
      <c r="G111" s="67"/>
      <c r="H111" s="67"/>
    </row>
    <row r="112" spans="1:8">
      <c r="A112" s="42"/>
      <c r="B112" s="67"/>
      <c r="C112" s="67"/>
      <c r="D112" s="67"/>
      <c r="E112" s="67"/>
      <c r="F112" s="67"/>
      <c r="G112" s="67"/>
      <c r="H112" s="67"/>
    </row>
    <row r="113" spans="1:8">
      <c r="A113" s="586" t="s">
        <v>188</v>
      </c>
      <c r="B113" s="587"/>
      <c r="C113" s="67"/>
      <c r="D113" s="67"/>
      <c r="E113" s="67"/>
      <c r="F113" s="67"/>
      <c r="G113" s="67"/>
      <c r="H113" s="67"/>
    </row>
    <row r="114" spans="1:8" ht="25.5">
      <c r="A114" s="42"/>
      <c r="B114" s="67" t="s">
        <v>189</v>
      </c>
      <c r="C114" s="67"/>
      <c r="D114" s="67"/>
      <c r="E114" s="67"/>
      <c r="F114" s="67"/>
      <c r="G114" s="67"/>
      <c r="H114" s="67"/>
    </row>
    <row r="115" spans="1:8" ht="25.5">
      <c r="A115" s="42"/>
      <c r="B115" s="67" t="s">
        <v>190</v>
      </c>
      <c r="C115" s="67"/>
      <c r="D115" s="67"/>
      <c r="E115" s="67"/>
      <c r="F115" s="67"/>
      <c r="G115" s="67"/>
      <c r="H115" s="67"/>
    </row>
    <row r="116" spans="1:8">
      <c r="A116" s="42"/>
      <c r="B116" s="67" t="s">
        <v>191</v>
      </c>
      <c r="C116" s="67"/>
      <c r="D116" s="67"/>
      <c r="E116" s="67"/>
      <c r="F116" s="67"/>
      <c r="G116" s="67"/>
      <c r="H116" s="67"/>
    </row>
    <row r="117" spans="1:8">
      <c r="A117" s="72"/>
      <c r="B117" s="68" t="s">
        <v>192</v>
      </c>
      <c r="C117" s="68"/>
      <c r="D117" s="68"/>
      <c r="E117" s="68"/>
      <c r="F117" s="68"/>
      <c r="G117" s="68"/>
      <c r="H117" s="68"/>
    </row>
    <row r="118" spans="1:8">
      <c r="A118" s="69"/>
      <c r="B118" s="74" t="s">
        <v>26</v>
      </c>
      <c r="C118" s="65">
        <f>SUM(C83:C117)</f>
        <v>3640277798.0000005</v>
      </c>
      <c r="D118" s="65">
        <f t="shared" ref="D118:H118" si="3">SUM(D83:D117)</f>
        <v>588475938.94999886</v>
      </c>
      <c r="E118" s="65">
        <f t="shared" si="3"/>
        <v>4228753736.9499993</v>
      </c>
      <c r="F118" s="65">
        <f t="shared" si="3"/>
        <v>72091517.039999992</v>
      </c>
      <c r="G118" s="65">
        <f t="shared" si="3"/>
        <v>1508675964.8300002</v>
      </c>
      <c r="H118" s="65">
        <f t="shared" si="3"/>
        <v>2647986255.079999</v>
      </c>
    </row>
    <row r="122" spans="1:8" s="47" customFormat="1">
      <c r="B122" s="89"/>
      <c r="C122" s="89"/>
      <c r="D122" s="89"/>
      <c r="E122" s="89"/>
      <c r="F122" s="89"/>
      <c r="G122" s="89"/>
      <c r="H122" s="46" t="s">
        <v>315</v>
      </c>
    </row>
    <row r="123" spans="1:8" ht="15" customHeight="1">
      <c r="A123" s="583" t="s">
        <v>27</v>
      </c>
      <c r="B123" s="583"/>
      <c r="C123" s="583"/>
      <c r="D123" s="583"/>
      <c r="E123" s="583"/>
      <c r="F123" s="583"/>
      <c r="G123" s="583"/>
      <c r="H123" s="583"/>
    </row>
    <row r="124" spans="1:8" s="47" customFormat="1" ht="15" customHeight="1">
      <c r="A124" s="583" t="s">
        <v>20</v>
      </c>
      <c r="B124" s="583"/>
      <c r="C124" s="583"/>
      <c r="D124" s="583"/>
      <c r="E124" s="583"/>
      <c r="F124" s="583"/>
      <c r="G124" s="583"/>
      <c r="H124" s="583"/>
    </row>
    <row r="125" spans="1:8" s="47" customFormat="1">
      <c r="A125" s="583" t="s">
        <v>316</v>
      </c>
      <c r="B125" s="583"/>
      <c r="C125" s="583"/>
      <c r="D125" s="583"/>
      <c r="E125" s="583"/>
      <c r="F125" s="583"/>
      <c r="G125" s="583"/>
      <c r="H125" s="583"/>
    </row>
    <row r="126" spans="1:8" s="47" customFormat="1">
      <c r="A126" s="583" t="s">
        <v>262</v>
      </c>
      <c r="B126" s="583"/>
      <c r="C126" s="583"/>
      <c r="D126" s="583"/>
      <c r="E126" s="583"/>
      <c r="F126" s="583"/>
      <c r="G126" s="583"/>
      <c r="H126" s="583"/>
    </row>
    <row r="127" spans="1:8" s="47" customFormat="1">
      <c r="A127" s="583" t="s">
        <v>267</v>
      </c>
      <c r="B127" s="583"/>
      <c r="C127" s="583"/>
      <c r="D127" s="583"/>
      <c r="E127" s="583"/>
      <c r="F127" s="583"/>
      <c r="G127" s="583"/>
      <c r="H127" s="583"/>
    </row>
    <row r="128" spans="1:8" s="49" customFormat="1">
      <c r="B128" s="63"/>
      <c r="C128" s="64"/>
      <c r="D128" s="64"/>
      <c r="E128" s="64"/>
      <c r="F128" s="64"/>
      <c r="G128" s="64"/>
      <c r="H128" s="46" t="s">
        <v>263</v>
      </c>
    </row>
    <row r="129" spans="1:8" ht="38.25">
      <c r="A129" s="584" t="s">
        <v>11</v>
      </c>
      <c r="B129" s="585"/>
      <c r="C129" s="88" t="s">
        <v>65</v>
      </c>
      <c r="D129" s="88" t="s">
        <v>22</v>
      </c>
      <c r="E129" s="88" t="s">
        <v>66</v>
      </c>
      <c r="F129" s="88" t="s">
        <v>145</v>
      </c>
      <c r="G129" s="88" t="s">
        <v>146</v>
      </c>
      <c r="H129" s="88" t="s">
        <v>149</v>
      </c>
    </row>
    <row r="130" spans="1:8">
      <c r="A130" s="42"/>
      <c r="B130" s="67"/>
      <c r="C130" s="67"/>
      <c r="D130" s="67"/>
      <c r="E130" s="67"/>
      <c r="F130" s="67"/>
      <c r="G130" s="67"/>
      <c r="H130" s="67"/>
    </row>
    <row r="131" spans="1:8">
      <c r="A131" s="42" t="s">
        <v>195</v>
      </c>
      <c r="B131" s="67"/>
      <c r="C131" s="67"/>
      <c r="D131" s="67"/>
      <c r="E131" s="67"/>
      <c r="F131" s="67"/>
      <c r="G131" s="67"/>
      <c r="H131" s="67"/>
    </row>
    <row r="132" spans="1:8">
      <c r="A132" s="70" t="s">
        <v>196</v>
      </c>
      <c r="B132" s="67"/>
      <c r="C132" s="44"/>
      <c r="D132" s="44"/>
      <c r="E132" s="44"/>
      <c r="F132" s="44"/>
      <c r="G132" s="44"/>
      <c r="H132" s="44"/>
    </row>
    <row r="133" spans="1:8">
      <c r="A133" s="42"/>
      <c r="B133" s="67" t="s">
        <v>197</v>
      </c>
      <c r="C133" s="44"/>
      <c r="D133" s="44"/>
      <c r="E133" s="44"/>
      <c r="F133" s="44"/>
      <c r="G133" s="44"/>
      <c r="H133" s="44"/>
    </row>
    <row r="134" spans="1:8">
      <c r="A134" s="42"/>
      <c r="B134" s="67" t="s">
        <v>198</v>
      </c>
      <c r="C134" s="44"/>
      <c r="D134" s="44"/>
      <c r="E134" s="44"/>
      <c r="F134" s="44"/>
      <c r="G134" s="44"/>
      <c r="H134" s="44"/>
    </row>
    <row r="135" spans="1:8">
      <c r="A135" s="73" t="s">
        <v>317</v>
      </c>
      <c r="B135" s="77" t="s">
        <v>199</v>
      </c>
      <c r="C135" s="44">
        <v>0</v>
      </c>
      <c r="D135" s="44">
        <v>180500</v>
      </c>
      <c r="E135" s="44">
        <v>180500</v>
      </c>
      <c r="F135" s="44">
        <v>0</v>
      </c>
      <c r="G135" s="44">
        <v>180500</v>
      </c>
      <c r="H135" s="44">
        <f>E135-F135-G135</f>
        <v>0</v>
      </c>
    </row>
    <row r="136" spans="1:8">
      <c r="A136" s="70" t="s">
        <v>200</v>
      </c>
      <c r="B136" s="67"/>
      <c r="C136" s="44"/>
      <c r="D136" s="44"/>
      <c r="E136" s="44"/>
      <c r="F136" s="44"/>
      <c r="G136" s="44"/>
      <c r="H136" s="44"/>
    </row>
    <row r="137" spans="1:8">
      <c r="A137" s="73" t="s">
        <v>318</v>
      </c>
      <c r="B137" s="77" t="s">
        <v>201</v>
      </c>
      <c r="C137" s="44">
        <v>1942327622.4300003</v>
      </c>
      <c r="D137" s="44">
        <v>396878092.0199995</v>
      </c>
      <c r="E137" s="44">
        <v>2339205714.4499998</v>
      </c>
      <c r="F137" s="44">
        <v>57685771.189999998</v>
      </c>
      <c r="G137" s="44">
        <v>789638235.66000009</v>
      </c>
      <c r="H137" s="44">
        <f>E137-F137-G137</f>
        <v>1491881707.5999997</v>
      </c>
    </row>
    <row r="138" spans="1:8">
      <c r="A138" s="42"/>
      <c r="B138" s="67" t="s">
        <v>202</v>
      </c>
      <c r="C138" s="44"/>
      <c r="D138" s="44"/>
      <c r="E138" s="44"/>
      <c r="F138" s="44"/>
      <c r="G138" s="44"/>
      <c r="H138" s="44"/>
    </row>
    <row r="139" spans="1:8">
      <c r="A139" s="73" t="s">
        <v>319</v>
      </c>
      <c r="B139" s="77" t="s">
        <v>203</v>
      </c>
      <c r="C139" s="44">
        <v>252461876.25000003</v>
      </c>
      <c r="D139" s="44">
        <v>-23078897.650000036</v>
      </c>
      <c r="E139" s="44">
        <v>229382978.59999999</v>
      </c>
      <c r="F139" s="44">
        <v>895566.93</v>
      </c>
      <c r="G139" s="44">
        <v>92712698.840000004</v>
      </c>
      <c r="H139" s="44">
        <f>E139-F139-G139</f>
        <v>135774712.82999998</v>
      </c>
    </row>
    <row r="140" spans="1:8">
      <c r="A140" s="42"/>
      <c r="B140" s="67" t="s">
        <v>204</v>
      </c>
      <c r="C140" s="44"/>
      <c r="D140" s="44"/>
      <c r="E140" s="44"/>
      <c r="F140" s="44"/>
      <c r="G140" s="44"/>
      <c r="H140" s="44"/>
    </row>
    <row r="141" spans="1:8">
      <c r="A141" s="73" t="s">
        <v>320</v>
      </c>
      <c r="B141" s="77" t="s">
        <v>205</v>
      </c>
      <c r="C141" s="44">
        <v>26077934.34</v>
      </c>
      <c r="D141" s="44">
        <v>10022990.569999997</v>
      </c>
      <c r="E141" s="44">
        <v>36100924.909999996</v>
      </c>
      <c r="F141" s="44">
        <v>400160.01</v>
      </c>
      <c r="G141" s="44">
        <v>11077618.75</v>
      </c>
      <c r="H141" s="44">
        <f>E141-F141-G141</f>
        <v>24623146.149999999</v>
      </c>
    </row>
    <row r="142" spans="1:8" ht="25.5">
      <c r="A142" s="42"/>
      <c r="B142" s="67" t="s">
        <v>206</v>
      </c>
      <c r="C142" s="44"/>
      <c r="D142" s="44"/>
      <c r="E142" s="44"/>
      <c r="F142" s="44"/>
      <c r="G142" s="44"/>
      <c r="H142" s="44"/>
    </row>
    <row r="143" spans="1:8">
      <c r="A143" s="42"/>
      <c r="B143" s="67" t="s">
        <v>207</v>
      </c>
      <c r="C143" s="44"/>
      <c r="D143" s="44"/>
      <c r="E143" s="44"/>
      <c r="F143" s="44"/>
      <c r="G143" s="44"/>
      <c r="H143" s="44"/>
    </row>
    <row r="144" spans="1:8" s="148" customFormat="1">
      <c r="A144" s="210" t="s">
        <v>321</v>
      </c>
      <c r="B144" s="209" t="s">
        <v>208</v>
      </c>
      <c r="C144" s="199">
        <v>157955731</v>
      </c>
      <c r="D144" s="199">
        <v>162795178.00999999</v>
      </c>
      <c r="E144" s="199">
        <v>320750909.00999999</v>
      </c>
      <c r="F144" s="199">
        <v>8678733.4299999997</v>
      </c>
      <c r="G144" s="199">
        <v>66983050.969999999</v>
      </c>
      <c r="H144" s="199">
        <f>E144-F144-G144</f>
        <v>245089124.60999998</v>
      </c>
    </row>
    <row r="145" spans="1:8">
      <c r="A145" s="70" t="s">
        <v>209</v>
      </c>
      <c r="B145" s="67"/>
      <c r="C145" s="44"/>
      <c r="D145" s="44"/>
      <c r="E145" s="44"/>
      <c r="F145" s="44"/>
      <c r="G145" s="44"/>
      <c r="H145" s="44"/>
    </row>
    <row r="146" spans="1:8" ht="25.5">
      <c r="A146" s="73" t="s">
        <v>322</v>
      </c>
      <c r="B146" s="77" t="s">
        <v>210</v>
      </c>
      <c r="C146" s="44">
        <v>1256098613.55</v>
      </c>
      <c r="D146" s="44">
        <v>42042176.319999933</v>
      </c>
      <c r="E146" s="44">
        <v>1298140789.8699999</v>
      </c>
      <c r="F146" s="44">
        <v>4382238.5199999996</v>
      </c>
      <c r="G146" s="44">
        <v>545795164.86000001</v>
      </c>
      <c r="H146" s="44">
        <f>E146-F146-G146</f>
        <v>747963386.48999989</v>
      </c>
    </row>
    <row r="147" spans="1:8">
      <c r="A147" s="73" t="s">
        <v>323</v>
      </c>
      <c r="B147" s="77" t="s">
        <v>211</v>
      </c>
      <c r="C147" s="44">
        <v>5356020.43</v>
      </c>
      <c r="D147" s="44">
        <v>-364100.31999999937</v>
      </c>
      <c r="E147" s="44">
        <v>4991920.1100000003</v>
      </c>
      <c r="F147" s="44">
        <v>49046.96</v>
      </c>
      <c r="G147" s="44">
        <v>2288695.75</v>
      </c>
      <c r="H147" s="44">
        <f>E147-F147-G147</f>
        <v>2654177.4000000004</v>
      </c>
    </row>
    <row r="148" spans="1:8">
      <c r="A148" s="42"/>
      <c r="B148" s="67" t="s">
        <v>212</v>
      </c>
      <c r="C148" s="44"/>
      <c r="D148" s="44"/>
      <c r="E148" s="44"/>
      <c r="F148" s="44"/>
      <c r="G148" s="44"/>
      <c r="H148" s="44"/>
    </row>
    <row r="149" spans="1:8">
      <c r="A149" s="70" t="s">
        <v>213</v>
      </c>
      <c r="B149" s="67"/>
      <c r="C149" s="44"/>
      <c r="D149" s="44"/>
      <c r="E149" s="44"/>
      <c r="F149" s="44"/>
      <c r="G149" s="44"/>
      <c r="H149" s="44"/>
    </row>
    <row r="150" spans="1:8" ht="25.5">
      <c r="A150" s="42"/>
      <c r="B150" s="67" t="s">
        <v>214</v>
      </c>
      <c r="C150" s="44"/>
      <c r="D150" s="44"/>
      <c r="E150" s="44"/>
      <c r="F150" s="44"/>
      <c r="G150" s="44"/>
      <c r="H150" s="44"/>
    </row>
    <row r="151" spans="1:8">
      <c r="A151" s="42"/>
      <c r="B151" s="67" t="s">
        <v>215</v>
      </c>
      <c r="C151" s="44"/>
      <c r="D151" s="44"/>
      <c r="E151" s="44"/>
      <c r="F151" s="44"/>
      <c r="G151" s="44"/>
      <c r="H151" s="44"/>
    </row>
    <row r="152" spans="1:8">
      <c r="A152" s="70" t="s">
        <v>216</v>
      </c>
      <c r="B152" s="67"/>
      <c r="C152" s="44"/>
      <c r="D152" s="44"/>
      <c r="E152" s="44"/>
      <c r="F152" s="44"/>
      <c r="G152" s="44"/>
      <c r="H152" s="44"/>
    </row>
    <row r="153" spans="1:8">
      <c r="A153" s="73" t="s">
        <v>324</v>
      </c>
      <c r="B153" s="77" t="s">
        <v>326</v>
      </c>
      <c r="C153" s="87"/>
      <c r="D153" s="87"/>
      <c r="E153" s="87"/>
      <c r="F153" s="87"/>
      <c r="G153" s="87"/>
      <c r="H153" s="87"/>
    </row>
    <row r="154" spans="1:8">
      <c r="A154" s="73" t="s">
        <v>325</v>
      </c>
      <c r="B154" s="77" t="s">
        <v>217</v>
      </c>
      <c r="C154" s="87"/>
      <c r="D154" s="87"/>
      <c r="E154" s="87"/>
      <c r="F154" s="87"/>
      <c r="G154" s="87"/>
      <c r="H154" s="87"/>
    </row>
    <row r="155" spans="1:8">
      <c r="A155" s="42"/>
      <c r="B155" s="67" t="s">
        <v>218</v>
      </c>
      <c r="C155" s="44"/>
      <c r="D155" s="44"/>
      <c r="E155" s="44"/>
      <c r="F155" s="44"/>
      <c r="G155" s="44"/>
      <c r="H155" s="44"/>
    </row>
    <row r="156" spans="1:8" ht="25.5">
      <c r="A156" s="42"/>
      <c r="B156" s="67" t="s">
        <v>219</v>
      </c>
      <c r="C156" s="44"/>
      <c r="D156" s="44"/>
      <c r="E156" s="44"/>
      <c r="F156" s="44"/>
      <c r="G156" s="44"/>
      <c r="H156" s="44"/>
    </row>
    <row r="157" spans="1:8">
      <c r="A157" s="70" t="s">
        <v>220</v>
      </c>
      <c r="B157" s="67"/>
      <c r="C157" s="44"/>
      <c r="D157" s="44"/>
      <c r="E157" s="44"/>
      <c r="F157" s="44"/>
      <c r="G157" s="44"/>
      <c r="H157" s="44"/>
    </row>
    <row r="158" spans="1:8">
      <c r="A158" s="73" t="s">
        <v>355</v>
      </c>
      <c r="B158" s="67" t="s">
        <v>221</v>
      </c>
      <c r="C158" s="44"/>
      <c r="D158" s="44"/>
      <c r="E158" s="44"/>
      <c r="F158" s="44"/>
      <c r="G158" s="44"/>
      <c r="H158" s="44"/>
    </row>
    <row r="159" spans="1:8">
      <c r="A159" s="70" t="s">
        <v>222</v>
      </c>
      <c r="B159" s="67"/>
      <c r="C159" s="44"/>
      <c r="D159" s="44"/>
      <c r="E159" s="44"/>
      <c r="F159" s="44"/>
      <c r="G159" s="44"/>
      <c r="H159" s="44"/>
    </row>
    <row r="160" spans="1:8">
      <c r="A160" s="70" t="s">
        <v>223</v>
      </c>
      <c r="B160" s="67"/>
      <c r="C160" s="44"/>
      <c r="D160" s="44"/>
      <c r="E160" s="44"/>
      <c r="F160" s="44"/>
      <c r="G160" s="44"/>
      <c r="H160" s="44"/>
    </row>
    <row r="161" spans="1:8">
      <c r="A161" s="71" t="s">
        <v>224</v>
      </c>
      <c r="B161" s="68"/>
      <c r="C161" s="84"/>
      <c r="D161" s="84"/>
      <c r="E161" s="84"/>
      <c r="F161" s="84"/>
      <c r="G161" s="84"/>
      <c r="H161" s="84"/>
    </row>
    <row r="162" spans="1:8">
      <c r="A162" s="69"/>
      <c r="B162" s="78" t="s">
        <v>26</v>
      </c>
      <c r="C162" s="85">
        <f>SUM(C130:C161)</f>
        <v>3640277798.0000005</v>
      </c>
      <c r="D162" s="85">
        <f t="shared" ref="D162:G162" si="4">SUM(D130:D161)</f>
        <v>588475938.94999933</v>
      </c>
      <c r="E162" s="85">
        <f t="shared" si="4"/>
        <v>4228753736.9499993</v>
      </c>
      <c r="F162" s="85">
        <f t="shared" si="4"/>
        <v>72091517.039999992</v>
      </c>
      <c r="G162" s="85">
        <f t="shared" si="4"/>
        <v>1508675964.8300002</v>
      </c>
      <c r="H162" s="85">
        <f>E162-F162-G162</f>
        <v>2647986255.079999</v>
      </c>
    </row>
    <row r="164" spans="1:8">
      <c r="C164" s="86"/>
      <c r="D164" s="86"/>
      <c r="E164" s="86"/>
      <c r="F164" s="86"/>
      <c r="G164" s="86"/>
      <c r="H164" s="86"/>
    </row>
    <row r="168" spans="1:8">
      <c r="C168" s="192"/>
    </row>
  </sheetData>
  <mergeCells count="30">
    <mergeCell ref="A82:B82"/>
    <mergeCell ref="A71:B71"/>
    <mergeCell ref="A55:H55"/>
    <mergeCell ref="A59:H59"/>
    <mergeCell ref="A60:H60"/>
    <mergeCell ref="A61:H61"/>
    <mergeCell ref="A62:H62"/>
    <mergeCell ref="A63:H63"/>
    <mergeCell ref="A65:B65"/>
    <mergeCell ref="A8:B8"/>
    <mergeCell ref="A54:B54"/>
    <mergeCell ref="A80:H80"/>
    <mergeCell ref="A123:H123"/>
    <mergeCell ref="A129:B129"/>
    <mergeCell ref="A113:B113"/>
    <mergeCell ref="A127:H127"/>
    <mergeCell ref="A125:H125"/>
    <mergeCell ref="A126:H126"/>
    <mergeCell ref="A76:H76"/>
    <mergeCell ref="A77:H77"/>
    <mergeCell ref="A78:H78"/>
    <mergeCell ref="A79:H79"/>
    <mergeCell ref="A93:B93"/>
    <mergeCell ref="A102:B102"/>
    <mergeCell ref="A124:H124"/>
    <mergeCell ref="A2:H2"/>
    <mergeCell ref="A3:H3"/>
    <mergeCell ref="A4:H4"/>
    <mergeCell ref="A5:H5"/>
    <mergeCell ref="A6:H6"/>
  </mergeCells>
  <printOptions horizontalCentered="1"/>
  <pageMargins left="0.55118110236220474" right="0.27559055118110237" top="0.43307086614173229" bottom="0.39370078740157483" header="0.31496062992125984" footer="0.31496062992125984"/>
  <pageSetup scale="24" orientation="landscape" r:id="rId1"/>
  <rowBreaks count="2" manualBreakCount="2">
    <brk id="57" max="16383" man="1"/>
    <brk id="121" max="16383" man="1"/>
  </rowBreaks>
  <drawing r:id="rId2"/>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D39"/>
  <sheetViews>
    <sheetView workbookViewId="0">
      <pane ySplit="10" topLeftCell="A11" activePane="bottomLeft" state="frozen"/>
      <selection pane="bottomLeft" activeCell="A5" sqref="A5:D5"/>
    </sheetView>
  </sheetViews>
  <sheetFormatPr baseColWidth="10" defaultRowHeight="12.75"/>
  <cols>
    <col min="1" max="1" width="3.28515625" style="48" customWidth="1"/>
    <col min="2" max="2" width="53.140625" style="48" customWidth="1"/>
    <col min="3" max="3" width="13.7109375" style="48" customWidth="1"/>
    <col min="4" max="4" width="20.5703125" style="48" customWidth="1"/>
    <col min="5" max="16384" width="11.42578125" style="48"/>
  </cols>
  <sheetData>
    <row r="1" spans="1:4" s="100" customFormat="1" ht="15.75">
      <c r="A1" s="163"/>
      <c r="B1" s="163"/>
      <c r="C1" s="163"/>
      <c r="D1" s="99" t="s">
        <v>350</v>
      </c>
    </row>
    <row r="2" spans="1:4" s="98" customFormat="1" ht="15.75">
      <c r="A2" s="572" t="s">
        <v>27</v>
      </c>
      <c r="B2" s="572"/>
      <c r="C2" s="572"/>
      <c r="D2" s="572"/>
    </row>
    <row r="3" spans="1:4" s="100" customFormat="1" ht="15.75">
      <c r="A3" s="572" t="s">
        <v>111</v>
      </c>
      <c r="B3" s="572"/>
      <c r="C3" s="572"/>
      <c r="D3" s="572"/>
    </row>
    <row r="4" spans="1:4" s="100" customFormat="1" ht="15.75">
      <c r="A4" s="572" t="s">
        <v>262</v>
      </c>
      <c r="B4" s="572"/>
      <c r="C4" s="572"/>
      <c r="D4" s="572"/>
    </row>
    <row r="5" spans="1:4" s="100" customFormat="1" ht="15.75">
      <c r="A5" s="572" t="s">
        <v>347</v>
      </c>
      <c r="B5" s="572"/>
      <c r="C5" s="572"/>
      <c r="D5" s="572"/>
    </row>
    <row r="6" spans="1:4" s="100" customFormat="1" ht="15.75">
      <c r="A6" s="163"/>
      <c r="B6" s="163"/>
      <c r="C6" s="163"/>
      <c r="D6" s="99" t="s">
        <v>263</v>
      </c>
    </row>
    <row r="7" spans="1:4" s="129" customFormat="1">
      <c r="A7" s="576" t="s">
        <v>112</v>
      </c>
      <c r="B7" s="577"/>
      <c r="C7" s="171"/>
      <c r="D7" s="172">
        <v>1580767482</v>
      </c>
    </row>
    <row r="8" spans="1:4" s="133" customFormat="1">
      <c r="A8" s="130"/>
      <c r="B8" s="130"/>
      <c r="C8" s="173"/>
      <c r="D8" s="173"/>
    </row>
    <row r="9" spans="1:4" s="133" customFormat="1">
      <c r="A9" s="130" t="s">
        <v>109</v>
      </c>
      <c r="B9" s="130"/>
      <c r="C9" s="173"/>
      <c r="D9" s="173"/>
    </row>
    <row r="10" spans="1:4">
      <c r="A10" s="134" t="s">
        <v>113</v>
      </c>
      <c r="B10" s="135"/>
      <c r="C10" s="174"/>
      <c r="D10" s="172">
        <f>SUM(C11:C29)</f>
        <v>341220739.30000001</v>
      </c>
    </row>
    <row r="11" spans="1:4">
      <c r="A11" s="175"/>
      <c r="B11" s="176" t="s">
        <v>116</v>
      </c>
      <c r="C11" s="180">
        <v>0</v>
      </c>
      <c r="D11" s="183"/>
    </row>
    <row r="12" spans="1:4">
      <c r="A12" s="137"/>
      <c r="B12" s="177" t="s">
        <v>117</v>
      </c>
      <c r="C12" s="181">
        <v>0</v>
      </c>
      <c r="D12" s="184"/>
    </row>
    <row r="13" spans="1:4">
      <c r="A13" s="143"/>
      <c r="B13" s="177" t="s">
        <v>118</v>
      </c>
      <c r="C13" s="181">
        <v>0</v>
      </c>
      <c r="D13" s="184"/>
    </row>
    <row r="14" spans="1:4">
      <c r="A14" s="143"/>
      <c r="B14" s="177" t="s">
        <v>119</v>
      </c>
      <c r="C14" s="181">
        <v>0</v>
      </c>
      <c r="D14" s="184"/>
    </row>
    <row r="15" spans="1:4">
      <c r="A15" s="143"/>
      <c r="B15" s="177" t="s">
        <v>120</v>
      </c>
      <c r="C15" s="181">
        <v>0</v>
      </c>
      <c r="D15" s="184"/>
    </row>
    <row r="16" spans="1:4">
      <c r="A16" s="143"/>
      <c r="B16" s="177" t="s">
        <v>121</v>
      </c>
      <c r="C16" s="181">
        <v>0</v>
      </c>
      <c r="D16" s="184"/>
    </row>
    <row r="17" spans="1:4">
      <c r="A17" s="143"/>
      <c r="B17" s="177" t="s">
        <v>122</v>
      </c>
      <c r="C17" s="181">
        <v>0</v>
      </c>
      <c r="D17" s="184"/>
    </row>
    <row r="18" spans="1:4">
      <c r="A18" s="143"/>
      <c r="B18" s="177" t="s">
        <v>348</v>
      </c>
      <c r="C18" s="181">
        <v>11817985</v>
      </c>
      <c r="D18" s="184"/>
    </row>
    <row r="19" spans="1:4">
      <c r="A19" s="143"/>
      <c r="B19" s="177" t="s">
        <v>123</v>
      </c>
      <c r="C19" s="181">
        <v>0</v>
      </c>
      <c r="D19" s="184"/>
    </row>
    <row r="20" spans="1:4">
      <c r="A20" s="143"/>
      <c r="B20" s="177" t="s">
        <v>124</v>
      </c>
      <c r="C20" s="181">
        <v>57900881.299999997</v>
      </c>
      <c r="D20" s="184"/>
    </row>
    <row r="21" spans="1:4">
      <c r="A21" s="143"/>
      <c r="B21" s="177" t="s">
        <v>125</v>
      </c>
      <c r="C21" s="181">
        <v>0</v>
      </c>
      <c r="D21" s="184"/>
    </row>
    <row r="22" spans="1:4">
      <c r="A22" s="143"/>
      <c r="B22" s="177" t="s">
        <v>126</v>
      </c>
      <c r="C22" s="181">
        <v>0</v>
      </c>
      <c r="D22" s="184"/>
    </row>
    <row r="23" spans="1:4">
      <c r="A23" s="143"/>
      <c r="B23" s="177" t="s">
        <v>127</v>
      </c>
      <c r="C23" s="181">
        <v>0</v>
      </c>
      <c r="D23" s="184"/>
    </row>
    <row r="24" spans="1:4">
      <c r="A24" s="143"/>
      <c r="B24" s="177" t="s">
        <v>128</v>
      </c>
      <c r="C24" s="181">
        <v>0</v>
      </c>
      <c r="D24" s="184"/>
    </row>
    <row r="25" spans="1:4">
      <c r="A25" s="143"/>
      <c r="B25" s="177" t="s">
        <v>129</v>
      </c>
      <c r="C25" s="181">
        <v>0</v>
      </c>
      <c r="D25" s="184"/>
    </row>
    <row r="26" spans="1:4">
      <c r="A26" s="143"/>
      <c r="B26" s="177" t="s">
        <v>131</v>
      </c>
      <c r="C26" s="181">
        <v>0</v>
      </c>
      <c r="D26" s="184"/>
    </row>
    <row r="27" spans="1:4">
      <c r="A27" s="156" t="s">
        <v>132</v>
      </c>
      <c r="B27" s="177"/>
      <c r="C27" s="181">
        <v>271501873</v>
      </c>
      <c r="D27" s="184"/>
    </row>
    <row r="28" spans="1:4">
      <c r="A28" s="143"/>
      <c r="B28" s="177"/>
      <c r="C28" s="181"/>
      <c r="D28" s="184"/>
    </row>
    <row r="29" spans="1:4">
      <c r="A29" s="178" t="s">
        <v>98</v>
      </c>
      <c r="B29" s="179"/>
      <c r="C29" s="182"/>
      <c r="D29" s="185"/>
    </row>
    <row r="30" spans="1:4">
      <c r="A30" s="134" t="s">
        <v>114</v>
      </c>
      <c r="B30" s="135"/>
      <c r="C30" s="174"/>
      <c r="D30" s="172">
        <f>SUM(C31:C38)</f>
        <v>11093240</v>
      </c>
    </row>
    <row r="31" spans="1:4" ht="25.5">
      <c r="A31" s="186"/>
      <c r="B31" s="176" t="s">
        <v>133</v>
      </c>
      <c r="C31" s="180">
        <v>0</v>
      </c>
      <c r="D31" s="183"/>
    </row>
    <row r="32" spans="1:4">
      <c r="A32" s="143"/>
      <c r="B32" s="177" t="s">
        <v>8</v>
      </c>
      <c r="C32" s="181">
        <v>8070826</v>
      </c>
      <c r="D32" s="184"/>
    </row>
    <row r="33" spans="1:4">
      <c r="A33" s="143"/>
      <c r="B33" s="177" t="s">
        <v>134</v>
      </c>
      <c r="C33" s="181">
        <v>0</v>
      </c>
      <c r="D33" s="184"/>
    </row>
    <row r="34" spans="1:4" ht="25.5">
      <c r="A34" s="143"/>
      <c r="B34" s="177" t="s">
        <v>135</v>
      </c>
      <c r="C34" s="181">
        <v>0</v>
      </c>
      <c r="D34" s="184"/>
    </row>
    <row r="35" spans="1:4">
      <c r="A35" s="143"/>
      <c r="B35" s="177" t="s">
        <v>136</v>
      </c>
      <c r="C35" s="181">
        <v>0</v>
      </c>
      <c r="D35" s="184"/>
    </row>
    <row r="36" spans="1:4">
      <c r="A36" s="143"/>
      <c r="B36" s="177" t="s">
        <v>137</v>
      </c>
      <c r="C36" s="181">
        <v>0</v>
      </c>
      <c r="D36" s="184"/>
    </row>
    <row r="37" spans="1:4">
      <c r="A37" s="156" t="s">
        <v>138</v>
      </c>
      <c r="B37" s="177"/>
      <c r="C37" s="181">
        <v>3022414</v>
      </c>
      <c r="D37" s="184"/>
    </row>
    <row r="38" spans="1:4">
      <c r="A38" s="158"/>
      <c r="B38" s="187"/>
      <c r="C38" s="185"/>
      <c r="D38" s="185"/>
    </row>
    <row r="39" spans="1:4">
      <c r="A39" s="134" t="s">
        <v>349</v>
      </c>
      <c r="B39" s="135"/>
      <c r="C39" s="174"/>
      <c r="D39" s="172">
        <f>D7-D10+D30</f>
        <v>1250639982.7</v>
      </c>
    </row>
  </sheetData>
  <mergeCells count="5">
    <mergeCell ref="A2:D2"/>
    <mergeCell ref="A3:D3"/>
    <mergeCell ref="A4:D4"/>
    <mergeCell ref="A5:D5"/>
    <mergeCell ref="A7:B7"/>
  </mergeCells>
  <printOptions horizontalCentered="1"/>
  <pageMargins left="0.23622047244094491" right="0.15748031496062992" top="0.74803149606299213" bottom="0.74803149606299213" header="0.31496062992125984" footer="0.31496062992125984"/>
  <pageSetup scale="96" orientation="landscape" r:id="rId1"/>
  <drawing r:id="rId2"/>
</worksheet>
</file>

<file path=xl/worksheets/sheet17.xml><?xml version="1.0" encoding="utf-8"?>
<worksheet xmlns="http://schemas.openxmlformats.org/spreadsheetml/2006/main" xmlns:r="http://schemas.openxmlformats.org/officeDocument/2006/relationships">
  <sheetPr>
    <tabColor theme="5" tint="-0.249977111117893"/>
  </sheetPr>
  <dimension ref="A1:J37"/>
  <sheetViews>
    <sheetView workbookViewId="0">
      <pane ySplit="10" topLeftCell="A11" activePane="bottomLeft" state="frozen"/>
      <selection activeCell="H26" sqref="H26"/>
      <selection pane="bottomLeft" activeCell="A5" sqref="A5:E5"/>
    </sheetView>
  </sheetViews>
  <sheetFormatPr baseColWidth="10" defaultColWidth="10.85546875" defaultRowHeight="12.75"/>
  <cols>
    <col min="1" max="1" width="3" style="223" bestFit="1" customWidth="1"/>
    <col min="2" max="2" width="30.140625" style="50" customWidth="1"/>
    <col min="3" max="3" width="31" style="50" customWidth="1"/>
    <col min="4" max="4" width="13.42578125" style="50" customWidth="1"/>
    <col min="5" max="5" width="21.85546875" style="50" customWidth="1"/>
    <col min="6" max="16384" width="10.85546875" style="50"/>
  </cols>
  <sheetData>
    <row r="1" spans="1:5" ht="15.75">
      <c r="E1" s="224" t="s">
        <v>231</v>
      </c>
    </row>
    <row r="2" spans="1:5" s="225" customFormat="1" ht="15.75">
      <c r="A2" s="592" t="s">
        <v>27</v>
      </c>
      <c r="B2" s="592"/>
      <c r="C2" s="592"/>
      <c r="D2" s="592"/>
      <c r="E2" s="592"/>
    </row>
    <row r="3" spans="1:5" s="225" customFormat="1" ht="15.75">
      <c r="A3" s="593" t="s">
        <v>34</v>
      </c>
      <c r="B3" s="593"/>
      <c r="C3" s="593"/>
      <c r="D3" s="593"/>
      <c r="E3" s="593"/>
    </row>
    <row r="4" spans="1:5" s="225" customFormat="1" ht="15.75">
      <c r="A4" s="594" t="s">
        <v>262</v>
      </c>
      <c r="B4" s="594"/>
      <c r="C4" s="594"/>
      <c r="D4" s="594"/>
      <c r="E4" s="594"/>
    </row>
    <row r="5" spans="1:5" s="225" customFormat="1" ht="15.75">
      <c r="A5" s="594" t="s">
        <v>347</v>
      </c>
      <c r="B5" s="594"/>
      <c r="C5" s="594"/>
      <c r="D5" s="594"/>
      <c r="E5" s="594"/>
    </row>
    <row r="6" spans="1:5" s="225" customFormat="1" ht="15.75">
      <c r="A6" s="226"/>
      <c r="B6" s="226"/>
      <c r="C6" s="226" t="s">
        <v>139</v>
      </c>
      <c r="D6" s="226"/>
      <c r="E6" s="227"/>
    </row>
    <row r="7" spans="1:5" ht="16.5" thickBot="1">
      <c r="E7" s="99" t="s">
        <v>263</v>
      </c>
    </row>
    <row r="8" spans="1:5" s="92" customFormat="1">
      <c r="A8" s="595" t="s">
        <v>69</v>
      </c>
      <c r="B8" s="596"/>
      <c r="C8" s="228" t="s">
        <v>70</v>
      </c>
      <c r="D8" s="229" t="s">
        <v>71</v>
      </c>
      <c r="E8" s="230" t="s">
        <v>34</v>
      </c>
    </row>
    <row r="9" spans="1:5" s="92" customFormat="1" ht="13.5" thickBot="1">
      <c r="A9" s="597"/>
      <c r="B9" s="598"/>
      <c r="C9" s="231" t="s">
        <v>72</v>
      </c>
      <c r="D9" s="231" t="s">
        <v>73</v>
      </c>
      <c r="E9" s="232" t="s">
        <v>74</v>
      </c>
    </row>
    <row r="10" spans="1:5" s="92" customFormat="1">
      <c r="A10" s="599" t="s">
        <v>75</v>
      </c>
      <c r="B10" s="600"/>
      <c r="C10" s="600"/>
      <c r="D10" s="600"/>
      <c r="E10" s="601"/>
    </row>
    <row r="11" spans="1:5" s="92" customFormat="1">
      <c r="A11" s="233">
        <v>1</v>
      </c>
      <c r="B11" s="234"/>
      <c r="C11" s="235"/>
      <c r="D11" s="234"/>
      <c r="E11" s="236"/>
    </row>
    <row r="12" spans="1:5" s="92" customFormat="1">
      <c r="A12" s="233">
        <v>2</v>
      </c>
      <c r="B12" s="234"/>
      <c r="C12" s="235"/>
      <c r="D12" s="234"/>
      <c r="E12" s="236"/>
    </row>
    <row r="13" spans="1:5" s="92" customFormat="1">
      <c r="A13" s="233">
        <v>3</v>
      </c>
      <c r="B13" s="234"/>
      <c r="C13" s="235"/>
      <c r="D13" s="234"/>
      <c r="E13" s="236"/>
    </row>
    <row r="14" spans="1:5" s="92" customFormat="1">
      <c r="A14" s="233">
        <v>4</v>
      </c>
      <c r="B14" s="234"/>
      <c r="C14" s="235"/>
      <c r="D14" s="234"/>
      <c r="E14" s="236"/>
    </row>
    <row r="15" spans="1:5" s="92" customFormat="1">
      <c r="A15" s="233">
        <v>5</v>
      </c>
      <c r="B15" s="234"/>
      <c r="C15" s="235"/>
      <c r="D15" s="234"/>
      <c r="E15" s="236"/>
    </row>
    <row r="16" spans="1:5" s="92" customFormat="1">
      <c r="A16" s="233">
        <v>6</v>
      </c>
      <c r="B16" s="234"/>
      <c r="C16" s="235"/>
      <c r="D16" s="234"/>
      <c r="E16" s="236"/>
    </row>
    <row r="17" spans="1:5" s="92" customFormat="1">
      <c r="A17" s="233">
        <v>7</v>
      </c>
      <c r="B17" s="234"/>
      <c r="C17" s="235"/>
      <c r="D17" s="234"/>
      <c r="E17" s="236"/>
    </row>
    <row r="18" spans="1:5" s="92" customFormat="1">
      <c r="A18" s="233">
        <v>8</v>
      </c>
      <c r="B18" s="234"/>
      <c r="C18" s="235"/>
      <c r="D18" s="234"/>
      <c r="E18" s="236"/>
    </row>
    <row r="19" spans="1:5" s="92" customFormat="1">
      <c r="A19" s="233">
        <v>9</v>
      </c>
      <c r="B19" s="234"/>
      <c r="C19" s="235"/>
      <c r="D19" s="234"/>
      <c r="E19" s="236"/>
    </row>
    <row r="20" spans="1:5" s="92" customFormat="1">
      <c r="A20" s="233">
        <v>10</v>
      </c>
      <c r="B20" s="234"/>
      <c r="C20" s="235"/>
      <c r="D20" s="234"/>
      <c r="E20" s="236"/>
    </row>
    <row r="21" spans="1:5" s="92" customFormat="1">
      <c r="A21" s="233"/>
      <c r="B21" s="234" t="s">
        <v>76</v>
      </c>
      <c r="C21" s="235"/>
      <c r="D21" s="234"/>
      <c r="E21" s="236"/>
    </row>
    <row r="22" spans="1:5" s="92" customFormat="1">
      <c r="A22" s="233"/>
      <c r="B22" s="234"/>
      <c r="C22" s="235"/>
      <c r="D22" s="234"/>
      <c r="E22" s="236"/>
    </row>
    <row r="23" spans="1:5" s="92" customFormat="1">
      <c r="A23" s="589" t="s">
        <v>77</v>
      </c>
      <c r="B23" s="590"/>
      <c r="C23" s="590"/>
      <c r="D23" s="590"/>
      <c r="E23" s="591"/>
    </row>
    <row r="24" spans="1:5" s="92" customFormat="1">
      <c r="A24" s="233">
        <v>1</v>
      </c>
      <c r="B24" s="234"/>
      <c r="C24" s="235"/>
      <c r="D24" s="234"/>
      <c r="E24" s="236"/>
    </row>
    <row r="25" spans="1:5" s="92" customFormat="1">
      <c r="A25" s="233">
        <v>2</v>
      </c>
      <c r="B25" s="234"/>
      <c r="C25" s="235"/>
      <c r="D25" s="234"/>
      <c r="E25" s="236"/>
    </row>
    <row r="26" spans="1:5" s="92" customFormat="1">
      <c r="A26" s="233">
        <v>3</v>
      </c>
      <c r="B26" s="234"/>
      <c r="C26" s="235"/>
      <c r="D26" s="234"/>
      <c r="E26" s="236"/>
    </row>
    <row r="27" spans="1:5" s="92" customFormat="1">
      <c r="A27" s="233">
        <v>4</v>
      </c>
      <c r="B27" s="234"/>
      <c r="C27" s="235"/>
      <c r="D27" s="234"/>
      <c r="E27" s="236"/>
    </row>
    <row r="28" spans="1:5" s="92" customFormat="1">
      <c r="A28" s="233">
        <v>5</v>
      </c>
      <c r="B28" s="234"/>
      <c r="C28" s="235"/>
      <c r="D28" s="234"/>
      <c r="E28" s="236"/>
    </row>
    <row r="29" spans="1:5" s="92" customFormat="1">
      <c r="A29" s="233">
        <v>6</v>
      </c>
      <c r="B29" s="234"/>
      <c r="C29" s="235"/>
      <c r="D29" s="234"/>
      <c r="E29" s="236"/>
    </row>
    <row r="30" spans="1:5" s="92" customFormat="1">
      <c r="A30" s="233">
        <v>7</v>
      </c>
      <c r="B30" s="234"/>
      <c r="C30" s="235"/>
      <c r="D30" s="234"/>
      <c r="E30" s="236"/>
    </row>
    <row r="31" spans="1:5" s="92" customFormat="1">
      <c r="A31" s="233">
        <v>8</v>
      </c>
      <c r="B31" s="234"/>
      <c r="C31" s="235"/>
      <c r="D31" s="234"/>
      <c r="E31" s="236"/>
    </row>
    <row r="32" spans="1:5" s="92" customFormat="1">
      <c r="A32" s="233">
        <v>9</v>
      </c>
      <c r="B32" s="234"/>
      <c r="C32" s="235"/>
      <c r="D32" s="234"/>
      <c r="E32" s="236"/>
    </row>
    <row r="33" spans="1:10" s="92" customFormat="1">
      <c r="A33" s="233">
        <v>10</v>
      </c>
      <c r="B33" s="234"/>
      <c r="C33" s="235"/>
      <c r="D33" s="234"/>
      <c r="E33" s="236"/>
    </row>
    <row r="34" spans="1:10" s="241" customFormat="1">
      <c r="A34" s="233"/>
      <c r="B34" s="237" t="s">
        <v>78</v>
      </c>
      <c r="C34" s="238"/>
      <c r="D34" s="239"/>
      <c r="E34" s="240"/>
    </row>
    <row r="35" spans="1:10" s="241" customFormat="1" ht="13.5" thickBot="1">
      <c r="A35" s="233"/>
      <c r="B35" s="237"/>
      <c r="C35" s="238"/>
      <c r="D35" s="239"/>
      <c r="E35" s="240"/>
    </row>
    <row r="36" spans="1:10" ht="13.5" thickBot="1">
      <c r="A36" s="242"/>
      <c r="B36" s="243" t="s">
        <v>79</v>
      </c>
      <c r="C36" s="244"/>
      <c r="D36" s="245"/>
      <c r="E36" s="246"/>
    </row>
    <row r="37" spans="1:10">
      <c r="J37" s="247"/>
    </row>
  </sheetData>
  <mergeCells count="7">
    <mergeCell ref="A23:E23"/>
    <mergeCell ref="A2:E2"/>
    <mergeCell ref="A3:E3"/>
    <mergeCell ref="A4:E4"/>
    <mergeCell ref="A5:E5"/>
    <mergeCell ref="A8:B9"/>
    <mergeCell ref="A10:E10"/>
  </mergeCells>
  <printOptions horizontalCentered="1"/>
  <pageMargins left="0.33" right="0.45" top="0.74803149606299213" bottom="0.74803149606299213" header="0.31496062992125984" footer="0.31496062992125984"/>
  <pageSetup scale="85" orientation="landscape" r:id="rId1"/>
  <drawing r:id="rId2"/>
</worksheet>
</file>

<file path=xl/worksheets/sheet18.xml><?xml version="1.0" encoding="utf-8"?>
<worksheet xmlns="http://schemas.openxmlformats.org/spreadsheetml/2006/main" xmlns:r="http://schemas.openxmlformats.org/officeDocument/2006/relationships">
  <sheetPr>
    <tabColor theme="5" tint="-0.249977111117893"/>
  </sheetPr>
  <dimension ref="A1:I37"/>
  <sheetViews>
    <sheetView workbookViewId="0">
      <pane ySplit="10" topLeftCell="A11" activePane="bottomLeft" state="frozen"/>
      <selection activeCell="H26" sqref="H26"/>
      <selection pane="bottomLeft" activeCell="F24" sqref="F24"/>
    </sheetView>
  </sheetViews>
  <sheetFormatPr baseColWidth="10" defaultColWidth="10.85546875" defaultRowHeight="12.75"/>
  <cols>
    <col min="1" max="1" width="3" style="223" bestFit="1" customWidth="1"/>
    <col min="2" max="2" width="54.7109375" style="50" customWidth="1"/>
    <col min="3" max="3" width="24.140625" style="50" customWidth="1"/>
    <col min="4" max="4" width="25.28515625" style="50" customWidth="1"/>
    <col min="5" max="16384" width="10.85546875" style="50"/>
  </cols>
  <sheetData>
    <row r="1" spans="1:4" ht="15.75">
      <c r="D1" s="224" t="s">
        <v>232</v>
      </c>
    </row>
    <row r="2" spans="1:4" s="225" customFormat="1" ht="15.75">
      <c r="A2" s="592" t="s">
        <v>27</v>
      </c>
      <c r="B2" s="592"/>
      <c r="C2" s="592"/>
      <c r="D2" s="592"/>
    </row>
    <row r="3" spans="1:4" s="225" customFormat="1" ht="15.75">
      <c r="A3" s="593" t="s">
        <v>356</v>
      </c>
      <c r="B3" s="593"/>
      <c r="C3" s="593"/>
      <c r="D3" s="593"/>
    </row>
    <row r="4" spans="1:4" s="225" customFormat="1" ht="15.75">
      <c r="A4" s="594" t="s">
        <v>262</v>
      </c>
      <c r="B4" s="594"/>
      <c r="C4" s="594"/>
      <c r="D4" s="594"/>
    </row>
    <row r="5" spans="1:4" s="225" customFormat="1" ht="15.75">
      <c r="A5" s="594" t="s">
        <v>347</v>
      </c>
      <c r="B5" s="594"/>
      <c r="C5" s="594"/>
      <c r="D5" s="594"/>
    </row>
    <row r="6" spans="1:4" s="225" customFormat="1" ht="15.75">
      <c r="A6" s="593" t="s">
        <v>139</v>
      </c>
      <c r="B6" s="593"/>
      <c r="C6" s="593"/>
      <c r="D6" s="593"/>
    </row>
    <row r="7" spans="1:4" s="225" customFormat="1" ht="16.5" thickBot="1">
      <c r="A7" s="248"/>
      <c r="D7" s="99" t="s">
        <v>263</v>
      </c>
    </row>
    <row r="8" spans="1:4" s="92" customFormat="1">
      <c r="A8" s="595" t="s">
        <v>69</v>
      </c>
      <c r="B8" s="596"/>
      <c r="C8" s="602" t="s">
        <v>44</v>
      </c>
      <c r="D8" s="604" t="s">
        <v>80</v>
      </c>
    </row>
    <row r="9" spans="1:4" s="92" customFormat="1" ht="13.5" thickBot="1">
      <c r="A9" s="597"/>
      <c r="B9" s="598"/>
      <c r="C9" s="603"/>
      <c r="D9" s="605"/>
    </row>
    <row r="10" spans="1:4" s="92" customFormat="1">
      <c r="A10" s="599" t="s">
        <v>75</v>
      </c>
      <c r="B10" s="600"/>
      <c r="C10" s="600"/>
      <c r="D10" s="601"/>
    </row>
    <row r="11" spans="1:4" s="92" customFormat="1">
      <c r="A11" s="233">
        <v>1</v>
      </c>
      <c r="B11" s="234"/>
      <c r="C11" s="235"/>
      <c r="D11" s="236"/>
    </row>
    <row r="12" spans="1:4" s="92" customFormat="1">
      <c r="A12" s="233">
        <v>2</v>
      </c>
      <c r="B12" s="234"/>
      <c r="C12" s="235"/>
      <c r="D12" s="236"/>
    </row>
    <row r="13" spans="1:4" s="92" customFormat="1">
      <c r="A13" s="233">
        <v>3</v>
      </c>
      <c r="B13" s="234"/>
      <c r="C13" s="235"/>
      <c r="D13" s="236"/>
    </row>
    <row r="14" spans="1:4" s="92" customFormat="1">
      <c r="A14" s="233">
        <v>4</v>
      </c>
      <c r="B14" s="234"/>
      <c r="C14" s="235"/>
      <c r="D14" s="236"/>
    </row>
    <row r="15" spans="1:4" s="92" customFormat="1">
      <c r="A15" s="233">
        <v>5</v>
      </c>
      <c r="B15" s="234"/>
      <c r="C15" s="235"/>
      <c r="D15" s="236"/>
    </row>
    <row r="16" spans="1:4" s="92" customFormat="1">
      <c r="A16" s="233">
        <v>6</v>
      </c>
      <c r="B16" s="234"/>
      <c r="C16" s="235"/>
      <c r="D16" s="236"/>
    </row>
    <row r="17" spans="1:4" s="92" customFormat="1">
      <c r="A17" s="233">
        <v>7</v>
      </c>
      <c r="B17" s="234"/>
      <c r="C17" s="235"/>
      <c r="D17" s="236"/>
    </row>
    <row r="18" spans="1:4" s="92" customFormat="1">
      <c r="A18" s="233">
        <v>8</v>
      </c>
      <c r="B18" s="234"/>
      <c r="C18" s="235"/>
      <c r="D18" s="236"/>
    </row>
    <row r="19" spans="1:4" s="92" customFormat="1">
      <c r="A19" s="233">
        <v>9</v>
      </c>
      <c r="B19" s="234"/>
      <c r="C19" s="235"/>
      <c r="D19" s="236"/>
    </row>
    <row r="20" spans="1:4" s="92" customFormat="1">
      <c r="A20" s="233">
        <v>10</v>
      </c>
      <c r="B20" s="234"/>
      <c r="C20" s="235"/>
      <c r="D20" s="236"/>
    </row>
    <row r="21" spans="1:4" s="92" customFormat="1">
      <c r="A21" s="233"/>
      <c r="B21" s="234" t="s">
        <v>81</v>
      </c>
      <c r="C21" s="235"/>
      <c r="D21" s="236"/>
    </row>
    <row r="22" spans="1:4" s="92" customFormat="1">
      <c r="A22" s="233"/>
      <c r="B22" s="234"/>
      <c r="C22" s="235"/>
      <c r="D22" s="236"/>
    </row>
    <row r="23" spans="1:4" s="92" customFormat="1">
      <c r="A23" s="589" t="s">
        <v>77</v>
      </c>
      <c r="B23" s="590"/>
      <c r="C23" s="590"/>
      <c r="D23" s="591"/>
    </row>
    <row r="24" spans="1:4" s="92" customFormat="1">
      <c r="A24" s="233">
        <v>1</v>
      </c>
      <c r="B24" s="234"/>
      <c r="C24" s="235"/>
      <c r="D24" s="236"/>
    </row>
    <row r="25" spans="1:4" s="92" customFormat="1">
      <c r="A25" s="233">
        <v>2</v>
      </c>
      <c r="B25" s="234"/>
      <c r="C25" s="235"/>
      <c r="D25" s="236"/>
    </row>
    <row r="26" spans="1:4" s="92" customFormat="1">
      <c r="A26" s="233">
        <v>3</v>
      </c>
      <c r="B26" s="234"/>
      <c r="C26" s="235"/>
      <c r="D26" s="236"/>
    </row>
    <row r="27" spans="1:4" s="92" customFormat="1">
      <c r="A27" s="233">
        <v>4</v>
      </c>
      <c r="B27" s="234"/>
      <c r="C27" s="235"/>
      <c r="D27" s="236"/>
    </row>
    <row r="28" spans="1:4" s="92" customFormat="1">
      <c r="A28" s="233">
        <v>5</v>
      </c>
      <c r="B28" s="234"/>
      <c r="C28" s="235"/>
      <c r="D28" s="236"/>
    </row>
    <row r="29" spans="1:4" s="92" customFormat="1">
      <c r="A29" s="233">
        <v>6</v>
      </c>
      <c r="B29" s="234"/>
      <c r="C29" s="235"/>
      <c r="D29" s="236"/>
    </row>
    <row r="30" spans="1:4" s="92" customFormat="1">
      <c r="A30" s="233">
        <v>7</v>
      </c>
      <c r="B30" s="234"/>
      <c r="C30" s="235"/>
      <c r="D30" s="236"/>
    </row>
    <row r="31" spans="1:4" s="92" customFormat="1">
      <c r="A31" s="233">
        <v>8</v>
      </c>
      <c r="B31" s="234"/>
      <c r="C31" s="235"/>
      <c r="D31" s="236"/>
    </row>
    <row r="32" spans="1:4" s="92" customFormat="1">
      <c r="A32" s="233">
        <v>9</v>
      </c>
      <c r="B32" s="234"/>
      <c r="C32" s="235"/>
      <c r="D32" s="236"/>
    </row>
    <row r="33" spans="1:9" s="92" customFormat="1">
      <c r="A33" s="233">
        <v>10</v>
      </c>
      <c r="B33" s="234"/>
      <c r="C33" s="235"/>
      <c r="D33" s="236"/>
    </row>
    <row r="34" spans="1:9" s="241" customFormat="1">
      <c r="A34" s="233"/>
      <c r="B34" s="237" t="s">
        <v>82</v>
      </c>
      <c r="C34" s="238"/>
      <c r="D34" s="240"/>
    </row>
    <row r="35" spans="1:9" s="241" customFormat="1" ht="13.5" thickBot="1">
      <c r="A35" s="233"/>
      <c r="B35" s="237"/>
      <c r="C35" s="238"/>
      <c r="D35" s="240"/>
    </row>
    <row r="36" spans="1:9" ht="13.5" thickBot="1">
      <c r="A36" s="242"/>
      <c r="B36" s="243" t="s">
        <v>79</v>
      </c>
      <c r="C36" s="244"/>
      <c r="D36" s="246"/>
    </row>
    <row r="37" spans="1:9">
      <c r="I37" s="247"/>
    </row>
  </sheetData>
  <mergeCells count="10">
    <mergeCell ref="A10:D10"/>
    <mergeCell ref="A23:D23"/>
    <mergeCell ref="A2:D2"/>
    <mergeCell ref="A3:D3"/>
    <mergeCell ref="A4:D4"/>
    <mergeCell ref="A5:D5"/>
    <mergeCell ref="A6:D6"/>
    <mergeCell ref="A8:B9"/>
    <mergeCell ref="C8:C9"/>
    <mergeCell ref="D8:D9"/>
  </mergeCells>
  <printOptions horizontalCentered="1"/>
  <pageMargins left="0.34" right="0.22" top="0.74803149606299213" bottom="0.74803149606299213" header="0.31496062992125984" footer="0.31496062992125984"/>
  <pageSetup scale="80" orientation="landscape" r:id="rId1"/>
  <drawing r:id="rId2"/>
</worksheet>
</file>

<file path=xl/worksheets/sheet19.xml><?xml version="1.0" encoding="utf-8"?>
<worksheet xmlns="http://schemas.openxmlformats.org/spreadsheetml/2006/main" xmlns:r="http://schemas.openxmlformats.org/officeDocument/2006/relationships">
  <sheetPr>
    <tabColor theme="5" tint="-0.249977111117893"/>
  </sheetPr>
  <dimension ref="A1:J35"/>
  <sheetViews>
    <sheetView workbookViewId="0">
      <pane ySplit="9" topLeftCell="A10" activePane="bottomLeft" state="frozen"/>
      <selection activeCell="H26" sqref="H26"/>
      <selection pane="bottomLeft" activeCell="G18" sqref="G18"/>
    </sheetView>
  </sheetViews>
  <sheetFormatPr baseColWidth="10" defaultColWidth="10.85546875" defaultRowHeight="12.75"/>
  <cols>
    <col min="1" max="1" width="8.7109375" style="223" customWidth="1"/>
    <col min="2" max="2" width="47.140625" style="50" customWidth="1"/>
    <col min="3" max="3" width="13.5703125" style="50" customWidth="1"/>
    <col min="4" max="4" width="13.140625" style="50" customWidth="1"/>
    <col min="5" max="5" width="13.28515625" style="50" customWidth="1"/>
    <col min="6" max="16384" width="10.85546875" style="50"/>
  </cols>
  <sheetData>
    <row r="1" spans="1:5" ht="15.75">
      <c r="E1" s="249" t="s">
        <v>233</v>
      </c>
    </row>
    <row r="2" spans="1:5" s="225" customFormat="1" ht="15.75">
      <c r="A2" s="617" t="s">
        <v>27</v>
      </c>
      <c r="B2" s="617"/>
      <c r="C2" s="617"/>
      <c r="D2" s="617"/>
      <c r="E2" s="617"/>
    </row>
    <row r="3" spans="1:5" s="225" customFormat="1" ht="15.75">
      <c r="A3" s="618" t="s">
        <v>357</v>
      </c>
      <c r="B3" s="618"/>
      <c r="C3" s="618"/>
      <c r="D3" s="618"/>
      <c r="E3" s="618"/>
    </row>
    <row r="4" spans="1:5" s="225" customFormat="1" ht="15.75">
      <c r="A4" s="594" t="s">
        <v>262</v>
      </c>
      <c r="B4" s="594"/>
      <c r="C4" s="594"/>
      <c r="D4" s="594"/>
      <c r="E4" s="594"/>
    </row>
    <row r="5" spans="1:5" s="225" customFormat="1" ht="15.75">
      <c r="A5" s="594" t="s">
        <v>347</v>
      </c>
      <c r="B5" s="594"/>
      <c r="C5" s="594"/>
      <c r="D5" s="594"/>
      <c r="E5" s="594"/>
    </row>
    <row r="6" spans="1:5" s="225" customFormat="1" ht="15.75">
      <c r="A6" s="593" t="s">
        <v>139</v>
      </c>
      <c r="B6" s="593"/>
      <c r="C6" s="593"/>
      <c r="D6" s="593"/>
      <c r="E6" s="593"/>
    </row>
    <row r="7" spans="1:5" s="225" customFormat="1" ht="16.5" thickBot="1">
      <c r="A7" s="248"/>
      <c r="E7" s="99" t="s">
        <v>263</v>
      </c>
    </row>
    <row r="8" spans="1:5" s="92" customFormat="1">
      <c r="A8" s="607" t="s">
        <v>11</v>
      </c>
      <c r="B8" s="608"/>
      <c r="C8" s="611" t="s">
        <v>83</v>
      </c>
      <c r="D8" s="611" t="s">
        <v>44</v>
      </c>
      <c r="E8" s="615" t="s">
        <v>358</v>
      </c>
    </row>
    <row r="9" spans="1:5" s="92" customFormat="1" ht="15.75" customHeight="1" thickBot="1">
      <c r="A9" s="609"/>
      <c r="B9" s="610"/>
      <c r="C9" s="612"/>
      <c r="D9" s="612"/>
      <c r="E9" s="616"/>
    </row>
    <row r="10" spans="1:5" s="92" customFormat="1">
      <c r="A10" s="250" t="s">
        <v>84</v>
      </c>
      <c r="B10" s="234"/>
      <c r="C10" s="235"/>
      <c r="D10" s="229"/>
      <c r="E10" s="236"/>
    </row>
    <row r="11" spans="1:5" s="92" customFormat="1">
      <c r="A11" s="233"/>
      <c r="B11" s="251" t="s">
        <v>87</v>
      </c>
      <c r="C11" s="235"/>
      <c r="D11" s="235"/>
      <c r="E11" s="236"/>
    </row>
    <row r="12" spans="1:5" s="92" customFormat="1">
      <c r="A12" s="233"/>
      <c r="B12" s="251" t="s">
        <v>85</v>
      </c>
      <c r="C12" s="235"/>
      <c r="D12" s="235"/>
      <c r="E12" s="236"/>
    </row>
    <row r="13" spans="1:5" s="92" customFormat="1">
      <c r="A13" s="250" t="s">
        <v>86</v>
      </c>
      <c r="B13" s="251"/>
      <c r="C13" s="235"/>
      <c r="D13" s="235"/>
      <c r="E13" s="236"/>
    </row>
    <row r="14" spans="1:5" s="92" customFormat="1">
      <c r="A14" s="233"/>
      <c r="B14" s="251" t="s">
        <v>88</v>
      </c>
      <c r="C14" s="235"/>
      <c r="D14" s="235"/>
      <c r="E14" s="236"/>
    </row>
    <row r="15" spans="1:5" s="92" customFormat="1">
      <c r="A15" s="233"/>
      <c r="B15" s="251" t="s">
        <v>89</v>
      </c>
      <c r="C15" s="235"/>
      <c r="D15" s="235"/>
      <c r="E15" s="236"/>
    </row>
    <row r="16" spans="1:5" s="92" customFormat="1">
      <c r="A16" s="250" t="s">
        <v>95</v>
      </c>
      <c r="B16" s="251"/>
      <c r="C16" s="235"/>
      <c r="D16" s="235"/>
      <c r="E16" s="236"/>
    </row>
    <row r="17" spans="1:10" s="92" customFormat="1" ht="13.5" thickBot="1">
      <c r="A17" s="233"/>
      <c r="B17" s="234"/>
      <c r="C17" s="235"/>
      <c r="D17" s="235"/>
      <c r="E17" s="236"/>
    </row>
    <row r="18" spans="1:10" s="92" customFormat="1">
      <c r="A18" s="607" t="s">
        <v>11</v>
      </c>
      <c r="B18" s="608"/>
      <c r="C18" s="611" t="s">
        <v>83</v>
      </c>
      <c r="D18" s="611" t="s">
        <v>44</v>
      </c>
      <c r="E18" s="613" t="s">
        <v>358</v>
      </c>
    </row>
    <row r="19" spans="1:10" s="92" customFormat="1" ht="13.5" thickBot="1">
      <c r="A19" s="609"/>
      <c r="B19" s="610"/>
      <c r="C19" s="612"/>
      <c r="D19" s="612"/>
      <c r="E19" s="614"/>
    </row>
    <row r="20" spans="1:10" s="92" customFormat="1">
      <c r="A20" s="250" t="s">
        <v>90</v>
      </c>
      <c r="B20" s="234"/>
      <c r="C20" s="235"/>
      <c r="D20" s="235"/>
      <c r="E20" s="236"/>
    </row>
    <row r="21" spans="1:10" s="92" customFormat="1">
      <c r="A21" s="250" t="s">
        <v>91</v>
      </c>
      <c r="B21" s="234"/>
      <c r="C21" s="235"/>
      <c r="D21" s="235"/>
      <c r="E21" s="236"/>
    </row>
    <row r="22" spans="1:10" s="92" customFormat="1">
      <c r="A22" s="250" t="s">
        <v>96</v>
      </c>
      <c r="B22" s="234"/>
      <c r="C22" s="235"/>
      <c r="D22" s="235"/>
      <c r="E22" s="236"/>
    </row>
    <row r="23" spans="1:10" s="92" customFormat="1" ht="13.5" thickBot="1">
      <c r="A23" s="233"/>
      <c r="B23" s="234"/>
      <c r="C23" s="235"/>
      <c r="D23" s="235"/>
      <c r="E23" s="236"/>
    </row>
    <row r="24" spans="1:10" s="92" customFormat="1">
      <c r="A24" s="607" t="s">
        <v>11</v>
      </c>
      <c r="B24" s="608"/>
      <c r="C24" s="611" t="s">
        <v>83</v>
      </c>
      <c r="D24" s="611" t="s">
        <v>44</v>
      </c>
      <c r="E24" s="613" t="s">
        <v>358</v>
      </c>
    </row>
    <row r="25" spans="1:10" s="92" customFormat="1" ht="13.5" thickBot="1">
      <c r="A25" s="609"/>
      <c r="B25" s="610"/>
      <c r="C25" s="612"/>
      <c r="D25" s="612"/>
      <c r="E25" s="614"/>
    </row>
    <row r="26" spans="1:10" s="92" customFormat="1">
      <c r="A26" s="250" t="s">
        <v>92</v>
      </c>
      <c r="B26" s="234"/>
      <c r="C26" s="235"/>
      <c r="D26" s="235"/>
      <c r="E26" s="236"/>
    </row>
    <row r="27" spans="1:10" s="92" customFormat="1">
      <c r="A27" s="250" t="s">
        <v>93</v>
      </c>
      <c r="B27" s="234"/>
      <c r="C27" s="235"/>
      <c r="D27" s="235"/>
      <c r="E27" s="236"/>
    </row>
    <row r="28" spans="1:10" s="92" customFormat="1">
      <c r="A28" s="250" t="s">
        <v>94</v>
      </c>
      <c r="B28" s="234"/>
      <c r="C28" s="235"/>
      <c r="D28" s="235"/>
      <c r="E28" s="236"/>
    </row>
    <row r="29" spans="1:10" s="92" customFormat="1" ht="13.5" thickBot="1">
      <c r="A29" s="252"/>
      <c r="B29" s="253"/>
      <c r="C29" s="254"/>
      <c r="D29" s="254"/>
      <c r="E29" s="255"/>
    </row>
    <row r="30" spans="1:10">
      <c r="J30" s="247"/>
    </row>
    <row r="31" spans="1:10">
      <c r="A31" s="606" t="s">
        <v>359</v>
      </c>
      <c r="B31" s="606"/>
      <c r="C31" s="606"/>
      <c r="D31" s="606"/>
      <c r="E31" s="606"/>
    </row>
    <row r="33" spans="1:5">
      <c r="A33" s="606" t="s">
        <v>360</v>
      </c>
      <c r="B33" s="606"/>
      <c r="C33" s="606"/>
      <c r="D33" s="606"/>
      <c r="E33" s="606"/>
    </row>
    <row r="35" spans="1:5">
      <c r="A35" s="606" t="s">
        <v>361</v>
      </c>
      <c r="B35" s="606"/>
      <c r="C35" s="606"/>
      <c r="D35" s="606"/>
      <c r="E35" s="606"/>
    </row>
  </sheetData>
  <mergeCells count="20">
    <mergeCell ref="A8:B9"/>
    <mergeCell ref="C8:C9"/>
    <mergeCell ref="D8:D9"/>
    <mergeCell ref="E8:E9"/>
    <mergeCell ref="A2:E2"/>
    <mergeCell ref="A3:E3"/>
    <mergeCell ref="A4:E4"/>
    <mergeCell ref="A5:E5"/>
    <mergeCell ref="A6:E6"/>
    <mergeCell ref="A31:E31"/>
    <mergeCell ref="A33:E33"/>
    <mergeCell ref="A35:E35"/>
    <mergeCell ref="A18:B19"/>
    <mergeCell ref="C18:C19"/>
    <mergeCell ref="D18:D19"/>
    <mergeCell ref="E18:E19"/>
    <mergeCell ref="A24:B25"/>
    <mergeCell ref="C24:C25"/>
    <mergeCell ref="D24:D25"/>
    <mergeCell ref="E24:E25"/>
  </mergeCells>
  <printOptions horizontalCentered="1"/>
  <pageMargins left="0.35" right="0.28000000000000003"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B1:G40"/>
  <sheetViews>
    <sheetView tabSelected="1" workbookViewId="0">
      <selection activeCell="F12" sqref="F12"/>
    </sheetView>
  </sheetViews>
  <sheetFormatPr baseColWidth="10" defaultRowHeight="15"/>
  <cols>
    <col min="1" max="1" width="11" customWidth="1"/>
    <col min="2" max="2" width="59.7109375" customWidth="1"/>
    <col min="3" max="3" width="14.140625" style="319" bestFit="1" customWidth="1"/>
    <col min="4" max="4" width="13.85546875" style="319" bestFit="1" customWidth="1"/>
    <col min="6" max="6" width="27.85546875" bestFit="1" customWidth="1"/>
  </cols>
  <sheetData>
    <row r="1" spans="2:4" s="318" customFormat="1">
      <c r="B1" s="511" t="s">
        <v>27</v>
      </c>
      <c r="C1" s="511"/>
      <c r="D1" s="511"/>
    </row>
    <row r="2" spans="2:4" s="318" customFormat="1">
      <c r="B2" s="711"/>
      <c r="C2" s="342"/>
      <c r="D2" s="510" t="s">
        <v>235</v>
      </c>
    </row>
    <row r="3" spans="2:4">
      <c r="B3" s="512" t="s">
        <v>427</v>
      </c>
      <c r="C3" s="513"/>
      <c r="D3" s="514"/>
    </row>
    <row r="4" spans="2:4">
      <c r="B4" s="515" t="s">
        <v>0</v>
      </c>
      <c r="C4" s="516"/>
      <c r="D4" s="517"/>
    </row>
    <row r="5" spans="2:4">
      <c r="B5" s="518" t="s">
        <v>454</v>
      </c>
      <c r="C5" s="519"/>
      <c r="D5" s="520"/>
    </row>
    <row r="6" spans="2:4">
      <c r="B6" s="343"/>
      <c r="C6" s="322" t="s">
        <v>431</v>
      </c>
      <c r="D6" s="322" t="s">
        <v>455</v>
      </c>
    </row>
    <row r="7" spans="2:4">
      <c r="B7" s="329" t="s">
        <v>456</v>
      </c>
      <c r="C7" s="327"/>
      <c r="D7" s="328"/>
    </row>
    <row r="8" spans="2:4">
      <c r="B8" s="329"/>
      <c r="C8" s="327"/>
      <c r="D8" s="328"/>
    </row>
    <row r="9" spans="2:4">
      <c r="B9" s="329" t="s">
        <v>457</v>
      </c>
      <c r="C9" s="327"/>
      <c r="D9" s="328"/>
    </row>
    <row r="10" spans="2:4">
      <c r="B10" s="324" t="s">
        <v>458</v>
      </c>
      <c r="C10" s="337">
        <v>23743280</v>
      </c>
      <c r="D10" s="337">
        <v>27187005</v>
      </c>
    </row>
    <row r="11" spans="2:4">
      <c r="B11" s="324" t="s">
        <v>459</v>
      </c>
      <c r="C11" s="327">
        <v>106991800.01000001</v>
      </c>
      <c r="D11" s="327">
        <v>44645764</v>
      </c>
    </row>
    <row r="12" spans="2:4">
      <c r="B12" s="324"/>
      <c r="C12" s="327"/>
      <c r="D12" s="327"/>
    </row>
    <row r="13" spans="2:4" ht="26.25">
      <c r="B13" s="344" t="s">
        <v>460</v>
      </c>
      <c r="C13" s="327"/>
      <c r="D13" s="327"/>
    </row>
    <row r="14" spans="2:4">
      <c r="B14" s="324" t="s">
        <v>4</v>
      </c>
      <c r="C14" s="331">
        <f>1151922959.61+29754472.2</f>
        <v>1181677431.8099999</v>
      </c>
      <c r="D14" s="327">
        <v>1086262679</v>
      </c>
    </row>
    <row r="15" spans="2:4">
      <c r="B15" s="324" t="s">
        <v>461</v>
      </c>
      <c r="C15" s="327">
        <v>138354889.72999999</v>
      </c>
      <c r="D15" s="327">
        <v>136879623</v>
      </c>
    </row>
    <row r="16" spans="2:4">
      <c r="B16" s="324" t="s">
        <v>24</v>
      </c>
      <c r="C16" s="327"/>
      <c r="D16" s="327"/>
    </row>
    <row r="17" spans="2:7">
      <c r="B17" s="324"/>
      <c r="C17" s="327"/>
      <c r="D17" s="327"/>
    </row>
    <row r="18" spans="2:7">
      <c r="B18" s="329" t="s">
        <v>462</v>
      </c>
      <c r="C18" s="327"/>
      <c r="D18" s="327"/>
    </row>
    <row r="19" spans="2:7">
      <c r="B19" s="324" t="s">
        <v>463</v>
      </c>
      <c r="C19" s="327">
        <v>4748010.8099999996</v>
      </c>
      <c r="D19" s="327">
        <v>1229381</v>
      </c>
    </row>
    <row r="20" spans="2:7">
      <c r="B20" s="324" t="s">
        <v>464</v>
      </c>
      <c r="C20" s="327">
        <v>891893.82</v>
      </c>
      <c r="D20" s="327">
        <v>1055565</v>
      </c>
    </row>
    <row r="21" spans="2:7">
      <c r="B21" s="324"/>
      <c r="C21" s="327"/>
      <c r="D21" s="327"/>
    </row>
    <row r="22" spans="2:7">
      <c r="B22" s="329" t="s">
        <v>465</v>
      </c>
      <c r="C22" s="327">
        <f>SUM(C10:C20)</f>
        <v>1456407306.1799998</v>
      </c>
      <c r="D22" s="327">
        <v>1297260015</v>
      </c>
    </row>
    <row r="23" spans="2:7">
      <c r="B23" s="329"/>
      <c r="C23" s="327"/>
      <c r="D23" s="327"/>
    </row>
    <row r="24" spans="2:7">
      <c r="B24" s="329" t="s">
        <v>466</v>
      </c>
      <c r="C24" s="327"/>
      <c r="D24" s="327"/>
    </row>
    <row r="25" spans="2:7">
      <c r="B25" s="329"/>
      <c r="C25" s="327"/>
      <c r="D25" s="327"/>
    </row>
    <row r="26" spans="2:7">
      <c r="B26" s="329" t="s">
        <v>467</v>
      </c>
      <c r="C26" s="327"/>
      <c r="D26" s="327"/>
    </row>
    <row r="27" spans="2:7">
      <c r="B27" s="324" t="s">
        <v>5</v>
      </c>
      <c r="C27" s="327">
        <f>363813224.11+235273413.39+35129016.17+66957541.83+214372655.84+27243243.06</f>
        <v>942789094.39999998</v>
      </c>
      <c r="D27" s="327">
        <v>858526075</v>
      </c>
      <c r="G27" s="345"/>
    </row>
    <row r="28" spans="2:7">
      <c r="B28" s="324" t="s">
        <v>6</v>
      </c>
      <c r="C28" s="327">
        <f>8537372.89+17506625.73+510469.71+124144943.88+14653762.78+9464989.04+1437255.57</f>
        <v>176255419.59999999</v>
      </c>
      <c r="D28" s="327">
        <v>88860031</v>
      </c>
      <c r="G28" s="345"/>
    </row>
    <row r="29" spans="2:7">
      <c r="B29" s="324" t="s">
        <v>7</v>
      </c>
      <c r="C29" s="327">
        <f>26279476.3+4878611.82+12897601.2+982465.49+34248286.95+8932818.55+9549002.98+2770468.31+22852572.41</f>
        <v>123391304.01000001</v>
      </c>
      <c r="D29" s="327">
        <v>88442827</v>
      </c>
      <c r="G29" s="345"/>
    </row>
    <row r="30" spans="2:7">
      <c r="B30" s="324"/>
      <c r="C30" s="327"/>
      <c r="D30" s="327"/>
      <c r="G30" s="345"/>
    </row>
    <row r="31" spans="2:7">
      <c r="B31" s="329" t="s">
        <v>24</v>
      </c>
      <c r="C31" s="327"/>
      <c r="D31" s="327"/>
    </row>
    <row r="32" spans="2:7">
      <c r="B32" s="324" t="s">
        <v>468</v>
      </c>
      <c r="C32" s="337">
        <v>133338.70000000001</v>
      </c>
      <c r="D32" s="337">
        <v>50000</v>
      </c>
    </row>
    <row r="33" spans="2:4">
      <c r="B33" s="324"/>
      <c r="C33" s="327"/>
      <c r="D33" s="327"/>
    </row>
    <row r="34" spans="2:4">
      <c r="B34" s="329" t="s">
        <v>469</v>
      </c>
      <c r="C34" s="327"/>
      <c r="D34" s="327"/>
    </row>
    <row r="35" spans="2:4">
      <c r="B35" s="324" t="s">
        <v>470</v>
      </c>
      <c r="C35" s="327">
        <v>0</v>
      </c>
      <c r="D35" s="327">
        <v>0</v>
      </c>
    </row>
    <row r="36" spans="2:4">
      <c r="B36" s="324"/>
      <c r="C36" s="327"/>
      <c r="D36" s="327"/>
    </row>
    <row r="37" spans="2:4">
      <c r="B37" s="329" t="s">
        <v>471</v>
      </c>
      <c r="C37" s="327">
        <f>SUM(C27:C35)</f>
        <v>1242569156.71</v>
      </c>
      <c r="D37" s="327">
        <f>SUM(D27:D35)</f>
        <v>1035878933</v>
      </c>
    </row>
    <row r="38" spans="2:4">
      <c r="B38" s="329"/>
      <c r="C38" s="327"/>
      <c r="D38" s="328"/>
    </row>
    <row r="39" spans="2:4">
      <c r="B39" s="329" t="s">
        <v>472</v>
      </c>
      <c r="C39" s="327">
        <f>+C22-C37</f>
        <v>213838149.46999979</v>
      </c>
      <c r="D39" s="327">
        <f>+D22-D37</f>
        <v>261381082</v>
      </c>
    </row>
    <row r="40" spans="2:4">
      <c r="B40" s="338"/>
      <c r="C40" s="339"/>
      <c r="D40" s="340"/>
    </row>
  </sheetData>
  <mergeCells count="4">
    <mergeCell ref="B1:D1"/>
    <mergeCell ref="B3:D3"/>
    <mergeCell ref="B4:D4"/>
    <mergeCell ref="B5:D5"/>
  </mergeCells>
  <printOptions horizontalCentered="1"/>
  <pageMargins left="0.31496062992125984" right="0.31496062992125984" top="0.38" bottom="0.48" header="0.31496062992125984" footer="0.31496062992125984"/>
  <pageSetup scale="92" orientation="landscape" r:id="rId1"/>
</worksheet>
</file>

<file path=xl/worksheets/sheet20.xml><?xml version="1.0" encoding="utf-8"?>
<worksheet xmlns="http://schemas.openxmlformats.org/spreadsheetml/2006/main" xmlns:r="http://schemas.openxmlformats.org/officeDocument/2006/relationships">
  <sheetPr>
    <tabColor theme="6" tint="-0.249977111117893"/>
    <pageSetUpPr fitToPage="1"/>
  </sheetPr>
  <dimension ref="A1:Q63"/>
  <sheetViews>
    <sheetView zoomScale="88" zoomScaleNormal="88" workbookViewId="0">
      <pane ySplit="4" topLeftCell="A5" activePane="bottomLeft" state="frozen"/>
      <selection activeCell="H26" sqref="H26"/>
      <selection pane="bottomLeft" activeCell="O8" sqref="O8:Q8"/>
    </sheetView>
  </sheetViews>
  <sheetFormatPr baseColWidth="10" defaultRowHeight="12.75"/>
  <cols>
    <col min="1" max="16384" width="11.42578125" style="259"/>
  </cols>
  <sheetData>
    <row r="1" spans="1:17">
      <c r="A1" s="256"/>
      <c r="B1" s="257"/>
      <c r="C1" s="257"/>
      <c r="D1" s="257"/>
      <c r="E1" s="257"/>
      <c r="F1" s="257"/>
      <c r="G1" s="257"/>
      <c r="H1" s="257"/>
      <c r="I1" s="257"/>
      <c r="J1" s="257"/>
      <c r="K1" s="257"/>
      <c r="L1" s="257"/>
      <c r="M1" s="257"/>
      <c r="N1" s="257"/>
      <c r="O1" s="257"/>
      <c r="P1" s="257"/>
      <c r="Q1" s="258"/>
    </row>
    <row r="2" spans="1:17">
      <c r="A2" s="260"/>
      <c r="B2" s="261"/>
      <c r="C2" s="261"/>
      <c r="D2" s="261"/>
      <c r="E2" s="261"/>
      <c r="F2" s="261"/>
      <c r="G2" s="261"/>
      <c r="H2" s="261"/>
      <c r="I2" s="261"/>
      <c r="J2" s="261"/>
      <c r="K2" s="261"/>
      <c r="L2" s="261"/>
      <c r="M2" s="261"/>
      <c r="N2" s="261"/>
      <c r="O2" s="261"/>
      <c r="P2" s="261"/>
      <c r="Q2" s="262"/>
    </row>
    <row r="3" spans="1:17" ht="15" customHeight="1">
      <c r="A3" s="260"/>
      <c r="B3" s="261"/>
      <c r="C3" s="261"/>
      <c r="D3" s="261"/>
      <c r="E3" s="261"/>
      <c r="F3" s="261"/>
      <c r="G3" s="261"/>
      <c r="H3" s="261"/>
      <c r="I3" s="261"/>
      <c r="J3" s="261"/>
      <c r="K3" s="261"/>
      <c r="L3" s="261"/>
      <c r="M3" s="261"/>
      <c r="N3" s="261"/>
      <c r="O3" s="261"/>
      <c r="P3" s="261"/>
      <c r="Q3" s="262"/>
    </row>
    <row r="4" spans="1:17" ht="27.75" customHeight="1">
      <c r="A4" s="699" t="s">
        <v>362</v>
      </c>
      <c r="B4" s="700"/>
      <c r="C4" s="700"/>
      <c r="D4" s="700"/>
      <c r="E4" s="700"/>
      <c r="F4" s="700"/>
      <c r="G4" s="700"/>
      <c r="H4" s="700"/>
      <c r="I4" s="700"/>
      <c r="J4" s="700"/>
      <c r="K4" s="700"/>
      <c r="L4" s="700"/>
      <c r="M4" s="700"/>
      <c r="N4" s="700"/>
      <c r="O4" s="700"/>
      <c r="P4" s="700"/>
      <c r="Q4" s="701"/>
    </row>
    <row r="5" spans="1:17">
      <c r="A5" s="257"/>
      <c r="B5" s="257"/>
      <c r="C5" s="257"/>
      <c r="D5" s="261"/>
      <c r="E5" s="261"/>
      <c r="F5" s="261"/>
      <c r="G5" s="261"/>
      <c r="H5" s="261"/>
      <c r="I5" s="261"/>
      <c r="J5" s="261"/>
      <c r="K5" s="261"/>
      <c r="L5" s="261"/>
      <c r="M5" s="261"/>
      <c r="N5" s="261"/>
      <c r="O5" s="261"/>
      <c r="P5" s="261"/>
    </row>
    <row r="6" spans="1:17">
      <c r="A6" s="660" t="s">
        <v>363</v>
      </c>
      <c r="B6" s="660"/>
      <c r="C6" s="678"/>
      <c r="D6" s="263"/>
      <c r="E6" s="264"/>
      <c r="F6" s="264"/>
      <c r="G6" s="264"/>
      <c r="H6" s="264"/>
      <c r="I6" s="264"/>
      <c r="J6" s="264"/>
      <c r="K6" s="265"/>
      <c r="L6" s="266"/>
      <c r="M6" s="266"/>
      <c r="N6" s="266"/>
      <c r="O6" s="702"/>
      <c r="P6" s="702"/>
      <c r="Q6" s="703"/>
    </row>
    <row r="7" spans="1:17">
      <c r="A7" s="261"/>
      <c r="B7" s="261"/>
      <c r="C7" s="261"/>
      <c r="D7" s="267"/>
      <c r="E7" s="268"/>
      <c r="F7" s="268"/>
      <c r="G7" s="268"/>
      <c r="H7" s="268"/>
      <c r="I7" s="268"/>
      <c r="J7" s="268"/>
      <c r="K7" s="268"/>
      <c r="L7" s="268"/>
      <c r="M7" s="268"/>
      <c r="N7" s="268"/>
      <c r="O7" s="261"/>
      <c r="P7" s="261"/>
    </row>
    <row r="8" spans="1:17">
      <c r="A8" s="628" t="s">
        <v>364</v>
      </c>
      <c r="B8" s="628"/>
      <c r="C8" s="672"/>
      <c r="D8" s="679"/>
      <c r="E8" s="680"/>
      <c r="F8" s="680"/>
      <c r="G8" s="680"/>
      <c r="H8" s="680"/>
      <c r="I8" s="680"/>
      <c r="J8" s="681"/>
      <c r="K8" s="269"/>
      <c r="L8" s="704" t="s">
        <v>365</v>
      </c>
      <c r="M8" s="704"/>
      <c r="N8" s="704"/>
      <c r="O8" s="675"/>
      <c r="P8" s="676"/>
      <c r="Q8" s="677"/>
    </row>
    <row r="9" spans="1:17">
      <c r="A9" s="261"/>
      <c r="B9" s="261"/>
      <c r="C9" s="270"/>
      <c r="D9" s="270"/>
      <c r="E9" s="261"/>
      <c r="F9" s="261"/>
      <c r="G9" s="261"/>
      <c r="H9" s="261"/>
      <c r="I9" s="261"/>
      <c r="J9" s="261"/>
      <c r="K9" s="261"/>
      <c r="L9" s="261"/>
      <c r="M9" s="261"/>
      <c r="N9" s="261"/>
      <c r="O9" s="261"/>
      <c r="P9" s="261"/>
    </row>
    <row r="10" spans="1:17">
      <c r="A10" s="660" t="s">
        <v>366</v>
      </c>
      <c r="B10" s="660"/>
      <c r="C10" s="660"/>
      <c r="D10" s="682"/>
      <c r="E10" s="696"/>
      <c r="F10" s="696"/>
      <c r="G10" s="696"/>
      <c r="H10" s="696"/>
      <c r="I10" s="696"/>
      <c r="J10" s="683"/>
      <c r="K10" s="270"/>
      <c r="L10" s="697" t="s">
        <v>367</v>
      </c>
      <c r="M10" s="698"/>
      <c r="N10" s="682"/>
      <c r="O10" s="696"/>
      <c r="P10" s="696"/>
      <c r="Q10" s="683"/>
    </row>
    <row r="11" spans="1:17">
      <c r="A11" s="271"/>
      <c r="B11" s="271"/>
      <c r="C11" s="271"/>
      <c r="D11" s="270"/>
      <c r="E11" s="270"/>
      <c r="F11" s="270"/>
      <c r="G11" s="270"/>
      <c r="H11" s="270"/>
      <c r="I11" s="270"/>
      <c r="J11" s="270"/>
      <c r="K11" s="270"/>
      <c r="L11" s="261"/>
      <c r="M11" s="272"/>
      <c r="N11" s="272"/>
      <c r="O11" s="272"/>
      <c r="P11" s="273"/>
    </row>
    <row r="12" spans="1:17">
      <c r="A12" s="660" t="s">
        <v>368</v>
      </c>
      <c r="B12" s="660"/>
      <c r="C12" s="660"/>
      <c r="D12" s="682"/>
      <c r="E12" s="696"/>
      <c r="F12" s="696"/>
      <c r="G12" s="696"/>
      <c r="H12" s="696"/>
      <c r="I12" s="696"/>
      <c r="J12" s="696"/>
      <c r="K12" s="696"/>
      <c r="L12" s="696"/>
      <c r="M12" s="696"/>
      <c r="N12" s="696"/>
      <c r="O12" s="696"/>
      <c r="P12" s="696"/>
      <c r="Q12" s="683"/>
    </row>
    <row r="13" spans="1:17">
      <c r="A13" s="271"/>
      <c r="B13" s="271"/>
      <c r="C13" s="271"/>
      <c r="D13" s="267"/>
      <c r="E13" s="267"/>
      <c r="F13" s="267"/>
      <c r="G13" s="267"/>
      <c r="H13" s="267"/>
      <c r="I13" s="267"/>
      <c r="J13" s="267"/>
      <c r="K13" s="267"/>
      <c r="L13" s="267"/>
      <c r="M13" s="267"/>
      <c r="N13" s="267"/>
      <c r="O13" s="267"/>
      <c r="P13" s="267"/>
      <c r="Q13" s="267"/>
    </row>
    <row r="14" spans="1:17">
      <c r="A14" s="660" t="s">
        <v>369</v>
      </c>
      <c r="B14" s="684"/>
      <c r="C14" s="684"/>
      <c r="D14" s="685"/>
      <c r="E14" s="686"/>
      <c r="F14" s="686"/>
      <c r="G14" s="686"/>
      <c r="H14" s="686"/>
      <c r="I14" s="686"/>
      <c r="J14" s="686"/>
      <c r="K14" s="686"/>
      <c r="L14" s="686"/>
      <c r="M14" s="686"/>
      <c r="N14" s="686"/>
      <c r="O14" s="686"/>
      <c r="P14" s="686"/>
      <c r="Q14" s="687"/>
    </row>
    <row r="15" spans="1:17">
      <c r="A15" s="271"/>
      <c r="B15" s="271"/>
      <c r="C15" s="271"/>
      <c r="D15" s="267"/>
      <c r="E15" s="267"/>
      <c r="F15" s="267"/>
      <c r="G15" s="267"/>
      <c r="H15" s="267"/>
      <c r="I15" s="267"/>
      <c r="J15" s="267"/>
      <c r="K15" s="267"/>
      <c r="L15" s="267"/>
      <c r="M15" s="267"/>
      <c r="N15" s="267"/>
      <c r="O15" s="267"/>
      <c r="P15" s="267"/>
      <c r="Q15" s="267"/>
    </row>
    <row r="16" spans="1:17">
      <c r="A16" s="688" t="s">
        <v>370</v>
      </c>
      <c r="B16" s="689"/>
      <c r="C16" s="689"/>
      <c r="D16" s="694" t="s">
        <v>371</v>
      </c>
      <c r="E16" s="694"/>
      <c r="F16" s="694"/>
      <c r="G16" s="694"/>
      <c r="H16" s="694" t="s">
        <v>372</v>
      </c>
      <c r="I16" s="694"/>
      <c r="J16" s="695" t="s">
        <v>373</v>
      </c>
      <c r="K16" s="695"/>
      <c r="L16" s="695"/>
      <c r="M16" s="695"/>
      <c r="N16" s="695"/>
      <c r="O16" s="647" t="s">
        <v>374</v>
      </c>
      <c r="P16" s="648"/>
      <c r="Q16" s="649"/>
    </row>
    <row r="17" spans="1:17" ht="38.25">
      <c r="A17" s="690"/>
      <c r="B17" s="691"/>
      <c r="C17" s="691"/>
      <c r="D17" s="694"/>
      <c r="E17" s="694"/>
      <c r="F17" s="694"/>
      <c r="G17" s="694"/>
      <c r="H17" s="694"/>
      <c r="I17" s="694"/>
      <c r="J17" s="274" t="s">
        <v>375</v>
      </c>
      <c r="K17" s="275" t="s">
        <v>376</v>
      </c>
      <c r="L17" s="275" t="s">
        <v>44</v>
      </c>
      <c r="M17" s="276" t="s">
        <v>377</v>
      </c>
      <c r="N17" s="276" t="s">
        <v>378</v>
      </c>
      <c r="O17" s="275" t="s">
        <v>44</v>
      </c>
      <c r="P17" s="276" t="s">
        <v>379</v>
      </c>
      <c r="Q17" s="276" t="s">
        <v>378</v>
      </c>
    </row>
    <row r="18" spans="1:17">
      <c r="A18" s="692"/>
      <c r="B18" s="693"/>
      <c r="C18" s="693"/>
      <c r="D18" s="694"/>
      <c r="E18" s="694"/>
      <c r="F18" s="694"/>
      <c r="G18" s="694"/>
      <c r="H18" s="694"/>
      <c r="I18" s="694"/>
      <c r="J18" s="694"/>
      <c r="K18" s="694"/>
      <c r="L18" s="694"/>
      <c r="M18" s="277"/>
      <c r="N18" s="277"/>
      <c r="O18" s="277"/>
      <c r="P18" s="647"/>
      <c r="Q18" s="649"/>
    </row>
    <row r="19" spans="1:17">
      <c r="A19" s="271"/>
      <c r="B19" s="271"/>
      <c r="C19" s="271"/>
      <c r="D19" s="270"/>
      <c r="E19" s="270"/>
      <c r="F19" s="270"/>
      <c r="G19" s="270"/>
      <c r="H19" s="270"/>
      <c r="I19" s="270"/>
      <c r="J19" s="270"/>
      <c r="K19" s="270"/>
      <c r="L19" s="270"/>
      <c r="M19" s="270"/>
      <c r="N19" s="270"/>
      <c r="O19" s="270"/>
      <c r="P19" s="270"/>
      <c r="Q19" s="270"/>
    </row>
    <row r="20" spans="1:17">
      <c r="A20" s="660" t="s">
        <v>380</v>
      </c>
      <c r="B20" s="660"/>
      <c r="C20" s="660"/>
      <c r="D20" s="272"/>
      <c r="E20" s="261"/>
      <c r="F20" s="261"/>
      <c r="G20" s="261"/>
      <c r="H20" s="261"/>
      <c r="I20" s="261"/>
      <c r="J20" s="261"/>
      <c r="K20" s="261"/>
      <c r="L20" s="261"/>
      <c r="M20" s="261"/>
      <c r="N20" s="261"/>
      <c r="O20" s="261"/>
      <c r="P20" s="261"/>
    </row>
    <row r="21" spans="1:17">
      <c r="A21" s="261"/>
      <c r="B21" s="261"/>
      <c r="C21" s="272"/>
      <c r="D21" s="272"/>
      <c r="E21" s="261"/>
      <c r="F21" s="261"/>
      <c r="G21" s="261"/>
      <c r="H21" s="261"/>
      <c r="I21" s="261"/>
      <c r="J21" s="261"/>
      <c r="K21" s="261"/>
      <c r="L21" s="261"/>
      <c r="M21" s="261"/>
      <c r="N21" s="261"/>
      <c r="O21" s="261"/>
      <c r="P21" s="261"/>
    </row>
    <row r="22" spans="1:17">
      <c r="A22" s="628" t="s">
        <v>381</v>
      </c>
      <c r="B22" s="628"/>
      <c r="C22" s="672"/>
      <c r="D22" s="278"/>
      <c r="E22" s="279"/>
      <c r="F22" s="279"/>
      <c r="G22" s="279"/>
      <c r="H22" s="279"/>
      <c r="I22" s="279"/>
      <c r="J22" s="279"/>
      <c r="K22" s="279"/>
      <c r="L22" s="279"/>
      <c r="M22" s="279"/>
      <c r="N22" s="279"/>
      <c r="O22" s="280" t="s">
        <v>382</v>
      </c>
      <c r="P22" s="675"/>
      <c r="Q22" s="677"/>
    </row>
    <row r="23" spans="1:17">
      <c r="A23" s="261"/>
      <c r="B23" s="261"/>
      <c r="C23" s="261"/>
      <c r="D23" s="261"/>
      <c r="E23" s="261"/>
      <c r="F23" s="261"/>
      <c r="G23" s="261"/>
      <c r="H23" s="261"/>
      <c r="I23" s="261"/>
      <c r="J23" s="261"/>
      <c r="K23" s="261"/>
      <c r="L23" s="261"/>
      <c r="M23" s="261"/>
      <c r="N23" s="261"/>
      <c r="O23" s="261"/>
      <c r="P23" s="261"/>
    </row>
    <row r="24" spans="1:17">
      <c r="A24" s="660" t="s">
        <v>383</v>
      </c>
      <c r="B24" s="660"/>
      <c r="C24" s="678"/>
      <c r="D24" s="679"/>
      <c r="E24" s="680"/>
      <c r="F24" s="680"/>
      <c r="G24" s="680"/>
      <c r="H24" s="680"/>
      <c r="I24" s="680"/>
      <c r="J24" s="680"/>
      <c r="K24" s="680"/>
      <c r="L24" s="680"/>
      <c r="M24" s="680"/>
      <c r="N24" s="680"/>
      <c r="O24" s="680"/>
      <c r="P24" s="680"/>
      <c r="Q24" s="681"/>
    </row>
    <row r="25" spans="1:17">
      <c r="A25" s="261"/>
      <c r="B25" s="261"/>
      <c r="C25" s="261"/>
      <c r="D25" s="261"/>
      <c r="E25" s="261"/>
      <c r="F25" s="261"/>
      <c r="G25" s="261"/>
      <c r="H25" s="261"/>
      <c r="I25" s="261"/>
      <c r="J25" s="261"/>
      <c r="K25" s="261"/>
      <c r="L25" s="261"/>
      <c r="M25" s="261"/>
      <c r="N25" s="261"/>
      <c r="O25" s="261"/>
      <c r="P25" s="261"/>
    </row>
    <row r="26" spans="1:17" ht="15">
      <c r="A26" s="660" t="s">
        <v>384</v>
      </c>
      <c r="B26" s="660"/>
      <c r="C26" s="678"/>
      <c r="D26" s="679"/>
      <c r="E26" s="680"/>
      <c r="F26" s="680"/>
      <c r="G26" s="680"/>
      <c r="H26" s="680"/>
      <c r="I26" s="680"/>
      <c r="J26" s="680"/>
      <c r="K26" s="680"/>
      <c r="L26" s="680"/>
      <c r="M26" s="680"/>
      <c r="N26" s="680"/>
      <c r="O26" s="680"/>
      <c r="P26" s="680"/>
      <c r="Q26" s="681"/>
    </row>
    <row r="27" spans="1:17">
      <c r="A27" s="261"/>
      <c r="B27" s="261"/>
      <c r="C27" s="261"/>
      <c r="D27" s="281"/>
      <c r="E27" s="261"/>
      <c r="F27" s="261"/>
      <c r="G27" s="261"/>
      <c r="H27" s="261"/>
      <c r="I27" s="261"/>
      <c r="J27" s="261"/>
      <c r="K27" s="261"/>
      <c r="L27" s="261"/>
      <c r="M27" s="261"/>
      <c r="N27" s="261"/>
      <c r="O27" s="261"/>
      <c r="P27" s="261"/>
    </row>
    <row r="28" spans="1:17">
      <c r="A28" s="628" t="s">
        <v>385</v>
      </c>
      <c r="B28" s="628"/>
      <c r="C28" s="672"/>
      <c r="D28" s="680"/>
      <c r="E28" s="680"/>
      <c r="F28" s="680"/>
      <c r="G28" s="681"/>
      <c r="H28" s="261"/>
      <c r="I28" s="282" t="s">
        <v>386</v>
      </c>
      <c r="J28" s="282"/>
      <c r="K28" s="282"/>
      <c r="L28" s="282"/>
      <c r="M28" s="282"/>
      <c r="N28" s="282"/>
      <c r="O28" s="682"/>
      <c r="P28" s="683"/>
    </row>
    <row r="29" spans="1:17">
      <c r="A29" s="261"/>
      <c r="B29" s="261"/>
      <c r="C29" s="271"/>
      <c r="D29" s="283"/>
      <c r="E29" s="261"/>
      <c r="F29" s="261"/>
      <c r="G29" s="261"/>
      <c r="H29" s="261"/>
      <c r="I29" s="261"/>
      <c r="J29" s="261"/>
      <c r="K29" s="261"/>
      <c r="L29" s="261"/>
      <c r="M29" s="261"/>
      <c r="N29" s="261"/>
      <c r="O29" s="261"/>
      <c r="P29" s="261"/>
    </row>
    <row r="30" spans="1:17">
      <c r="A30" s="628" t="s">
        <v>387</v>
      </c>
      <c r="B30" s="628"/>
      <c r="C30" s="672"/>
      <c r="D30" s="673"/>
      <c r="E30" s="673"/>
      <c r="F30" s="673"/>
      <c r="G30" s="674"/>
      <c r="H30" s="261"/>
      <c r="I30" s="628" t="s">
        <v>388</v>
      </c>
      <c r="J30" s="628"/>
      <c r="K30" s="628"/>
      <c r="L30" s="628"/>
      <c r="M30" s="628"/>
      <c r="N30" s="675"/>
      <c r="O30" s="676"/>
      <c r="P30" s="677"/>
    </row>
    <row r="31" spans="1:17">
      <c r="A31" s="284"/>
      <c r="B31" s="284"/>
      <c r="C31" s="284"/>
      <c r="D31" s="285"/>
      <c r="E31" s="284"/>
      <c r="F31" s="284"/>
      <c r="G31" s="284"/>
      <c r="H31" s="261"/>
      <c r="I31" s="284"/>
      <c r="J31" s="284"/>
      <c r="K31" s="284"/>
      <c r="L31" s="284"/>
      <c r="M31" s="284"/>
      <c r="N31" s="269"/>
      <c r="O31" s="269"/>
      <c r="P31" s="269"/>
    </row>
    <row r="32" spans="1:17">
      <c r="A32" s="261"/>
      <c r="B32" s="261"/>
      <c r="C32" s="261"/>
      <c r="D32" s="261"/>
      <c r="E32" s="261"/>
      <c r="F32" s="261"/>
      <c r="G32" s="261"/>
      <c r="H32" s="261"/>
      <c r="I32" s="261"/>
      <c r="J32" s="261"/>
      <c r="K32" s="261"/>
      <c r="L32" s="261"/>
      <c r="M32" s="261"/>
      <c r="N32" s="261"/>
      <c r="O32" s="261"/>
      <c r="P32" s="261"/>
    </row>
    <row r="33" spans="1:16">
      <c r="A33" s="660" t="s">
        <v>389</v>
      </c>
      <c r="B33" s="660"/>
      <c r="C33" s="660"/>
      <c r="D33" s="661" t="s">
        <v>390</v>
      </c>
      <c r="E33" s="661"/>
      <c r="F33" s="661"/>
      <c r="G33" s="661"/>
      <c r="H33" s="286"/>
      <c r="I33" s="261"/>
      <c r="J33" s="261"/>
      <c r="K33" s="261"/>
      <c r="L33" s="261"/>
      <c r="M33" s="261"/>
      <c r="N33" s="261"/>
      <c r="O33" s="261"/>
      <c r="P33" s="261"/>
    </row>
    <row r="34" spans="1:16">
      <c r="A34" s="287"/>
      <c r="B34" s="287"/>
      <c r="C34" s="287"/>
      <c r="D34" s="273"/>
      <c r="E34" s="273"/>
      <c r="F34" s="273"/>
      <c r="G34" s="273"/>
      <c r="H34" s="261"/>
      <c r="I34" s="261"/>
      <c r="J34" s="261"/>
      <c r="K34" s="261"/>
      <c r="L34" s="261"/>
      <c r="M34" s="261"/>
      <c r="N34" s="261"/>
      <c r="O34" s="261"/>
      <c r="P34" s="261"/>
    </row>
    <row r="35" spans="1:16">
      <c r="A35" s="662" t="s">
        <v>391</v>
      </c>
      <c r="B35" s="663"/>
      <c r="C35" s="664"/>
      <c r="D35" s="662" t="s">
        <v>392</v>
      </c>
      <c r="E35" s="663"/>
      <c r="F35" s="664"/>
      <c r="G35" s="656" t="s">
        <v>393</v>
      </c>
      <c r="H35" s="647" t="s">
        <v>373</v>
      </c>
      <c r="I35" s="648"/>
      <c r="J35" s="649"/>
      <c r="K35" s="288"/>
      <c r="L35" s="647" t="s">
        <v>394</v>
      </c>
      <c r="M35" s="648"/>
      <c r="N35" s="649"/>
      <c r="O35" s="650" t="s">
        <v>395</v>
      </c>
      <c r="P35" s="653" t="s">
        <v>396</v>
      </c>
    </row>
    <row r="36" spans="1:16">
      <c r="A36" s="665"/>
      <c r="B36" s="666"/>
      <c r="C36" s="667"/>
      <c r="D36" s="665"/>
      <c r="E36" s="666"/>
      <c r="F36" s="667"/>
      <c r="G36" s="671"/>
      <c r="H36" s="656" t="s">
        <v>375</v>
      </c>
      <c r="I36" s="653" t="s">
        <v>397</v>
      </c>
      <c r="J36" s="653" t="s">
        <v>398</v>
      </c>
      <c r="K36" s="289"/>
      <c r="L36" s="658" t="s">
        <v>375</v>
      </c>
      <c r="M36" s="653" t="s">
        <v>397</v>
      </c>
      <c r="N36" s="658" t="s">
        <v>398</v>
      </c>
      <c r="O36" s="651"/>
      <c r="P36" s="654"/>
    </row>
    <row r="37" spans="1:16">
      <c r="A37" s="668"/>
      <c r="B37" s="669"/>
      <c r="C37" s="670"/>
      <c r="D37" s="668"/>
      <c r="E37" s="669"/>
      <c r="F37" s="670"/>
      <c r="G37" s="657"/>
      <c r="H37" s="657"/>
      <c r="I37" s="655"/>
      <c r="J37" s="655"/>
      <c r="K37" s="290"/>
      <c r="L37" s="659"/>
      <c r="M37" s="655"/>
      <c r="N37" s="659"/>
      <c r="O37" s="652"/>
      <c r="P37" s="655"/>
    </row>
    <row r="38" spans="1:16">
      <c r="A38" s="637"/>
      <c r="B38" s="638"/>
      <c r="C38" s="639"/>
      <c r="D38" s="640"/>
      <c r="E38" s="641"/>
      <c r="F38" s="642"/>
      <c r="G38" s="291"/>
      <c r="H38" s="291"/>
      <c r="I38" s="291"/>
      <c r="J38" s="291"/>
      <c r="K38" s="291"/>
      <c r="L38" s="291"/>
      <c r="M38" s="291"/>
      <c r="N38" s="291"/>
      <c r="O38" s="291"/>
      <c r="P38" s="292"/>
    </row>
    <row r="39" spans="1:16">
      <c r="A39" s="643"/>
      <c r="B39" s="644"/>
      <c r="C39" s="645"/>
      <c r="D39" s="293"/>
      <c r="E39" s="293"/>
      <c r="F39" s="294"/>
      <c r="G39" s="291"/>
      <c r="H39" s="291"/>
      <c r="I39" s="295"/>
      <c r="J39" s="295"/>
      <c r="K39" s="295"/>
      <c r="L39" s="295"/>
      <c r="M39" s="295"/>
      <c r="N39" s="295"/>
      <c r="O39" s="295"/>
      <c r="P39" s="295"/>
    </row>
    <row r="40" spans="1:16" s="296" customFormat="1">
      <c r="A40" s="643"/>
      <c r="B40" s="644"/>
      <c r="C40" s="645"/>
      <c r="D40" s="293"/>
      <c r="E40" s="293"/>
      <c r="F40" s="294"/>
      <c r="G40" s="295"/>
      <c r="H40" s="295"/>
      <c r="I40" s="295"/>
      <c r="J40" s="295"/>
      <c r="K40" s="295"/>
      <c r="L40" s="295"/>
      <c r="M40" s="295"/>
      <c r="N40" s="295"/>
      <c r="O40" s="295"/>
      <c r="P40" s="295"/>
    </row>
    <row r="41" spans="1:16">
      <c r="C41" s="297"/>
      <c r="D41" s="297"/>
      <c r="E41" s="298"/>
      <c r="F41" s="298"/>
      <c r="G41" s="298"/>
    </row>
    <row r="42" spans="1:16">
      <c r="C42" s="625" t="s">
        <v>399</v>
      </c>
      <c r="D42" s="626"/>
      <c r="E42" s="626"/>
      <c r="F42" s="626"/>
      <c r="G42" s="626"/>
      <c r="H42" s="626"/>
      <c r="I42" s="626"/>
      <c r="J42" s="626"/>
      <c r="K42" s="626"/>
      <c r="L42" s="626"/>
      <c r="M42" s="626"/>
      <c r="N42" s="626"/>
      <c r="O42" s="627"/>
    </row>
    <row r="43" spans="1:16">
      <c r="C43" s="299" t="s">
        <v>400</v>
      </c>
      <c r="D43" s="646" t="s">
        <v>401</v>
      </c>
      <c r="E43" s="646"/>
      <c r="F43" s="646"/>
      <c r="G43" s="299">
        <v>2009</v>
      </c>
      <c r="H43" s="300">
        <v>2010</v>
      </c>
      <c r="I43" s="300">
        <v>2011</v>
      </c>
      <c r="J43" s="300">
        <v>2012</v>
      </c>
      <c r="K43" s="300"/>
      <c r="L43" s="300">
        <v>2013</v>
      </c>
      <c r="M43" s="300">
        <v>2014</v>
      </c>
      <c r="N43" s="299" t="s">
        <v>402</v>
      </c>
      <c r="O43" s="300" t="s">
        <v>396</v>
      </c>
    </row>
    <row r="44" spans="1:16">
      <c r="C44" s="301"/>
      <c r="D44" s="625"/>
      <c r="E44" s="626"/>
      <c r="F44" s="627"/>
      <c r="G44" s="302"/>
      <c r="H44" s="303"/>
      <c r="I44" s="303"/>
      <c r="J44" s="303"/>
      <c r="K44" s="303"/>
      <c r="L44" s="303"/>
      <c r="M44" s="303"/>
      <c r="N44" s="303"/>
      <c r="O44" s="303"/>
    </row>
    <row r="45" spans="1:16">
      <c r="C45" s="301"/>
      <c r="D45" s="625"/>
      <c r="E45" s="626"/>
      <c r="F45" s="627"/>
      <c r="G45" s="302"/>
      <c r="H45" s="303"/>
      <c r="I45" s="303"/>
      <c r="J45" s="303"/>
      <c r="K45" s="303"/>
      <c r="L45" s="303"/>
      <c r="M45" s="303"/>
      <c r="N45" s="303"/>
      <c r="O45" s="303"/>
    </row>
    <row r="46" spans="1:16">
      <c r="C46" s="301"/>
      <c r="D46" s="625"/>
      <c r="E46" s="626"/>
      <c r="F46" s="627"/>
      <c r="G46" s="304"/>
      <c r="H46" s="304"/>
      <c r="I46" s="304"/>
      <c r="J46" s="304"/>
      <c r="K46" s="304"/>
      <c r="L46" s="304"/>
      <c r="M46" s="304"/>
      <c r="N46" s="303"/>
      <c r="O46" s="303"/>
    </row>
    <row r="47" spans="1:16">
      <c r="C47" s="284"/>
      <c r="D47" s="269"/>
      <c r="E47" s="269"/>
      <c r="F47" s="269"/>
      <c r="G47" s="305"/>
      <c r="H47" s="261"/>
      <c r="I47" s="261"/>
      <c r="J47" s="261"/>
      <c r="K47" s="261"/>
      <c r="L47" s="261"/>
      <c r="M47" s="261"/>
      <c r="N47" s="261"/>
      <c r="O47" s="261"/>
    </row>
    <row r="48" spans="1:16">
      <c r="C48" s="628" t="s">
        <v>403</v>
      </c>
      <c r="D48" s="628"/>
      <c r="E48" s="628"/>
      <c r="F48" s="628"/>
      <c r="G48" s="628"/>
      <c r="H48" s="628"/>
      <c r="I48" s="628"/>
      <c r="J48" s="628"/>
      <c r="K48" s="628"/>
      <c r="L48" s="628"/>
      <c r="M48" s="628"/>
      <c r="N48" s="628"/>
      <c r="O48" s="628"/>
    </row>
    <row r="50" spans="1:17">
      <c r="C50" s="629" t="s">
        <v>404</v>
      </c>
      <c r="D50" s="629"/>
      <c r="E50" s="629"/>
      <c r="F50" s="629"/>
      <c r="G50" s="629"/>
    </row>
    <row r="52" spans="1:17">
      <c r="C52" s="630" t="s">
        <v>405</v>
      </c>
      <c r="D52" s="630"/>
      <c r="E52" s="630"/>
      <c r="F52" s="630"/>
      <c r="G52" s="630"/>
      <c r="H52" s="630"/>
      <c r="I52" s="630"/>
      <c r="J52" s="630"/>
      <c r="K52" s="630"/>
      <c r="L52" s="630"/>
      <c r="M52" s="630"/>
      <c r="N52" s="630"/>
      <c r="O52" s="630"/>
      <c r="P52" s="630"/>
    </row>
    <row r="53" spans="1:17">
      <c r="C53" s="630" t="s">
        <v>406</v>
      </c>
      <c r="D53" s="630"/>
      <c r="E53" s="630"/>
      <c r="F53" s="630"/>
      <c r="G53" s="630"/>
      <c r="H53" s="630"/>
      <c r="I53" s="630"/>
      <c r="J53" s="630"/>
      <c r="K53" s="630"/>
      <c r="L53" s="630"/>
      <c r="M53" s="630"/>
      <c r="N53" s="630"/>
      <c r="O53" s="630"/>
      <c r="P53" s="630"/>
    </row>
    <row r="54" spans="1:17">
      <c r="C54" s="630" t="s">
        <v>407</v>
      </c>
      <c r="D54" s="630"/>
      <c r="E54" s="630"/>
      <c r="F54" s="630"/>
      <c r="G54" s="630"/>
      <c r="H54" s="630"/>
      <c r="I54" s="630"/>
      <c r="J54" s="630"/>
      <c r="K54" s="630"/>
      <c r="L54" s="630"/>
      <c r="M54" s="630"/>
      <c r="N54" s="630"/>
      <c r="O54" s="630"/>
      <c r="P54" s="630"/>
    </row>
    <row r="56" spans="1:17">
      <c r="J56" s="306"/>
      <c r="K56" s="306"/>
    </row>
    <row r="57" spans="1:17">
      <c r="A57" s="630" t="s">
        <v>408</v>
      </c>
      <c r="B57" s="630"/>
      <c r="C57" s="630"/>
    </row>
    <row r="58" spans="1:17">
      <c r="A58" s="631"/>
      <c r="B58" s="632"/>
      <c r="C58" s="632"/>
      <c r="D58" s="632"/>
      <c r="E58" s="632"/>
      <c r="F58" s="632"/>
      <c r="G58" s="632"/>
      <c r="H58" s="632"/>
      <c r="I58" s="632"/>
      <c r="J58" s="632"/>
      <c r="K58" s="632"/>
      <c r="L58" s="632"/>
      <c r="M58" s="632"/>
      <c r="N58" s="632"/>
      <c r="O58" s="632"/>
      <c r="P58" s="632"/>
      <c r="Q58" s="633"/>
    </row>
    <row r="59" spans="1:17">
      <c r="A59" s="634"/>
      <c r="B59" s="635"/>
      <c r="C59" s="635"/>
      <c r="D59" s="635"/>
      <c r="E59" s="635"/>
      <c r="F59" s="635"/>
      <c r="G59" s="635"/>
      <c r="H59" s="635"/>
      <c r="I59" s="635"/>
      <c r="J59" s="635"/>
      <c r="K59" s="635"/>
      <c r="L59" s="635"/>
      <c r="M59" s="635"/>
      <c r="N59" s="635"/>
      <c r="O59" s="635"/>
      <c r="P59" s="635"/>
      <c r="Q59" s="636"/>
    </row>
    <row r="61" spans="1:17">
      <c r="A61" s="630" t="s">
        <v>409</v>
      </c>
      <c r="B61" s="630"/>
      <c r="C61" s="630"/>
    </row>
    <row r="62" spans="1:17">
      <c r="A62" s="619"/>
      <c r="B62" s="620"/>
      <c r="C62" s="620"/>
      <c r="D62" s="620"/>
      <c r="E62" s="620"/>
      <c r="F62" s="620"/>
      <c r="G62" s="620"/>
      <c r="H62" s="620"/>
      <c r="I62" s="620"/>
      <c r="J62" s="620"/>
      <c r="K62" s="620"/>
      <c r="L62" s="620"/>
      <c r="M62" s="620"/>
      <c r="N62" s="620"/>
      <c r="O62" s="620"/>
      <c r="P62" s="620"/>
      <c r="Q62" s="621"/>
    </row>
    <row r="63" spans="1:17">
      <c r="A63" s="622"/>
      <c r="B63" s="623"/>
      <c r="C63" s="623"/>
      <c r="D63" s="623"/>
      <c r="E63" s="623"/>
      <c r="F63" s="623"/>
      <c r="G63" s="623"/>
      <c r="H63" s="623"/>
      <c r="I63" s="623"/>
      <c r="J63" s="623"/>
      <c r="K63" s="623"/>
      <c r="L63" s="623"/>
      <c r="M63" s="623"/>
      <c r="N63" s="623"/>
      <c r="O63" s="623"/>
      <c r="P63" s="623"/>
      <c r="Q63" s="624"/>
    </row>
  </sheetData>
  <mergeCells count="71">
    <mergeCell ref="A4:Q4"/>
    <mergeCell ref="A6:C6"/>
    <mergeCell ref="O6:Q6"/>
    <mergeCell ref="A8:C8"/>
    <mergeCell ref="D8:J8"/>
    <mergeCell ref="L8:N8"/>
    <mergeCell ref="O8:Q8"/>
    <mergeCell ref="A10:C10"/>
    <mergeCell ref="D10:J10"/>
    <mergeCell ref="L10:M10"/>
    <mergeCell ref="N10:Q10"/>
    <mergeCell ref="A12:C12"/>
    <mergeCell ref="D12:Q12"/>
    <mergeCell ref="A14:C14"/>
    <mergeCell ref="D14:Q14"/>
    <mergeCell ref="A16:C18"/>
    <mergeCell ref="D16:G17"/>
    <mergeCell ref="H16:I17"/>
    <mergeCell ref="J16:N16"/>
    <mergeCell ref="O16:Q16"/>
    <mergeCell ref="D18:G18"/>
    <mergeCell ref="H18:I18"/>
    <mergeCell ref="J18:L18"/>
    <mergeCell ref="A30:C30"/>
    <mergeCell ref="D30:G30"/>
    <mergeCell ref="I30:M30"/>
    <mergeCell ref="N30:P30"/>
    <mergeCell ref="P18:Q18"/>
    <mergeCell ref="A20:C20"/>
    <mergeCell ref="A22:C22"/>
    <mergeCell ref="P22:Q22"/>
    <mergeCell ref="A24:C24"/>
    <mergeCell ref="D24:Q24"/>
    <mergeCell ref="A26:C26"/>
    <mergeCell ref="D26:Q26"/>
    <mergeCell ref="A28:C28"/>
    <mergeCell ref="D28:G28"/>
    <mergeCell ref="O28:P28"/>
    <mergeCell ref="A33:C33"/>
    <mergeCell ref="D33:G33"/>
    <mergeCell ref="A35:C37"/>
    <mergeCell ref="D35:F37"/>
    <mergeCell ref="G35:G37"/>
    <mergeCell ref="D43:F43"/>
    <mergeCell ref="L35:N35"/>
    <mergeCell ref="O35:O37"/>
    <mergeCell ref="P35:P37"/>
    <mergeCell ref="H36:H37"/>
    <mergeCell ref="I36:I37"/>
    <mergeCell ref="J36:J37"/>
    <mergeCell ref="L36:L37"/>
    <mergeCell ref="M36:M37"/>
    <mergeCell ref="N36:N37"/>
    <mergeCell ref="H35:J35"/>
    <mergeCell ref="A38:C38"/>
    <mergeCell ref="D38:F38"/>
    <mergeCell ref="A39:C39"/>
    <mergeCell ref="A40:C40"/>
    <mergeCell ref="C42:O42"/>
    <mergeCell ref="A62:Q63"/>
    <mergeCell ref="D44:F44"/>
    <mergeCell ref="D45:F45"/>
    <mergeCell ref="D46:F46"/>
    <mergeCell ref="C48:O48"/>
    <mergeCell ref="C50:G50"/>
    <mergeCell ref="C52:P52"/>
    <mergeCell ref="C53:P53"/>
    <mergeCell ref="C54:P54"/>
    <mergeCell ref="A57:C57"/>
    <mergeCell ref="A58:Q59"/>
    <mergeCell ref="A61:C61"/>
  </mergeCells>
  <printOptions horizontalCentered="1"/>
  <pageMargins left="0.35433070866141736" right="0.27559055118110237" top="0.43307086614173229" bottom="0.39370078740157483" header="0.31496062992125984" footer="0.15748031496062992"/>
  <pageSetup scale="68" fitToHeight="0"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sheetPr>
    <tabColor theme="8" tint="-0.249977111117893"/>
  </sheetPr>
  <dimension ref="A1:B22"/>
  <sheetViews>
    <sheetView workbookViewId="0">
      <pane ySplit="8" topLeftCell="A12" activePane="bottomLeft" state="frozen"/>
      <selection activeCell="H26" sqref="H26"/>
      <selection pane="bottomLeft" activeCell="G23" sqref="G23"/>
    </sheetView>
  </sheetViews>
  <sheetFormatPr baseColWidth="10" defaultColWidth="10.85546875" defaultRowHeight="15"/>
  <cols>
    <col min="1" max="1" width="93.5703125" style="308" customWidth="1"/>
    <col min="2" max="2" width="20.7109375" style="308" customWidth="1"/>
    <col min="3" max="16384" width="10.85546875" style="308"/>
  </cols>
  <sheetData>
    <row r="1" spans="1:2" s="307" customFormat="1" ht="15.75">
      <c r="A1" s="211"/>
      <c r="B1" s="99" t="s">
        <v>250</v>
      </c>
    </row>
    <row r="2" spans="1:2" ht="15.75">
      <c r="A2" s="572" t="s">
        <v>27</v>
      </c>
      <c r="B2" s="572"/>
    </row>
    <row r="3" spans="1:2" s="307" customFormat="1" ht="15.75">
      <c r="A3" s="572" t="s">
        <v>410</v>
      </c>
      <c r="B3" s="572"/>
    </row>
    <row r="4" spans="1:2" s="307" customFormat="1" ht="15.75">
      <c r="A4" s="572" t="s">
        <v>262</v>
      </c>
      <c r="B4" s="572"/>
    </row>
    <row r="5" spans="1:2" s="307" customFormat="1" ht="15.75">
      <c r="A5" s="572" t="s">
        <v>347</v>
      </c>
      <c r="B5" s="572"/>
    </row>
    <row r="6" spans="1:2" ht="15.75">
      <c r="A6" s="309"/>
      <c r="B6" s="99"/>
    </row>
    <row r="7" spans="1:2" s="311" customFormat="1" ht="15.75">
      <c r="A7" s="310" t="s">
        <v>411</v>
      </c>
      <c r="B7" s="99" t="s">
        <v>263</v>
      </c>
    </row>
    <row r="8" spans="1:2" s="311" customFormat="1">
      <c r="A8" s="312" t="s">
        <v>412</v>
      </c>
      <c r="B8" s="312" t="s">
        <v>413</v>
      </c>
    </row>
    <row r="9" spans="1:2" s="311" customFormat="1" ht="30">
      <c r="A9" s="313" t="s">
        <v>414</v>
      </c>
      <c r="B9" s="314">
        <v>0</v>
      </c>
    </row>
    <row r="10" spans="1:2" ht="30">
      <c r="A10" s="315" t="s">
        <v>415</v>
      </c>
      <c r="B10" s="314">
        <v>0</v>
      </c>
    </row>
    <row r="11" spans="1:2" ht="30">
      <c r="A11" s="315" t="s">
        <v>416</v>
      </c>
      <c r="B11" s="314">
        <v>0</v>
      </c>
    </row>
    <row r="12" spans="1:2" ht="45">
      <c r="A12" s="313" t="s">
        <v>417</v>
      </c>
      <c r="B12" s="314">
        <v>0</v>
      </c>
    </row>
    <row r="13" spans="1:2" ht="27.75" customHeight="1">
      <c r="A13" s="313" t="s">
        <v>418</v>
      </c>
      <c r="B13" s="314">
        <v>0</v>
      </c>
    </row>
    <row r="14" spans="1:2" ht="27.75" customHeight="1">
      <c r="A14" s="313" t="s">
        <v>419</v>
      </c>
      <c r="B14" s="314">
        <v>0</v>
      </c>
    </row>
    <row r="15" spans="1:2" ht="27.75" customHeight="1">
      <c r="A15" s="313" t="s">
        <v>420</v>
      </c>
      <c r="B15" s="314">
        <v>0</v>
      </c>
    </row>
    <row r="16" spans="1:2" ht="27.75" customHeight="1">
      <c r="A16" s="313" t="s">
        <v>421</v>
      </c>
      <c r="B16" s="314">
        <v>0</v>
      </c>
    </row>
    <row r="17" spans="1:2" ht="27.75" customHeight="1">
      <c r="A17" s="313" t="s">
        <v>422</v>
      </c>
      <c r="B17" s="314">
        <v>0</v>
      </c>
    </row>
    <row r="18" spans="1:2" ht="27.75" customHeight="1">
      <c r="A18" s="313" t="s">
        <v>423</v>
      </c>
      <c r="B18" s="314">
        <v>0</v>
      </c>
    </row>
    <row r="19" spans="1:2" ht="27.75" customHeight="1">
      <c r="A19" s="313" t="s">
        <v>424</v>
      </c>
      <c r="B19" s="314">
        <v>0</v>
      </c>
    </row>
    <row r="20" spans="1:2" ht="27.75" customHeight="1">
      <c r="A20" s="313" t="s">
        <v>425</v>
      </c>
      <c r="B20" s="314">
        <v>0</v>
      </c>
    </row>
    <row r="21" spans="1:2" ht="27.75" customHeight="1">
      <c r="A21" s="313" t="s">
        <v>426</v>
      </c>
      <c r="B21" s="314">
        <v>4999999</v>
      </c>
    </row>
    <row r="22" spans="1:2">
      <c r="A22" s="316"/>
      <c r="B22" s="317">
        <f>SUM(B9:B21)</f>
        <v>4999999</v>
      </c>
    </row>
  </sheetData>
  <mergeCells count="4">
    <mergeCell ref="A2:B2"/>
    <mergeCell ref="A3:B3"/>
    <mergeCell ref="A4:B4"/>
    <mergeCell ref="A5:B5"/>
  </mergeCells>
  <printOptions horizontalCentered="1"/>
  <pageMargins left="0.35" right="0.28000000000000003" top="0.74803149606299213" bottom="0.74803149606299213" header="0.31496062992125984" footer="0.31496062992125984"/>
  <pageSetup scale="80" orientation="landscape" r:id="rId1"/>
</worksheet>
</file>

<file path=xl/worksheets/sheet22.xml><?xml version="1.0" encoding="utf-8"?>
<worksheet xmlns="http://schemas.openxmlformats.org/spreadsheetml/2006/main" xmlns:r="http://schemas.openxmlformats.org/officeDocument/2006/relationships">
  <sheetPr codeName="Hoja24"/>
  <dimension ref="A1:H46"/>
  <sheetViews>
    <sheetView topLeftCell="B4" zoomScale="115" zoomScaleNormal="115" workbookViewId="0">
      <selection activeCell="E46" sqref="E46"/>
    </sheetView>
  </sheetViews>
  <sheetFormatPr baseColWidth="10" defaultRowHeight="15"/>
  <cols>
    <col min="1" max="1" width="0.5703125" hidden="1" customWidth="1"/>
    <col min="2" max="2" width="3.28515625" customWidth="1"/>
    <col min="3" max="3" width="12.5703125" customWidth="1"/>
    <col min="5" max="5" width="64.42578125" customWidth="1"/>
    <col min="6" max="6" width="3" customWidth="1"/>
    <col min="7" max="7" width="1.42578125" customWidth="1"/>
    <col min="8" max="8" width="17" hidden="1" customWidth="1"/>
  </cols>
  <sheetData>
    <row r="1" spans="1:5" ht="15" customHeight="1">
      <c r="A1" s="706" t="s">
        <v>141</v>
      </c>
      <c r="B1" s="706"/>
      <c r="C1" s="706"/>
      <c r="D1" s="706"/>
      <c r="E1" s="706"/>
    </row>
    <row r="2" spans="1:5" ht="15" customHeight="1">
      <c r="A2" s="706" t="s">
        <v>142</v>
      </c>
      <c r="B2" s="706"/>
      <c r="C2" s="706"/>
      <c r="D2" s="706"/>
      <c r="E2" s="706"/>
    </row>
    <row r="3" spans="1:5">
      <c r="A3" s="707" t="s">
        <v>255</v>
      </c>
      <c r="B3" s="707"/>
      <c r="C3" s="707"/>
      <c r="D3" s="707"/>
      <c r="E3" s="707"/>
    </row>
    <row r="4" spans="1:5">
      <c r="A4" s="707" t="s">
        <v>140</v>
      </c>
      <c r="B4" s="707"/>
      <c r="C4" s="707"/>
      <c r="D4" s="707"/>
      <c r="E4" s="707"/>
    </row>
    <row r="5" spans="1:5">
      <c r="A5" s="707" t="s">
        <v>43</v>
      </c>
      <c r="B5" s="707"/>
      <c r="C5" s="707"/>
      <c r="D5" s="707"/>
      <c r="E5" s="707"/>
    </row>
    <row r="6" spans="1:5" ht="8.25" customHeight="1">
      <c r="E6" s="6"/>
    </row>
    <row r="7" spans="1:5">
      <c r="C7" s="10" t="s">
        <v>252</v>
      </c>
      <c r="D7" s="10"/>
      <c r="E7" s="11"/>
    </row>
    <row r="8" spans="1:5" ht="9" customHeight="1">
      <c r="E8" s="6"/>
    </row>
    <row r="9" spans="1:5" s="1" customFormat="1" ht="15.75">
      <c r="B9" s="9" t="s">
        <v>30</v>
      </c>
      <c r="C9" s="29" t="s">
        <v>31</v>
      </c>
      <c r="D9" s="30"/>
      <c r="E9" s="9" t="s">
        <v>36</v>
      </c>
    </row>
    <row r="10" spans="1:5" s="1" customFormat="1" ht="18.75" customHeight="1">
      <c r="B10" s="12"/>
      <c r="C10" s="705" t="s">
        <v>37</v>
      </c>
      <c r="D10" s="705"/>
      <c r="E10" s="705"/>
    </row>
    <row r="11" spans="1:5" s="1" customFormat="1" ht="6" customHeight="1">
      <c r="B11" s="13"/>
      <c r="C11" s="13"/>
      <c r="D11" s="13"/>
      <c r="E11" s="13"/>
    </row>
    <row r="12" spans="1:5">
      <c r="B12" s="2">
        <v>1</v>
      </c>
      <c r="C12" s="23" t="s">
        <v>230</v>
      </c>
      <c r="D12" s="24"/>
      <c r="E12" s="3" t="s">
        <v>157</v>
      </c>
    </row>
    <row r="13" spans="1:5">
      <c r="B13" s="2">
        <v>2</v>
      </c>
      <c r="C13" s="23" t="s">
        <v>235</v>
      </c>
      <c r="D13" s="24"/>
      <c r="E13" s="3" t="s">
        <v>0</v>
      </c>
    </row>
    <row r="14" spans="1:5">
      <c r="B14" s="2">
        <v>3</v>
      </c>
      <c r="C14" s="23" t="s">
        <v>236</v>
      </c>
      <c r="D14" s="24"/>
      <c r="E14" s="3" t="s">
        <v>10</v>
      </c>
    </row>
    <row r="15" spans="1:5">
      <c r="B15" s="2">
        <v>4</v>
      </c>
      <c r="C15" s="23" t="s">
        <v>237</v>
      </c>
      <c r="D15" s="24"/>
      <c r="E15" s="3" t="s">
        <v>227</v>
      </c>
    </row>
    <row r="16" spans="1:5">
      <c r="B16" s="2">
        <v>5</v>
      </c>
      <c r="C16" s="23" t="s">
        <v>238</v>
      </c>
      <c r="D16" s="24"/>
      <c r="E16" s="3" t="s">
        <v>13</v>
      </c>
    </row>
    <row r="17" spans="2:8">
      <c r="B17" s="2">
        <v>6</v>
      </c>
      <c r="C17" s="23" t="s">
        <v>239</v>
      </c>
      <c r="D17" s="24"/>
      <c r="E17" s="3" t="s">
        <v>32</v>
      </c>
    </row>
    <row r="18" spans="2:8">
      <c r="B18" s="2">
        <v>7</v>
      </c>
      <c r="C18" s="23" t="s">
        <v>240</v>
      </c>
      <c r="D18" s="24"/>
      <c r="E18" s="3" t="s">
        <v>33</v>
      </c>
    </row>
    <row r="19" spans="2:8">
      <c r="B19" s="2">
        <v>8</v>
      </c>
      <c r="C19" s="23" t="s">
        <v>241</v>
      </c>
      <c r="D19" s="24"/>
      <c r="E19" s="3" t="s">
        <v>14</v>
      </c>
    </row>
    <row r="20" spans="2:8">
      <c r="B20" s="2">
        <v>9</v>
      </c>
      <c r="C20" s="23" t="s">
        <v>242</v>
      </c>
      <c r="D20" s="24"/>
      <c r="E20" s="3" t="s">
        <v>15</v>
      </c>
    </row>
    <row r="21" spans="2:8" s="1" customFormat="1" ht="21" customHeight="1">
      <c r="B21" s="12"/>
      <c r="C21" s="705" t="s">
        <v>38</v>
      </c>
      <c r="D21" s="705"/>
      <c r="E21" s="705"/>
    </row>
    <row r="22" spans="2:8" s="1" customFormat="1" ht="9" customHeight="1">
      <c r="B22" s="13"/>
      <c r="C22" s="13"/>
      <c r="D22" s="13"/>
      <c r="E22" s="13"/>
    </row>
    <row r="23" spans="2:8">
      <c r="B23" s="2">
        <v>10</v>
      </c>
      <c r="C23" s="23" t="s">
        <v>243</v>
      </c>
      <c r="D23" s="24"/>
      <c r="E23" s="3" t="s">
        <v>16</v>
      </c>
    </row>
    <row r="24" spans="2:8">
      <c r="B24" s="8">
        <v>11</v>
      </c>
      <c r="C24" s="23" t="s">
        <v>244</v>
      </c>
      <c r="D24" s="24"/>
      <c r="E24" s="4" t="s">
        <v>110</v>
      </c>
      <c r="H24" s="20" t="s">
        <v>147</v>
      </c>
    </row>
    <row r="25" spans="2:8" ht="13.5" customHeight="1">
      <c r="B25" s="8">
        <v>12</v>
      </c>
      <c r="C25" s="22" t="s">
        <v>245</v>
      </c>
      <c r="D25" s="27"/>
      <c r="E25" s="4" t="s">
        <v>20</v>
      </c>
    </row>
    <row r="26" spans="2:8" ht="13.5" customHeight="1">
      <c r="B26" s="7"/>
      <c r="C26" s="25"/>
      <c r="D26" s="26"/>
      <c r="E26" s="5" t="s">
        <v>154</v>
      </c>
    </row>
    <row r="27" spans="2:8">
      <c r="B27" s="8">
        <v>13</v>
      </c>
      <c r="C27" s="22" t="s">
        <v>246</v>
      </c>
      <c r="D27" s="27"/>
      <c r="E27" s="4" t="s">
        <v>20</v>
      </c>
    </row>
    <row r="28" spans="2:8">
      <c r="B28" s="7"/>
      <c r="C28" s="25"/>
      <c r="D28" s="26"/>
      <c r="E28" s="5" t="s">
        <v>29</v>
      </c>
    </row>
    <row r="29" spans="2:8">
      <c r="B29" s="8">
        <v>14</v>
      </c>
      <c r="C29" s="22" t="s">
        <v>247</v>
      </c>
      <c r="D29" s="27"/>
      <c r="E29" s="4" t="s">
        <v>20</v>
      </c>
    </row>
    <row r="30" spans="2:8">
      <c r="B30" s="7"/>
      <c r="C30" s="25"/>
      <c r="D30" s="28"/>
      <c r="E30" s="5" t="s">
        <v>155</v>
      </c>
    </row>
    <row r="31" spans="2:8">
      <c r="B31" s="8">
        <v>15</v>
      </c>
      <c r="C31" s="22" t="s">
        <v>248</v>
      </c>
      <c r="D31" s="27"/>
      <c r="E31" s="4" t="s">
        <v>20</v>
      </c>
    </row>
    <row r="32" spans="2:8" ht="27.75" customHeight="1">
      <c r="B32" s="7"/>
      <c r="C32" s="25"/>
      <c r="D32" s="26"/>
      <c r="E32" s="31" t="s">
        <v>225</v>
      </c>
    </row>
    <row r="33" spans="2:8">
      <c r="B33" s="7">
        <v>16</v>
      </c>
      <c r="C33" s="22" t="s">
        <v>249</v>
      </c>
      <c r="D33" s="27"/>
      <c r="E33" s="19" t="s">
        <v>111</v>
      </c>
      <c r="H33" s="20" t="s">
        <v>147</v>
      </c>
    </row>
    <row r="34" spans="2:8">
      <c r="B34" s="2">
        <v>17</v>
      </c>
      <c r="C34" s="22" t="s">
        <v>231</v>
      </c>
      <c r="D34" s="24"/>
      <c r="E34" s="4" t="s">
        <v>34</v>
      </c>
    </row>
    <row r="35" spans="2:8">
      <c r="B35" s="2">
        <v>18</v>
      </c>
      <c r="C35" s="23" t="s">
        <v>232</v>
      </c>
      <c r="D35" s="24"/>
      <c r="E35" s="3" t="s">
        <v>35</v>
      </c>
    </row>
    <row r="36" spans="2:8">
      <c r="B36" s="2">
        <v>19</v>
      </c>
      <c r="C36" s="23" t="s">
        <v>233</v>
      </c>
      <c r="D36" s="24"/>
      <c r="E36" s="3" t="s">
        <v>130</v>
      </c>
    </row>
    <row r="37" spans="2:8" s="1" customFormat="1" ht="22.5" customHeight="1">
      <c r="B37" s="12"/>
      <c r="C37" s="705" t="s">
        <v>39</v>
      </c>
      <c r="D37" s="705"/>
      <c r="E37" s="705"/>
    </row>
    <row r="38" spans="2:8" s="1" customFormat="1" ht="9.75" customHeight="1">
      <c r="B38" s="13"/>
      <c r="C38" s="13"/>
      <c r="D38" s="13"/>
      <c r="E38" s="13"/>
    </row>
    <row r="39" spans="2:8" ht="45">
      <c r="B39" s="33">
        <v>20</v>
      </c>
      <c r="C39" s="34" t="s">
        <v>234</v>
      </c>
      <c r="D39" s="35"/>
      <c r="E39" s="32" t="s">
        <v>254</v>
      </c>
    </row>
    <row r="40" spans="2:8">
      <c r="B40" s="2">
        <v>22</v>
      </c>
      <c r="C40" s="23" t="s">
        <v>250</v>
      </c>
      <c r="D40" s="24"/>
      <c r="E40" s="3" t="s">
        <v>150</v>
      </c>
    </row>
    <row r="41" spans="2:8" s="1" customFormat="1" ht="24" customHeight="1">
      <c r="B41" s="12"/>
      <c r="C41" s="705" t="s">
        <v>40</v>
      </c>
      <c r="D41" s="705"/>
      <c r="E41" s="705"/>
    </row>
    <row r="42" spans="2:8" s="1" customFormat="1" ht="15.75">
      <c r="B42" s="14"/>
      <c r="C42" s="17" t="s">
        <v>41</v>
      </c>
      <c r="D42" s="17"/>
      <c r="E42" s="15"/>
    </row>
    <row r="43" spans="2:8">
      <c r="C43" s="16" t="s">
        <v>42</v>
      </c>
      <c r="D43" s="16"/>
    </row>
    <row r="44" spans="2:8">
      <c r="B44" s="2">
        <v>21</v>
      </c>
      <c r="C44" s="22" t="s">
        <v>253</v>
      </c>
      <c r="D44" s="24"/>
      <c r="E44" s="4" t="s">
        <v>148</v>
      </c>
      <c r="H44" s="21" t="s">
        <v>147</v>
      </c>
    </row>
    <row r="45" spans="2:8">
      <c r="B45" s="2">
        <v>22</v>
      </c>
      <c r="C45" s="23" t="s">
        <v>251</v>
      </c>
      <c r="D45" s="24"/>
      <c r="E45" s="3" t="s">
        <v>226</v>
      </c>
      <c r="H45" s="21" t="s">
        <v>147</v>
      </c>
    </row>
    <row r="46" spans="2:8">
      <c r="B46" s="2">
        <v>23</v>
      </c>
      <c r="C46" s="23" t="s">
        <v>256</v>
      </c>
      <c r="D46" s="24"/>
      <c r="E46" s="3" t="s">
        <v>257</v>
      </c>
      <c r="H46" s="21" t="s">
        <v>147</v>
      </c>
    </row>
  </sheetData>
  <mergeCells count="9">
    <mergeCell ref="C21:E21"/>
    <mergeCell ref="C37:E37"/>
    <mergeCell ref="C41:E41"/>
    <mergeCell ref="A1:E1"/>
    <mergeCell ref="A2:E2"/>
    <mergeCell ref="A3:E3"/>
    <mergeCell ref="A4:E4"/>
    <mergeCell ref="A5:E5"/>
    <mergeCell ref="C10:E10"/>
  </mergeCells>
  <pageMargins left="0.5" right="0.22" top="0.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I75"/>
  <sheetViews>
    <sheetView workbookViewId="0">
      <selection activeCell="B2" sqref="B2:J2"/>
    </sheetView>
  </sheetViews>
  <sheetFormatPr baseColWidth="10" defaultRowHeight="14.25"/>
  <cols>
    <col min="1" max="1" width="3.85546875" style="436" customWidth="1"/>
    <col min="2" max="2" width="1.5703125" style="436" customWidth="1"/>
    <col min="3" max="3" width="63.85546875" style="436" customWidth="1"/>
    <col min="4" max="4" width="15.28515625" style="436" customWidth="1"/>
    <col min="5" max="5" width="16.7109375" style="436" customWidth="1"/>
    <col min="6" max="6" width="11.42578125" style="436"/>
    <col min="7" max="9" width="16.85546875" style="436" bestFit="1" customWidth="1"/>
    <col min="10" max="16384" width="11.42578125" style="436"/>
  </cols>
  <sheetData>
    <row r="1" spans="2:9" ht="15">
      <c r="B1" s="511" t="s">
        <v>27</v>
      </c>
      <c r="C1" s="511"/>
      <c r="D1" s="511"/>
      <c r="E1" s="511"/>
    </row>
    <row r="2" spans="2:9" ht="15">
      <c r="B2" s="529" t="s">
        <v>10</v>
      </c>
      <c r="C2" s="529"/>
      <c r="D2" s="529"/>
      <c r="E2" s="529"/>
    </row>
    <row r="3" spans="2:9" ht="15">
      <c r="B3" s="529" t="s">
        <v>535</v>
      </c>
      <c r="C3" s="529"/>
      <c r="D3" s="529"/>
      <c r="E3" s="529"/>
    </row>
    <row r="4" spans="2:9" ht="15">
      <c r="B4" s="529" t="s">
        <v>473</v>
      </c>
      <c r="C4" s="529"/>
      <c r="D4" s="529"/>
      <c r="E4" s="529"/>
    </row>
    <row r="5" spans="2:9" ht="15">
      <c r="B5" s="347"/>
      <c r="C5" s="347"/>
      <c r="D5" s="347"/>
      <c r="E5" s="347" t="s">
        <v>536</v>
      </c>
    </row>
    <row r="6" spans="2:9" ht="15" thickBot="1">
      <c r="B6" s="530" t="s">
        <v>474</v>
      </c>
      <c r="C6" s="530"/>
      <c r="D6" s="530"/>
      <c r="E6" s="530"/>
    </row>
    <row r="7" spans="2:9" ht="15">
      <c r="B7" s="437"/>
      <c r="C7" s="438" t="s">
        <v>11</v>
      </c>
      <c r="D7" s="439">
        <v>42185</v>
      </c>
      <c r="E7" s="440">
        <v>41820</v>
      </c>
    </row>
    <row r="8" spans="2:9">
      <c r="B8" s="441" t="s">
        <v>537</v>
      </c>
      <c r="C8" s="442"/>
      <c r="D8" s="443"/>
      <c r="E8" s="444"/>
    </row>
    <row r="9" spans="2:9" ht="12.75" customHeight="1">
      <c r="B9" s="445"/>
      <c r="C9" s="442" t="s">
        <v>475</v>
      </c>
      <c r="D9" s="446">
        <f>SUM(D10:D20)</f>
        <v>1456407306</v>
      </c>
      <c r="E9" s="447">
        <f>SUM(E10:E20)</f>
        <v>1297260017</v>
      </c>
      <c r="G9" s="448"/>
      <c r="H9" s="448"/>
      <c r="I9" s="449"/>
    </row>
    <row r="10" spans="2:9" ht="12" hidden="1" customHeight="1">
      <c r="B10" s="445"/>
      <c r="C10" s="450" t="s">
        <v>1</v>
      </c>
      <c r="D10" s="451"/>
      <c r="E10" s="452"/>
      <c r="G10" s="448"/>
      <c r="H10" s="448"/>
    </row>
    <row r="11" spans="2:9" ht="12" hidden="1" customHeight="1">
      <c r="B11" s="445"/>
      <c r="C11" s="450" t="s">
        <v>2</v>
      </c>
      <c r="D11" s="451"/>
      <c r="E11" s="452"/>
      <c r="G11" s="448"/>
      <c r="H11" s="448"/>
    </row>
    <row r="12" spans="2:9" ht="12" hidden="1" customHeight="1">
      <c r="B12" s="445"/>
      <c r="C12" s="450" t="s">
        <v>538</v>
      </c>
      <c r="D12" s="451"/>
      <c r="E12" s="452"/>
      <c r="G12" s="448"/>
      <c r="H12" s="448"/>
    </row>
    <row r="13" spans="2:9" ht="12" hidden="1" customHeight="1">
      <c r="B13" s="445"/>
      <c r="C13" s="450" t="s">
        <v>3</v>
      </c>
      <c r="D13" s="451"/>
      <c r="E13" s="452"/>
      <c r="G13" s="448"/>
      <c r="H13" s="448"/>
    </row>
    <row r="14" spans="2:9" ht="12" hidden="1" customHeight="1">
      <c r="B14" s="445"/>
      <c r="C14" s="450" t="s">
        <v>539</v>
      </c>
      <c r="D14" s="451"/>
      <c r="E14" s="452"/>
      <c r="G14" s="448"/>
      <c r="H14" s="448"/>
    </row>
    <row r="15" spans="2:9" ht="15.75" hidden="1" customHeight="1">
      <c r="B15" s="445"/>
      <c r="C15" s="450" t="s">
        <v>458</v>
      </c>
      <c r="D15" s="451"/>
      <c r="E15" s="452"/>
      <c r="G15" s="448"/>
      <c r="H15" s="448"/>
    </row>
    <row r="16" spans="2:9" ht="16.5" customHeight="1">
      <c r="B16" s="445"/>
      <c r="C16" s="450" t="s">
        <v>540</v>
      </c>
      <c r="D16" s="451">
        <v>106991800</v>
      </c>
      <c r="E16" s="453">
        <v>44645764</v>
      </c>
      <c r="F16" s="454"/>
      <c r="G16" s="448"/>
      <c r="H16" s="448"/>
      <c r="I16" s="449"/>
    </row>
    <row r="17" spans="2:9" ht="24.75" hidden="1" customHeight="1">
      <c r="B17" s="445"/>
      <c r="C17" s="450" t="s">
        <v>541</v>
      </c>
      <c r="D17" s="451"/>
      <c r="E17" s="453"/>
      <c r="F17" s="454"/>
      <c r="G17" s="448"/>
      <c r="H17" s="448"/>
    </row>
    <row r="18" spans="2:9" ht="12" customHeight="1">
      <c r="B18" s="445"/>
      <c r="C18" s="450" t="s">
        <v>4</v>
      </c>
      <c r="D18" s="451">
        <v>1181677432</v>
      </c>
      <c r="E18" s="453">
        <v>1086262679</v>
      </c>
      <c r="F18" s="454"/>
      <c r="G18" s="448"/>
      <c r="H18" s="448"/>
      <c r="I18" s="449"/>
    </row>
    <row r="19" spans="2:9" ht="12" customHeight="1">
      <c r="B19" s="445"/>
      <c r="C19" s="450" t="s">
        <v>542</v>
      </c>
      <c r="D19" s="451"/>
      <c r="E19" s="453">
        <v>0</v>
      </c>
      <c r="F19" s="454"/>
    </row>
    <row r="20" spans="2:9" ht="12" customHeight="1">
      <c r="B20" s="445"/>
      <c r="C20" s="450" t="s">
        <v>543</v>
      </c>
      <c r="D20" s="451">
        <f>4748011+891893+23743280+138354890</f>
        <v>167738074</v>
      </c>
      <c r="E20" s="453">
        <f>136879623+1229381+1055565+27187005</f>
        <v>166351574</v>
      </c>
      <c r="F20" s="454"/>
    </row>
    <row r="21" spans="2:9" ht="12" customHeight="1">
      <c r="B21" s="445"/>
      <c r="C21" s="450"/>
      <c r="D21" s="451"/>
      <c r="E21" s="453"/>
      <c r="F21" s="454"/>
      <c r="G21" s="448"/>
      <c r="H21" s="448"/>
      <c r="I21" s="449"/>
    </row>
    <row r="22" spans="2:9" ht="13.5" customHeight="1">
      <c r="B22" s="445"/>
      <c r="C22" s="442" t="s">
        <v>476</v>
      </c>
      <c r="D22" s="455">
        <f>SUM(D23:D38)</f>
        <v>1242569157</v>
      </c>
      <c r="E22" s="456">
        <f>SUM(E23:E38)</f>
        <v>1035878933</v>
      </c>
      <c r="F22" s="454"/>
      <c r="G22" s="448"/>
      <c r="H22" s="448"/>
      <c r="I22" s="449"/>
    </row>
    <row r="23" spans="2:9" ht="11.25" customHeight="1">
      <c r="B23" s="445"/>
      <c r="C23" s="450" t="s">
        <v>5</v>
      </c>
      <c r="D23" s="451">
        <v>942789094</v>
      </c>
      <c r="E23" s="453">
        <v>858526075</v>
      </c>
      <c r="F23" s="454"/>
    </row>
    <row r="24" spans="2:9" ht="11.25" customHeight="1">
      <c r="B24" s="445"/>
      <c r="C24" s="450" t="s">
        <v>6</v>
      </c>
      <c r="D24" s="451">
        <v>176255420</v>
      </c>
      <c r="E24" s="453">
        <v>88860031</v>
      </c>
      <c r="F24" s="454"/>
    </row>
    <row r="25" spans="2:9" ht="11.25" customHeight="1">
      <c r="B25" s="445"/>
      <c r="C25" s="450" t="s">
        <v>7</v>
      </c>
      <c r="D25" s="451">
        <v>123391304</v>
      </c>
      <c r="E25" s="453">
        <v>88442827</v>
      </c>
      <c r="F25" s="454"/>
    </row>
    <row r="26" spans="2:9" ht="11.25" customHeight="1">
      <c r="B26" s="445"/>
      <c r="C26" s="450" t="s">
        <v>468</v>
      </c>
      <c r="D26" s="451">
        <v>133339</v>
      </c>
      <c r="E26" s="453">
        <v>50000</v>
      </c>
      <c r="F26" s="454"/>
      <c r="I26" s="449"/>
    </row>
    <row r="27" spans="2:9" ht="11.25" hidden="1" customHeight="1">
      <c r="B27" s="445"/>
      <c r="C27" s="450" t="s">
        <v>544</v>
      </c>
      <c r="D27" s="451"/>
      <c r="E27" s="453"/>
      <c r="F27" s="454"/>
    </row>
    <row r="28" spans="2:9" ht="11.25" hidden="1" customHeight="1">
      <c r="B28" s="445"/>
      <c r="C28" s="450" t="s">
        <v>545</v>
      </c>
      <c r="D28" s="451"/>
      <c r="E28" s="453"/>
      <c r="F28" s="454"/>
    </row>
    <row r="29" spans="2:9" ht="11.25" hidden="1" customHeight="1">
      <c r="B29" s="445"/>
      <c r="C29" s="450" t="s">
        <v>546</v>
      </c>
      <c r="D29" s="451"/>
      <c r="E29" s="453"/>
      <c r="F29" s="454"/>
    </row>
    <row r="30" spans="2:9" ht="11.25" hidden="1" customHeight="1">
      <c r="B30" s="445"/>
      <c r="C30" s="450" t="s">
        <v>326</v>
      </c>
      <c r="D30" s="451"/>
      <c r="E30" s="453"/>
      <c r="F30" s="454"/>
    </row>
    <row r="31" spans="2:9" ht="11.25" hidden="1" customHeight="1">
      <c r="B31" s="445"/>
      <c r="C31" s="450" t="s">
        <v>547</v>
      </c>
      <c r="D31" s="451"/>
      <c r="E31" s="453"/>
      <c r="F31" s="454"/>
    </row>
    <row r="32" spans="2:9" ht="11.25" hidden="1" customHeight="1">
      <c r="B32" s="445"/>
      <c r="C32" s="450" t="s">
        <v>548</v>
      </c>
      <c r="D32" s="451"/>
      <c r="E32" s="453"/>
      <c r="F32" s="454"/>
    </row>
    <row r="33" spans="2:6" ht="11.25" hidden="1" customHeight="1">
      <c r="B33" s="445"/>
      <c r="C33" s="450" t="s">
        <v>549</v>
      </c>
      <c r="D33" s="451"/>
      <c r="E33" s="453"/>
      <c r="F33" s="454"/>
    </row>
    <row r="34" spans="2:6">
      <c r="B34" s="445"/>
      <c r="C34" s="450" t="s">
        <v>550</v>
      </c>
      <c r="D34" s="451"/>
      <c r="E34" s="453"/>
      <c r="F34" s="454"/>
    </row>
    <row r="35" spans="2:6">
      <c r="B35" s="445"/>
      <c r="C35" s="450" t="s">
        <v>551</v>
      </c>
      <c r="D35" s="451"/>
      <c r="E35" s="453"/>
      <c r="F35" s="454"/>
    </row>
    <row r="36" spans="2:6">
      <c r="B36" s="445"/>
      <c r="C36" s="450" t="s">
        <v>443</v>
      </c>
      <c r="D36" s="451"/>
      <c r="E36" s="453"/>
      <c r="F36" s="454"/>
    </row>
    <row r="37" spans="2:6">
      <c r="B37" s="445"/>
      <c r="C37" s="450" t="s">
        <v>461</v>
      </c>
      <c r="D37" s="451"/>
      <c r="E37" s="453"/>
      <c r="F37" s="454"/>
    </row>
    <row r="38" spans="2:6">
      <c r="B38" s="445"/>
      <c r="C38" s="450" t="s">
        <v>552</v>
      </c>
      <c r="D38" s="451"/>
      <c r="E38" s="453"/>
      <c r="F38" s="454"/>
    </row>
    <row r="39" spans="2:6">
      <c r="B39" s="457" t="s">
        <v>553</v>
      </c>
      <c r="C39" s="458"/>
      <c r="D39" s="455">
        <f>+D9-D22</f>
        <v>213838149</v>
      </c>
      <c r="E39" s="456">
        <v>261381082</v>
      </c>
      <c r="F39" s="454"/>
    </row>
    <row r="40" spans="2:6">
      <c r="B40" s="459"/>
      <c r="C40" s="460"/>
      <c r="D40" s="461"/>
      <c r="E40" s="453"/>
      <c r="F40" s="454"/>
    </row>
    <row r="41" spans="2:6">
      <c r="B41" s="441" t="s">
        <v>554</v>
      </c>
      <c r="C41" s="442"/>
      <c r="D41" s="451"/>
      <c r="E41" s="453"/>
      <c r="F41" s="454"/>
    </row>
    <row r="42" spans="2:6">
      <c r="B42" s="445"/>
      <c r="C42" s="442" t="s">
        <v>475</v>
      </c>
      <c r="D42" s="462">
        <f>SUM(D43:D45)</f>
        <v>-109183925</v>
      </c>
      <c r="E42" s="456">
        <f>SUM(E43:E45)</f>
        <v>-326585657</v>
      </c>
      <c r="F42" s="454"/>
    </row>
    <row r="43" spans="2:6">
      <c r="B43" s="445"/>
      <c r="C43" s="463" t="s">
        <v>446</v>
      </c>
      <c r="D43" s="451">
        <v>-66448697</v>
      </c>
      <c r="E43" s="452">
        <v>41050236</v>
      </c>
      <c r="F43" s="454"/>
    </row>
    <row r="44" spans="2:6">
      <c r="B44" s="445"/>
      <c r="C44" s="464" t="s">
        <v>448</v>
      </c>
      <c r="D44" s="451">
        <v>-16484808</v>
      </c>
      <c r="E44" s="452">
        <v>82991478</v>
      </c>
      <c r="F44" s="454"/>
    </row>
    <row r="45" spans="2:6">
      <c r="B45" s="445"/>
      <c r="C45" s="464" t="s">
        <v>555</v>
      </c>
      <c r="D45" s="451">
        <v>-26250420</v>
      </c>
      <c r="E45" s="452">
        <v>-450627371</v>
      </c>
      <c r="F45" s="454"/>
    </row>
    <row r="46" spans="2:6">
      <c r="B46" s="445"/>
      <c r="C46" s="464"/>
      <c r="D46" s="451"/>
      <c r="E46" s="452"/>
      <c r="F46" s="454"/>
    </row>
    <row r="47" spans="2:6">
      <c r="B47" s="445"/>
      <c r="C47" s="442" t="s">
        <v>476</v>
      </c>
      <c r="D47" s="462">
        <f>+D48+D49+D50</f>
        <v>587721.88</v>
      </c>
      <c r="E47" s="465">
        <f>+E49+E50</f>
        <v>0</v>
      </c>
      <c r="F47" s="454"/>
    </row>
    <row r="48" spans="2:6">
      <c r="B48" s="445"/>
      <c r="C48" s="464" t="s">
        <v>446</v>
      </c>
      <c r="D48" s="451"/>
      <c r="E48" s="452"/>
      <c r="F48" s="454"/>
    </row>
    <row r="49" spans="2:6">
      <c r="B49" s="445"/>
      <c r="C49" s="464" t="s">
        <v>448</v>
      </c>
      <c r="D49" s="451">
        <v>587721.88</v>
      </c>
      <c r="E49" s="452"/>
      <c r="F49" s="454"/>
    </row>
    <row r="50" spans="2:6">
      <c r="B50" s="445"/>
      <c r="C50" s="464" t="s">
        <v>556</v>
      </c>
      <c r="D50" s="451"/>
      <c r="E50" s="452"/>
      <c r="F50" s="454"/>
    </row>
    <row r="51" spans="2:6">
      <c r="B51" s="457" t="s">
        <v>557</v>
      </c>
      <c r="C51" s="458"/>
      <c r="D51" s="466">
        <f>+D42-D47</f>
        <v>-109771646.88</v>
      </c>
      <c r="E51" s="456">
        <f>+E42-E47</f>
        <v>-326585657</v>
      </c>
      <c r="F51" s="454"/>
    </row>
    <row r="52" spans="2:6">
      <c r="B52" s="459"/>
      <c r="C52" s="460"/>
      <c r="D52" s="461"/>
      <c r="E52" s="467"/>
      <c r="F52" s="454"/>
    </row>
    <row r="53" spans="2:6">
      <c r="B53" s="441" t="s">
        <v>558</v>
      </c>
      <c r="C53" s="442"/>
      <c r="D53" s="462"/>
      <c r="E53" s="456"/>
      <c r="F53" s="454"/>
    </row>
    <row r="54" spans="2:6">
      <c r="B54" s="445"/>
      <c r="C54" s="442" t="s">
        <v>475</v>
      </c>
      <c r="D54" s="462"/>
      <c r="E54" s="456">
        <f>SUM(E55:E58)</f>
        <v>4727479</v>
      </c>
      <c r="F54" s="454"/>
    </row>
    <row r="55" spans="2:6">
      <c r="B55" s="445"/>
      <c r="C55" s="464" t="s">
        <v>34</v>
      </c>
      <c r="D55" s="451"/>
      <c r="E55" s="452"/>
      <c r="F55" s="454"/>
    </row>
    <row r="56" spans="2:6">
      <c r="B56" s="445"/>
      <c r="C56" s="464" t="s">
        <v>559</v>
      </c>
      <c r="D56" s="451"/>
      <c r="E56" s="452"/>
      <c r="F56" s="454"/>
    </row>
    <row r="57" spans="2:6">
      <c r="B57" s="445"/>
      <c r="C57" s="464" t="s">
        <v>560</v>
      </c>
      <c r="D57" s="451"/>
      <c r="E57" s="452"/>
      <c r="F57" s="454"/>
    </row>
    <row r="58" spans="2:6">
      <c r="B58" s="445"/>
      <c r="C58" s="464" t="s">
        <v>561</v>
      </c>
      <c r="D58" s="451">
        <v>17896951</v>
      </c>
      <c r="E58" s="452">
        <v>4727479</v>
      </c>
      <c r="F58" s="454"/>
    </row>
    <row r="59" spans="2:6">
      <c r="B59" s="445"/>
      <c r="C59" s="442" t="s">
        <v>476</v>
      </c>
      <c r="D59" s="462"/>
      <c r="E59" s="456">
        <f>SUM(E60:E63)</f>
        <v>16342781</v>
      </c>
      <c r="F59" s="454"/>
    </row>
    <row r="60" spans="2:6">
      <c r="B60" s="445"/>
      <c r="C60" s="464" t="s">
        <v>562</v>
      </c>
      <c r="D60" s="451"/>
      <c r="E60" s="452"/>
      <c r="F60" s="454"/>
    </row>
    <row r="61" spans="2:6">
      <c r="B61" s="445"/>
      <c r="C61" s="464" t="s">
        <v>559</v>
      </c>
      <c r="D61" s="451"/>
      <c r="E61" s="452"/>
      <c r="F61" s="454"/>
    </row>
    <row r="62" spans="2:6">
      <c r="B62" s="445"/>
      <c r="C62" s="464" t="s">
        <v>560</v>
      </c>
      <c r="D62" s="451"/>
      <c r="E62" s="452"/>
      <c r="F62" s="454"/>
    </row>
    <row r="63" spans="2:6">
      <c r="B63" s="445"/>
      <c r="C63" s="464" t="s">
        <v>563</v>
      </c>
      <c r="D63" s="451">
        <v>-10438050</v>
      </c>
      <c r="E63" s="452">
        <v>16342781</v>
      </c>
      <c r="F63" s="454"/>
    </row>
    <row r="64" spans="2:6">
      <c r="B64" s="525" t="s">
        <v>564</v>
      </c>
      <c r="C64" s="526"/>
      <c r="D64" s="466">
        <f>SUM(D63-D58)</f>
        <v>-28335001</v>
      </c>
      <c r="E64" s="468">
        <f>+E54-E59</f>
        <v>-11615302</v>
      </c>
      <c r="F64" s="454"/>
    </row>
    <row r="65" spans="2:6">
      <c r="B65" s="459"/>
      <c r="C65" s="460"/>
      <c r="D65" s="461"/>
      <c r="E65" s="467"/>
      <c r="F65" s="454"/>
    </row>
    <row r="66" spans="2:6">
      <c r="B66" s="521" t="s">
        <v>565</v>
      </c>
      <c r="C66" s="522"/>
      <c r="D66" s="455">
        <f>+D39+D51+D64</f>
        <v>75731501.120000005</v>
      </c>
      <c r="E66" s="456">
        <f>+E39+E51+E64</f>
        <v>-76819877</v>
      </c>
      <c r="F66" s="454"/>
    </row>
    <row r="67" spans="2:6">
      <c r="B67" s="523"/>
      <c r="C67" s="524"/>
      <c r="D67" s="451"/>
      <c r="E67" s="452"/>
      <c r="F67" s="454"/>
    </row>
    <row r="68" spans="2:6">
      <c r="B68" s="525" t="s">
        <v>566</v>
      </c>
      <c r="C68" s="526"/>
      <c r="D68" s="455">
        <v>501456896</v>
      </c>
      <c r="E68" s="456">
        <v>669771403</v>
      </c>
      <c r="F68" s="454"/>
    </row>
    <row r="69" spans="2:6" ht="15" thickBot="1">
      <c r="B69" s="527" t="s">
        <v>567</v>
      </c>
      <c r="C69" s="528"/>
      <c r="D69" s="469">
        <f>SUM(D66:D68)</f>
        <v>577188397.12</v>
      </c>
      <c r="E69" s="470">
        <f>+E68-E66</f>
        <v>746591280</v>
      </c>
      <c r="F69" s="454"/>
    </row>
    <row r="70" spans="2:6">
      <c r="F70" s="454"/>
    </row>
    <row r="71" spans="2:6">
      <c r="F71" s="454"/>
    </row>
    <row r="72" spans="2:6">
      <c r="F72" s="454"/>
    </row>
    <row r="73" spans="2:6">
      <c r="F73" s="454"/>
    </row>
    <row r="74" spans="2:6">
      <c r="F74" s="454"/>
    </row>
    <row r="75" spans="2:6">
      <c r="F75" s="454"/>
    </row>
  </sheetData>
  <mergeCells count="10">
    <mergeCell ref="B66:C66"/>
    <mergeCell ref="B67:C67"/>
    <mergeCell ref="B68:C68"/>
    <mergeCell ref="B69:C69"/>
    <mergeCell ref="B1:E1"/>
    <mergeCell ref="B2:E2"/>
    <mergeCell ref="B3:E3"/>
    <mergeCell ref="B4:E4"/>
    <mergeCell ref="B6:E6"/>
    <mergeCell ref="B64:C64"/>
  </mergeCells>
  <printOptions horizontalCentered="1"/>
  <pageMargins left="0.39370078740157483" right="0.35433070866141736" top="0.43307086614173229" bottom="0.74803149606299213" header="0.31496062992125984" footer="0.31496062992125984"/>
  <pageSetup scale="95"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G36"/>
  <sheetViews>
    <sheetView workbookViewId="0">
      <selection activeCell="B2" sqref="B2:J2"/>
    </sheetView>
  </sheetViews>
  <sheetFormatPr baseColWidth="10" defaultRowHeight="15"/>
  <cols>
    <col min="2" max="2" width="49.140625" bestFit="1" customWidth="1"/>
    <col min="3" max="3" width="11.7109375" bestFit="1" customWidth="1"/>
    <col min="4" max="4" width="11.28515625" bestFit="1" customWidth="1"/>
    <col min="5" max="5" width="11.7109375" bestFit="1" customWidth="1"/>
    <col min="6" max="6" width="8.140625" bestFit="1" customWidth="1"/>
    <col min="7" max="7" width="11.7109375" bestFit="1" customWidth="1"/>
  </cols>
  <sheetData>
    <row r="1" spans="2:7" s="387" customFormat="1">
      <c r="B1" s="531" t="s">
        <v>27</v>
      </c>
      <c r="C1" s="532"/>
      <c r="D1" s="532"/>
      <c r="E1" s="532"/>
      <c r="F1" s="532"/>
      <c r="G1" s="533"/>
    </row>
    <row r="2" spans="2:7" s="346" customFormat="1" ht="15.75">
      <c r="B2" s="534" t="s">
        <v>518</v>
      </c>
      <c r="C2" s="529"/>
      <c r="D2" s="529"/>
      <c r="E2" s="529"/>
      <c r="F2" s="529"/>
      <c r="G2" s="535"/>
    </row>
    <row r="3" spans="2:7" s="346" customFormat="1" ht="15.75">
      <c r="B3" s="534" t="s">
        <v>427</v>
      </c>
      <c r="C3" s="529"/>
      <c r="D3" s="529"/>
      <c r="E3" s="529"/>
      <c r="F3" s="529"/>
      <c r="G3" s="535"/>
    </row>
    <row r="4" spans="2:7" s="346" customFormat="1" ht="15.75">
      <c r="B4" s="534" t="s">
        <v>473</v>
      </c>
      <c r="C4" s="529"/>
      <c r="D4" s="529"/>
      <c r="E4" s="529"/>
      <c r="F4" s="529"/>
      <c r="G4" s="535"/>
    </row>
    <row r="5" spans="2:7" s="346" customFormat="1" ht="15.75">
      <c r="B5" s="388"/>
      <c r="C5" s="347"/>
      <c r="D5" s="347"/>
      <c r="E5" s="347"/>
      <c r="F5" s="347"/>
      <c r="G5" s="389" t="s">
        <v>237</v>
      </c>
    </row>
    <row r="6" spans="2:7" s="348" customFormat="1" ht="15.75" thickBot="1">
      <c r="B6" s="536" t="s">
        <v>474</v>
      </c>
      <c r="C6" s="537"/>
      <c r="D6" s="537"/>
      <c r="E6" s="537"/>
      <c r="F6" s="537"/>
      <c r="G6" s="538"/>
    </row>
    <row r="7" spans="2:7" s="392" customFormat="1" ht="72.75" thickBot="1">
      <c r="B7" s="390" t="s">
        <v>11</v>
      </c>
      <c r="C7" s="391" t="s">
        <v>519</v>
      </c>
      <c r="D7" s="391" t="s">
        <v>520</v>
      </c>
      <c r="E7" s="391" t="s">
        <v>521</v>
      </c>
      <c r="F7" s="391" t="s">
        <v>522</v>
      </c>
      <c r="G7" s="391" t="s">
        <v>12</v>
      </c>
    </row>
    <row r="8" spans="2:7" s="395" customFormat="1" ht="16.5" customHeight="1">
      <c r="B8" s="393"/>
      <c r="C8" s="394"/>
      <c r="D8" s="394"/>
      <c r="E8" s="394"/>
      <c r="F8" s="394"/>
      <c r="G8" s="394"/>
    </row>
    <row r="9" spans="2:7" s="399" customFormat="1" ht="16.5" customHeight="1">
      <c r="B9" s="396" t="s">
        <v>449</v>
      </c>
      <c r="C9" s="397"/>
      <c r="D9" s="397">
        <v>13872127</v>
      </c>
      <c r="E9" s="398"/>
      <c r="F9" s="397"/>
      <c r="G9" s="398">
        <f>SUM(C9:F9)</f>
        <v>13872127</v>
      </c>
    </row>
    <row r="10" spans="2:7" s="399" customFormat="1" ht="16.5" customHeight="1">
      <c r="B10" s="396"/>
      <c r="C10" s="397"/>
      <c r="D10" s="397"/>
      <c r="E10" s="397"/>
      <c r="F10" s="397"/>
      <c r="G10" s="398"/>
    </row>
    <row r="11" spans="2:7" s="399" customFormat="1" ht="16.5" customHeight="1">
      <c r="B11" s="396" t="s">
        <v>523</v>
      </c>
      <c r="C11" s="398"/>
      <c r="D11" s="398"/>
      <c r="E11" s="397"/>
      <c r="F11" s="397"/>
      <c r="G11" s="398"/>
    </row>
    <row r="12" spans="2:7" s="399" customFormat="1" ht="16.5" customHeight="1">
      <c r="B12" s="400" t="s">
        <v>443</v>
      </c>
      <c r="C12" s="397">
        <v>2535140300</v>
      </c>
      <c r="D12" s="397"/>
      <c r="E12" s="397"/>
      <c r="F12" s="397"/>
      <c r="G12" s="398">
        <f t="shared" ref="G12:G18" si="0">SUM(C12:F12)</f>
        <v>2535140300</v>
      </c>
    </row>
    <row r="13" spans="2:7" s="399" customFormat="1" ht="16.5" customHeight="1">
      <c r="B13" s="400" t="s">
        <v>512</v>
      </c>
      <c r="C13" s="397"/>
      <c r="D13" s="397"/>
      <c r="E13" s="397"/>
      <c r="F13" s="397"/>
      <c r="G13" s="398"/>
    </row>
    <row r="14" spans="2:7" s="399" customFormat="1" ht="16.5" customHeight="1">
      <c r="B14" s="400" t="s">
        <v>513</v>
      </c>
      <c r="C14" s="397"/>
      <c r="D14" s="397"/>
      <c r="E14" s="397"/>
      <c r="F14" s="397"/>
      <c r="G14" s="398"/>
    </row>
    <row r="15" spans="2:7" s="399" customFormat="1" ht="16.5" customHeight="1">
      <c r="B15" s="396"/>
      <c r="C15" s="397"/>
      <c r="D15" s="397"/>
      <c r="E15" s="397"/>
      <c r="F15" s="397"/>
      <c r="G15" s="398"/>
    </row>
    <row r="16" spans="2:7" s="399" customFormat="1" ht="24">
      <c r="B16" s="396" t="s">
        <v>524</v>
      </c>
      <c r="C16" s="397"/>
      <c r="D16" s="398"/>
      <c r="E16" s="397"/>
      <c r="F16" s="397"/>
      <c r="G16" s="398"/>
    </row>
    <row r="17" spans="2:7" s="399" customFormat="1" ht="16.5" customHeight="1">
      <c r="B17" s="400" t="s">
        <v>472</v>
      </c>
      <c r="C17" s="397"/>
      <c r="D17" s="397"/>
      <c r="E17" s="397">
        <v>303926462</v>
      </c>
      <c r="F17" s="397"/>
      <c r="G17" s="398">
        <f t="shared" si="0"/>
        <v>303926462</v>
      </c>
    </row>
    <row r="18" spans="2:7" s="399" customFormat="1" ht="16.5" customHeight="1">
      <c r="B18" s="400" t="s">
        <v>447</v>
      </c>
      <c r="C18" s="398"/>
      <c r="D18" s="397">
        <v>482793042</v>
      </c>
      <c r="E18" s="397"/>
      <c r="F18" s="397"/>
      <c r="G18" s="398">
        <f t="shared" si="0"/>
        <v>482793042</v>
      </c>
    </row>
    <row r="19" spans="2:7" s="399" customFormat="1" ht="16.5" customHeight="1">
      <c r="B19" s="396"/>
      <c r="C19" s="397"/>
      <c r="D19" s="397"/>
      <c r="E19" s="397"/>
      <c r="F19" s="397"/>
      <c r="G19" s="398"/>
    </row>
    <row r="20" spans="2:7" s="399" customFormat="1" ht="16.5" customHeight="1" thickBot="1">
      <c r="B20" s="396" t="s">
        <v>525</v>
      </c>
      <c r="C20" s="401">
        <f t="shared" ref="C20:E20" si="1">SUM(C9:C19)</f>
        <v>2535140300</v>
      </c>
      <c r="D20" s="401">
        <f t="shared" si="1"/>
        <v>496665169</v>
      </c>
      <c r="E20" s="401">
        <f t="shared" si="1"/>
        <v>303926462</v>
      </c>
      <c r="F20" s="401"/>
      <c r="G20" s="401">
        <f>SUM(G9:G19)</f>
        <v>3335731931</v>
      </c>
    </row>
    <row r="21" spans="2:7" s="399" customFormat="1" ht="16.5" customHeight="1" thickTop="1">
      <c r="B21" s="396"/>
      <c r="C21" s="397"/>
      <c r="D21" s="397"/>
      <c r="E21" s="397"/>
      <c r="F21" s="397"/>
      <c r="G21" s="397"/>
    </row>
    <row r="22" spans="2:7" s="399" customFormat="1" ht="24">
      <c r="B22" s="396" t="s">
        <v>526</v>
      </c>
      <c r="C22" s="398"/>
      <c r="D22" s="397"/>
      <c r="E22" s="398"/>
      <c r="F22" s="397"/>
      <c r="G22" s="398"/>
    </row>
    <row r="23" spans="2:7" s="399" customFormat="1" ht="16.5" customHeight="1">
      <c r="B23" s="400" t="s">
        <v>443</v>
      </c>
      <c r="C23" s="397">
        <v>3318791478</v>
      </c>
      <c r="D23" s="397"/>
      <c r="E23" s="397"/>
      <c r="F23" s="397"/>
      <c r="G23" s="398">
        <f t="shared" ref="G23:G30" si="2">SUM(C23:F23)</f>
        <v>3318791478</v>
      </c>
    </row>
    <row r="24" spans="2:7" s="399" customFormat="1" ht="16.5" customHeight="1">
      <c r="B24" s="400" t="s">
        <v>512</v>
      </c>
      <c r="C24" s="397"/>
      <c r="D24" s="397"/>
      <c r="E24" s="397"/>
      <c r="F24" s="397"/>
      <c r="G24" s="398"/>
    </row>
    <row r="25" spans="2:7" s="399" customFormat="1" ht="16.5" customHeight="1">
      <c r="B25" s="400" t="s">
        <v>513</v>
      </c>
      <c r="C25" s="397"/>
      <c r="D25" s="397"/>
      <c r="E25" s="397"/>
      <c r="F25" s="397"/>
      <c r="G25" s="398"/>
    </row>
    <row r="26" spans="2:7" s="399" customFormat="1" ht="16.5" customHeight="1">
      <c r="B26" s="396"/>
      <c r="C26" s="397"/>
      <c r="D26" s="397"/>
      <c r="E26" s="397"/>
      <c r="F26" s="397"/>
      <c r="G26" s="398"/>
    </row>
    <row r="27" spans="2:7" s="399" customFormat="1" ht="24">
      <c r="B27" s="396" t="s">
        <v>527</v>
      </c>
      <c r="C27" s="397"/>
      <c r="D27" s="398"/>
      <c r="E27" s="398"/>
      <c r="F27" s="397"/>
      <c r="G27" s="398"/>
    </row>
    <row r="28" spans="2:7" s="399" customFormat="1" ht="16.5" customHeight="1">
      <c r="B28" s="400" t="s">
        <v>472</v>
      </c>
      <c r="C28" s="397"/>
      <c r="D28" s="397"/>
      <c r="E28" s="397">
        <v>213838149</v>
      </c>
      <c r="F28" s="397"/>
      <c r="G28" s="398">
        <f t="shared" si="2"/>
        <v>213838149</v>
      </c>
    </row>
    <row r="29" spans="2:7" s="399" customFormat="1" ht="16.5" customHeight="1">
      <c r="B29" s="400" t="s">
        <v>447</v>
      </c>
      <c r="C29" s="398"/>
      <c r="D29" s="397">
        <v>-8070826</v>
      </c>
      <c r="E29" s="397"/>
      <c r="F29" s="398"/>
      <c r="G29" s="398">
        <f t="shared" si="2"/>
        <v>-8070826</v>
      </c>
    </row>
    <row r="30" spans="2:7" s="399" customFormat="1" ht="16.5" customHeight="1">
      <c r="B30" s="400" t="s">
        <v>449</v>
      </c>
      <c r="C30" s="398"/>
      <c r="D30" s="397"/>
      <c r="E30" s="397">
        <v>-18179594</v>
      </c>
      <c r="F30" s="398"/>
      <c r="G30" s="398">
        <f t="shared" si="2"/>
        <v>-18179594</v>
      </c>
    </row>
    <row r="31" spans="2:7" s="399" customFormat="1" ht="16.5" customHeight="1">
      <c r="B31" s="396"/>
      <c r="C31" s="398"/>
      <c r="D31" s="398"/>
      <c r="E31" s="398"/>
      <c r="F31" s="398"/>
      <c r="G31" s="398"/>
    </row>
    <row r="32" spans="2:7" s="399" customFormat="1" ht="16.5" customHeight="1" thickBot="1">
      <c r="B32" s="402" t="s">
        <v>528</v>
      </c>
      <c r="C32" s="403">
        <f t="shared" ref="C32:E32" si="3">SUM(C21:C31)</f>
        <v>3318791478</v>
      </c>
      <c r="D32" s="403">
        <f t="shared" si="3"/>
        <v>-8070826</v>
      </c>
      <c r="E32" s="403">
        <f t="shared" si="3"/>
        <v>195658555</v>
      </c>
      <c r="F32" s="403"/>
      <c r="G32" s="403">
        <f>SUM(G21:G31)</f>
        <v>3506379207</v>
      </c>
    </row>
    <row r="33" spans="4:4">
      <c r="D33" s="404"/>
    </row>
    <row r="34" spans="4:4">
      <c r="D34" s="404"/>
    </row>
    <row r="35" spans="4:4">
      <c r="D35" s="404"/>
    </row>
    <row r="36" spans="4:4">
      <c r="D36" s="404"/>
    </row>
  </sheetData>
  <mergeCells count="5">
    <mergeCell ref="B1:G1"/>
    <mergeCell ref="B2:G2"/>
    <mergeCell ref="B3:G3"/>
    <mergeCell ref="B4:G4"/>
    <mergeCell ref="B6:G6"/>
  </mergeCells>
  <printOptions horizontalCentered="1"/>
  <pageMargins left="0.39370078740157483" right="0.47244094488188981" top="0.74803149606299213" bottom="0.74803149606299213" header="0.31496062992125984" footer="0.31496062992125984"/>
  <pageSetup scale="84" orientation="portrait" r:id="rId1"/>
  <drawing r:id="rId2"/>
</worksheet>
</file>

<file path=xl/worksheets/sheet5.xml><?xml version="1.0" encoding="utf-8"?>
<worksheet xmlns="http://schemas.openxmlformats.org/spreadsheetml/2006/main" xmlns:r="http://schemas.openxmlformats.org/officeDocument/2006/relationships">
  <dimension ref="B1:I69"/>
  <sheetViews>
    <sheetView workbookViewId="0">
      <selection activeCell="B2" sqref="B2:J2"/>
    </sheetView>
  </sheetViews>
  <sheetFormatPr baseColWidth="10" defaultRowHeight="15"/>
  <cols>
    <col min="1" max="1" width="3.85546875" style="386" customWidth="1"/>
    <col min="2" max="2" width="65.42578125" style="386" customWidth="1"/>
    <col min="3" max="3" width="17.7109375" style="386" bestFit="1" customWidth="1"/>
    <col min="4" max="4" width="14" style="386" bestFit="1" customWidth="1"/>
    <col min="5" max="6" width="15.5703125" style="386" bestFit="1" customWidth="1"/>
    <col min="7" max="16384" width="11.42578125" style="386"/>
  </cols>
  <sheetData>
    <row r="1" spans="2:5" s="318" customFormat="1">
      <c r="B1" s="511" t="s">
        <v>27</v>
      </c>
      <c r="C1" s="511"/>
      <c r="D1" s="511"/>
    </row>
    <row r="2" spans="2:5" s="346" customFormat="1" ht="15.75">
      <c r="B2" s="529" t="s">
        <v>13</v>
      </c>
      <c r="C2" s="529"/>
      <c r="D2" s="529"/>
    </row>
    <row r="3" spans="2:5" s="346" customFormat="1" ht="15.75">
      <c r="B3" s="529" t="s">
        <v>427</v>
      </c>
      <c r="C3" s="529"/>
      <c r="D3" s="529"/>
    </row>
    <row r="4" spans="2:5" s="346" customFormat="1" ht="15.75">
      <c r="B4" s="529" t="s">
        <v>473</v>
      </c>
      <c r="C4" s="529"/>
      <c r="D4" s="529"/>
    </row>
    <row r="5" spans="2:5" s="346" customFormat="1" ht="15.75">
      <c r="B5" s="347"/>
      <c r="C5" s="347"/>
      <c r="D5" s="347" t="s">
        <v>238</v>
      </c>
    </row>
    <row r="6" spans="2:5" s="348" customFormat="1" ht="15.75" thickBot="1">
      <c r="B6" s="537" t="s">
        <v>474</v>
      </c>
      <c r="C6" s="537"/>
      <c r="D6" s="537"/>
    </row>
    <row r="7" spans="2:5" s="352" customFormat="1">
      <c r="B7" s="349"/>
      <c r="C7" s="350" t="s">
        <v>475</v>
      </c>
      <c r="D7" s="351" t="s">
        <v>476</v>
      </c>
    </row>
    <row r="8" spans="2:5" s="352" customFormat="1" ht="16.5">
      <c r="B8" s="353"/>
      <c r="C8" s="539" t="s">
        <v>477</v>
      </c>
      <c r="D8" s="540"/>
    </row>
    <row r="9" spans="2:5" s="352" customFormat="1">
      <c r="B9" s="354" t="s">
        <v>478</v>
      </c>
      <c r="C9" s="355">
        <f>SUM(C10)</f>
        <v>29823921</v>
      </c>
      <c r="D9" s="356">
        <f>SUM(D10,D20)</f>
        <v>210909248</v>
      </c>
      <c r="E9" s="357"/>
    </row>
    <row r="10" spans="2:5" s="352" customFormat="1" ht="14.25">
      <c r="B10" s="358" t="s">
        <v>434</v>
      </c>
      <c r="C10" s="359">
        <f>SUM(C12:C13:C16)</f>
        <v>29823921</v>
      </c>
      <c r="D10" s="360">
        <f>SUM(D12:D16)</f>
        <v>127975743</v>
      </c>
    </row>
    <row r="11" spans="2:5" s="352" customFormat="1" ht="14.25">
      <c r="B11" s="358"/>
      <c r="C11" s="359"/>
      <c r="D11" s="360"/>
    </row>
    <row r="12" spans="2:5" s="352" customFormat="1" ht="14.25">
      <c r="B12" s="361" t="s">
        <v>479</v>
      </c>
      <c r="C12" s="362"/>
      <c r="D12" s="363">
        <v>75731501</v>
      </c>
    </row>
    <row r="13" spans="2:5" s="352" customFormat="1" ht="14.25">
      <c r="B13" s="361" t="s">
        <v>480</v>
      </c>
      <c r="C13" s="362"/>
      <c r="D13" s="363">
        <v>52244242</v>
      </c>
    </row>
    <row r="14" spans="2:5" s="352" customFormat="1" ht="14.25">
      <c r="B14" s="361" t="s">
        <v>481</v>
      </c>
      <c r="C14" s="362"/>
      <c r="D14" s="363"/>
    </row>
    <row r="15" spans="2:5" s="352" customFormat="1" ht="14.25">
      <c r="B15" s="361" t="s">
        <v>482</v>
      </c>
      <c r="C15" s="362"/>
      <c r="D15" s="363"/>
    </row>
    <row r="16" spans="2:5" s="352" customFormat="1" ht="14.25">
      <c r="B16" s="361" t="s">
        <v>483</v>
      </c>
      <c r="C16" s="362">
        <v>29823921</v>
      </c>
      <c r="D16" s="363"/>
    </row>
    <row r="17" spans="2:6" s="352" customFormat="1" ht="14.25">
      <c r="B17" s="361" t="s">
        <v>484</v>
      </c>
      <c r="C17" s="362"/>
      <c r="D17" s="363"/>
    </row>
    <row r="18" spans="2:6" s="352" customFormat="1" ht="14.25">
      <c r="B18" s="361" t="s">
        <v>485</v>
      </c>
      <c r="C18" s="362"/>
      <c r="D18" s="363"/>
    </row>
    <row r="19" spans="2:6" s="352" customFormat="1">
      <c r="B19" s="354"/>
      <c r="C19" s="362"/>
      <c r="D19" s="363"/>
    </row>
    <row r="20" spans="2:6" s="352" customFormat="1" ht="14.25">
      <c r="B20" s="358" t="s">
        <v>444</v>
      </c>
      <c r="C20" s="364"/>
      <c r="D20" s="365">
        <f>SUM(D23:D24)</f>
        <v>82933505</v>
      </c>
    </row>
    <row r="21" spans="2:6" s="352" customFormat="1" ht="14.25">
      <c r="B21" s="361" t="s">
        <v>486</v>
      </c>
      <c r="C21" s="362"/>
      <c r="D21" s="363"/>
    </row>
    <row r="22" spans="2:6" s="352" customFormat="1" ht="14.25">
      <c r="B22" s="361" t="s">
        <v>487</v>
      </c>
      <c r="C22" s="362"/>
      <c r="D22" s="363"/>
    </row>
    <row r="23" spans="2:6" s="352" customFormat="1" ht="14.25">
      <c r="B23" s="361" t="s">
        <v>446</v>
      </c>
      <c r="C23" s="362"/>
      <c r="D23" s="363">
        <v>66448697</v>
      </c>
    </row>
    <row r="24" spans="2:6" s="352" customFormat="1" ht="14.25">
      <c r="B24" s="361" t="s">
        <v>448</v>
      </c>
      <c r="C24" s="362"/>
      <c r="D24" s="363">
        <v>16484808</v>
      </c>
    </row>
    <row r="25" spans="2:6" s="352" customFormat="1" ht="14.25" hidden="1">
      <c r="B25" s="361" t="s">
        <v>488</v>
      </c>
      <c r="C25" s="362"/>
      <c r="D25" s="363"/>
    </row>
    <row r="26" spans="2:6" s="352" customFormat="1" ht="14.25" hidden="1">
      <c r="B26" s="361" t="s">
        <v>489</v>
      </c>
      <c r="C26" s="362"/>
      <c r="D26" s="363"/>
    </row>
    <row r="27" spans="2:6" s="352" customFormat="1" ht="14.25" hidden="1">
      <c r="B27" s="361" t="s">
        <v>490</v>
      </c>
      <c r="C27" s="362"/>
      <c r="D27" s="363"/>
    </row>
    <row r="28" spans="2:6" s="352" customFormat="1" ht="14.25" hidden="1">
      <c r="B28" s="361" t="s">
        <v>491</v>
      </c>
      <c r="C28" s="362"/>
      <c r="D28" s="363"/>
    </row>
    <row r="29" spans="2:6" s="352" customFormat="1" ht="14.25" hidden="1">
      <c r="B29" s="361" t="s">
        <v>492</v>
      </c>
      <c r="C29" s="362"/>
      <c r="D29" s="363"/>
    </row>
    <row r="30" spans="2:6" s="352" customFormat="1">
      <c r="B30" s="366"/>
      <c r="C30" s="367"/>
      <c r="D30" s="368"/>
      <c r="F30" s="357"/>
    </row>
    <row r="31" spans="2:6" s="352" customFormat="1" ht="16.5">
      <c r="B31" s="366"/>
      <c r="C31" s="539" t="s">
        <v>493</v>
      </c>
      <c r="D31" s="540"/>
      <c r="F31" s="357"/>
    </row>
    <row r="32" spans="2:6" s="352" customFormat="1">
      <c r="B32" s="354" t="s">
        <v>494</v>
      </c>
      <c r="C32" s="355">
        <f>SUM(C33)</f>
        <v>10438050</v>
      </c>
      <c r="D32" s="356">
        <f>SUM(D33)</f>
        <v>0</v>
      </c>
    </row>
    <row r="33" spans="2:4" s="352" customFormat="1" ht="14.25">
      <c r="B33" s="358" t="s">
        <v>435</v>
      </c>
      <c r="C33" s="359">
        <f>SUM(C34)</f>
        <v>10438050</v>
      </c>
      <c r="D33" s="360">
        <f>SUM(D34)</f>
        <v>0</v>
      </c>
    </row>
    <row r="34" spans="2:4" s="352" customFormat="1" ht="14.25">
      <c r="B34" s="361" t="s">
        <v>495</v>
      </c>
      <c r="C34" s="369">
        <v>10438050</v>
      </c>
      <c r="D34" s="370"/>
    </row>
    <row r="35" spans="2:4" s="352" customFormat="1" ht="14.25">
      <c r="B35" s="361" t="s">
        <v>496</v>
      </c>
      <c r="C35" s="371"/>
      <c r="D35" s="372"/>
    </row>
    <row r="36" spans="2:4" s="352" customFormat="1" ht="14.25" hidden="1">
      <c r="B36" s="361" t="s">
        <v>497</v>
      </c>
      <c r="C36" s="371"/>
      <c r="D36" s="372"/>
    </row>
    <row r="37" spans="2:4" s="352" customFormat="1" ht="14.25" hidden="1">
      <c r="B37" s="361" t="s">
        <v>498</v>
      </c>
      <c r="C37" s="371"/>
      <c r="D37" s="372"/>
    </row>
    <row r="38" spans="2:4" s="352" customFormat="1" ht="14.25" hidden="1">
      <c r="B38" s="361" t="s">
        <v>499</v>
      </c>
      <c r="C38" s="371"/>
      <c r="D38" s="372"/>
    </row>
    <row r="39" spans="2:4" s="352" customFormat="1" ht="14.25" hidden="1">
      <c r="B39" s="361" t="s">
        <v>500</v>
      </c>
      <c r="C39" s="371"/>
      <c r="D39" s="372"/>
    </row>
    <row r="40" spans="2:4" s="352" customFormat="1" ht="14.25" hidden="1">
      <c r="B40" s="361" t="s">
        <v>501</v>
      </c>
      <c r="C40" s="371"/>
      <c r="D40" s="372"/>
    </row>
    <row r="41" spans="2:4" s="352" customFormat="1" ht="14.25" hidden="1">
      <c r="B41" s="361" t="s">
        <v>502</v>
      </c>
      <c r="C41" s="371"/>
      <c r="D41" s="372"/>
    </row>
    <row r="42" spans="2:4" s="352" customFormat="1">
      <c r="B42" s="354"/>
      <c r="C42" s="373"/>
      <c r="D42" s="374"/>
    </row>
    <row r="43" spans="2:4" s="352" customFormat="1" ht="14.25">
      <c r="B43" s="358" t="s">
        <v>503</v>
      </c>
      <c r="C43" s="375"/>
      <c r="D43" s="376"/>
    </row>
    <row r="44" spans="2:4" s="352" customFormat="1">
      <c r="B44" s="361" t="s">
        <v>504</v>
      </c>
      <c r="C44" s="373"/>
      <c r="D44" s="374"/>
    </row>
    <row r="45" spans="2:4" s="352" customFormat="1">
      <c r="B45" s="361" t="s">
        <v>505</v>
      </c>
      <c r="C45" s="373"/>
      <c r="D45" s="374"/>
    </row>
    <row r="46" spans="2:4" s="352" customFormat="1">
      <c r="B46" s="361" t="s">
        <v>506</v>
      </c>
      <c r="C46" s="373"/>
      <c r="D46" s="374"/>
    </row>
    <row r="47" spans="2:4" s="352" customFormat="1">
      <c r="B47" s="361" t="s">
        <v>507</v>
      </c>
      <c r="C47" s="373"/>
      <c r="D47" s="374"/>
    </row>
    <row r="48" spans="2:4" s="352" customFormat="1">
      <c r="B48" s="361" t="s">
        <v>508</v>
      </c>
      <c r="C48" s="373"/>
      <c r="D48" s="374"/>
    </row>
    <row r="49" spans="2:6" s="352" customFormat="1">
      <c r="B49" s="361" t="s">
        <v>509</v>
      </c>
      <c r="C49" s="373"/>
      <c r="D49" s="374"/>
    </row>
    <row r="50" spans="2:6" s="352" customFormat="1" ht="16.5">
      <c r="B50" s="361"/>
      <c r="C50" s="539"/>
      <c r="D50" s="540"/>
    </row>
    <row r="51" spans="2:6" s="352" customFormat="1" ht="16.5">
      <c r="B51" s="354" t="s">
        <v>510</v>
      </c>
      <c r="C51" s="377">
        <f>SUM(C57)</f>
        <v>613003902</v>
      </c>
      <c r="D51" s="356">
        <f>SUM(D52,D57)</f>
        <v>783651178</v>
      </c>
      <c r="E51" s="357"/>
    </row>
    <row r="52" spans="2:6" s="352" customFormat="1" ht="14.25">
      <c r="B52" s="358" t="s">
        <v>511</v>
      </c>
      <c r="C52" s="375"/>
      <c r="D52" s="378">
        <f>SUM(D53)</f>
        <v>783651178</v>
      </c>
    </row>
    <row r="53" spans="2:6" s="352" customFormat="1" ht="14.25">
      <c r="B53" s="361" t="s">
        <v>443</v>
      </c>
      <c r="C53" s="379"/>
      <c r="D53" s="380">
        <v>783651178</v>
      </c>
    </row>
    <row r="54" spans="2:6" s="352" customFormat="1" ht="14.25">
      <c r="B54" s="361" t="s">
        <v>512</v>
      </c>
      <c r="C54" s="379"/>
      <c r="D54" s="380"/>
    </row>
    <row r="55" spans="2:6" s="352" customFormat="1" ht="14.25">
      <c r="B55" s="361" t="s">
        <v>513</v>
      </c>
      <c r="C55" s="379"/>
      <c r="D55" s="380"/>
    </row>
    <row r="56" spans="2:6" s="352" customFormat="1" ht="14.25">
      <c r="B56" s="358"/>
      <c r="C56" s="364"/>
      <c r="D56" s="365"/>
    </row>
    <row r="57" spans="2:6" s="352" customFormat="1" ht="14.25">
      <c r="B57" s="358" t="s">
        <v>514</v>
      </c>
      <c r="C57" s="364">
        <f>SUM(C58:C62)</f>
        <v>613003902</v>
      </c>
      <c r="D57" s="365">
        <f>SUM(D58:D62)</f>
        <v>0</v>
      </c>
    </row>
    <row r="58" spans="2:6" s="352" customFormat="1" ht="14.25">
      <c r="B58" s="361" t="s">
        <v>515</v>
      </c>
      <c r="C58" s="379">
        <v>90088313</v>
      </c>
      <c r="D58" s="380"/>
    </row>
    <row r="59" spans="2:6" s="352" customFormat="1" ht="14.25">
      <c r="B59" s="361" t="s">
        <v>447</v>
      </c>
      <c r="C59" s="379">
        <f>482793042-(-8070826)</f>
        <v>490863868</v>
      </c>
      <c r="D59" s="380"/>
    </row>
    <row r="60" spans="2:6" s="352" customFormat="1" ht="14.25">
      <c r="B60" s="361" t="s">
        <v>516</v>
      </c>
      <c r="C60" s="379"/>
      <c r="D60" s="380"/>
    </row>
    <row r="61" spans="2:6" s="352" customFormat="1" ht="14.25">
      <c r="B61" s="361" t="s">
        <v>517</v>
      </c>
      <c r="C61" s="379"/>
      <c r="D61" s="380"/>
    </row>
    <row r="62" spans="2:6" s="352" customFormat="1" ht="14.25">
      <c r="B62" s="361" t="s">
        <v>449</v>
      </c>
      <c r="C62" s="381">
        <f>13872127-(-18179594)</f>
        <v>32051721</v>
      </c>
      <c r="D62" s="382"/>
    </row>
    <row r="63" spans="2:6" s="352" customFormat="1" thickBot="1">
      <c r="B63" s="383"/>
      <c r="C63" s="384"/>
      <c r="D63" s="385"/>
      <c r="F63" s="357"/>
    </row>
    <row r="65" spans="4:9" customFormat="1">
      <c r="D65" s="319"/>
      <c r="E65" s="319"/>
      <c r="G65" s="319"/>
      <c r="H65" s="319"/>
    </row>
    <row r="66" spans="4:9" customFormat="1">
      <c r="D66" s="319"/>
      <c r="E66" s="319"/>
      <c r="G66" s="319"/>
      <c r="H66" s="319"/>
    </row>
    <row r="67" spans="4:9" customFormat="1">
      <c r="D67" s="319"/>
      <c r="E67" s="319"/>
      <c r="G67" s="319"/>
      <c r="H67" s="319"/>
    </row>
    <row r="68" spans="4:9" customFormat="1">
      <c r="D68" s="319"/>
      <c r="E68" s="319"/>
      <c r="G68" s="319"/>
      <c r="H68" s="319"/>
      <c r="I68" s="341"/>
    </row>
    <row r="69" spans="4:9" customFormat="1">
      <c r="D69" s="319"/>
      <c r="E69" s="319"/>
      <c r="G69" s="319"/>
      <c r="H69" s="319"/>
    </row>
  </sheetData>
  <mergeCells count="8">
    <mergeCell ref="C31:D31"/>
    <mergeCell ref="C50:D50"/>
    <mergeCell ref="B1:D1"/>
    <mergeCell ref="B2:D2"/>
    <mergeCell ref="B3:D3"/>
    <mergeCell ref="B4:D4"/>
    <mergeCell ref="B6:D6"/>
    <mergeCell ref="C8:D8"/>
  </mergeCells>
  <pageMargins left="0.9055118110236221" right="0.70866141732283472" top="0.74803149606299213" bottom="0.74803149606299213" header="0.31496062992125984" footer="0.31496062992125984"/>
  <pageSetup scale="80" orientation="portrait" r:id="rId1"/>
  <drawing r:id="rId2"/>
</worksheet>
</file>

<file path=xl/worksheets/sheet6.xml><?xml version="1.0" encoding="utf-8"?>
<worksheet xmlns="http://schemas.openxmlformats.org/spreadsheetml/2006/main" xmlns:r="http://schemas.openxmlformats.org/officeDocument/2006/relationships">
  <dimension ref="B1:J29"/>
  <sheetViews>
    <sheetView topLeftCell="A16" workbookViewId="0">
      <selection activeCell="G35" sqref="G35"/>
    </sheetView>
  </sheetViews>
  <sheetFormatPr baseColWidth="10" defaultColWidth="11.42578125" defaultRowHeight="16.5"/>
  <cols>
    <col min="1" max="1" width="9" style="471" customWidth="1"/>
    <col min="2" max="2" width="22.140625" style="471" customWidth="1"/>
    <col min="3" max="8" width="11.42578125" style="471"/>
    <col min="9" max="9" width="6.85546875" style="471" customWidth="1"/>
    <col min="10" max="10" width="14.28515625" style="471" customWidth="1"/>
    <col min="11" max="16384" width="11.42578125" style="471"/>
  </cols>
  <sheetData>
    <row r="1" spans="2:10">
      <c r="B1" s="550" t="s">
        <v>27</v>
      </c>
      <c r="C1" s="550"/>
      <c r="D1" s="550"/>
      <c r="E1" s="550"/>
      <c r="F1" s="550"/>
      <c r="G1" s="550"/>
      <c r="H1" s="550"/>
      <c r="I1" s="550"/>
      <c r="J1" s="550"/>
    </row>
    <row r="2" spans="2:10">
      <c r="B2" s="551" t="s">
        <v>32</v>
      </c>
      <c r="C2" s="551"/>
      <c r="D2" s="551"/>
      <c r="E2" s="551"/>
      <c r="F2" s="551"/>
      <c r="G2" s="551"/>
      <c r="H2" s="551"/>
      <c r="I2" s="551"/>
      <c r="J2" s="551"/>
    </row>
    <row r="3" spans="2:10">
      <c r="B3" s="552" t="s">
        <v>262</v>
      </c>
      <c r="C3" s="552"/>
      <c r="D3" s="552"/>
      <c r="E3" s="552"/>
      <c r="F3" s="552"/>
      <c r="G3" s="552"/>
      <c r="H3" s="552"/>
      <c r="I3" s="552"/>
      <c r="J3" s="552"/>
    </row>
    <row r="4" spans="2:10">
      <c r="B4" s="552" t="s">
        <v>429</v>
      </c>
      <c r="C4" s="552"/>
      <c r="D4" s="552"/>
      <c r="E4" s="552"/>
      <c r="F4" s="552"/>
      <c r="G4" s="552"/>
      <c r="H4" s="552"/>
      <c r="I4" s="552"/>
      <c r="J4" s="552"/>
    </row>
    <row r="5" spans="2:10" ht="18" customHeight="1" thickBot="1">
      <c r="B5" s="553" t="s">
        <v>474</v>
      </c>
      <c r="C5" s="553"/>
      <c r="D5" s="553"/>
      <c r="E5" s="553"/>
      <c r="F5" s="553"/>
      <c r="G5" s="553"/>
      <c r="H5" s="553"/>
      <c r="I5" s="553"/>
      <c r="J5" s="553"/>
    </row>
    <row r="6" spans="2:10">
      <c r="B6" s="472"/>
      <c r="C6" s="473"/>
      <c r="D6" s="473"/>
      <c r="E6" s="473"/>
      <c r="F6" s="473"/>
      <c r="G6" s="473"/>
      <c r="H6" s="473"/>
      <c r="I6" s="473"/>
      <c r="J6" s="474"/>
    </row>
    <row r="7" spans="2:10">
      <c r="B7" s="475"/>
      <c r="C7" s="476"/>
      <c r="D7" s="476"/>
      <c r="E7" s="476"/>
      <c r="F7" s="476"/>
      <c r="G7" s="476"/>
      <c r="H7" s="476"/>
      <c r="I7" s="476"/>
      <c r="J7" s="477"/>
    </row>
    <row r="8" spans="2:10">
      <c r="B8" s="478" t="s">
        <v>568</v>
      </c>
      <c r="C8" s="476"/>
      <c r="D8" s="476"/>
      <c r="E8" s="476"/>
      <c r="F8" s="476"/>
      <c r="G8" s="476"/>
      <c r="H8" s="476"/>
      <c r="I8" s="476"/>
      <c r="J8" s="477"/>
    </row>
    <row r="9" spans="2:10">
      <c r="B9" s="478"/>
      <c r="C9" s="476"/>
      <c r="D9" s="476"/>
      <c r="E9" s="476"/>
      <c r="F9" s="476"/>
      <c r="G9" s="476"/>
      <c r="H9" s="476"/>
      <c r="I9" s="476"/>
      <c r="J9" s="477"/>
    </row>
    <row r="10" spans="2:10" ht="15.75" customHeight="1">
      <c r="B10" s="475"/>
      <c r="C10" s="476"/>
      <c r="D10" s="479"/>
      <c r="E10" s="479"/>
      <c r="F10" s="479"/>
      <c r="G10" s="479"/>
      <c r="H10" s="479"/>
      <c r="I10" s="479"/>
      <c r="J10" s="477"/>
    </row>
    <row r="11" spans="2:10" ht="15" customHeight="1" thickBot="1">
      <c r="B11" s="480"/>
      <c r="C11" s="481"/>
      <c r="D11" s="482"/>
      <c r="E11" s="482"/>
      <c r="F11" s="482"/>
      <c r="G11" s="482"/>
      <c r="H11" s="482"/>
      <c r="I11" s="482"/>
      <c r="J11" s="483"/>
    </row>
    <row r="12" spans="2:10" ht="15" customHeight="1" thickBot="1">
      <c r="B12" s="475"/>
      <c r="C12" s="476"/>
      <c r="D12" s="479"/>
      <c r="E12" s="479"/>
      <c r="F12" s="479"/>
      <c r="G12" s="479"/>
      <c r="H12" s="479"/>
      <c r="I12" s="479"/>
      <c r="J12" s="477"/>
    </row>
    <row r="13" spans="2:10" ht="15" customHeight="1">
      <c r="B13" s="475"/>
      <c r="C13" s="476"/>
      <c r="D13" s="541" t="s">
        <v>569</v>
      </c>
      <c r="E13" s="542"/>
      <c r="F13" s="542"/>
      <c r="G13" s="542"/>
      <c r="H13" s="542"/>
      <c r="I13" s="543"/>
      <c r="J13" s="477"/>
    </row>
    <row r="14" spans="2:10" ht="15" customHeight="1">
      <c r="B14" s="475"/>
      <c r="C14" s="476"/>
      <c r="D14" s="544"/>
      <c r="E14" s="545"/>
      <c r="F14" s="545"/>
      <c r="G14" s="545"/>
      <c r="H14" s="545"/>
      <c r="I14" s="546"/>
      <c r="J14" s="477"/>
    </row>
    <row r="15" spans="2:10" ht="15" customHeight="1">
      <c r="B15" s="475"/>
      <c r="C15" s="476"/>
      <c r="D15" s="544"/>
      <c r="E15" s="545"/>
      <c r="F15" s="545"/>
      <c r="G15" s="545"/>
      <c r="H15" s="545"/>
      <c r="I15" s="546"/>
      <c r="J15" s="477"/>
    </row>
    <row r="16" spans="2:10" ht="15" customHeight="1">
      <c r="B16" s="478" t="s">
        <v>570</v>
      </c>
      <c r="C16" s="476"/>
      <c r="D16" s="544"/>
      <c r="E16" s="545"/>
      <c r="F16" s="545"/>
      <c r="G16" s="545"/>
      <c r="H16" s="545"/>
      <c r="I16" s="546"/>
      <c r="J16" s="477"/>
    </row>
    <row r="17" spans="2:10" ht="15" customHeight="1">
      <c r="B17" s="475"/>
      <c r="C17" s="476"/>
      <c r="D17" s="544"/>
      <c r="E17" s="545"/>
      <c r="F17" s="545"/>
      <c r="G17" s="545"/>
      <c r="H17" s="545"/>
      <c r="I17" s="546"/>
      <c r="J17" s="477"/>
    </row>
    <row r="18" spans="2:10" ht="15" customHeight="1">
      <c r="B18" s="475"/>
      <c r="C18" s="476"/>
      <c r="D18" s="544"/>
      <c r="E18" s="545"/>
      <c r="F18" s="545"/>
      <c r="G18" s="545"/>
      <c r="H18" s="545"/>
      <c r="I18" s="546"/>
      <c r="J18" s="477"/>
    </row>
    <row r="19" spans="2:10" ht="15" customHeight="1">
      <c r="B19" s="475"/>
      <c r="C19" s="476"/>
      <c r="D19" s="544"/>
      <c r="E19" s="545"/>
      <c r="F19" s="545"/>
      <c r="G19" s="545"/>
      <c r="H19" s="545"/>
      <c r="I19" s="546"/>
      <c r="J19" s="477"/>
    </row>
    <row r="20" spans="2:10" ht="15" customHeight="1">
      <c r="B20" s="475"/>
      <c r="C20" s="476"/>
      <c r="D20" s="544"/>
      <c r="E20" s="545"/>
      <c r="F20" s="545"/>
      <c r="G20" s="545"/>
      <c r="H20" s="545"/>
      <c r="I20" s="546"/>
      <c r="J20" s="477"/>
    </row>
    <row r="21" spans="2:10" ht="15" customHeight="1">
      <c r="B21" s="475"/>
      <c r="C21" s="476"/>
      <c r="D21" s="544"/>
      <c r="E21" s="545"/>
      <c r="F21" s="545"/>
      <c r="G21" s="545"/>
      <c r="H21" s="545"/>
      <c r="I21" s="546"/>
      <c r="J21" s="477"/>
    </row>
    <row r="22" spans="2:10">
      <c r="B22" s="475"/>
      <c r="C22" s="476"/>
      <c r="D22" s="544"/>
      <c r="E22" s="545"/>
      <c r="F22" s="545"/>
      <c r="G22" s="545"/>
      <c r="H22" s="545"/>
      <c r="I22" s="546"/>
      <c r="J22" s="477"/>
    </row>
    <row r="23" spans="2:10" ht="17.25" thickBot="1">
      <c r="B23" s="475"/>
      <c r="C23" s="476"/>
      <c r="D23" s="547"/>
      <c r="E23" s="548"/>
      <c r="F23" s="548"/>
      <c r="G23" s="548"/>
      <c r="H23" s="548"/>
      <c r="I23" s="549"/>
      <c r="J23" s="477"/>
    </row>
    <row r="24" spans="2:10" ht="17.25" thickBot="1">
      <c r="B24" s="480"/>
      <c r="C24" s="481"/>
      <c r="D24" s="481"/>
      <c r="E24" s="481"/>
      <c r="F24" s="481"/>
      <c r="G24" s="481"/>
      <c r="H24" s="481"/>
      <c r="I24" s="481"/>
      <c r="J24" s="483"/>
    </row>
    <row r="25" spans="2:10">
      <c r="B25" s="475"/>
      <c r="C25" s="476"/>
      <c r="D25" s="476"/>
      <c r="E25" s="476"/>
      <c r="F25" s="476"/>
      <c r="G25" s="476"/>
      <c r="H25" s="476"/>
      <c r="I25" s="476"/>
      <c r="J25" s="477"/>
    </row>
    <row r="26" spans="2:10">
      <c r="B26" s="478" t="s">
        <v>571</v>
      </c>
      <c r="C26" s="476"/>
      <c r="D26" s="476"/>
      <c r="E26" s="476"/>
      <c r="F26" s="476"/>
      <c r="G26" s="476"/>
      <c r="H26" s="476"/>
      <c r="I26" s="476"/>
      <c r="J26" s="477"/>
    </row>
    <row r="27" spans="2:10">
      <c r="B27" s="475"/>
      <c r="C27" s="476"/>
      <c r="D27" s="476"/>
      <c r="E27" s="476"/>
      <c r="F27" s="476"/>
      <c r="G27" s="476"/>
      <c r="H27" s="476"/>
      <c r="I27" s="476"/>
      <c r="J27" s="477"/>
    </row>
    <row r="28" spans="2:10">
      <c r="B28" s="475"/>
      <c r="C28" s="476"/>
      <c r="D28" s="476"/>
      <c r="E28" s="476"/>
      <c r="F28" s="476"/>
      <c r="G28" s="476"/>
      <c r="H28" s="476"/>
      <c r="I28" s="476"/>
      <c r="J28" s="477"/>
    </row>
    <row r="29" spans="2:10" ht="17.25" thickBot="1">
      <c r="B29" s="480"/>
      <c r="C29" s="481"/>
      <c r="D29" s="481"/>
      <c r="E29" s="481"/>
      <c r="F29" s="481"/>
      <c r="G29" s="481"/>
      <c r="H29" s="481"/>
      <c r="I29" s="481"/>
      <c r="J29" s="483"/>
    </row>
  </sheetData>
  <mergeCells count="6">
    <mergeCell ref="D13:I23"/>
    <mergeCell ref="B1:J1"/>
    <mergeCell ref="B2:J2"/>
    <mergeCell ref="B3:J3"/>
    <mergeCell ref="B4:J4"/>
    <mergeCell ref="B5:J5"/>
  </mergeCells>
  <printOptions horizontalCentered="1"/>
  <pageMargins left="0.49"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dimension ref="A1:I120"/>
  <sheetViews>
    <sheetView workbookViewId="0">
      <selection activeCell="A3" sqref="A3"/>
    </sheetView>
  </sheetViews>
  <sheetFormatPr baseColWidth="10" defaultColWidth="11.42578125" defaultRowHeight="16.5"/>
  <cols>
    <col min="1" max="1" width="127.5703125" style="505" customWidth="1"/>
    <col min="2" max="7" width="11.42578125" style="501"/>
    <col min="8" max="8" width="6.85546875" style="501" customWidth="1"/>
    <col min="9" max="9" width="14.28515625" style="501" customWidth="1"/>
    <col min="10" max="16384" width="11.42578125" style="501"/>
  </cols>
  <sheetData>
    <row r="1" spans="1:9">
      <c r="A1" s="507" t="s">
        <v>27</v>
      </c>
      <c r="B1" s="502"/>
      <c r="C1" s="502"/>
      <c r="D1" s="502"/>
      <c r="E1" s="502"/>
      <c r="F1" s="502"/>
      <c r="G1" s="502"/>
      <c r="H1" s="502"/>
      <c r="I1" s="502"/>
    </row>
    <row r="2" spans="1:9">
      <c r="A2" s="507" t="s">
        <v>692</v>
      </c>
      <c r="B2" s="502"/>
      <c r="C2" s="502"/>
      <c r="D2" s="502"/>
      <c r="E2" s="502"/>
      <c r="F2" s="502"/>
      <c r="G2" s="502"/>
      <c r="H2" s="502"/>
      <c r="I2" s="502"/>
    </row>
    <row r="3" spans="1:9">
      <c r="A3" s="508" t="s">
        <v>262</v>
      </c>
      <c r="B3" s="503"/>
      <c r="C3" s="503"/>
      <c r="D3" s="503"/>
      <c r="E3" s="503"/>
      <c r="F3" s="503"/>
      <c r="G3" s="503"/>
      <c r="H3" s="503"/>
      <c r="I3" s="503"/>
    </row>
    <row r="4" spans="1:9">
      <c r="A4" s="508" t="s">
        <v>429</v>
      </c>
      <c r="B4" s="503"/>
      <c r="C4" s="503"/>
      <c r="D4" s="503"/>
      <c r="E4" s="503"/>
      <c r="F4" s="503"/>
      <c r="G4" s="503"/>
      <c r="H4" s="503"/>
      <c r="I4" s="503"/>
    </row>
    <row r="5" spans="1:9">
      <c r="A5" s="509" t="s">
        <v>474</v>
      </c>
      <c r="B5" s="504"/>
      <c r="C5" s="504"/>
      <c r="D5" s="504"/>
      <c r="E5" s="504"/>
      <c r="F5" s="504"/>
      <c r="G5" s="504"/>
      <c r="H5" s="504"/>
      <c r="I5" s="504"/>
    </row>
    <row r="7" spans="1:9">
      <c r="A7" s="505" t="s">
        <v>591</v>
      </c>
    </row>
    <row r="8" spans="1:9" ht="33">
      <c r="A8" s="505" t="s">
        <v>592</v>
      </c>
    </row>
    <row r="9" spans="1:9" ht="33">
      <c r="A9" s="505" t="s">
        <v>593</v>
      </c>
    </row>
    <row r="10" spans="1:9">
      <c r="A10" s="505" t="s">
        <v>594</v>
      </c>
    </row>
    <row r="11" spans="1:9" ht="66">
      <c r="A11" s="506" t="s">
        <v>595</v>
      </c>
    </row>
    <row r="12" spans="1:9">
      <c r="A12" s="505" t="s">
        <v>596</v>
      </c>
    </row>
    <row r="13" spans="1:9">
      <c r="A13" s="505" t="s">
        <v>597</v>
      </c>
    </row>
    <row r="14" spans="1:9">
      <c r="A14" s="505" t="s">
        <v>598</v>
      </c>
    </row>
    <row r="15" spans="1:9">
      <c r="A15" s="505" t="s">
        <v>599</v>
      </c>
    </row>
    <row r="16" spans="1:9">
      <c r="A16" s="505" t="s">
        <v>600</v>
      </c>
    </row>
    <row r="17" spans="1:1" ht="49.5">
      <c r="A17" s="506" t="s">
        <v>601</v>
      </c>
    </row>
    <row r="18" spans="1:1">
      <c r="A18" s="505" t="s">
        <v>602</v>
      </c>
    </row>
    <row r="19" spans="1:1">
      <c r="A19" s="505" t="s">
        <v>603</v>
      </c>
    </row>
    <row r="20" spans="1:1">
      <c r="A20" s="505" t="s">
        <v>604</v>
      </c>
    </row>
    <row r="21" spans="1:1" ht="49.5">
      <c r="A21" s="506" t="s">
        <v>605</v>
      </c>
    </row>
    <row r="22" spans="1:1">
      <c r="A22" s="505">
        <v>2</v>
      </c>
    </row>
    <row r="23" spans="1:1" ht="49.5">
      <c r="A23" s="506" t="s">
        <v>606</v>
      </c>
    </row>
    <row r="24" spans="1:1" ht="33">
      <c r="A24" s="505" t="s">
        <v>607</v>
      </c>
    </row>
    <row r="25" spans="1:1">
      <c r="A25" s="505" t="s">
        <v>608</v>
      </c>
    </row>
    <row r="26" spans="1:1">
      <c r="A26" s="505" t="s">
        <v>609</v>
      </c>
    </row>
    <row r="27" spans="1:1">
      <c r="A27" s="505" t="s">
        <v>610</v>
      </c>
    </row>
    <row r="28" spans="1:1" ht="66">
      <c r="A28" s="506" t="s">
        <v>611</v>
      </c>
    </row>
    <row r="29" spans="1:1">
      <c r="A29" s="505" t="s">
        <v>612</v>
      </c>
    </row>
    <row r="30" spans="1:1" ht="49.5">
      <c r="A30" s="506" t="s">
        <v>613</v>
      </c>
    </row>
    <row r="31" spans="1:1">
      <c r="A31" s="505" t="s">
        <v>614</v>
      </c>
    </row>
    <row r="32" spans="1:1" ht="49.5">
      <c r="A32" s="506" t="s">
        <v>615</v>
      </c>
    </row>
    <row r="33" spans="1:1">
      <c r="A33" s="505" t="s">
        <v>616</v>
      </c>
    </row>
    <row r="34" spans="1:1" ht="49.5">
      <c r="A34" s="506" t="s">
        <v>617</v>
      </c>
    </row>
    <row r="35" spans="1:1">
      <c r="A35" s="505">
        <v>3</v>
      </c>
    </row>
    <row r="36" spans="1:1">
      <c r="A36" s="505" t="s">
        <v>618</v>
      </c>
    </row>
    <row r="37" spans="1:1" ht="66">
      <c r="A37" s="506" t="s">
        <v>619</v>
      </c>
    </row>
    <row r="38" spans="1:1">
      <c r="A38" s="505" t="s">
        <v>620</v>
      </c>
    </row>
    <row r="39" spans="1:1">
      <c r="A39" s="505" t="s">
        <v>621</v>
      </c>
    </row>
    <row r="40" spans="1:1">
      <c r="A40" s="505" t="s">
        <v>622</v>
      </c>
    </row>
    <row r="41" spans="1:1">
      <c r="A41" s="505" t="s">
        <v>623</v>
      </c>
    </row>
    <row r="42" spans="1:1">
      <c r="A42" s="505" t="s">
        <v>624</v>
      </c>
    </row>
    <row r="43" spans="1:1">
      <c r="A43" s="505" t="s">
        <v>625</v>
      </c>
    </row>
    <row r="44" spans="1:1">
      <c r="A44" s="505" t="s">
        <v>626</v>
      </c>
    </row>
    <row r="45" spans="1:1">
      <c r="A45" s="505" t="s">
        <v>627</v>
      </c>
    </row>
    <row r="46" spans="1:1">
      <c r="A46" s="505" t="s">
        <v>628</v>
      </c>
    </row>
    <row r="47" spans="1:1" ht="33">
      <c r="A47" s="505" t="s">
        <v>629</v>
      </c>
    </row>
    <row r="48" spans="1:1">
      <c r="A48" s="505" t="s">
        <v>630</v>
      </c>
    </row>
    <row r="49" spans="1:1">
      <c r="A49" s="505" t="s">
        <v>621</v>
      </c>
    </row>
    <row r="50" spans="1:1">
      <c r="A50" s="505" t="s">
        <v>622</v>
      </c>
    </row>
    <row r="51" spans="1:1">
      <c r="A51" s="505" t="s">
        <v>631</v>
      </c>
    </row>
    <row r="52" spans="1:1">
      <c r="A52" s="505" t="s">
        <v>632</v>
      </c>
    </row>
    <row r="53" spans="1:1">
      <c r="A53" s="505" t="s">
        <v>633</v>
      </c>
    </row>
    <row r="54" spans="1:1">
      <c r="A54" s="505" t="s">
        <v>634</v>
      </c>
    </row>
    <row r="55" spans="1:1">
      <c r="A55" s="505" t="s">
        <v>635</v>
      </c>
    </row>
    <row r="56" spans="1:1">
      <c r="A56" s="505" t="s">
        <v>636</v>
      </c>
    </row>
    <row r="57" spans="1:1" ht="33">
      <c r="A57" s="505" t="s">
        <v>637</v>
      </c>
    </row>
    <row r="58" spans="1:1">
      <c r="A58" s="505">
        <v>4</v>
      </c>
    </row>
    <row r="59" spans="1:1">
      <c r="A59" s="505" t="s">
        <v>638</v>
      </c>
    </row>
    <row r="60" spans="1:1" ht="33">
      <c r="A60" s="505" t="s">
        <v>639</v>
      </c>
    </row>
    <row r="61" spans="1:1">
      <c r="A61" s="505" t="s">
        <v>640</v>
      </c>
    </row>
    <row r="62" spans="1:1">
      <c r="A62" s="505" t="s">
        <v>641</v>
      </c>
    </row>
    <row r="63" spans="1:1">
      <c r="A63" s="505" t="s">
        <v>621</v>
      </c>
    </row>
    <row r="64" spans="1:1">
      <c r="A64" s="505" t="s">
        <v>622</v>
      </c>
    </row>
    <row r="65" spans="1:1">
      <c r="A65" s="505" t="s">
        <v>642</v>
      </c>
    </row>
    <row r="66" spans="1:1">
      <c r="A66" s="505" t="s">
        <v>643</v>
      </c>
    </row>
    <row r="67" spans="1:1">
      <c r="A67" s="505" t="s">
        <v>644</v>
      </c>
    </row>
    <row r="68" spans="1:1">
      <c r="A68" s="505" t="s">
        <v>645</v>
      </c>
    </row>
    <row r="69" spans="1:1">
      <c r="A69" s="505" t="s">
        <v>646</v>
      </c>
    </row>
    <row r="70" spans="1:1">
      <c r="A70" s="505" t="s">
        <v>647</v>
      </c>
    </row>
    <row r="71" spans="1:1">
      <c r="A71" s="505" t="s">
        <v>648</v>
      </c>
    </row>
    <row r="72" spans="1:1" ht="33">
      <c r="A72" s="505" t="s">
        <v>649</v>
      </c>
    </row>
    <row r="73" spans="1:1">
      <c r="A73" s="505" t="s">
        <v>650</v>
      </c>
    </row>
    <row r="74" spans="1:1">
      <c r="A74" s="505" t="s">
        <v>651</v>
      </c>
    </row>
    <row r="75" spans="1:1">
      <c r="A75" s="505" t="s">
        <v>652</v>
      </c>
    </row>
    <row r="76" spans="1:1">
      <c r="A76" s="505" t="s">
        <v>653</v>
      </c>
    </row>
    <row r="77" spans="1:1">
      <c r="A77" s="505" t="s">
        <v>654</v>
      </c>
    </row>
    <row r="78" spans="1:1">
      <c r="A78" s="505" t="s">
        <v>655</v>
      </c>
    </row>
    <row r="79" spans="1:1">
      <c r="A79" s="505" t="s">
        <v>656</v>
      </c>
    </row>
    <row r="80" spans="1:1">
      <c r="A80" s="505" t="s">
        <v>657</v>
      </c>
    </row>
    <row r="81" spans="1:1">
      <c r="A81" s="505" t="s">
        <v>621</v>
      </c>
    </row>
    <row r="82" spans="1:1">
      <c r="A82" s="505" t="s">
        <v>622</v>
      </c>
    </row>
    <row r="83" spans="1:1">
      <c r="A83" s="505" t="s">
        <v>658</v>
      </c>
    </row>
    <row r="84" spans="1:1">
      <c r="A84" s="505" t="s">
        <v>659</v>
      </c>
    </row>
    <row r="85" spans="1:1">
      <c r="A85" s="505" t="s">
        <v>660</v>
      </c>
    </row>
    <row r="86" spans="1:1">
      <c r="A86" s="505" t="s">
        <v>661</v>
      </c>
    </row>
    <row r="87" spans="1:1">
      <c r="A87" s="505" t="s">
        <v>662</v>
      </c>
    </row>
    <row r="88" spans="1:1">
      <c r="A88" s="505" t="s">
        <v>627</v>
      </c>
    </row>
    <row r="89" spans="1:1">
      <c r="A89" s="505">
        <v>5</v>
      </c>
    </row>
    <row r="90" spans="1:1">
      <c r="A90" s="505" t="s">
        <v>663</v>
      </c>
    </row>
    <row r="91" spans="1:1">
      <c r="A91" s="505" t="s">
        <v>664</v>
      </c>
    </row>
    <row r="92" spans="1:1">
      <c r="A92" s="505" t="s">
        <v>665</v>
      </c>
    </row>
    <row r="93" spans="1:1">
      <c r="A93" s="505" t="s">
        <v>666</v>
      </c>
    </row>
    <row r="94" spans="1:1">
      <c r="A94" s="505" t="s">
        <v>667</v>
      </c>
    </row>
    <row r="95" spans="1:1">
      <c r="A95" s="505" t="s">
        <v>668</v>
      </c>
    </row>
    <row r="96" spans="1:1">
      <c r="A96" s="505" t="s">
        <v>669</v>
      </c>
    </row>
    <row r="97" spans="1:1">
      <c r="A97" s="505" t="s">
        <v>670</v>
      </c>
    </row>
    <row r="98" spans="1:1">
      <c r="A98" s="505" t="s">
        <v>671</v>
      </c>
    </row>
    <row r="99" spans="1:1">
      <c r="A99" s="505" t="s">
        <v>672</v>
      </c>
    </row>
    <row r="100" spans="1:1" ht="115.5">
      <c r="A100" s="506" t="s">
        <v>673</v>
      </c>
    </row>
    <row r="101" spans="1:1" ht="49.5">
      <c r="A101" s="506" t="s">
        <v>674</v>
      </c>
    </row>
    <row r="102" spans="1:1">
      <c r="A102" s="505" t="s">
        <v>675</v>
      </c>
    </row>
    <row r="103" spans="1:1" ht="49.5">
      <c r="A103" s="506" t="s">
        <v>676</v>
      </c>
    </row>
    <row r="104" spans="1:1" ht="33">
      <c r="A104" s="505" t="s">
        <v>677</v>
      </c>
    </row>
    <row r="105" spans="1:1">
      <c r="A105" s="505">
        <v>6</v>
      </c>
    </row>
    <row r="106" spans="1:1" ht="66">
      <c r="A106" s="506" t="s">
        <v>678</v>
      </c>
    </row>
    <row r="107" spans="1:1">
      <c r="A107" s="505" t="s">
        <v>679</v>
      </c>
    </row>
    <row r="108" spans="1:1" ht="49.5">
      <c r="A108" s="506" t="s">
        <v>680</v>
      </c>
    </row>
    <row r="109" spans="1:1">
      <c r="A109" s="505" t="s">
        <v>681</v>
      </c>
    </row>
    <row r="110" spans="1:1">
      <c r="A110" s="505" t="s">
        <v>682</v>
      </c>
    </row>
    <row r="111" spans="1:1" ht="33">
      <c r="A111" s="505" t="s">
        <v>683</v>
      </c>
    </row>
    <row r="112" spans="1:1" ht="49.5">
      <c r="A112" s="506" t="s">
        <v>684</v>
      </c>
    </row>
    <row r="113" spans="1:1" ht="49.5">
      <c r="A113" s="506" t="s">
        <v>685</v>
      </c>
    </row>
    <row r="114" spans="1:1">
      <c r="A114" s="505" t="s">
        <v>686</v>
      </c>
    </row>
    <row r="115" spans="1:1" ht="33">
      <c r="A115" s="505" t="s">
        <v>687</v>
      </c>
    </row>
    <row r="116" spans="1:1">
      <c r="A116" s="505" t="s">
        <v>688</v>
      </c>
    </row>
    <row r="117" spans="1:1">
      <c r="A117" s="505" t="s">
        <v>689</v>
      </c>
    </row>
    <row r="118" spans="1:1">
      <c r="A118" s="505">
        <v>7</v>
      </c>
    </row>
    <row r="119" spans="1:1">
      <c r="A119" s="505" t="s">
        <v>690</v>
      </c>
    </row>
    <row r="120" spans="1:1">
      <c r="A120" s="505" t="s">
        <v>691</v>
      </c>
    </row>
  </sheetData>
  <printOptions horizontalCentered="1"/>
  <pageMargins left="0.49" right="0.70866141732283472" top="0.74803149606299213" bottom="0.74803149606299213"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dimension ref="B3:R47"/>
  <sheetViews>
    <sheetView workbookViewId="0">
      <selection activeCell="B2" sqref="B2:J2"/>
    </sheetView>
  </sheetViews>
  <sheetFormatPr baseColWidth="10" defaultRowHeight="14.25"/>
  <cols>
    <col min="1" max="1" width="5" style="412" customWidth="1"/>
    <col min="2" max="2" width="1.42578125" style="412" customWidth="1"/>
    <col min="3" max="3" width="44.28515625" style="412" bestFit="1" customWidth="1"/>
    <col min="4" max="7" width="13.85546875" style="412" bestFit="1" customWidth="1"/>
    <col min="8" max="8" width="12.7109375" style="412" bestFit="1" customWidth="1"/>
    <col min="9" max="9" width="11.42578125" style="412"/>
    <col min="10" max="11" width="15.85546875" style="412" bestFit="1" customWidth="1"/>
    <col min="12" max="16384" width="11.42578125" style="412"/>
  </cols>
  <sheetData>
    <row r="3" spans="2:18" s="308" customFormat="1" ht="15">
      <c r="B3" s="555" t="s">
        <v>27</v>
      </c>
      <c r="C3" s="555"/>
      <c r="D3" s="555"/>
      <c r="E3" s="555"/>
      <c r="F3" s="555"/>
      <c r="G3" s="555"/>
      <c r="H3" s="555"/>
    </row>
    <row r="4" spans="2:18" s="100" customFormat="1" ht="15.75">
      <c r="B4" s="555" t="s">
        <v>14</v>
      </c>
      <c r="C4" s="555"/>
      <c r="D4" s="555"/>
      <c r="E4" s="555"/>
      <c r="F4" s="555"/>
      <c r="G4" s="555"/>
      <c r="H4" s="555"/>
    </row>
    <row r="5" spans="2:18" s="100" customFormat="1" ht="15.75">
      <c r="B5" s="555" t="s">
        <v>427</v>
      </c>
      <c r="C5" s="555"/>
      <c r="D5" s="555"/>
      <c r="E5" s="555"/>
      <c r="F5" s="555"/>
      <c r="G5" s="555"/>
      <c r="H5" s="555"/>
    </row>
    <row r="6" spans="2:18" s="100" customFormat="1" ht="15.75">
      <c r="B6" s="555" t="s">
        <v>473</v>
      </c>
      <c r="C6" s="555"/>
      <c r="D6" s="555"/>
      <c r="E6" s="555"/>
      <c r="F6" s="555"/>
      <c r="G6" s="555"/>
      <c r="H6" s="555"/>
    </row>
    <row r="7" spans="2:18" s="100" customFormat="1" ht="15.75">
      <c r="B7" s="405"/>
      <c r="C7" s="405"/>
      <c r="D7" s="405"/>
      <c r="E7" s="405"/>
      <c r="F7" s="405"/>
      <c r="G7" s="405"/>
      <c r="H7" s="405" t="s">
        <v>241</v>
      </c>
    </row>
    <row r="8" spans="2:18" s="307" customFormat="1" ht="15.75" thickBot="1">
      <c r="B8" s="556" t="s">
        <v>474</v>
      </c>
      <c r="C8" s="556"/>
      <c r="D8" s="556"/>
      <c r="E8" s="556"/>
      <c r="F8" s="556"/>
      <c r="G8" s="556"/>
      <c r="H8" s="556"/>
    </row>
    <row r="9" spans="2:18" s="407" customFormat="1" ht="45.75" thickBot="1">
      <c r="B9" s="554" t="s">
        <v>11</v>
      </c>
      <c r="C9" s="554"/>
      <c r="D9" s="406" t="s">
        <v>529</v>
      </c>
      <c r="E9" s="406" t="s">
        <v>530</v>
      </c>
      <c r="F9" s="406" t="s">
        <v>531</v>
      </c>
      <c r="G9" s="406" t="s">
        <v>532</v>
      </c>
      <c r="H9" s="406" t="s">
        <v>533</v>
      </c>
    </row>
    <row r="10" spans="2:18" ht="20.100000000000001" customHeight="1">
      <c r="B10" s="408" t="s">
        <v>430</v>
      </c>
      <c r="C10" s="409"/>
      <c r="D10" s="410"/>
      <c r="E10" s="411"/>
      <c r="F10" s="410"/>
      <c r="G10" s="411"/>
      <c r="H10" s="410"/>
    </row>
    <row r="11" spans="2:18" ht="20.100000000000001" customHeight="1">
      <c r="B11" s="413"/>
      <c r="C11" s="414" t="s">
        <v>434</v>
      </c>
      <c r="D11" s="415"/>
      <c r="E11" s="411"/>
      <c r="F11" s="415"/>
      <c r="G11" s="411"/>
      <c r="H11" s="415"/>
    </row>
    <row r="12" spans="2:18" ht="20.100000000000001" customHeight="1">
      <c r="B12" s="416"/>
      <c r="C12" s="417" t="s">
        <v>479</v>
      </c>
      <c r="D12" s="418">
        <v>501456896</v>
      </c>
      <c r="E12" s="419">
        <v>2778101372.0799999</v>
      </c>
      <c r="F12" s="418">
        <v>2702369870.8800001</v>
      </c>
      <c r="G12" s="419">
        <f>+D12+E12-F12</f>
        <v>577188397.19999981</v>
      </c>
      <c r="H12" s="418">
        <f>+G12-D12</f>
        <v>75731501.199999809</v>
      </c>
      <c r="J12" s="420"/>
      <c r="L12" s="421"/>
      <c r="M12" s="421"/>
      <c r="N12" s="421"/>
      <c r="O12" s="421"/>
      <c r="P12" s="421"/>
      <c r="Q12" s="421"/>
      <c r="R12" s="421"/>
    </row>
    <row r="13" spans="2:18" ht="20.100000000000001" customHeight="1">
      <c r="B13" s="416"/>
      <c r="C13" s="417" t="s">
        <v>480</v>
      </c>
      <c r="D13" s="422"/>
      <c r="F13" s="422"/>
      <c r="H13" s="422"/>
      <c r="J13" s="423"/>
      <c r="K13" s="423"/>
      <c r="L13" s="423"/>
      <c r="M13" s="421"/>
      <c r="N13" s="421"/>
      <c r="O13" s="421"/>
      <c r="P13" s="421"/>
      <c r="Q13" s="421"/>
      <c r="R13" s="421"/>
    </row>
    <row r="14" spans="2:18" ht="20.100000000000001" customHeight="1">
      <c r="B14" s="416"/>
      <c r="C14" s="417" t="s">
        <v>481</v>
      </c>
      <c r="D14" s="418">
        <v>29629779</v>
      </c>
      <c r="E14" s="419">
        <f>152843158.08</f>
        <v>152843158.08000001</v>
      </c>
      <c r="F14" s="418">
        <f>100215229.71+383685.85</f>
        <v>100598915.55999999</v>
      </c>
      <c r="G14" s="424">
        <f>+D14+E14-F14</f>
        <v>81874021.520000026</v>
      </c>
      <c r="H14" s="418">
        <f>+G14-D14</f>
        <v>52244242.520000026</v>
      </c>
      <c r="J14" s="423"/>
      <c r="K14" s="423"/>
      <c r="L14" s="423"/>
      <c r="M14" s="421"/>
      <c r="N14" s="421"/>
      <c r="O14" s="421"/>
      <c r="P14" s="421"/>
      <c r="Q14" s="421"/>
      <c r="R14" s="421"/>
    </row>
    <row r="15" spans="2:18" ht="20.100000000000001" customHeight="1">
      <c r="B15" s="416"/>
      <c r="C15" s="417" t="s">
        <v>534</v>
      </c>
      <c r="D15" s="418"/>
      <c r="E15" s="419"/>
      <c r="F15" s="418"/>
      <c r="G15" s="419"/>
      <c r="H15" s="418"/>
      <c r="J15" s="423"/>
      <c r="K15" s="423"/>
      <c r="L15" s="423"/>
      <c r="M15" s="421"/>
      <c r="N15" s="421"/>
      <c r="O15" s="421"/>
      <c r="P15" s="421"/>
      <c r="Q15" s="421"/>
      <c r="R15" s="421"/>
    </row>
    <row r="16" spans="2:18" ht="20.100000000000001" customHeight="1">
      <c r="B16" s="416"/>
      <c r="C16" s="417" t="s">
        <v>483</v>
      </c>
      <c r="D16" s="418">
        <v>116598484</v>
      </c>
      <c r="E16" s="419">
        <v>91751771.730000004</v>
      </c>
      <c r="F16" s="418">
        <v>121575693.11</v>
      </c>
      <c r="G16" s="419">
        <f t="shared" ref="G16:G23" si="0">+D16+E16-F16</f>
        <v>86774562.62000002</v>
      </c>
      <c r="H16" s="418">
        <f>+G16-D16</f>
        <v>-29823921.37999998</v>
      </c>
      <c r="J16" s="423"/>
      <c r="K16" s="423"/>
      <c r="L16" s="423"/>
      <c r="M16" s="421"/>
      <c r="N16" s="421"/>
      <c r="O16" s="421"/>
      <c r="P16" s="421"/>
      <c r="Q16" s="421"/>
      <c r="R16" s="421"/>
    </row>
    <row r="17" spans="2:18" ht="20.100000000000001" customHeight="1">
      <c r="B17" s="416"/>
      <c r="C17" s="417" t="s">
        <v>484</v>
      </c>
      <c r="D17" s="418"/>
      <c r="E17" s="419"/>
      <c r="F17" s="418"/>
      <c r="G17" s="419"/>
      <c r="H17" s="418"/>
      <c r="J17" s="423"/>
      <c r="K17" s="423"/>
      <c r="L17" s="423"/>
      <c r="M17" s="421"/>
      <c r="N17" s="421"/>
      <c r="O17" s="421"/>
      <c r="P17" s="421"/>
      <c r="Q17" s="421"/>
      <c r="R17" s="421"/>
    </row>
    <row r="18" spans="2:18" ht="20.100000000000001" customHeight="1">
      <c r="B18" s="416"/>
      <c r="C18" s="417" t="s">
        <v>485</v>
      </c>
      <c r="D18" s="418"/>
      <c r="E18" s="419"/>
      <c r="F18" s="418"/>
      <c r="G18" s="419"/>
      <c r="H18" s="418"/>
      <c r="J18" s="423"/>
      <c r="K18" s="423"/>
      <c r="L18" s="423"/>
      <c r="M18" s="421"/>
      <c r="N18" s="421"/>
      <c r="O18" s="421"/>
      <c r="P18" s="421"/>
      <c r="Q18" s="421"/>
      <c r="R18" s="421"/>
    </row>
    <row r="19" spans="2:18" ht="20.100000000000001" customHeight="1">
      <c r="B19" s="413"/>
      <c r="C19" s="414" t="s">
        <v>444</v>
      </c>
      <c r="D19" s="425"/>
      <c r="E19" s="426"/>
      <c r="F19" s="425"/>
      <c r="G19" s="419"/>
      <c r="H19" s="418"/>
      <c r="J19" s="421"/>
      <c r="K19" s="427"/>
      <c r="L19" s="421"/>
      <c r="M19" s="421"/>
      <c r="N19" s="421"/>
      <c r="O19" s="421"/>
      <c r="P19" s="421"/>
      <c r="Q19" s="421"/>
      <c r="R19" s="421"/>
    </row>
    <row r="20" spans="2:18" ht="20.100000000000001" customHeight="1">
      <c r="B20" s="416"/>
      <c r="C20" s="417" t="s">
        <v>486</v>
      </c>
      <c r="D20" s="418"/>
      <c r="E20" s="419"/>
      <c r="F20" s="418"/>
      <c r="G20" s="419"/>
      <c r="H20" s="418"/>
      <c r="J20" s="423"/>
      <c r="K20" s="423"/>
      <c r="L20" s="423"/>
      <c r="M20" s="423"/>
      <c r="N20" s="423"/>
      <c r="O20" s="423"/>
      <c r="P20" s="423"/>
      <c r="Q20" s="423"/>
      <c r="R20" s="421"/>
    </row>
    <row r="21" spans="2:18" ht="20.100000000000001" customHeight="1">
      <c r="B21" s="416"/>
      <c r="C21" s="417" t="s">
        <v>487</v>
      </c>
      <c r="D21" s="418"/>
      <c r="E21" s="419"/>
      <c r="F21" s="418"/>
      <c r="G21" s="419"/>
      <c r="H21" s="418"/>
      <c r="J21" s="423"/>
      <c r="K21" s="423"/>
      <c r="L21" s="423"/>
      <c r="M21" s="423"/>
      <c r="N21" s="423"/>
      <c r="O21" s="423"/>
      <c r="P21" s="423"/>
      <c r="Q21" s="423"/>
    </row>
    <row r="22" spans="2:18" ht="20.100000000000001" customHeight="1">
      <c r="B22" s="416"/>
      <c r="C22" s="417" t="s">
        <v>446</v>
      </c>
      <c r="D22" s="418">
        <v>1660314199</v>
      </c>
      <c r="E22" s="419">
        <v>66448696.259999998</v>
      </c>
      <c r="F22" s="418"/>
      <c r="G22" s="419">
        <f>+D22+E22-F22</f>
        <v>1726762895.26</v>
      </c>
      <c r="H22" s="418">
        <f>+G22-D22</f>
        <v>66448696.25999999</v>
      </c>
      <c r="J22" s="423"/>
      <c r="K22" s="428"/>
      <c r="L22" s="423"/>
      <c r="M22" s="423"/>
      <c r="N22" s="423"/>
      <c r="O22" s="423"/>
      <c r="P22" s="423"/>
      <c r="Q22" s="423"/>
    </row>
    <row r="23" spans="2:18" ht="20.100000000000001" customHeight="1">
      <c r="B23" s="416"/>
      <c r="C23" s="417" t="s">
        <v>448</v>
      </c>
      <c r="D23" s="418">
        <v>1276497102</v>
      </c>
      <c r="E23" s="419">
        <v>17072529.690000001</v>
      </c>
      <c r="F23" s="418">
        <v>587721.88</v>
      </c>
      <c r="G23" s="419">
        <f t="shared" si="0"/>
        <v>1292981909.8099999</v>
      </c>
      <c r="H23" s="418">
        <f t="shared" ref="H23" si="1">+G23-D23</f>
        <v>16484807.809999943</v>
      </c>
      <c r="J23" s="423"/>
      <c r="K23" s="423"/>
      <c r="L23" s="423"/>
      <c r="M23" s="423"/>
      <c r="N23" s="423"/>
      <c r="O23" s="423"/>
      <c r="P23" s="423"/>
      <c r="Q23" s="423"/>
    </row>
    <row r="24" spans="2:18" ht="20.100000000000001" customHeight="1">
      <c r="B24" s="416"/>
      <c r="C24" s="417" t="s">
        <v>488</v>
      </c>
      <c r="D24" s="418"/>
      <c r="E24" s="419"/>
      <c r="F24" s="418"/>
      <c r="G24" s="419"/>
      <c r="H24" s="418"/>
      <c r="J24" s="429"/>
      <c r="K24" s="429"/>
      <c r="L24" s="429"/>
      <c r="M24" s="429"/>
      <c r="N24" s="429"/>
      <c r="O24" s="429"/>
      <c r="P24" s="429"/>
      <c r="Q24" s="429"/>
    </row>
    <row r="25" spans="2:18" ht="20.100000000000001" customHeight="1">
      <c r="B25" s="416"/>
      <c r="C25" s="417" t="s">
        <v>489</v>
      </c>
      <c r="D25" s="418"/>
      <c r="E25" s="419"/>
      <c r="F25" s="418"/>
      <c r="G25" s="419"/>
      <c r="H25" s="418"/>
      <c r="J25" s="429"/>
      <c r="K25" s="429"/>
      <c r="L25" s="429"/>
      <c r="M25" s="429"/>
      <c r="N25" s="429"/>
      <c r="O25" s="429"/>
      <c r="P25" s="429"/>
      <c r="Q25" s="429"/>
    </row>
    <row r="26" spans="2:18" ht="20.100000000000001" customHeight="1">
      <c r="B26" s="416"/>
      <c r="C26" s="417" t="s">
        <v>490</v>
      </c>
      <c r="D26" s="418"/>
      <c r="E26" s="419"/>
      <c r="F26" s="418"/>
      <c r="G26" s="419"/>
      <c r="H26" s="418"/>
      <c r="J26" s="429"/>
      <c r="K26" s="429"/>
      <c r="L26" s="429"/>
      <c r="M26" s="429"/>
      <c r="N26" s="429"/>
      <c r="O26" s="429"/>
      <c r="P26" s="429"/>
      <c r="Q26" s="429"/>
    </row>
    <row r="27" spans="2:18" ht="20.100000000000001" customHeight="1">
      <c r="B27" s="416"/>
      <c r="C27" s="417" t="s">
        <v>491</v>
      </c>
      <c r="D27" s="418"/>
      <c r="E27" s="419"/>
      <c r="F27" s="418"/>
      <c r="G27" s="419"/>
      <c r="H27" s="418"/>
      <c r="J27" s="429"/>
      <c r="K27" s="429"/>
      <c r="L27" s="429"/>
      <c r="M27" s="429"/>
      <c r="N27" s="429"/>
      <c r="O27" s="429"/>
      <c r="P27" s="429"/>
      <c r="Q27" s="429"/>
    </row>
    <row r="28" spans="2:18" ht="20.100000000000001" customHeight="1" thickBot="1">
      <c r="B28" s="430"/>
      <c r="C28" s="431" t="s">
        <v>492</v>
      </c>
      <c r="D28" s="432"/>
      <c r="E28" s="433"/>
      <c r="F28" s="432"/>
      <c r="G28" s="433"/>
      <c r="H28" s="432"/>
      <c r="J28" s="429"/>
      <c r="K28" s="429"/>
      <c r="L28" s="429"/>
      <c r="M28" s="429"/>
      <c r="N28" s="429"/>
      <c r="O28" s="429"/>
      <c r="P28" s="429"/>
      <c r="Q28" s="429"/>
    </row>
    <row r="29" spans="2:18">
      <c r="J29" s="429"/>
      <c r="K29" s="429"/>
      <c r="L29" s="429"/>
      <c r="M29" s="429"/>
      <c r="N29" s="429"/>
      <c r="O29" s="429"/>
      <c r="P29" s="429"/>
      <c r="Q29" s="429"/>
    </row>
    <row r="30" spans="2:18" customFormat="1" ht="15">
      <c r="J30" s="392"/>
      <c r="K30" s="392"/>
      <c r="L30" s="392"/>
      <c r="M30" s="392"/>
      <c r="N30" s="392"/>
      <c r="O30" s="392"/>
      <c r="P30" s="392"/>
      <c r="Q30" s="392"/>
    </row>
    <row r="31" spans="2:18" customFormat="1" ht="15">
      <c r="J31" s="392"/>
      <c r="K31" s="392"/>
      <c r="L31" s="392"/>
      <c r="M31" s="392"/>
      <c r="N31" s="392"/>
      <c r="O31" s="392"/>
      <c r="P31" s="392"/>
      <c r="Q31" s="392"/>
    </row>
    <row r="32" spans="2:18" customFormat="1" ht="15">
      <c r="J32" s="392"/>
      <c r="K32" s="392"/>
      <c r="L32" s="392"/>
      <c r="M32" s="392"/>
      <c r="N32" s="392"/>
      <c r="O32" s="392"/>
      <c r="P32" s="392"/>
      <c r="Q32" s="392"/>
    </row>
    <row r="33" spans="4:17" customFormat="1" ht="15">
      <c r="J33" s="392"/>
      <c r="K33" s="392"/>
      <c r="L33" s="392"/>
      <c r="M33" s="392"/>
      <c r="N33" s="392"/>
      <c r="O33" s="392"/>
      <c r="P33" s="392"/>
      <c r="Q33" s="392"/>
    </row>
    <row r="34" spans="4:17" customFormat="1" ht="15">
      <c r="J34" s="392"/>
      <c r="K34" s="392"/>
      <c r="L34" s="392"/>
      <c r="M34" s="392"/>
      <c r="N34" s="392"/>
      <c r="O34" s="392"/>
      <c r="P34" s="392"/>
      <c r="Q34" s="392"/>
    </row>
    <row r="35" spans="4:17" customFormat="1" ht="15">
      <c r="J35" s="392"/>
      <c r="K35" s="392"/>
      <c r="L35" s="392"/>
      <c r="M35" s="392"/>
      <c r="N35" s="392"/>
      <c r="O35" s="392"/>
      <c r="P35" s="392"/>
      <c r="Q35" s="392"/>
    </row>
    <row r="36" spans="4:17" customFormat="1" ht="15">
      <c r="J36" s="392"/>
      <c r="K36" s="392"/>
      <c r="L36" s="392"/>
      <c r="M36" s="392"/>
      <c r="N36" s="392"/>
      <c r="O36" s="392"/>
      <c r="P36" s="392"/>
      <c r="Q36" s="392"/>
    </row>
    <row r="39" spans="4:17">
      <c r="D39" s="424"/>
    </row>
    <row r="40" spans="4:17">
      <c r="D40" s="424"/>
    </row>
    <row r="41" spans="4:17">
      <c r="D41" s="424"/>
    </row>
    <row r="42" spans="4:17">
      <c r="D42" s="424"/>
    </row>
    <row r="43" spans="4:17">
      <c r="D43" s="424"/>
    </row>
    <row r="44" spans="4:17">
      <c r="D44" s="434"/>
    </row>
    <row r="45" spans="4:17">
      <c r="D45" s="424"/>
    </row>
    <row r="46" spans="4:17">
      <c r="D46" s="424"/>
    </row>
    <row r="47" spans="4:17">
      <c r="D47" s="435"/>
    </row>
  </sheetData>
  <mergeCells count="6">
    <mergeCell ref="B9:C9"/>
    <mergeCell ref="B3:H3"/>
    <mergeCell ref="B4:H4"/>
    <mergeCell ref="B5:H5"/>
    <mergeCell ref="B6:H6"/>
    <mergeCell ref="B8:H8"/>
  </mergeCells>
  <pageMargins left="0.70866141732283472" right="0.11811023622047245" top="0.15748031496062992" bottom="0.15748031496062992"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dimension ref="A1:F41"/>
  <sheetViews>
    <sheetView workbookViewId="0">
      <selection activeCell="F21" sqref="F21"/>
    </sheetView>
  </sheetViews>
  <sheetFormatPr baseColWidth="10" defaultRowHeight="14.25"/>
  <cols>
    <col min="1" max="1" width="4.42578125" style="436" customWidth="1"/>
    <col min="2" max="2" width="30.5703125" style="436" customWidth="1"/>
    <col min="3" max="3" width="15.7109375" style="436" bestFit="1" customWidth="1"/>
    <col min="4" max="4" width="16.28515625" style="436" bestFit="1" customWidth="1"/>
    <col min="5" max="5" width="14.7109375" style="436" bestFit="1" customWidth="1"/>
    <col min="6" max="6" width="13.5703125" style="436" bestFit="1" customWidth="1"/>
    <col min="7" max="16384" width="11.42578125" style="436"/>
  </cols>
  <sheetData>
    <row r="1" spans="1:6" s="308" customFormat="1" ht="15">
      <c r="A1" s="555" t="s">
        <v>27</v>
      </c>
      <c r="B1" s="555"/>
      <c r="C1" s="555"/>
      <c r="D1" s="555"/>
      <c r="E1" s="555"/>
      <c r="F1" s="555"/>
    </row>
    <row r="2" spans="1:6" s="100" customFormat="1" ht="15.75">
      <c r="A2" s="555" t="s">
        <v>15</v>
      </c>
      <c r="B2" s="555"/>
      <c r="C2" s="555"/>
      <c r="D2" s="555"/>
      <c r="E2" s="555"/>
      <c r="F2" s="555"/>
    </row>
    <row r="3" spans="1:6" s="100" customFormat="1" ht="15.75">
      <c r="A3" s="555" t="s">
        <v>427</v>
      </c>
      <c r="B3" s="555"/>
      <c r="C3" s="555"/>
      <c r="D3" s="555"/>
      <c r="E3" s="555"/>
      <c r="F3" s="555"/>
    </row>
    <row r="4" spans="1:6" s="100" customFormat="1" ht="15.75">
      <c r="A4" s="555" t="s">
        <v>473</v>
      </c>
      <c r="B4" s="555"/>
      <c r="C4" s="555"/>
      <c r="D4" s="555"/>
      <c r="E4" s="555"/>
      <c r="F4" s="555"/>
    </row>
    <row r="5" spans="1:6" s="100" customFormat="1" ht="15.75">
      <c r="A5" s="405"/>
      <c r="B5" s="405"/>
      <c r="C5" s="405"/>
      <c r="D5" s="405"/>
      <c r="E5" s="405"/>
      <c r="F5" s="405" t="s">
        <v>242</v>
      </c>
    </row>
    <row r="6" spans="1:6" s="307" customFormat="1" ht="15.75" thickBot="1">
      <c r="A6" s="556" t="s">
        <v>474</v>
      </c>
      <c r="B6" s="556"/>
      <c r="C6" s="556"/>
      <c r="D6" s="556"/>
      <c r="E6" s="556"/>
      <c r="F6" s="556"/>
    </row>
    <row r="7" spans="1:6" s="487" customFormat="1" ht="26.25" thickBot="1">
      <c r="A7" s="567" t="s">
        <v>572</v>
      </c>
      <c r="B7" s="568"/>
      <c r="C7" s="484" t="s">
        <v>573</v>
      </c>
      <c r="D7" s="485" t="s">
        <v>574</v>
      </c>
      <c r="E7" s="486" t="s">
        <v>575</v>
      </c>
      <c r="F7" s="484" t="s">
        <v>576</v>
      </c>
    </row>
    <row r="8" spans="1:6" ht="15.75">
      <c r="A8" s="561"/>
      <c r="B8" s="562"/>
      <c r="C8" s="488"/>
      <c r="D8" s="488"/>
      <c r="E8" s="489"/>
      <c r="F8" s="488"/>
    </row>
    <row r="9" spans="1:6">
      <c r="A9" s="563" t="s">
        <v>577</v>
      </c>
      <c r="B9" s="564"/>
      <c r="C9" s="490"/>
      <c r="D9" s="490"/>
      <c r="E9" s="490"/>
      <c r="F9" s="490"/>
    </row>
    <row r="10" spans="1:6" ht="15">
      <c r="A10" s="565" t="s">
        <v>578</v>
      </c>
      <c r="B10" s="566"/>
      <c r="C10" s="491"/>
      <c r="D10" s="491"/>
      <c r="E10" s="491"/>
      <c r="F10" s="491"/>
    </row>
    <row r="11" spans="1:6" ht="15">
      <c r="A11" s="557" t="s">
        <v>579</v>
      </c>
      <c r="B11" s="558"/>
      <c r="C11" s="491"/>
      <c r="D11" s="491"/>
      <c r="E11" s="491"/>
      <c r="F11" s="491"/>
    </row>
    <row r="12" spans="1:6" ht="15">
      <c r="A12" s="492"/>
      <c r="B12" s="493" t="s">
        <v>580</v>
      </c>
      <c r="C12" s="491"/>
      <c r="D12" s="491"/>
      <c r="E12" s="491"/>
      <c r="F12" s="491"/>
    </row>
    <row r="13" spans="1:6">
      <c r="A13" s="494"/>
      <c r="B13" s="493" t="s">
        <v>581</v>
      </c>
      <c r="C13" s="495"/>
      <c r="D13" s="495"/>
      <c r="E13" s="495"/>
      <c r="F13" s="495"/>
    </row>
    <row r="14" spans="1:6">
      <c r="A14" s="494"/>
      <c r="B14" s="493" t="s">
        <v>582</v>
      </c>
      <c r="C14" s="495"/>
      <c r="D14" s="495"/>
      <c r="E14" s="495"/>
      <c r="F14" s="495"/>
    </row>
    <row r="15" spans="1:6">
      <c r="A15" s="494"/>
      <c r="B15" s="495"/>
      <c r="C15" s="495"/>
      <c r="D15" s="495"/>
      <c r="E15" s="495"/>
      <c r="F15" s="495"/>
    </row>
    <row r="16" spans="1:6" ht="15">
      <c r="A16" s="557" t="s">
        <v>583</v>
      </c>
      <c r="B16" s="558"/>
      <c r="C16" s="491"/>
      <c r="D16" s="491"/>
      <c r="E16" s="491"/>
      <c r="F16" s="491"/>
    </row>
    <row r="17" spans="1:6">
      <c r="A17" s="494"/>
      <c r="B17" s="493" t="s">
        <v>584</v>
      </c>
      <c r="C17" s="495"/>
      <c r="D17" s="495"/>
      <c r="E17" s="495"/>
      <c r="F17" s="495"/>
    </row>
    <row r="18" spans="1:6" ht="15">
      <c r="A18" s="492"/>
      <c r="B18" s="493" t="s">
        <v>585</v>
      </c>
      <c r="C18" s="495"/>
      <c r="D18" s="495"/>
      <c r="E18" s="495"/>
      <c r="F18" s="495"/>
    </row>
    <row r="19" spans="1:6" ht="15">
      <c r="A19" s="492"/>
      <c r="B19" s="493" t="s">
        <v>581</v>
      </c>
      <c r="C19" s="491"/>
      <c r="D19" s="491"/>
      <c r="E19" s="491"/>
      <c r="F19" s="491"/>
    </row>
    <row r="20" spans="1:6">
      <c r="A20" s="494"/>
      <c r="B20" s="493" t="s">
        <v>582</v>
      </c>
      <c r="C20" s="495"/>
      <c r="D20" s="495"/>
      <c r="E20" s="495"/>
      <c r="F20" s="495"/>
    </row>
    <row r="21" spans="1:6" ht="15">
      <c r="A21" s="492"/>
      <c r="B21" s="491"/>
      <c r="C21" s="491"/>
      <c r="D21" s="491"/>
      <c r="E21" s="491"/>
      <c r="F21" s="491"/>
    </row>
    <row r="22" spans="1:6">
      <c r="A22" s="496"/>
      <c r="B22" s="497" t="s">
        <v>586</v>
      </c>
      <c r="C22" s="497"/>
      <c r="D22" s="497"/>
      <c r="E22" s="497"/>
      <c r="F22" s="497"/>
    </row>
    <row r="23" spans="1:6">
      <c r="A23" s="496"/>
      <c r="B23" s="497"/>
      <c r="C23" s="497"/>
      <c r="D23" s="497"/>
      <c r="E23" s="497"/>
      <c r="F23" s="497"/>
    </row>
    <row r="24" spans="1:6" ht="15">
      <c r="A24" s="565" t="s">
        <v>587</v>
      </c>
      <c r="B24" s="566"/>
      <c r="C24" s="491"/>
      <c r="D24" s="491"/>
      <c r="E24" s="491"/>
      <c r="F24" s="491"/>
    </row>
    <row r="25" spans="1:6" ht="15">
      <c r="A25" s="557" t="s">
        <v>579</v>
      </c>
      <c r="B25" s="558"/>
      <c r="C25" s="491"/>
      <c r="D25" s="491"/>
      <c r="E25" s="491"/>
      <c r="F25" s="491"/>
    </row>
    <row r="26" spans="1:6" ht="15">
      <c r="A26" s="492"/>
      <c r="B26" s="493" t="s">
        <v>580</v>
      </c>
      <c r="C26" s="491"/>
      <c r="D26" s="491"/>
      <c r="E26" s="491"/>
      <c r="F26" s="491"/>
    </row>
    <row r="27" spans="1:6">
      <c r="A27" s="494"/>
      <c r="B27" s="493" t="s">
        <v>581</v>
      </c>
      <c r="C27" s="495"/>
      <c r="D27" s="495"/>
      <c r="E27" s="495"/>
      <c r="F27" s="495"/>
    </row>
    <row r="28" spans="1:6">
      <c r="A28" s="494"/>
      <c r="B28" s="493" t="s">
        <v>582</v>
      </c>
      <c r="C28" s="495"/>
      <c r="D28" s="495"/>
      <c r="E28" s="495"/>
      <c r="F28" s="495"/>
    </row>
    <row r="29" spans="1:6">
      <c r="A29" s="494"/>
      <c r="B29" s="495"/>
      <c r="C29" s="495"/>
      <c r="D29" s="495"/>
      <c r="E29" s="495"/>
      <c r="F29" s="495"/>
    </row>
    <row r="30" spans="1:6" ht="15">
      <c r="A30" s="557" t="s">
        <v>583</v>
      </c>
      <c r="B30" s="558"/>
      <c r="C30" s="491"/>
      <c r="D30" s="491"/>
      <c r="E30" s="491"/>
      <c r="F30" s="491"/>
    </row>
    <row r="31" spans="1:6">
      <c r="A31" s="494"/>
      <c r="B31" s="493" t="s">
        <v>584</v>
      </c>
      <c r="C31" s="495"/>
      <c r="D31" s="495"/>
      <c r="E31" s="495"/>
      <c r="F31" s="495"/>
    </row>
    <row r="32" spans="1:6" ht="15">
      <c r="A32" s="492"/>
      <c r="B32" s="493" t="s">
        <v>585</v>
      </c>
      <c r="C32" s="495"/>
      <c r="D32" s="495"/>
      <c r="E32" s="495"/>
      <c r="F32" s="495"/>
    </row>
    <row r="33" spans="1:6" ht="15">
      <c r="A33" s="492"/>
      <c r="B33" s="493" t="s">
        <v>581</v>
      </c>
      <c r="C33" s="491"/>
      <c r="D33" s="491"/>
      <c r="E33" s="491"/>
      <c r="F33" s="491"/>
    </row>
    <row r="34" spans="1:6">
      <c r="A34" s="494"/>
      <c r="B34" s="493" t="s">
        <v>582</v>
      </c>
      <c r="C34" s="495"/>
      <c r="D34" s="495"/>
      <c r="E34" s="495"/>
      <c r="F34" s="495"/>
    </row>
    <row r="35" spans="1:6" ht="15">
      <c r="A35" s="492"/>
      <c r="B35" s="491"/>
      <c r="C35" s="491"/>
      <c r="D35" s="491"/>
      <c r="E35" s="491"/>
      <c r="F35" s="491"/>
    </row>
    <row r="36" spans="1:6">
      <c r="A36" s="496"/>
      <c r="B36" s="497" t="s">
        <v>588</v>
      </c>
      <c r="C36" s="497"/>
      <c r="D36" s="497"/>
      <c r="E36" s="497"/>
      <c r="F36" s="497"/>
    </row>
    <row r="37" spans="1:6">
      <c r="A37" s="494"/>
      <c r="B37" s="495"/>
      <c r="C37" s="495"/>
      <c r="D37" s="495"/>
      <c r="E37" s="495"/>
      <c r="F37" s="495"/>
    </row>
    <row r="38" spans="1:6">
      <c r="A38" s="494"/>
      <c r="B38" s="493" t="s">
        <v>589</v>
      </c>
      <c r="C38" s="495"/>
      <c r="D38" s="495"/>
      <c r="E38" s="498">
        <v>248764529</v>
      </c>
      <c r="F38" s="498">
        <v>259202579</v>
      </c>
    </row>
    <row r="39" spans="1:6">
      <c r="A39" s="494"/>
      <c r="B39" s="495"/>
      <c r="C39" s="495"/>
      <c r="D39" s="495"/>
      <c r="E39" s="495"/>
      <c r="F39" s="495"/>
    </row>
    <row r="40" spans="1:6" ht="15">
      <c r="A40" s="492"/>
      <c r="B40" s="491" t="s">
        <v>590</v>
      </c>
      <c r="C40" s="491"/>
      <c r="D40" s="491"/>
      <c r="E40" s="499">
        <f>SUM(E9:E39)</f>
        <v>248764529</v>
      </c>
      <c r="F40" s="499">
        <f>SUM(F9:F39)</f>
        <v>259202579</v>
      </c>
    </row>
    <row r="41" spans="1:6" ht="5.25" customHeight="1" thickBot="1">
      <c r="A41" s="559"/>
      <c r="B41" s="560"/>
      <c r="C41" s="500"/>
      <c r="D41" s="500"/>
      <c r="E41" s="500"/>
      <c r="F41" s="500"/>
    </row>
  </sheetData>
  <mergeCells count="15">
    <mergeCell ref="A7:B7"/>
    <mergeCell ref="A1:F1"/>
    <mergeCell ref="A2:F2"/>
    <mergeCell ref="A3:F3"/>
    <mergeCell ref="A4:F4"/>
    <mergeCell ref="A6:F6"/>
    <mergeCell ref="A25:B25"/>
    <mergeCell ref="A30:B30"/>
    <mergeCell ref="A41:B41"/>
    <mergeCell ref="A8:B8"/>
    <mergeCell ref="A9:B9"/>
    <mergeCell ref="A10:B10"/>
    <mergeCell ref="A11:B11"/>
    <mergeCell ref="A16:B16"/>
    <mergeCell ref="A24:B24"/>
  </mergeCells>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10</vt:i4>
      </vt:variant>
    </vt:vector>
  </HeadingPairs>
  <TitlesOfParts>
    <vt:vector size="32" baseType="lpstr">
      <vt:lpstr>ETCA-I-01</vt:lpstr>
      <vt:lpstr>ETCA-I-01-A</vt:lpstr>
      <vt:lpstr>ETCA-I-01-B</vt:lpstr>
      <vt:lpstr>ETCA-I-02</vt:lpstr>
      <vt:lpstr>ETCA-I-03</vt:lpstr>
      <vt:lpstr>ETCA-I-04</vt:lpstr>
      <vt:lpstr>ETCA-I-05</vt:lpstr>
      <vt:lpstr>ETCA-I-06</vt:lpstr>
      <vt:lpstr>ETCA-I-07</vt:lpstr>
      <vt:lpstr>ETCA-II-08</vt:lpstr>
      <vt:lpstr>ETCA-II-08-A</vt:lpstr>
      <vt:lpstr>ETCA-II-09</vt:lpstr>
      <vt:lpstr>ETCA-II-09-A.</vt:lpstr>
      <vt:lpstr>ETCA-II-09-B</vt:lpstr>
      <vt:lpstr>ETCA-II-09-C</vt:lpstr>
      <vt:lpstr>ETCA-II-09-D</vt:lpstr>
      <vt:lpstr>ETCA-II-10</vt:lpstr>
      <vt:lpstr>ETCA-II-11</vt:lpstr>
      <vt:lpstr>ETCA-II-12</vt:lpstr>
      <vt:lpstr>ETCA-III-13</vt:lpstr>
      <vt:lpstr>ETCA-III-14</vt:lpstr>
      <vt:lpstr>Lista </vt:lpstr>
      <vt:lpstr>'ETCA-II-08-A'!Área_de_impresión</vt:lpstr>
      <vt:lpstr>'ETCA-II-09-D'!Área_de_impresión</vt:lpstr>
      <vt:lpstr>'ETCA-II-10'!Área_de_impresión</vt:lpstr>
      <vt:lpstr>'ETCA-II-11'!Área_de_impresión</vt:lpstr>
      <vt:lpstr>'ETCA-II-12'!Área_de_impresión</vt:lpstr>
      <vt:lpstr>'ETCA-III-13'!Área_de_impresión</vt:lpstr>
      <vt:lpstr>'ETCA-III-14'!Área_de_impresión</vt:lpstr>
      <vt:lpstr>'Lista '!Área_de_impresión</vt:lpstr>
      <vt:lpstr>'ETCA-II-09-A.'!Títulos_a_imprimir</vt:lpstr>
      <vt:lpstr>'ETCA-III-13'!Títulos_a_imprimir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corujo</dc:creator>
  <cp:lastModifiedBy>Roberto Garcia</cp:lastModifiedBy>
  <cp:lastPrinted>2016-06-23T03:12:51Z</cp:lastPrinted>
  <dcterms:created xsi:type="dcterms:W3CDTF">2014-03-28T01:13:38Z</dcterms:created>
  <dcterms:modified xsi:type="dcterms:W3CDTF">2016-06-23T03:15:55Z</dcterms:modified>
</cp:coreProperties>
</file>